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624"/>
  <workbookPr/>
  <bookViews>
    <workbookView xWindow="65416" yWindow="65416" windowWidth="29040" windowHeight="15990" activeTab="0"/>
  </bookViews>
  <sheets>
    <sheet name="Rekapitulace stavby" sheetId="1" r:id="rId1"/>
    <sheet name="D1.4 - Elektroinstalace" sheetId="2" r:id="rId2"/>
    <sheet name="Pokyny pro vyplnění" sheetId="3" r:id="rId3"/>
  </sheets>
  <definedNames>
    <definedName name="_xlnm._FilterDatabase" localSheetId="1" hidden="1">'D1.4 - Elektroinstalace'!$C$88:$K$158</definedName>
    <definedName name="_xlnm.Print_Area" localSheetId="1">'D1.4 - Elektroinstalace'!$C$4:$J$36,'D1.4 - Elektroinstalace'!$C$42:$J$70,'D1.4 - Elektroinstalace'!$C$76:$K$158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'D1.4 - Elektroinstalace'!$88:$88</definedName>
  </definedNames>
  <calcPr calcId="181029"/>
  <extLst/>
</workbook>
</file>

<file path=xl/sharedStrings.xml><?xml version="1.0" encoding="utf-8"?>
<sst xmlns="http://schemas.openxmlformats.org/spreadsheetml/2006/main" count="1474" uniqueCount="500">
  <si>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</si>
  <si>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</si>
  <si>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</si>
  <si>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</si>
  <si>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</si>
  <si>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</si>
  <si>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</si>
  <si>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{2e47a70a-0714-4a85-9313-ff5fc0868621}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</si>
  <si>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</si>
  <si>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</si>
  <si>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</si>
  <si>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</si>
  <si>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</si>
  <si>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</si>
  <si>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</si>
  <si>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</si>
  <si>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</si>
  <si>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</si>
  <si>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</si>
  <si>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</si>
  <si>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</si>
  <si>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</si>
  <si>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</si>
  <si>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</si>
  <si>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</si>
  <si>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Projektant:</t>
  </si>
  <si>
    <t>Ing. arch. Martin Jirovský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</si>
  <si>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</si>
  <si>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</si>
  <si>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</si>
  <si>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</si>
  <si>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</si>
  <si>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</si>
  <si>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</si>
  <si>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</si>
  <si>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</si>
  <si>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</si>
  <si>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</si>
  <si>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</si>
  <si>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</si>
  <si>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</si>
  <si>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</si>
  <si>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</si>
  <si>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</si>
  <si>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</si>
  <si>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</si>
  <si>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</si>
  <si>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</si>
  <si>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</si>
  <si>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</si>
  <si>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</si>
  <si>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</si>
  <si>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</si>
  <si>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</si>
  <si>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</si>
  <si>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</si>
  <si>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</si>
  <si>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</si>
  <si>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</si>
  <si>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</si>
  <si>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</si>
  <si>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</si>
  <si>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</si>
  <si>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</si>
  <si>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</si>
  <si>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</si>
  <si>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</si>
  <si>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</si>
  <si>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</si>
  <si>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D1.4</t>
  </si>
  <si>
    <t>Elektroinstalace</t>
  </si>
  <si>
    <t>STA</t>
  </si>
  <si>
    <t>1</t>
  </si>
  <si>
    <t>{63f8d3ad-130b-40b6-8a5f-656eda671099}</t>
  </si>
  <si>
    <t>801 9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</si>
  <si>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</si>
  <si>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</si>
  <si>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</si>
  <si>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</si>
  <si>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</si>
  <si>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</si>
  <si>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</si>
  <si>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</si>
  <si>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D1.4 - Elektroinstalace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</si>
  <si>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</si>
  <si>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</si>
  <si>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</si>
  <si>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</si>
  <si>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</si>
  <si>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</si>
  <si>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</si>
  <si>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</si>
  <si>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</si>
  <si>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 Práce a dodávky PSV</t>
  </si>
  <si>
    <t xml:space="preserve">    741 - Elektroinstalace - silnoproud</t>
  </si>
  <si>
    <t xml:space="preserve">    747 -  Elektromontáže</t>
  </si>
  <si>
    <t>HZS - Hodinové zúčtovací sazby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</si>
  <si>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</si>
  <si>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</si>
  <si>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</si>
  <si>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</si>
  <si>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</si>
  <si>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</si>
  <si>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</si>
  <si>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</si>
  <si>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</si>
  <si>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</si>
  <si>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</si>
  <si>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</si>
  <si>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</si>
  <si>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</si>
  <si>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</si>
  <si>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</si>
  <si>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</si>
  <si>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</si>
  <si>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</si>
  <si>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</si>
  <si>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</si>
  <si>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</si>
  <si>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</si>
  <si>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</si>
  <si>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</si>
  <si>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612325121</t>
  </si>
  <si>
    <t>Vápenocementová nebo vápenná omítka rýh štuková ve stěnách, šířky rýhy do 150 mm</t>
  </si>
  <si>
    <t>m2</t>
  </si>
  <si>
    <t>CS ÚRS 2017 01</t>
  </si>
  <si>
    <t>4</t>
  </si>
  <si>
    <t>1140306040</t>
  </si>
  <si>
    <t>9</t>
  </si>
  <si>
    <t>Ostatní konstrukce a práce, bourání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</si>
  <si>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</si>
  <si>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</si>
  <si>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kus</t>
  </si>
  <si>
    <t>808875815</t>
  </si>
  <si>
    <t>973031324</t>
  </si>
  <si>
    <t>Vysekání výklenků nebo kapes ve zdivu z cihel na maltu vápennou nebo vápenocementovou kapes, plochy do 0,10 m2, hl. do 150 mm</t>
  </si>
  <si>
    <t>-481945731</t>
  </si>
  <si>
    <t>5</t>
  </si>
  <si>
    <t>974031121</t>
  </si>
  <si>
    <t>Vysekání rýh ve zdivu cihelném na maltu vápennou nebo vápenocementovou do hl. 30 mm a šířky do 30 mm</t>
  </si>
  <si>
    <t>m</t>
  </si>
  <si>
    <t>-1066181017</t>
  </si>
  <si>
    <t>974031122</t>
  </si>
  <si>
    <t>Vysekání rýh ve zdivu cihelném na maltu vápennou nebo vápenocementovou do hl. 30 mm a šířky do 70 mm</t>
  </si>
  <si>
    <t>-1475885983</t>
  </si>
  <si>
    <t>997</t>
  </si>
  <si>
    <t>Přesun sutě</t>
  </si>
  <si>
    <t>997002511</t>
  </si>
  <si>
    <t>Vodorovné přemístění suti a vybouraných hmot bez naložení, se složením a hrubým urovnáním na vzdálenost do 1 km</t>
  </si>
  <si>
    <t>t</t>
  </si>
  <si>
    <t>40867734</t>
  </si>
  <si>
    <t>997002519</t>
  </si>
  <si>
    <t>Vodorovné přemístění suti a vybouraných hmot bez naložení, se složením a hrubým urovnáním Příplatek k ceně za každý další i započatý 1 km přes 1 km</t>
  </si>
  <si>
    <t>373142716</t>
  </si>
  <si>
    <t>VV</t>
  </si>
  <si>
    <t>997002611</t>
  </si>
  <si>
    <t>Nakládání suti a vybouraných hmot na dopravní prostředek pro vodorovné přemístění</t>
  </si>
  <si>
    <t>-190687212</t>
  </si>
  <si>
    <t>997013111</t>
  </si>
  <si>
    <t>Vnitrostaveništní doprava suti a vybouraných hmot vodorovně do 50 m svisle s použitím mechanizace pro budovy a haly výšky do 6 m</t>
  </si>
  <si>
    <t>2014300851</t>
  </si>
  <si>
    <t>997013831</t>
  </si>
  <si>
    <t>Poplatek za uložení stavebního odpadu na skládce (skládkovné) směsného</t>
  </si>
  <si>
    <t>-1552983256</t>
  </si>
  <si>
    <t>PSV</t>
  </si>
  <si>
    <t xml:space="preserve"> Práce a dodávky PSV</t>
  </si>
  <si>
    <t>741</t>
  </si>
  <si>
    <t>Elektroinstalace - silnoproud</t>
  </si>
  <si>
    <t>741110062</t>
  </si>
  <si>
    <t>Montáž trubek elektroinstalačních s nasunutím nebo našroubováním do krabic plastových ohebných, uložených pod omítku, vnější D přes 23 do 35 mm</t>
  </si>
  <si>
    <t>16</t>
  </si>
  <si>
    <t>1836422894</t>
  </si>
  <si>
    <t>M</t>
  </si>
  <si>
    <t>345710740</t>
  </si>
  <si>
    <t>trubka elektroinstalační ohebná z PVC (EN) 2332</t>
  </si>
  <si>
    <t>32</t>
  </si>
  <si>
    <t>-521017146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</si>
  <si>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</si>
  <si>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</si>
  <si>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-1608236542</t>
  </si>
  <si>
    <t>345715210</t>
  </si>
  <si>
    <t>krabice univerzální rozvodná z PH s víčkem a svorkovnicí krabicovou šroubovací s vodiči 12x4 mm2, D 73,5 mm x 43 mm</t>
  </si>
  <si>
    <t>-1163624108</t>
  </si>
  <si>
    <t>P</t>
  </si>
  <si>
    <t xml:space="preserve">Poznámka k položce:
krabice univerzální z PH KU 68/2-1903   </t>
  </si>
  <si>
    <t>Montáž el. rozvaděče, vč. zapojení</t>
  </si>
  <si>
    <t>KS</t>
  </si>
  <si>
    <t>741210003.R</t>
  </si>
  <si>
    <t>-1267867042</t>
  </si>
  <si>
    <t>11818445.R</t>
  </si>
  <si>
    <t>-1210193443</t>
  </si>
  <si>
    <t>741122025</t>
  </si>
  <si>
    <t>Montáž kabelů měděných bez ukončení uložených pod omítku plných kulatých (CYKY), počtu a průřezu žil 4x16 až 25 mm2</t>
  </si>
  <si>
    <t>857501795</t>
  </si>
  <si>
    <t>1138741859</t>
  </si>
  <si>
    <t>741122031</t>
  </si>
  <si>
    <t>Montáž kabelů měděných bez ukončení uložených pod omítku plných kulatých (CYKY), počtu a průřezu žil 5x1,5 až 2,5 mm2</t>
  </si>
  <si>
    <t>-13160760</t>
  </si>
  <si>
    <t>341110900</t>
  </si>
  <si>
    <t>kabel silový s Cu jádrem CYKY 5x1,5 mm2</t>
  </si>
  <si>
    <t>-545452254</t>
  </si>
  <si>
    <t>741130021.R</t>
  </si>
  <si>
    <t>D+M svorka wago 3x2,5</t>
  </si>
  <si>
    <t>-1532355616</t>
  </si>
  <si>
    <t>741130022.R</t>
  </si>
  <si>
    <t>D+M svorka wago 5x2,5</t>
  </si>
  <si>
    <t>-1184727802</t>
  </si>
  <si>
    <t>741122015</t>
  </si>
  <si>
    <t>Montáž kabelů měděných bez ukončení uložených pod omítku plných kulatých (CYKY), počtu a průřezu žil 3x1,5 mm2</t>
  </si>
  <si>
    <t>-2133836624</t>
  </si>
  <si>
    <t>341110300</t>
  </si>
  <si>
    <t>kabel silový s Cu jádrem CYKY 3x1,5 mm2</t>
  </si>
  <si>
    <t>-1702338636</t>
  </si>
  <si>
    <t>741122016</t>
  </si>
  <si>
    <t>Montáž kabelů měděných bez ukončení uložených pod omítku plných kulatých (CYKY), počtu a průřezu žil 3x2,5 až 6 mm2</t>
  </si>
  <si>
    <t>-897452558</t>
  </si>
  <si>
    <t>341110360</t>
  </si>
  <si>
    <t>kabel silový s Cu jádrem CYKY 3x2,5 mm2</t>
  </si>
  <si>
    <t>197359304</t>
  </si>
  <si>
    <t>741130001</t>
  </si>
  <si>
    <t>Ukončení vodičů izolovaných s označením a zapojením v rozváděči nebo na přístroji, průřezu žíly do 2,5 mm2</t>
  </si>
  <si>
    <t>1288359754</t>
  </si>
  <si>
    <t>741130006</t>
  </si>
  <si>
    <t>Ukončení vodičů izolovaných s označením a zapojením v rozváděči nebo na přístroji, průřezu žíly do 16 mm2</t>
  </si>
  <si>
    <t>2067344623</t>
  </si>
  <si>
    <t>741313231</t>
  </si>
  <si>
    <t>Montáž zásuvek průmyslových se zapojením vodičů nástěnných, provedení IP 44 2P+PE 16 A</t>
  </si>
  <si>
    <t>-1207572558</t>
  </si>
  <si>
    <t>345551210</t>
  </si>
  <si>
    <t>zásuvka 2násobná 16A bílá</t>
  </si>
  <si>
    <t>-242485653</t>
  </si>
  <si>
    <t>Montáž svítidel LED se zapojením vodičů bytových nebo společenských místností přisazených stropních reflektorových bez pohybového čidla</t>
  </si>
  <si>
    <t>200201655</t>
  </si>
  <si>
    <t>348344010.R</t>
  </si>
  <si>
    <t>817008347</t>
  </si>
  <si>
    <t>741810003</t>
  </si>
  <si>
    <t>669386873</t>
  </si>
  <si>
    <t>741820101</t>
  </si>
  <si>
    <t>Měření osvětlovacího zařízení izolačního stavu svítidel na pracovišti do. 200 ks svítidel</t>
  </si>
  <si>
    <t>soubor</t>
  </si>
  <si>
    <t>-725426035</t>
  </si>
  <si>
    <t>998741102</t>
  </si>
  <si>
    <t>Přesun hmot pro silnoproud stanovený z hmotnosti přesunovaného materiálu vodorovná dopravní vzdálenost do 50 m v objektech výšky přes 6 do 12 m</t>
  </si>
  <si>
    <t>-1662198995</t>
  </si>
  <si>
    <t xml:space="preserve"> Elektromontáže</t>
  </si>
  <si>
    <t>747</t>
  </si>
  <si>
    <t>747112011</t>
  </si>
  <si>
    <t>Montáž vypínač (polo)zapuštěný bezšroubové připojení 1 -jednopólový</t>
  </si>
  <si>
    <t>-1463249822</t>
  </si>
  <si>
    <t>345354000</t>
  </si>
  <si>
    <t>přístroj spínače jednopólového 10A 3558-A01340</t>
  </si>
  <si>
    <t>401971179</t>
  </si>
  <si>
    <t>741310022</t>
  </si>
  <si>
    <t>Montáž spínačů jedno nebo dvoupólových nástěnných se zapojením vodičů, pro prostředí normální přepínačů, řazení 6-střídavých</t>
  </si>
  <si>
    <t>2016174404</t>
  </si>
  <si>
    <t>345355530</t>
  </si>
  <si>
    <t>-643692002</t>
  </si>
  <si>
    <t>HZS</t>
  </si>
  <si>
    <t>Hodinové zúčtovací sazby</t>
  </si>
  <si>
    <t>HZS2222</t>
  </si>
  <si>
    <t>Hodinová zúčtovací sazba elektrikář - zjistění skutečného stavu</t>
  </si>
  <si>
    <t>hod</t>
  </si>
  <si>
    <t>512</t>
  </si>
  <si>
    <t>-1044905692</t>
  </si>
  <si>
    <t>VRN</t>
  </si>
  <si>
    <t>Vedlejší rozpočtové náklady</t>
  </si>
  <si>
    <t>091002000</t>
  </si>
  <si>
    <t>Ostatní náklady související s objektem - upevňovací materiál
svorkovnice, držáky, podložky pro MHY</t>
  </si>
  <si>
    <t>kpl</t>
  </si>
  <si>
    <t>CS ÚRS 2013 01</t>
  </si>
  <si>
    <t>262144</t>
  </si>
  <si>
    <t>-763097109</t>
  </si>
  <si>
    <t>VRN1</t>
  </si>
  <si>
    <t>Průzkumné, geodetické a projektové práce</t>
  </si>
  <si>
    <t>013254000</t>
  </si>
  <si>
    <t>Dokumentace skutečného provedení stavby</t>
  </si>
  <si>
    <t>ks</t>
  </si>
  <si>
    <t>1024</t>
  </si>
  <si>
    <t>-274709587</t>
  </si>
  <si>
    <t>VRN3</t>
  </si>
  <si>
    <t>Zařízení staveniště</t>
  </si>
  <si>
    <t>032903000</t>
  </si>
  <si>
    <t>Náklady na provoz a údržbu vybavení staveniště</t>
  </si>
  <si>
    <t>-587812690</t>
  </si>
  <si>
    <t>VRN4</t>
  </si>
  <si>
    <t>Inženýrská činnost</t>
  </si>
  <si>
    <t>044002000</t>
  </si>
  <si>
    <t xml:space="preserve">Hlavní tituly průvodních činností a nákladů inženýrská činnost revize - výchozí revizní zpráva
</t>
  </si>
  <si>
    <t>2052519804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</si>
  <si>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</si>
  <si>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</si>
  <si>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</si>
  <si>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</si>
  <si>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</si>
  <si>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</si>
  <si>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</si>
  <si>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</si>
  <si>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</si>
  <si>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</si>
  <si>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</si>
  <si>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</si>
  <si>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</si>
  <si>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</si>
  <si>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</si>
  <si>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</si>
  <si>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</si>
  <si>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</si>
  <si>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</si>
  <si>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</si>
  <si>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</si>
  <si>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</si>
  <si>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</si>
  <si>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</si>
  <si>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</si>
  <si>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</si>
  <si>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</si>
  <si>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</si>
  <si>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</si>
  <si>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</si>
  <si>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</si>
  <si>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</si>
  <si>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</si>
  <si>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</si>
  <si>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</si>
  <si>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</si>
  <si>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</si>
  <si>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</si>
  <si>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</si>
  <si>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</si>
  <si>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</si>
  <si>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</si>
  <si>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</si>
  <si>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</si>
  <si>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</si>
  <si>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</si>
  <si>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</si>
  <si>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</si>
  <si>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</si>
  <si>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</si>
  <si>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</si>
  <si>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</si>
  <si>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</si>
  <si>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</si>
  <si>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</si>
  <si>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</si>
  <si>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</si>
  <si>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</si>
  <si>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</si>
  <si>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</si>
  <si>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</si>
  <si>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</si>
  <si>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</si>
  <si>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</si>
  <si>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</si>
  <si>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</si>
  <si>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</si>
  <si>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</si>
  <si>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</si>
  <si>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</si>
  <si>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</si>
  <si>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</si>
  <si>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</si>
  <si>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</si>
  <si>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</si>
  <si>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</si>
  <si>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</si>
  <si>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</si>
  <si>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</si>
  <si>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</si>
  <si>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</si>
  <si>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</si>
  <si>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</si>
  <si>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</si>
  <si>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</si>
  <si>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</si>
  <si>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</si>
  <si>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</si>
  <si>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</si>
  <si>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</si>
  <si>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</si>
  <si>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</si>
  <si>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</si>
  <si>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</si>
  <si>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</si>
  <si>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</si>
  <si>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</si>
  <si>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</si>
  <si>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</si>
  <si>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</si>
  <si>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</si>
  <si>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</si>
  <si>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</si>
  <si>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</si>
  <si>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</si>
  <si>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</si>
  <si>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</si>
  <si>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</si>
  <si>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</si>
  <si>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</si>
  <si>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</si>
  <si>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</si>
  <si>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</si>
  <si>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</si>
  <si>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</si>
  <si>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</si>
  <si>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</si>
  <si>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</si>
  <si>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</si>
  <si>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</si>
  <si>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</si>
  <si>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</si>
  <si>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</si>
  <si>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</si>
  <si>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</si>
  <si>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</si>
  <si>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</si>
  <si>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</si>
  <si>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</si>
  <si>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</si>
  <si>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</si>
  <si>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</si>
  <si>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</si>
  <si>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</si>
  <si>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</si>
  <si>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</si>
  <si>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</si>
  <si>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</si>
  <si>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</si>
  <si>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</si>
  <si>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</si>
  <si>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</si>
  <si>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</si>
  <si>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</si>
  <si>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</si>
  <si>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</si>
  <si>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</si>
  <si>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</si>
  <si>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</si>
  <si>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</si>
  <si>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</si>
  <si>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</si>
  <si>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</si>
  <si>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</si>
  <si>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</si>
  <si>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</si>
  <si>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</si>
  <si>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</si>
  <si>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</si>
  <si>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</si>
  <si>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</si>
  <si>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</si>
  <si>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</si>
  <si>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</si>
  <si>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</si>
  <si>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</si>
  <si>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</si>
  <si>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</si>
  <si>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</si>
  <si>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</si>
  <si>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</si>
  <si>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</si>
  <si>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</si>
  <si>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</si>
  <si>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</si>
  <si>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</si>
  <si>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</si>
  <si>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</si>
  <si>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</si>
  <si>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</si>
  <si>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</si>
  <si>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</si>
  <si>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</si>
  <si>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0,2*9 'Přepočtené koeficientem množství</t>
  </si>
  <si>
    <t xml:space="preserve">Rozvaděč vč. osazení
</t>
  </si>
  <si>
    <t xml:space="preserve">LED Pásek, 24V, svítivost 2200lm/m, včetně trafa, profilu 90°
</t>
  </si>
  <si>
    <t>Montáž LED pásek</t>
  </si>
  <si>
    <t>741372051.R</t>
  </si>
  <si>
    <t>Zkoušky a prohlídky elektrických rozvodů a zařízení celková prohlídka a vyhotovení revizní zprávy pro objem montážních prací do 500  tis. Kč</t>
  </si>
  <si>
    <t>spínač řazení 5 10A bílý</t>
  </si>
  <si>
    <t>R1</t>
  </si>
  <si>
    <t>Řídící jednotka otevírání oken a světlíku, otevírání ve dvou skupinách, napájení otvíračů 24V, možnost časového otvírání</t>
  </si>
  <si>
    <t>R2</t>
  </si>
  <si>
    <t>Montáž řídící jednotky vč. zaškolení personálu</t>
  </si>
  <si>
    <t>R3</t>
  </si>
  <si>
    <t xml:space="preserve"> nástěnný LED stmívač</t>
  </si>
  <si>
    <t>Montáž LED Stmívač</t>
  </si>
  <si>
    <t>R4</t>
  </si>
  <si>
    <t>R5</t>
  </si>
  <si>
    <t>Vetrné čidlo</t>
  </si>
  <si>
    <t>R6</t>
  </si>
  <si>
    <t>Montáž větrné čidlo</t>
  </si>
  <si>
    <t>Domov Buda</t>
  </si>
  <si>
    <t>Zásmuky</t>
  </si>
  <si>
    <t>Vyplň údaj</t>
  </si>
  <si>
    <t>Rekontrukce terasy ve zvýšeném přízemí</t>
  </si>
  <si>
    <t>23/2020</t>
  </si>
  <si>
    <t>kabel silový s Cu jádrem CYKY 4x6 mm2</t>
  </si>
  <si>
    <t xml:space="preserve"> Pohon otevírání světlíku 24V</t>
  </si>
  <si>
    <t>Montáž svítidel LED se zapojením vodičů bytových nebo společenských místností vestavných podhledových bodových</t>
  </si>
  <si>
    <t>SVÍTIDLO stropní, vestavné, zářivkové, 4x18W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</si>
</sst>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0"/>
      <name val="Trebuchet MS"/>
      <family val="2"/>
    </font>
    <font>
      <b/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i/>
      <sz val="9"/>
      <name val="Trebuchet MS"/>
      <family val="2"/>
    </font>
    <font>
      <i/>
      <sz val="8"/>
      <name val="Trebuchet MS"/>
      <family val="2"/>
    </font>
    <font>
      <i/>
      <sz val="8"/>
      <color indexed="30"/>
      <name val="Trebuchet MS"/>
      <family val="2"/>
    </font>
    <font>
      <i/>
      <sz val="9"/>
      <color indexed="12"/>
      <name val="Arial CE"/>
      <family val="2"/>
    </font>
    <font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40" fillId="2" borderId="0" xfId="20" applyFill="1" applyProtection="1">
      <protection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0" fillId="4" borderId="0" xfId="0" applyFill="1" applyBorder="1"/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right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26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right"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29" fillId="3" borderId="18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Fill="1" applyBorder="1" applyAlignment="1" applyProtection="1">
      <alignment vertical="center"/>
      <protection/>
    </xf>
    <xf numFmtId="4" fontId="0" fillId="0" borderId="27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Fill="1" applyBorder="1" applyAlignment="1" applyProtection="1">
      <alignment vertical="center"/>
      <protection/>
    </xf>
    <xf numFmtId="0" fontId="33" fillId="0" borderId="4" xfId="0" applyFont="1" applyBorder="1" applyAlignment="1" applyProtection="1">
      <alignment vertical="center"/>
      <protection/>
    </xf>
    <xf numFmtId="0" fontId="33" fillId="0" borderId="27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11" fillId="0" borderId="34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6" fillId="0" borderId="34" xfId="0" applyFont="1" applyBorder="1" applyAlignment="1" applyProtection="1">
      <alignment horizontal="left" vertical="center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26" fillId="0" borderId="3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vertical="top"/>
      <protection/>
    </xf>
    <xf numFmtId="0" fontId="26" fillId="0" borderId="34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vertical="top"/>
      <protection/>
    </xf>
    <xf numFmtId="0" fontId="0" fillId="0" borderId="32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33" xfId="0" applyFont="1" applyBorder="1" applyAlignment="1" applyProtection="1">
      <alignment vertical="top"/>
      <protection/>
    </xf>
    <xf numFmtId="0" fontId="0" fillId="0" borderId="34" xfId="0" applyFont="1" applyBorder="1" applyAlignment="1" applyProtection="1">
      <alignment vertical="top"/>
      <protection/>
    </xf>
    <xf numFmtId="0" fontId="0" fillId="0" borderId="35" xfId="0" applyFont="1" applyBorder="1" applyAlignment="1" applyProtection="1">
      <alignment vertical="top"/>
      <protection/>
    </xf>
    <xf numFmtId="0" fontId="38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center" vertical="center" wrapText="1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4" fontId="33" fillId="5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36" fillId="5" borderId="27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 applyProtection="1">
      <alignment vertical="center"/>
      <protection/>
    </xf>
    <xf numFmtId="0" fontId="14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6" fillId="0" borderId="3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E20" sqref="E20:AN20"/>
    </sheetView>
  </sheetViews>
  <sheetFormatPr defaultColWidth="9.160156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13.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</cols>
  <sheetData>
    <row r="1" spans="1:74" ht="21.4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 t="s">
        <v>4</v>
      </c>
      <c r="BB1" s="9" t="s">
        <v>5</v>
      </c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T1" s="10" t="s">
        <v>6</v>
      </c>
      <c r="BU1" s="10" t="s">
        <v>6</v>
      </c>
      <c r="BV1" s="10" t="s">
        <v>7</v>
      </c>
    </row>
    <row r="2" spans="3:72" ht="36.95" customHeight="1">
      <c r="AR2" s="352" t="s">
        <v>8</v>
      </c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11" t="s">
        <v>9</v>
      </c>
      <c r="BT2" s="11" t="s">
        <v>10</v>
      </c>
    </row>
    <row r="3" spans="2:72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9</v>
      </c>
      <c r="BT3" s="11" t="s">
        <v>11</v>
      </c>
    </row>
    <row r="4" spans="2:71" ht="36.95" customHeight="1">
      <c r="B4" s="15"/>
      <c r="C4" s="75"/>
      <c r="D4" s="16" t="s">
        <v>12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17"/>
      <c r="AS4" s="18" t="s">
        <v>13</v>
      </c>
      <c r="BS4" s="11" t="s">
        <v>14</v>
      </c>
    </row>
    <row r="5" spans="2:71" ht="14.45" customHeight="1">
      <c r="B5" s="15"/>
      <c r="C5" s="75"/>
      <c r="D5" s="19" t="s">
        <v>15</v>
      </c>
      <c r="E5" s="75"/>
      <c r="F5" s="75"/>
      <c r="G5" s="75"/>
      <c r="H5" s="75"/>
      <c r="I5" s="75"/>
      <c r="J5" s="75"/>
      <c r="K5" s="354" t="s">
        <v>495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75"/>
      <c r="AQ5" s="17"/>
      <c r="BS5" s="11" t="s">
        <v>9</v>
      </c>
    </row>
    <row r="6" spans="2:71" ht="36.95" customHeight="1">
      <c r="B6" s="15"/>
      <c r="C6" s="75"/>
      <c r="D6" s="20" t="s">
        <v>16</v>
      </c>
      <c r="E6" s="75"/>
      <c r="F6" s="75"/>
      <c r="G6" s="75"/>
      <c r="H6" s="75"/>
      <c r="I6" s="75"/>
      <c r="J6" s="75"/>
      <c r="K6" s="356" t="s">
        <v>494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75"/>
      <c r="AQ6" s="17"/>
      <c r="BS6" s="11" t="s">
        <v>9</v>
      </c>
    </row>
    <row r="7" spans="2:71" ht="14.45" customHeight="1">
      <c r="B7" s="15"/>
      <c r="C7" s="75"/>
      <c r="D7" s="80" t="s">
        <v>17</v>
      </c>
      <c r="E7" s="75"/>
      <c r="F7" s="75"/>
      <c r="G7" s="75"/>
      <c r="H7" s="75"/>
      <c r="I7" s="75"/>
      <c r="J7" s="75"/>
      <c r="K7" s="74" t="s">
        <v>5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80" t="s">
        <v>18</v>
      </c>
      <c r="AL7" s="75"/>
      <c r="AM7" s="75"/>
      <c r="AN7" s="74" t="s">
        <v>5</v>
      </c>
      <c r="AO7" s="75"/>
      <c r="AP7" s="75"/>
      <c r="AQ7" s="17"/>
      <c r="BS7" s="11" t="s">
        <v>9</v>
      </c>
    </row>
    <row r="8" spans="2:71" ht="14.45" customHeight="1">
      <c r="B8" s="15"/>
      <c r="C8" s="75"/>
      <c r="D8" s="80" t="s">
        <v>19</v>
      </c>
      <c r="E8" s="75"/>
      <c r="F8" s="75"/>
      <c r="G8" s="75"/>
      <c r="H8" s="75"/>
      <c r="I8" s="75"/>
      <c r="J8" s="75"/>
      <c r="K8" s="82" t="s">
        <v>492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80" t="s">
        <v>20</v>
      </c>
      <c r="AL8" s="75"/>
      <c r="AM8" s="75"/>
      <c r="AN8" s="83">
        <v>43889</v>
      </c>
      <c r="AO8" s="75"/>
      <c r="AP8" s="75"/>
      <c r="AQ8" s="17"/>
      <c r="BS8" s="11" t="s">
        <v>9</v>
      </c>
    </row>
    <row r="9" spans="2:71" ht="14.45" customHeight="1">
      <c r="B9" s="1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17"/>
      <c r="BS9" s="11" t="s">
        <v>9</v>
      </c>
    </row>
    <row r="10" spans="2:71" ht="14.45" customHeight="1">
      <c r="B10" s="15"/>
      <c r="C10" s="75"/>
      <c r="D10" s="80" t="s">
        <v>21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80" t="s">
        <v>22</v>
      </c>
      <c r="AL10" s="75"/>
      <c r="AM10" s="75"/>
      <c r="AN10" s="74" t="s">
        <v>5</v>
      </c>
      <c r="AO10" s="75"/>
      <c r="AP10" s="75"/>
      <c r="AQ10" s="17"/>
      <c r="BS10" s="11" t="s">
        <v>9</v>
      </c>
    </row>
    <row r="11" spans="2:71" ht="18.4" customHeight="1">
      <c r="B11" s="15"/>
      <c r="C11" s="75"/>
      <c r="D11" s="75"/>
      <c r="E11" s="82" t="s">
        <v>491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80" t="s">
        <v>23</v>
      </c>
      <c r="AL11" s="75"/>
      <c r="AM11" s="75"/>
      <c r="AN11" s="74" t="s">
        <v>5</v>
      </c>
      <c r="AO11" s="75"/>
      <c r="AP11" s="75"/>
      <c r="AQ11" s="17"/>
      <c r="BS11" s="11" t="s">
        <v>9</v>
      </c>
    </row>
    <row r="12" spans="2:71" ht="6.95" customHeight="1">
      <c r="B12" s="1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17"/>
      <c r="BS12" s="11" t="s">
        <v>9</v>
      </c>
    </row>
    <row r="13" spans="2:71" ht="14.45" customHeight="1">
      <c r="B13" s="15"/>
      <c r="C13" s="75"/>
      <c r="D13" s="80" t="s">
        <v>24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0" t="s">
        <v>22</v>
      </c>
      <c r="AL13" s="75"/>
      <c r="AM13" s="325" t="s">
        <v>493</v>
      </c>
      <c r="AN13" s="74" t="s">
        <v>5</v>
      </c>
      <c r="AO13" s="75"/>
      <c r="AP13" s="75"/>
      <c r="AQ13" s="17"/>
      <c r="BS13" s="11" t="s">
        <v>9</v>
      </c>
    </row>
    <row r="14" spans="2:71" ht="15">
      <c r="B14" s="15"/>
      <c r="C14" s="75"/>
      <c r="D14" s="75"/>
      <c r="E14" s="324" t="s">
        <v>493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0" t="s">
        <v>23</v>
      </c>
      <c r="AL14" s="75"/>
      <c r="AM14" s="325" t="s">
        <v>493</v>
      </c>
      <c r="AN14" s="74" t="s">
        <v>5</v>
      </c>
      <c r="AO14" s="75"/>
      <c r="AP14" s="75"/>
      <c r="AQ14" s="17"/>
      <c r="BS14" s="11" t="s">
        <v>9</v>
      </c>
    </row>
    <row r="15" spans="2:71" ht="6.95" customHeight="1">
      <c r="B15" s="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17"/>
      <c r="BS15" s="11" t="s">
        <v>6</v>
      </c>
    </row>
    <row r="16" spans="2:71" ht="14.45" customHeight="1">
      <c r="B16" s="15"/>
      <c r="C16" s="75"/>
      <c r="D16" s="80" t="s">
        <v>25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80" t="s">
        <v>22</v>
      </c>
      <c r="AL16" s="75"/>
      <c r="AM16" s="75"/>
      <c r="AN16" s="74" t="s">
        <v>5</v>
      </c>
      <c r="AO16" s="75"/>
      <c r="AP16" s="75"/>
      <c r="AQ16" s="17"/>
      <c r="BS16" s="11" t="s">
        <v>6</v>
      </c>
    </row>
    <row r="17" spans="2:71" ht="18.4" customHeight="1">
      <c r="B17" s="15"/>
      <c r="C17" s="75"/>
      <c r="D17" s="75"/>
      <c r="E17" s="74" t="s">
        <v>26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80" t="s">
        <v>23</v>
      </c>
      <c r="AL17" s="75"/>
      <c r="AM17" s="75"/>
      <c r="AN17" s="74" t="s">
        <v>5</v>
      </c>
      <c r="AO17" s="75"/>
      <c r="AP17" s="75"/>
      <c r="AQ17" s="17"/>
      <c r="BS17" s="11" t="s">
        <v>27</v>
      </c>
    </row>
    <row r="18" spans="2:71" ht="6.95" customHeight="1">
      <c r="B18" s="1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17"/>
      <c r="BS18" s="11" t="s">
        <v>9</v>
      </c>
    </row>
    <row r="19" spans="2:71" ht="14.45" customHeight="1">
      <c r="B19" s="15"/>
      <c r="C19" s="75"/>
      <c r="D19" s="80" t="s">
        <v>28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17"/>
      <c r="BS19" s="11" t="s">
        <v>9</v>
      </c>
    </row>
    <row r="20" spans="2:71" ht="77.25" customHeight="1">
      <c r="B20" s="15"/>
      <c r="C20" s="75"/>
      <c r="D20" s="75"/>
      <c r="E20" s="357" t="s">
        <v>29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75"/>
      <c r="AP20" s="75"/>
      <c r="AQ20" s="17"/>
      <c r="BS20" s="11" t="s">
        <v>6</v>
      </c>
    </row>
    <row r="21" spans="2:43" ht="6.95" customHeight="1">
      <c r="B21" s="1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17"/>
    </row>
    <row r="22" spans="2:43" ht="6.95" customHeight="1">
      <c r="B22" s="15"/>
      <c r="C22" s="7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75"/>
      <c r="AQ22" s="17"/>
    </row>
    <row r="23" spans="2:43" s="78" customFormat="1" ht="25.9" customHeight="1">
      <c r="B23" s="22"/>
      <c r="C23" s="81"/>
      <c r="D23" s="23" t="s">
        <v>30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358">
        <f>ROUND(AG51,2)</f>
        <v>0</v>
      </c>
      <c r="AL23" s="359"/>
      <c r="AM23" s="359"/>
      <c r="AN23" s="359"/>
      <c r="AO23" s="359"/>
      <c r="AP23" s="81"/>
      <c r="AQ23" s="24"/>
    </row>
    <row r="24" spans="2:43" s="78" customFormat="1" ht="6.95" customHeight="1">
      <c r="B24" s="2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24"/>
    </row>
    <row r="25" spans="2:43" s="78" customFormat="1" ht="13.5">
      <c r="B25" s="22"/>
      <c r="C25" s="81"/>
      <c r="D25" s="81"/>
      <c r="E25" s="81"/>
      <c r="F25" s="81"/>
      <c r="G25" s="81"/>
      <c r="H25" s="81"/>
      <c r="I25" s="81"/>
      <c r="J25" s="81"/>
      <c r="K25" s="81"/>
      <c r="L25" s="351" t="s">
        <v>31</v>
      </c>
      <c r="M25" s="351"/>
      <c r="N25" s="351"/>
      <c r="O25" s="351"/>
      <c r="P25" s="81"/>
      <c r="Q25" s="81"/>
      <c r="R25" s="81"/>
      <c r="S25" s="81"/>
      <c r="T25" s="81"/>
      <c r="U25" s="81"/>
      <c r="V25" s="81"/>
      <c r="W25" s="351" t="s">
        <v>32</v>
      </c>
      <c r="X25" s="351"/>
      <c r="Y25" s="351"/>
      <c r="Z25" s="351"/>
      <c r="AA25" s="351"/>
      <c r="AB25" s="351"/>
      <c r="AC25" s="351"/>
      <c r="AD25" s="351"/>
      <c r="AE25" s="351"/>
      <c r="AF25" s="81"/>
      <c r="AG25" s="81"/>
      <c r="AH25" s="81"/>
      <c r="AI25" s="81"/>
      <c r="AJ25" s="81"/>
      <c r="AK25" s="351" t="s">
        <v>33</v>
      </c>
      <c r="AL25" s="351"/>
      <c r="AM25" s="351"/>
      <c r="AN25" s="351"/>
      <c r="AO25" s="351"/>
      <c r="AP25" s="81"/>
      <c r="AQ25" s="24"/>
    </row>
    <row r="26" spans="2:43" s="1" customFormat="1" ht="14.45" customHeight="1">
      <c r="B26" s="25"/>
      <c r="C26" s="73"/>
      <c r="D26" s="72" t="s">
        <v>34</v>
      </c>
      <c r="E26" s="73"/>
      <c r="F26" s="72" t="s">
        <v>35</v>
      </c>
      <c r="G26" s="73"/>
      <c r="H26" s="73"/>
      <c r="I26" s="73"/>
      <c r="J26" s="73"/>
      <c r="K26" s="73"/>
      <c r="L26" s="344">
        <v>0.21</v>
      </c>
      <c r="M26" s="345"/>
      <c r="N26" s="345"/>
      <c r="O26" s="345"/>
      <c r="P26" s="73"/>
      <c r="Q26" s="73"/>
      <c r="R26" s="73"/>
      <c r="S26" s="73"/>
      <c r="T26" s="73"/>
      <c r="U26" s="73"/>
      <c r="V26" s="73"/>
      <c r="W26" s="346">
        <f>ROUND(AZ51,2)</f>
        <v>0</v>
      </c>
      <c r="X26" s="345"/>
      <c r="Y26" s="345"/>
      <c r="Z26" s="345"/>
      <c r="AA26" s="345"/>
      <c r="AB26" s="345"/>
      <c r="AC26" s="345"/>
      <c r="AD26" s="345"/>
      <c r="AE26" s="345"/>
      <c r="AF26" s="73"/>
      <c r="AG26" s="73"/>
      <c r="AH26" s="73"/>
      <c r="AI26" s="73"/>
      <c r="AJ26" s="73"/>
      <c r="AK26" s="346">
        <f>ROUND(AV51,2)</f>
        <v>0</v>
      </c>
      <c r="AL26" s="345"/>
      <c r="AM26" s="345"/>
      <c r="AN26" s="345"/>
      <c r="AO26" s="345"/>
      <c r="AP26" s="73"/>
      <c r="AQ26" s="26"/>
    </row>
    <row r="27" spans="2:43" s="1" customFormat="1" ht="14.45" customHeight="1">
      <c r="B27" s="25"/>
      <c r="C27" s="73"/>
      <c r="D27" s="73"/>
      <c r="E27" s="73"/>
      <c r="F27" s="72" t="s">
        <v>36</v>
      </c>
      <c r="G27" s="73"/>
      <c r="H27" s="73"/>
      <c r="I27" s="73"/>
      <c r="J27" s="73"/>
      <c r="K27" s="73"/>
      <c r="L27" s="344">
        <v>0.15</v>
      </c>
      <c r="M27" s="345"/>
      <c r="N27" s="345"/>
      <c r="O27" s="345"/>
      <c r="P27" s="73"/>
      <c r="Q27" s="73"/>
      <c r="R27" s="73"/>
      <c r="S27" s="73"/>
      <c r="T27" s="73"/>
      <c r="U27" s="73"/>
      <c r="V27" s="73"/>
      <c r="W27" s="346">
        <f>ROUND(BA51,2)</f>
        <v>0</v>
      </c>
      <c r="X27" s="345"/>
      <c r="Y27" s="345"/>
      <c r="Z27" s="345"/>
      <c r="AA27" s="345"/>
      <c r="AB27" s="345"/>
      <c r="AC27" s="345"/>
      <c r="AD27" s="345"/>
      <c r="AE27" s="345"/>
      <c r="AF27" s="73"/>
      <c r="AG27" s="73"/>
      <c r="AH27" s="73"/>
      <c r="AI27" s="73"/>
      <c r="AJ27" s="73"/>
      <c r="AK27" s="346">
        <f>ROUND(AW51,2)</f>
        <v>0</v>
      </c>
      <c r="AL27" s="345"/>
      <c r="AM27" s="345"/>
      <c r="AN27" s="345"/>
      <c r="AO27" s="345"/>
      <c r="AP27" s="73"/>
      <c r="AQ27" s="26"/>
    </row>
    <row r="28" spans="2:43" s="1" customFormat="1" ht="14.45" customHeight="1" hidden="1">
      <c r="B28" s="25"/>
      <c r="C28" s="73"/>
      <c r="D28" s="73"/>
      <c r="E28" s="73"/>
      <c r="F28" s="72" t="s">
        <v>37</v>
      </c>
      <c r="G28" s="73"/>
      <c r="H28" s="73"/>
      <c r="I28" s="73"/>
      <c r="J28" s="73"/>
      <c r="K28" s="73"/>
      <c r="L28" s="344">
        <v>0.21</v>
      </c>
      <c r="M28" s="345"/>
      <c r="N28" s="345"/>
      <c r="O28" s="345"/>
      <c r="P28" s="73"/>
      <c r="Q28" s="73"/>
      <c r="R28" s="73"/>
      <c r="S28" s="73"/>
      <c r="T28" s="73"/>
      <c r="U28" s="73"/>
      <c r="V28" s="73"/>
      <c r="W28" s="346">
        <f>ROUND(BB51,2)</f>
        <v>0</v>
      </c>
      <c r="X28" s="345"/>
      <c r="Y28" s="345"/>
      <c r="Z28" s="345"/>
      <c r="AA28" s="345"/>
      <c r="AB28" s="345"/>
      <c r="AC28" s="345"/>
      <c r="AD28" s="345"/>
      <c r="AE28" s="345"/>
      <c r="AF28" s="73"/>
      <c r="AG28" s="73"/>
      <c r="AH28" s="73"/>
      <c r="AI28" s="73"/>
      <c r="AJ28" s="73"/>
      <c r="AK28" s="346">
        <v>0</v>
      </c>
      <c r="AL28" s="345"/>
      <c r="AM28" s="345"/>
      <c r="AN28" s="345"/>
      <c r="AO28" s="345"/>
      <c r="AP28" s="73"/>
      <c r="AQ28" s="26"/>
    </row>
    <row r="29" spans="2:43" s="1" customFormat="1" ht="14.45" customHeight="1" hidden="1">
      <c r="B29" s="25"/>
      <c r="C29" s="73"/>
      <c r="D29" s="73"/>
      <c r="E29" s="73"/>
      <c r="F29" s="72" t="s">
        <v>38</v>
      </c>
      <c r="G29" s="73"/>
      <c r="H29" s="73"/>
      <c r="I29" s="73"/>
      <c r="J29" s="73"/>
      <c r="K29" s="73"/>
      <c r="L29" s="344">
        <v>0.15</v>
      </c>
      <c r="M29" s="345"/>
      <c r="N29" s="345"/>
      <c r="O29" s="345"/>
      <c r="P29" s="73"/>
      <c r="Q29" s="73"/>
      <c r="R29" s="73"/>
      <c r="S29" s="73"/>
      <c r="T29" s="73"/>
      <c r="U29" s="73"/>
      <c r="V29" s="73"/>
      <c r="W29" s="346">
        <f>ROUND(BC51,2)</f>
        <v>0</v>
      </c>
      <c r="X29" s="345"/>
      <c r="Y29" s="345"/>
      <c r="Z29" s="345"/>
      <c r="AA29" s="345"/>
      <c r="AB29" s="345"/>
      <c r="AC29" s="345"/>
      <c r="AD29" s="345"/>
      <c r="AE29" s="345"/>
      <c r="AF29" s="73"/>
      <c r="AG29" s="73"/>
      <c r="AH29" s="73"/>
      <c r="AI29" s="73"/>
      <c r="AJ29" s="73"/>
      <c r="AK29" s="346">
        <v>0</v>
      </c>
      <c r="AL29" s="345"/>
      <c r="AM29" s="345"/>
      <c r="AN29" s="345"/>
      <c r="AO29" s="345"/>
      <c r="AP29" s="73"/>
      <c r="AQ29" s="26"/>
    </row>
    <row r="30" spans="2:43" s="1" customFormat="1" ht="14.45" customHeight="1" hidden="1">
      <c r="B30" s="25"/>
      <c r="C30" s="73"/>
      <c r="D30" s="73"/>
      <c r="E30" s="73"/>
      <c r="F30" s="72" t="s">
        <v>39</v>
      </c>
      <c r="G30" s="73"/>
      <c r="H30" s="73"/>
      <c r="I30" s="73"/>
      <c r="J30" s="73"/>
      <c r="K30" s="73"/>
      <c r="L30" s="344">
        <v>0</v>
      </c>
      <c r="M30" s="345"/>
      <c r="N30" s="345"/>
      <c r="O30" s="345"/>
      <c r="P30" s="73"/>
      <c r="Q30" s="73"/>
      <c r="R30" s="73"/>
      <c r="S30" s="73"/>
      <c r="T30" s="73"/>
      <c r="U30" s="73"/>
      <c r="V30" s="73"/>
      <c r="W30" s="346">
        <f>ROUND(BD51,2)</f>
        <v>0</v>
      </c>
      <c r="X30" s="345"/>
      <c r="Y30" s="345"/>
      <c r="Z30" s="345"/>
      <c r="AA30" s="345"/>
      <c r="AB30" s="345"/>
      <c r="AC30" s="345"/>
      <c r="AD30" s="345"/>
      <c r="AE30" s="345"/>
      <c r="AF30" s="73"/>
      <c r="AG30" s="73"/>
      <c r="AH30" s="73"/>
      <c r="AI30" s="73"/>
      <c r="AJ30" s="73"/>
      <c r="AK30" s="346">
        <v>0</v>
      </c>
      <c r="AL30" s="345"/>
      <c r="AM30" s="345"/>
      <c r="AN30" s="345"/>
      <c r="AO30" s="345"/>
      <c r="AP30" s="73"/>
      <c r="AQ30" s="26"/>
    </row>
    <row r="31" spans="2:43" s="78" customFormat="1" ht="6.95" customHeight="1">
      <c r="B31" s="2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24"/>
    </row>
    <row r="32" spans="2:43" s="78" customFormat="1" ht="25.9" customHeight="1">
      <c r="B32" s="22"/>
      <c r="C32" s="27"/>
      <c r="D32" s="28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9" t="s">
        <v>41</v>
      </c>
      <c r="U32" s="44"/>
      <c r="V32" s="44"/>
      <c r="W32" s="44"/>
      <c r="X32" s="334" t="s">
        <v>42</v>
      </c>
      <c r="Y32" s="335"/>
      <c r="Z32" s="335"/>
      <c r="AA32" s="335"/>
      <c r="AB32" s="335"/>
      <c r="AC32" s="44"/>
      <c r="AD32" s="44"/>
      <c r="AE32" s="44"/>
      <c r="AF32" s="44"/>
      <c r="AG32" s="44"/>
      <c r="AH32" s="44"/>
      <c r="AI32" s="44"/>
      <c r="AJ32" s="44"/>
      <c r="AK32" s="336">
        <f>SUM(AK23:AK30)</f>
        <v>0</v>
      </c>
      <c r="AL32" s="335"/>
      <c r="AM32" s="335"/>
      <c r="AN32" s="335"/>
      <c r="AO32" s="337"/>
      <c r="AP32" s="27"/>
      <c r="AQ32" s="30"/>
    </row>
    <row r="33" spans="2:43" s="78" customFormat="1" ht="6.95" customHeight="1">
      <c r="B33" s="22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24"/>
    </row>
    <row r="34" spans="2:43" s="78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3"/>
    </row>
    <row r="38" spans="2:44" s="78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22"/>
    </row>
    <row r="39" spans="2:44" s="78" customFormat="1" ht="36.95" customHeight="1">
      <c r="B39" s="22"/>
      <c r="C39" s="36" t="s">
        <v>43</v>
      </c>
      <c r="AR39" s="22"/>
    </row>
    <row r="40" spans="2:44" s="78" customFormat="1" ht="6.95" customHeight="1">
      <c r="B40" s="22"/>
      <c r="AR40" s="22"/>
    </row>
    <row r="41" spans="2:44" s="71" customFormat="1" ht="14.45" customHeight="1">
      <c r="B41" s="37"/>
      <c r="C41" s="77" t="s">
        <v>15</v>
      </c>
      <c r="L41" s="71" t="str">
        <f>K5</f>
        <v>23/2020</v>
      </c>
      <c r="AR41" s="37"/>
    </row>
    <row r="42" spans="2:44" s="70" customFormat="1" ht="36.95" customHeight="1">
      <c r="B42" s="38"/>
      <c r="C42" s="39" t="s">
        <v>16</v>
      </c>
      <c r="L42" s="347" t="str">
        <f>K6</f>
        <v>Rekontrukce terasy ve zvýšeném přízemí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R42" s="38"/>
    </row>
    <row r="43" spans="2:44" s="78" customFormat="1" ht="6.95" customHeight="1">
      <c r="B43" s="22"/>
      <c r="AR43" s="22"/>
    </row>
    <row r="44" spans="2:44" s="78" customFormat="1" ht="15">
      <c r="B44" s="22"/>
      <c r="C44" s="77" t="s">
        <v>19</v>
      </c>
      <c r="L44" s="40" t="str">
        <f>IF(K8="","",K8)</f>
        <v>Zásmuky</v>
      </c>
      <c r="AI44" s="77" t="s">
        <v>20</v>
      </c>
      <c r="AM44" s="349">
        <f>IF(AN8="","",AN8)</f>
        <v>43889</v>
      </c>
      <c r="AN44" s="349"/>
      <c r="AR44" s="22"/>
    </row>
    <row r="45" spans="2:44" s="78" customFormat="1" ht="6.95" customHeight="1">
      <c r="B45" s="22"/>
      <c r="AR45" s="22"/>
    </row>
    <row r="46" spans="2:56" s="78" customFormat="1" ht="15">
      <c r="B46" s="22"/>
      <c r="C46" s="77" t="s">
        <v>21</v>
      </c>
      <c r="L46" s="71" t="str">
        <f>IF(E11="","",E11)</f>
        <v>Domov Buda</v>
      </c>
      <c r="AI46" s="77" t="s">
        <v>25</v>
      </c>
      <c r="AM46" s="350" t="str">
        <f>IF(E17="","",E17)</f>
        <v>Ing. arch. Martin Jirovský</v>
      </c>
      <c r="AN46" s="350"/>
      <c r="AO46" s="350"/>
      <c r="AP46" s="350"/>
      <c r="AR46" s="22"/>
      <c r="AS46" s="340" t="s">
        <v>44</v>
      </c>
      <c r="AT46" s="3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</row>
    <row r="47" spans="2:56" s="78" customFormat="1" ht="15">
      <c r="B47" s="22"/>
      <c r="C47" s="77" t="s">
        <v>24</v>
      </c>
      <c r="L47" s="71" t="str">
        <f>IF(E14="","",E14)</f>
        <v>Vyplň údaj</v>
      </c>
      <c r="AR47" s="22"/>
      <c r="AS47" s="342"/>
      <c r="AT47" s="343"/>
      <c r="AU47" s="81"/>
      <c r="AV47" s="81"/>
      <c r="AW47" s="81"/>
      <c r="AX47" s="81"/>
      <c r="AY47" s="81"/>
      <c r="AZ47" s="81"/>
      <c r="BA47" s="81"/>
      <c r="BB47" s="81"/>
      <c r="BC47" s="81"/>
      <c r="BD47" s="43"/>
    </row>
    <row r="48" spans="2:56" s="78" customFormat="1" ht="10.9" customHeight="1">
      <c r="B48" s="22"/>
      <c r="AR48" s="22"/>
      <c r="AS48" s="342"/>
      <c r="AT48" s="343"/>
      <c r="AU48" s="81"/>
      <c r="AV48" s="81"/>
      <c r="AW48" s="81"/>
      <c r="AX48" s="81"/>
      <c r="AY48" s="81"/>
      <c r="AZ48" s="81"/>
      <c r="BA48" s="81"/>
      <c r="BB48" s="81"/>
      <c r="BC48" s="81"/>
      <c r="BD48" s="43"/>
    </row>
    <row r="49" spans="2:56" s="78" customFormat="1" ht="29.25" customHeight="1">
      <c r="B49" s="22"/>
      <c r="C49" s="338" t="s">
        <v>45</v>
      </c>
      <c r="D49" s="328"/>
      <c r="E49" s="328"/>
      <c r="F49" s="328"/>
      <c r="G49" s="328"/>
      <c r="H49" s="44"/>
      <c r="I49" s="329" t="s">
        <v>46</v>
      </c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7" t="s">
        <v>47</v>
      </c>
      <c r="AH49" s="328"/>
      <c r="AI49" s="328"/>
      <c r="AJ49" s="328"/>
      <c r="AK49" s="328"/>
      <c r="AL49" s="328"/>
      <c r="AM49" s="328"/>
      <c r="AN49" s="329" t="s">
        <v>48</v>
      </c>
      <c r="AO49" s="328"/>
      <c r="AP49" s="328"/>
      <c r="AQ49" s="45" t="s">
        <v>49</v>
      </c>
      <c r="AR49" s="22"/>
      <c r="AS49" s="46" t="s">
        <v>50</v>
      </c>
      <c r="AT49" s="47" t="s">
        <v>51</v>
      </c>
      <c r="AU49" s="47" t="s">
        <v>52</v>
      </c>
      <c r="AV49" s="47" t="s">
        <v>53</v>
      </c>
      <c r="AW49" s="47" t="s">
        <v>54</v>
      </c>
      <c r="AX49" s="47" t="s">
        <v>55</v>
      </c>
      <c r="AY49" s="47" t="s">
        <v>56</v>
      </c>
      <c r="AZ49" s="47" t="s">
        <v>57</v>
      </c>
      <c r="BA49" s="47" t="s">
        <v>58</v>
      </c>
      <c r="BB49" s="47" t="s">
        <v>59</v>
      </c>
      <c r="BC49" s="47" t="s">
        <v>60</v>
      </c>
      <c r="BD49" s="48" t="s">
        <v>61</v>
      </c>
    </row>
    <row r="50" spans="2:56" s="78" customFormat="1" ht="10.9" customHeight="1">
      <c r="B50" s="22"/>
      <c r="AR50" s="22"/>
      <c r="AS50" s="49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2"/>
    </row>
    <row r="51" spans="2:90" s="70" customFormat="1" ht="32.45" customHeight="1">
      <c r="B51" s="38"/>
      <c r="C51" s="50" t="s">
        <v>62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339">
        <f>ROUND(AG52,2)</f>
        <v>0</v>
      </c>
      <c r="AH51" s="339"/>
      <c r="AI51" s="339"/>
      <c r="AJ51" s="339"/>
      <c r="AK51" s="339"/>
      <c r="AL51" s="339"/>
      <c r="AM51" s="339"/>
      <c r="AN51" s="333">
        <f>SUM(AG51,AT51)</f>
        <v>0</v>
      </c>
      <c r="AO51" s="333"/>
      <c r="AP51" s="333"/>
      <c r="AQ51" s="52" t="s">
        <v>5</v>
      </c>
      <c r="AR51" s="38"/>
      <c r="AS51" s="53">
        <f>ROUND(AS52,2)</f>
        <v>0</v>
      </c>
      <c r="AT51" s="54">
        <f>ROUND(SUM(AV51:AW51),2)</f>
        <v>0</v>
      </c>
      <c r="AU51" s="55" t="e">
        <f>ROUND(AU52,5)</f>
        <v>#REF!</v>
      </c>
      <c r="AV51" s="54">
        <f>ROUND(AZ51*L26,2)</f>
        <v>0</v>
      </c>
      <c r="AW51" s="54">
        <f>ROUND(BA51*L27,2)</f>
        <v>0</v>
      </c>
      <c r="AX51" s="54">
        <f>ROUND(BB51*L26,2)</f>
        <v>0</v>
      </c>
      <c r="AY51" s="54">
        <f>ROUND(BC51*L27,2)</f>
        <v>0</v>
      </c>
      <c r="AZ51" s="54">
        <f>ROUND(AZ52,2)</f>
        <v>0</v>
      </c>
      <c r="BA51" s="54">
        <f>ROUND(BA52,2)</f>
        <v>0</v>
      </c>
      <c r="BB51" s="54">
        <f>ROUND(BB52,2)</f>
        <v>0</v>
      </c>
      <c r="BC51" s="54">
        <f>ROUND(BC52,2)</f>
        <v>0</v>
      </c>
      <c r="BD51" s="56">
        <f>ROUND(BD52,2)</f>
        <v>0</v>
      </c>
      <c r="BS51" s="39" t="s">
        <v>63</v>
      </c>
      <c r="BT51" s="39" t="s">
        <v>64</v>
      </c>
      <c r="BU51" s="57" t="s">
        <v>65</v>
      </c>
      <c r="BV51" s="39" t="s">
        <v>66</v>
      </c>
      <c r="BW51" s="39" t="s">
        <v>7</v>
      </c>
      <c r="BX51" s="39" t="s">
        <v>67</v>
      </c>
      <c r="CL51" s="39" t="s">
        <v>5</v>
      </c>
    </row>
    <row r="52" spans="1:91" s="2" customFormat="1" ht="22.5" customHeight="1">
      <c r="A52" s="58" t="s">
        <v>68</v>
      </c>
      <c r="B52" s="59"/>
      <c r="C52" s="60"/>
      <c r="D52" s="332" t="s">
        <v>69</v>
      </c>
      <c r="E52" s="332"/>
      <c r="F52" s="332"/>
      <c r="G52" s="332"/>
      <c r="H52" s="332"/>
      <c r="I52" s="69"/>
      <c r="J52" s="332" t="s">
        <v>70</v>
      </c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0">
        <f>'D1.4 - Elektroinstalace'!J27</f>
        <v>0</v>
      </c>
      <c r="AH52" s="331"/>
      <c r="AI52" s="331"/>
      <c r="AJ52" s="331"/>
      <c r="AK52" s="331"/>
      <c r="AL52" s="331"/>
      <c r="AM52" s="331"/>
      <c r="AN52" s="330">
        <f>SUM(AG52,AT52)</f>
        <v>0</v>
      </c>
      <c r="AO52" s="331"/>
      <c r="AP52" s="331"/>
      <c r="AQ52" s="61" t="s">
        <v>71</v>
      </c>
      <c r="AR52" s="59"/>
      <c r="AS52" s="62">
        <v>0</v>
      </c>
      <c r="AT52" s="63">
        <f>ROUND(SUM(AV52:AW52),2)</f>
        <v>0</v>
      </c>
      <c r="AU52" s="64" t="e">
        <f>'D1.4 - Elektroinstalace'!P89</f>
        <v>#REF!</v>
      </c>
      <c r="AV52" s="63">
        <f>'D1.4 - Elektroinstalace'!J30</f>
        <v>0</v>
      </c>
      <c r="AW52" s="63">
        <f>'D1.4 - Elektroinstalace'!J31</f>
        <v>0</v>
      </c>
      <c r="AX52" s="63">
        <f>'D1.4 - Elektroinstalace'!J32</f>
        <v>0</v>
      </c>
      <c r="AY52" s="63">
        <f>'D1.4 - Elektroinstalace'!J33</f>
        <v>0</v>
      </c>
      <c r="AZ52" s="63">
        <f>'D1.4 - Elektroinstalace'!F30</f>
        <v>0</v>
      </c>
      <c r="BA52" s="63">
        <f>'D1.4 - Elektroinstalace'!F31</f>
        <v>0</v>
      </c>
      <c r="BB52" s="63">
        <f>'D1.4 - Elektroinstalace'!F32</f>
        <v>0</v>
      </c>
      <c r="BC52" s="63">
        <f>'D1.4 - Elektroinstalace'!F33</f>
        <v>0</v>
      </c>
      <c r="BD52" s="65">
        <f>'D1.4 - Elektroinstalace'!F34</f>
        <v>0</v>
      </c>
      <c r="BT52" s="66" t="s">
        <v>72</v>
      </c>
      <c r="BV52" s="66" t="s">
        <v>66</v>
      </c>
      <c r="BW52" s="66" t="s">
        <v>73</v>
      </c>
      <c r="BX52" s="66" t="s">
        <v>7</v>
      </c>
      <c r="CL52" s="66" t="s">
        <v>74</v>
      </c>
      <c r="CM52" s="66" t="s">
        <v>75</v>
      </c>
    </row>
    <row r="53" spans="2:44" s="78" customFormat="1" ht="30" customHeight="1">
      <c r="B53" s="22"/>
      <c r="AR53" s="22"/>
    </row>
    <row r="54" spans="2:44" s="78" customFormat="1" ht="6.95" customHeight="1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22"/>
    </row>
  </sheetData>
  <sheetProtection password="CB59" sheet="1" objects="1" scenarios="1"/>
  <mergeCells count="39">
    <mergeCell ref="AR2:BE2"/>
    <mergeCell ref="L27:O27"/>
    <mergeCell ref="W27:AE27"/>
    <mergeCell ref="AK27:AO27"/>
    <mergeCell ref="L25:O25"/>
    <mergeCell ref="L26:O26"/>
    <mergeCell ref="K5:AO5"/>
    <mergeCell ref="K6:AO6"/>
    <mergeCell ref="E20:AN20"/>
    <mergeCell ref="AK23:AO23"/>
    <mergeCell ref="W25:AE25"/>
    <mergeCell ref="AK25:AO25"/>
    <mergeCell ref="W29:AE29"/>
    <mergeCell ref="AK29:AO29"/>
    <mergeCell ref="W26:AE26"/>
    <mergeCell ref="AK26:AO26"/>
    <mergeCell ref="AS46:AT48"/>
    <mergeCell ref="L28:O28"/>
    <mergeCell ref="W28:AE28"/>
    <mergeCell ref="AK28:AO28"/>
    <mergeCell ref="L29:O29"/>
    <mergeCell ref="L30:O30"/>
    <mergeCell ref="W30:AE30"/>
    <mergeCell ref="L42:AO42"/>
    <mergeCell ref="AM44:AN44"/>
    <mergeCell ref="AM46:AP46"/>
    <mergeCell ref="AK30:AO30"/>
    <mergeCell ref="X32:AB32"/>
    <mergeCell ref="AK32:AO32"/>
    <mergeCell ref="C49:G49"/>
    <mergeCell ref="AG51:AM51"/>
    <mergeCell ref="I49:AF49"/>
    <mergeCell ref="AG49:AM49"/>
    <mergeCell ref="AN49:AP49"/>
    <mergeCell ref="AN52:AP52"/>
    <mergeCell ref="AG52:AM52"/>
    <mergeCell ref="D52:H52"/>
    <mergeCell ref="J52:AF52"/>
    <mergeCell ref="AN51:AP51"/>
  </mergeCells>
  <hyperlinks>
    <hyperlink ref="K1:S1" location="C2" display="1) Rekapitulace stavby"/>
    <hyperlink ref="W1:AI1" location="C51" display="2) Rekapitulace objektů stavby a soupisů prací"/>
    <hyperlink ref="A52" location="'D1.4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59"/>
  <sheetViews>
    <sheetView showGridLines="0" workbookViewId="0" topLeftCell="A1">
      <pane ySplit="1" topLeftCell="A44" activePane="bottomLeft" state="frozen"/>
      <selection pane="bottomLeft" activeCell="E18" sqref="E18"/>
    </sheetView>
  </sheetViews>
  <sheetFormatPr defaultColWidth="9.16015625" defaultRowHeight="13.5"/>
  <cols>
    <col min="1" max="1" width="8.33203125" style="85" customWidth="1"/>
    <col min="2" max="2" width="1.66796875" style="85" customWidth="1"/>
    <col min="3" max="3" width="4.16015625" style="85" customWidth="1"/>
    <col min="4" max="4" width="4.33203125" style="85" customWidth="1"/>
    <col min="5" max="5" width="17.16015625" style="85" customWidth="1"/>
    <col min="6" max="6" width="75" style="85" customWidth="1"/>
    <col min="7" max="7" width="8.66015625" style="85" customWidth="1"/>
    <col min="8" max="8" width="11.16015625" style="85" customWidth="1"/>
    <col min="9" max="9" width="12.66015625" style="85" customWidth="1"/>
    <col min="10" max="10" width="22.5" style="85" customWidth="1"/>
    <col min="11" max="11" width="15.5" style="85" customWidth="1"/>
    <col min="12" max="18" width="9.16015625" style="85" customWidth="1"/>
    <col min="19" max="19" width="8.16015625" style="85" hidden="1" customWidth="1"/>
    <col min="20" max="20" width="29.66015625" style="85" hidden="1" customWidth="1"/>
    <col min="21" max="21" width="16.33203125" style="85" hidden="1" customWidth="1"/>
    <col min="22" max="22" width="12.33203125" style="85" customWidth="1"/>
    <col min="23" max="23" width="16.33203125" style="85" customWidth="1"/>
    <col min="24" max="24" width="12.33203125" style="85" customWidth="1"/>
    <col min="25" max="25" width="15" style="85" customWidth="1"/>
    <col min="26" max="26" width="11" style="85" customWidth="1"/>
    <col min="27" max="27" width="15" style="85" customWidth="1"/>
    <col min="28" max="28" width="16.33203125" style="85" customWidth="1"/>
    <col min="29" max="29" width="11" style="85" customWidth="1"/>
    <col min="30" max="30" width="15" style="85" customWidth="1"/>
    <col min="31" max="31" width="16.33203125" style="85" customWidth="1"/>
    <col min="32" max="16384" width="9.16015625" style="85" customWidth="1"/>
  </cols>
  <sheetData>
    <row r="1" spans="1:70" ht="21.75" customHeight="1">
      <c r="A1" s="67"/>
      <c r="B1" s="4"/>
      <c r="C1" s="4"/>
      <c r="D1" s="5" t="s">
        <v>1</v>
      </c>
      <c r="E1" s="4"/>
      <c r="F1" s="79" t="s">
        <v>76</v>
      </c>
      <c r="G1" s="364" t="s">
        <v>77</v>
      </c>
      <c r="H1" s="364"/>
      <c r="I1" s="4"/>
      <c r="J1" s="79" t="s">
        <v>78</v>
      </c>
      <c r="K1" s="5" t="s">
        <v>79</v>
      </c>
      <c r="L1" s="79" t="s">
        <v>80</v>
      </c>
      <c r="M1" s="79"/>
      <c r="N1" s="79"/>
      <c r="O1" s="79"/>
      <c r="P1" s="79"/>
      <c r="Q1" s="79"/>
      <c r="R1" s="79"/>
      <c r="S1" s="79"/>
      <c r="T1" s="79"/>
      <c r="U1" s="68"/>
      <c r="V1" s="68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</row>
    <row r="2" spans="3:46" ht="36.95" customHeight="1">
      <c r="L2" s="365" t="s">
        <v>8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86" t="s">
        <v>73</v>
      </c>
    </row>
    <row r="3" spans="2:46" ht="6.95" customHeight="1">
      <c r="B3" s="87"/>
      <c r="C3" s="88"/>
      <c r="D3" s="88"/>
      <c r="E3" s="88"/>
      <c r="F3" s="88"/>
      <c r="G3" s="88"/>
      <c r="H3" s="88"/>
      <c r="I3" s="88"/>
      <c r="J3" s="88"/>
      <c r="K3" s="89"/>
      <c r="AT3" s="86" t="s">
        <v>75</v>
      </c>
    </row>
    <row r="4" spans="2:46" ht="36.95" customHeight="1">
      <c r="B4" s="90"/>
      <c r="C4" s="91"/>
      <c r="D4" s="92" t="s">
        <v>81</v>
      </c>
      <c r="E4" s="91"/>
      <c r="F4" s="91"/>
      <c r="G4" s="91"/>
      <c r="H4" s="91"/>
      <c r="I4" s="91"/>
      <c r="J4" s="91"/>
      <c r="K4" s="93"/>
      <c r="M4" s="94" t="s">
        <v>13</v>
      </c>
      <c r="AT4" s="86" t="s">
        <v>6</v>
      </c>
    </row>
    <row r="5" spans="2:11" ht="6.95" customHeight="1">
      <c r="B5" s="90"/>
      <c r="C5" s="91"/>
      <c r="D5" s="91"/>
      <c r="E5" s="91"/>
      <c r="F5" s="91"/>
      <c r="G5" s="91"/>
      <c r="H5" s="91"/>
      <c r="I5" s="91"/>
      <c r="J5" s="91"/>
      <c r="K5" s="93"/>
    </row>
    <row r="6" spans="2:11" ht="15">
      <c r="B6" s="90"/>
      <c r="C6" s="91"/>
      <c r="D6" s="95" t="s">
        <v>16</v>
      </c>
      <c r="E6" s="91"/>
      <c r="F6" s="91"/>
      <c r="G6" s="91"/>
      <c r="H6" s="91"/>
      <c r="I6" s="91"/>
      <c r="J6" s="91"/>
      <c r="K6" s="93"/>
    </row>
    <row r="7" spans="2:11" ht="22.5" customHeight="1">
      <c r="B7" s="90"/>
      <c r="C7" s="91"/>
      <c r="D7" s="91"/>
      <c r="E7" s="367" t="str">
        <f>'Rekapitulace stavby'!K6</f>
        <v>Rekontrukce terasy ve zvýšeném přízemí</v>
      </c>
      <c r="F7" s="368"/>
      <c r="G7" s="368"/>
      <c r="H7" s="368"/>
      <c r="I7" s="91"/>
      <c r="J7" s="91"/>
      <c r="K7" s="93"/>
    </row>
    <row r="8" spans="2:11" s="96" customFormat="1" ht="15">
      <c r="B8" s="97"/>
      <c r="C8" s="98"/>
      <c r="D8" s="95" t="s">
        <v>82</v>
      </c>
      <c r="E8" s="98"/>
      <c r="F8" s="98"/>
      <c r="G8" s="98"/>
      <c r="H8" s="98"/>
      <c r="I8" s="98"/>
      <c r="J8" s="98"/>
      <c r="K8" s="99"/>
    </row>
    <row r="9" spans="2:11" s="96" customFormat="1" ht="36.95" customHeight="1">
      <c r="B9" s="97"/>
      <c r="C9" s="98"/>
      <c r="D9" s="98"/>
      <c r="E9" s="369" t="s">
        <v>83</v>
      </c>
      <c r="F9" s="370"/>
      <c r="G9" s="370"/>
      <c r="H9" s="370"/>
      <c r="I9" s="98"/>
      <c r="J9" s="98"/>
      <c r="K9" s="99"/>
    </row>
    <row r="10" spans="2:11" s="96" customFormat="1" ht="13.5">
      <c r="B10" s="97"/>
      <c r="C10" s="98"/>
      <c r="D10" s="98"/>
      <c r="E10" s="98"/>
      <c r="F10" s="98"/>
      <c r="G10" s="98"/>
      <c r="H10" s="98"/>
      <c r="I10" s="98"/>
      <c r="J10" s="98"/>
      <c r="K10" s="99"/>
    </row>
    <row r="11" spans="2:11" s="96" customFormat="1" ht="14.45" customHeight="1">
      <c r="B11" s="97"/>
      <c r="C11" s="98"/>
      <c r="D11" s="95" t="s">
        <v>17</v>
      </c>
      <c r="E11" s="98"/>
      <c r="F11" s="100" t="s">
        <v>74</v>
      </c>
      <c r="G11" s="98"/>
      <c r="H11" s="98"/>
      <c r="I11" s="95" t="s">
        <v>18</v>
      </c>
      <c r="J11" s="100" t="s">
        <v>5</v>
      </c>
      <c r="K11" s="99"/>
    </row>
    <row r="12" spans="2:11" s="96" customFormat="1" ht="14.45" customHeight="1">
      <c r="B12" s="97"/>
      <c r="C12" s="98"/>
      <c r="D12" s="95" t="s">
        <v>19</v>
      </c>
      <c r="E12" s="98"/>
      <c r="F12" s="100" t="s">
        <v>492</v>
      </c>
      <c r="G12" s="98"/>
      <c r="H12" s="98"/>
      <c r="I12" s="95" t="s">
        <v>20</v>
      </c>
      <c r="J12" s="102">
        <f>'Rekapitulace stavby'!AN8</f>
        <v>43889</v>
      </c>
      <c r="K12" s="99"/>
    </row>
    <row r="13" spans="2:11" s="96" customFormat="1" ht="10.9" customHeight="1">
      <c r="B13" s="97"/>
      <c r="C13" s="98"/>
      <c r="D13" s="98"/>
      <c r="E13" s="98"/>
      <c r="F13" s="98"/>
      <c r="G13" s="98"/>
      <c r="H13" s="98"/>
      <c r="I13" s="98"/>
      <c r="J13" s="98"/>
      <c r="K13" s="99"/>
    </row>
    <row r="14" spans="2:11" s="96" customFormat="1" ht="14.45" customHeight="1">
      <c r="B14" s="97"/>
      <c r="C14" s="98"/>
      <c r="D14" s="95" t="s">
        <v>21</v>
      </c>
      <c r="E14" s="98"/>
      <c r="F14" s="98"/>
      <c r="G14" s="98"/>
      <c r="H14" s="98"/>
      <c r="I14" s="95" t="s">
        <v>22</v>
      </c>
      <c r="J14" s="100" t="s">
        <v>5</v>
      </c>
      <c r="K14" s="99"/>
    </row>
    <row r="15" spans="2:11" s="96" customFormat="1" ht="18" customHeight="1">
      <c r="B15" s="97"/>
      <c r="C15" s="98"/>
      <c r="D15" s="98"/>
      <c r="E15" s="101" t="s">
        <v>491</v>
      </c>
      <c r="F15" s="98"/>
      <c r="G15" s="98"/>
      <c r="H15" s="98"/>
      <c r="I15" s="95" t="s">
        <v>23</v>
      </c>
      <c r="J15" s="100" t="s">
        <v>5</v>
      </c>
      <c r="K15" s="99"/>
    </row>
    <row r="16" spans="2:11" s="96" customFormat="1" ht="6.95" customHeight="1">
      <c r="B16" s="97"/>
      <c r="C16" s="98"/>
      <c r="D16" s="98"/>
      <c r="E16" s="98"/>
      <c r="F16" s="98"/>
      <c r="G16" s="98"/>
      <c r="H16" s="98"/>
      <c r="I16" s="98"/>
      <c r="J16" s="98"/>
      <c r="K16" s="99"/>
    </row>
    <row r="17" spans="2:11" s="96" customFormat="1" ht="14.45" customHeight="1">
      <c r="B17" s="97"/>
      <c r="C17" s="98"/>
      <c r="D17" s="95" t="s">
        <v>24</v>
      </c>
      <c r="E17" s="98"/>
      <c r="F17" s="98"/>
      <c r="G17" s="98"/>
      <c r="H17" s="98"/>
      <c r="I17" s="95" t="s">
        <v>22</v>
      </c>
      <c r="J17" s="100" t="str">
        <f>IF('Rekapitulace stavby'!AN13="Vyplň údaj","",IF('Rekapitulace stavby'!AN13="","",'Rekapitulace stavby'!AN13))</f>
        <v/>
      </c>
      <c r="K17" s="99"/>
    </row>
    <row r="18" spans="2:11" s="96" customFormat="1" ht="18" customHeight="1">
      <c r="B18" s="97"/>
      <c r="C18" s="98"/>
      <c r="D18" s="98"/>
      <c r="E18" s="326" t="s">
        <v>493</v>
      </c>
      <c r="F18" s="98"/>
      <c r="G18" s="98"/>
      <c r="H18" s="98"/>
      <c r="I18" s="95" t="s">
        <v>23</v>
      </c>
      <c r="J18" s="100" t="str">
        <f>IF('Rekapitulace stavby'!AN14="Vyplň údaj","",IF('Rekapitulace stavby'!AN14="","",'Rekapitulace stavby'!AN14))</f>
        <v/>
      </c>
      <c r="K18" s="99"/>
    </row>
    <row r="19" spans="2:11" s="96" customFormat="1" ht="6.95" customHeight="1">
      <c r="B19" s="97"/>
      <c r="C19" s="98"/>
      <c r="D19" s="98"/>
      <c r="E19" s="98"/>
      <c r="F19" s="98"/>
      <c r="G19" s="98"/>
      <c r="H19" s="98"/>
      <c r="I19" s="98"/>
      <c r="J19" s="98"/>
      <c r="K19" s="99"/>
    </row>
    <row r="20" spans="2:11" s="96" customFormat="1" ht="14.45" customHeight="1">
      <c r="B20" s="97"/>
      <c r="C20" s="98"/>
      <c r="D20" s="95" t="s">
        <v>25</v>
      </c>
      <c r="E20" s="98"/>
      <c r="F20" s="98"/>
      <c r="G20" s="98"/>
      <c r="H20" s="98"/>
      <c r="I20" s="95" t="s">
        <v>22</v>
      </c>
      <c r="J20" s="100" t="s">
        <v>5</v>
      </c>
      <c r="K20" s="99"/>
    </row>
    <row r="21" spans="2:11" s="96" customFormat="1" ht="18" customHeight="1">
      <c r="B21" s="97"/>
      <c r="C21" s="98"/>
      <c r="D21" s="98"/>
      <c r="E21" s="100" t="s">
        <v>26</v>
      </c>
      <c r="F21" s="98"/>
      <c r="G21" s="98"/>
      <c r="H21" s="98"/>
      <c r="I21" s="95" t="s">
        <v>23</v>
      </c>
      <c r="J21" s="100" t="s">
        <v>5</v>
      </c>
      <c r="K21" s="99"/>
    </row>
    <row r="22" spans="2:11" s="96" customFormat="1" ht="6.95" customHeight="1">
      <c r="B22" s="97"/>
      <c r="C22" s="98"/>
      <c r="D22" s="98"/>
      <c r="E22" s="98"/>
      <c r="F22" s="98"/>
      <c r="G22" s="98"/>
      <c r="H22" s="98"/>
      <c r="I22" s="98"/>
      <c r="J22" s="98"/>
      <c r="K22" s="99"/>
    </row>
    <row r="23" spans="2:11" s="96" customFormat="1" ht="14.45" customHeight="1">
      <c r="B23" s="97"/>
      <c r="C23" s="98"/>
      <c r="D23" s="95" t="s">
        <v>28</v>
      </c>
      <c r="E23" s="98"/>
      <c r="F23" s="98"/>
      <c r="G23" s="98"/>
      <c r="H23" s="98"/>
      <c r="I23" s="98"/>
      <c r="J23" s="98"/>
      <c r="K23" s="99"/>
    </row>
    <row r="24" spans="2:11" s="106" customFormat="1" ht="77.25" customHeight="1">
      <c r="B24" s="103"/>
      <c r="C24" s="104"/>
      <c r="D24" s="104"/>
      <c r="E24" s="371" t="s">
        <v>29</v>
      </c>
      <c r="F24" s="371"/>
      <c r="G24" s="371"/>
      <c r="H24" s="371"/>
      <c r="I24" s="104"/>
      <c r="J24" s="104"/>
      <c r="K24" s="105"/>
    </row>
    <row r="25" spans="2:11" s="96" customFormat="1" ht="6.95" customHeight="1">
      <c r="B25" s="97"/>
      <c r="C25" s="98"/>
      <c r="D25" s="98"/>
      <c r="E25" s="98"/>
      <c r="F25" s="98"/>
      <c r="G25" s="98"/>
      <c r="H25" s="98"/>
      <c r="I25" s="98"/>
      <c r="J25" s="98"/>
      <c r="K25" s="99"/>
    </row>
    <row r="26" spans="2:11" s="96" customFormat="1" ht="6.95" customHeight="1">
      <c r="B26" s="97"/>
      <c r="C26" s="98"/>
      <c r="D26" s="107"/>
      <c r="E26" s="107"/>
      <c r="F26" s="107"/>
      <c r="G26" s="107"/>
      <c r="H26" s="107"/>
      <c r="I26" s="107"/>
      <c r="J26" s="107"/>
      <c r="K26" s="108"/>
    </row>
    <row r="27" spans="2:11" s="96" customFormat="1" ht="25.35" customHeight="1">
      <c r="B27" s="97"/>
      <c r="C27" s="98"/>
      <c r="D27" s="109" t="s">
        <v>30</v>
      </c>
      <c r="E27" s="98"/>
      <c r="F27" s="98"/>
      <c r="G27" s="98"/>
      <c r="H27" s="98"/>
      <c r="I27" s="98"/>
      <c r="J27" s="110">
        <f>ROUND(J89,2)</f>
        <v>0</v>
      </c>
      <c r="K27" s="99"/>
    </row>
    <row r="28" spans="2:11" s="96" customFormat="1" ht="6.95" customHeight="1">
      <c r="B28" s="97"/>
      <c r="C28" s="98"/>
      <c r="D28" s="107"/>
      <c r="E28" s="107"/>
      <c r="F28" s="107"/>
      <c r="G28" s="107"/>
      <c r="H28" s="107"/>
      <c r="I28" s="107"/>
      <c r="J28" s="107"/>
      <c r="K28" s="108"/>
    </row>
    <row r="29" spans="2:11" s="96" customFormat="1" ht="14.45" customHeight="1">
      <c r="B29" s="97"/>
      <c r="C29" s="98"/>
      <c r="D29" s="98"/>
      <c r="E29" s="98"/>
      <c r="F29" s="111" t="s">
        <v>32</v>
      </c>
      <c r="G29" s="98"/>
      <c r="H29" s="98"/>
      <c r="I29" s="111" t="s">
        <v>31</v>
      </c>
      <c r="J29" s="111" t="s">
        <v>33</v>
      </c>
      <c r="K29" s="99"/>
    </row>
    <row r="30" spans="2:11" s="96" customFormat="1" ht="14.45" customHeight="1">
      <c r="B30" s="97"/>
      <c r="C30" s="98"/>
      <c r="D30" s="112" t="s">
        <v>34</v>
      </c>
      <c r="E30" s="112" t="s">
        <v>35</v>
      </c>
      <c r="F30" s="113">
        <f>J27</f>
        <v>0</v>
      </c>
      <c r="G30" s="98"/>
      <c r="H30" s="98"/>
      <c r="I30" s="114">
        <v>0.21</v>
      </c>
      <c r="J30" s="113">
        <f>F30*0.21</f>
        <v>0</v>
      </c>
      <c r="K30" s="99"/>
    </row>
    <row r="31" spans="2:11" s="96" customFormat="1" ht="14.45" customHeight="1">
      <c r="B31" s="97"/>
      <c r="C31" s="98"/>
      <c r="D31" s="98"/>
      <c r="E31" s="112" t="s">
        <v>36</v>
      </c>
      <c r="F31" s="113">
        <v>0</v>
      </c>
      <c r="G31" s="98"/>
      <c r="H31" s="98"/>
      <c r="I31" s="114">
        <v>0.15</v>
      </c>
      <c r="J31" s="113">
        <v>0</v>
      </c>
      <c r="K31" s="99"/>
    </row>
    <row r="32" spans="2:11" s="96" customFormat="1" ht="14.45" customHeight="1" hidden="1">
      <c r="B32" s="97"/>
      <c r="C32" s="98"/>
      <c r="D32" s="98"/>
      <c r="E32" s="112" t="s">
        <v>37</v>
      </c>
      <c r="F32" s="113">
        <f>ROUND(SUM(BG89:BG158),2)</f>
        <v>0</v>
      </c>
      <c r="G32" s="98"/>
      <c r="H32" s="98"/>
      <c r="I32" s="114">
        <v>0.21</v>
      </c>
      <c r="J32" s="113">
        <v>0</v>
      </c>
      <c r="K32" s="99"/>
    </row>
    <row r="33" spans="2:11" s="96" customFormat="1" ht="14.45" customHeight="1" hidden="1">
      <c r="B33" s="97"/>
      <c r="C33" s="98"/>
      <c r="D33" s="98"/>
      <c r="E33" s="112" t="s">
        <v>38</v>
      </c>
      <c r="F33" s="113">
        <f>ROUND(SUM(BH89:BH158),2)</f>
        <v>0</v>
      </c>
      <c r="G33" s="98"/>
      <c r="H33" s="98"/>
      <c r="I33" s="114">
        <v>0.15</v>
      </c>
      <c r="J33" s="113">
        <v>0</v>
      </c>
      <c r="K33" s="99"/>
    </row>
    <row r="34" spans="2:11" s="96" customFormat="1" ht="14.45" customHeight="1" hidden="1">
      <c r="B34" s="97"/>
      <c r="C34" s="98"/>
      <c r="D34" s="98"/>
      <c r="E34" s="112" t="s">
        <v>39</v>
      </c>
      <c r="F34" s="113">
        <f>ROUND(SUM(BI89:BI158),2)</f>
        <v>0</v>
      </c>
      <c r="G34" s="98"/>
      <c r="H34" s="98"/>
      <c r="I34" s="114">
        <v>0</v>
      </c>
      <c r="J34" s="113">
        <v>0</v>
      </c>
      <c r="K34" s="99"/>
    </row>
    <row r="35" spans="2:11" s="96" customFormat="1" ht="6.95" customHeight="1">
      <c r="B35" s="97"/>
      <c r="C35" s="98"/>
      <c r="D35" s="98"/>
      <c r="E35" s="98"/>
      <c r="F35" s="98"/>
      <c r="G35" s="98"/>
      <c r="H35" s="98"/>
      <c r="I35" s="98"/>
      <c r="J35" s="98"/>
      <c r="K35" s="99"/>
    </row>
    <row r="36" spans="2:11" s="96" customFormat="1" ht="25.35" customHeight="1">
      <c r="B36" s="97"/>
      <c r="C36" s="115"/>
      <c r="D36" s="116" t="s">
        <v>40</v>
      </c>
      <c r="E36" s="117"/>
      <c r="F36" s="117"/>
      <c r="G36" s="118" t="s">
        <v>41</v>
      </c>
      <c r="H36" s="119" t="s">
        <v>42</v>
      </c>
      <c r="I36" s="117"/>
      <c r="J36" s="120">
        <f>SUM(J27:J34)</f>
        <v>0</v>
      </c>
      <c r="K36" s="121"/>
    </row>
    <row r="37" spans="2:11" s="96" customFormat="1" ht="14.45" customHeight="1">
      <c r="B37" s="122"/>
      <c r="C37" s="123"/>
      <c r="D37" s="123"/>
      <c r="E37" s="123"/>
      <c r="F37" s="123"/>
      <c r="G37" s="123"/>
      <c r="H37" s="123"/>
      <c r="I37" s="123"/>
      <c r="J37" s="123"/>
      <c r="K37" s="124"/>
    </row>
    <row r="41" spans="2:11" s="96" customFormat="1" ht="6.95" customHeight="1">
      <c r="B41" s="125"/>
      <c r="C41" s="126"/>
      <c r="D41" s="126"/>
      <c r="E41" s="126"/>
      <c r="F41" s="126"/>
      <c r="G41" s="126"/>
      <c r="H41" s="126"/>
      <c r="I41" s="126"/>
      <c r="J41" s="126"/>
      <c r="K41" s="127"/>
    </row>
    <row r="42" spans="2:11" s="96" customFormat="1" ht="36.95" customHeight="1">
      <c r="B42" s="97"/>
      <c r="C42" s="92" t="s">
        <v>84</v>
      </c>
      <c r="D42" s="98"/>
      <c r="E42" s="98"/>
      <c r="F42" s="98"/>
      <c r="G42" s="98"/>
      <c r="H42" s="98"/>
      <c r="I42" s="98"/>
      <c r="J42" s="98"/>
      <c r="K42" s="99"/>
    </row>
    <row r="43" spans="2:11" s="96" customFormat="1" ht="6.95" customHeight="1">
      <c r="B43" s="97"/>
      <c r="C43" s="98"/>
      <c r="D43" s="98"/>
      <c r="E43" s="98"/>
      <c r="F43" s="98"/>
      <c r="G43" s="98"/>
      <c r="H43" s="98"/>
      <c r="I43" s="98"/>
      <c r="J43" s="98"/>
      <c r="K43" s="99"/>
    </row>
    <row r="44" spans="2:11" s="96" customFormat="1" ht="14.45" customHeight="1">
      <c r="B44" s="97"/>
      <c r="C44" s="95" t="s">
        <v>16</v>
      </c>
      <c r="D44" s="98"/>
      <c r="E44" s="98"/>
      <c r="F44" s="98"/>
      <c r="G44" s="98"/>
      <c r="H44" s="98"/>
      <c r="I44" s="98"/>
      <c r="J44" s="98"/>
      <c r="K44" s="99"/>
    </row>
    <row r="45" spans="2:11" s="96" customFormat="1" ht="22.5" customHeight="1">
      <c r="B45" s="97"/>
      <c r="C45" s="98"/>
      <c r="D45" s="98"/>
      <c r="E45" s="367" t="str">
        <f>E7</f>
        <v>Rekontrukce terasy ve zvýšeném přízemí</v>
      </c>
      <c r="F45" s="368"/>
      <c r="G45" s="368"/>
      <c r="H45" s="368"/>
      <c r="I45" s="98"/>
      <c r="J45" s="98"/>
      <c r="K45" s="99"/>
    </row>
    <row r="46" spans="2:11" s="96" customFormat="1" ht="14.45" customHeight="1">
      <c r="B46" s="97"/>
      <c r="C46" s="95" t="s">
        <v>82</v>
      </c>
      <c r="D46" s="98"/>
      <c r="E46" s="98"/>
      <c r="F46" s="98"/>
      <c r="G46" s="98"/>
      <c r="H46" s="98"/>
      <c r="I46" s="98"/>
      <c r="J46" s="98"/>
      <c r="K46" s="99"/>
    </row>
    <row r="47" spans="2:11" s="96" customFormat="1" ht="23.25" customHeight="1">
      <c r="B47" s="97"/>
      <c r="C47" s="98"/>
      <c r="D47" s="98"/>
      <c r="E47" s="369" t="str">
        <f>E9</f>
        <v>D1.4 - Elektroinstalace</v>
      </c>
      <c r="F47" s="370"/>
      <c r="G47" s="370"/>
      <c r="H47" s="370"/>
      <c r="I47" s="98"/>
      <c r="J47" s="98"/>
      <c r="K47" s="99"/>
    </row>
    <row r="48" spans="2:11" s="96" customFormat="1" ht="6.95" customHeight="1">
      <c r="B48" s="97"/>
      <c r="C48" s="98"/>
      <c r="D48" s="98"/>
      <c r="E48" s="98"/>
      <c r="F48" s="98"/>
      <c r="G48" s="98"/>
      <c r="H48" s="98"/>
      <c r="I48" s="98"/>
      <c r="J48" s="98"/>
      <c r="K48" s="99"/>
    </row>
    <row r="49" spans="2:11" s="96" customFormat="1" ht="18" customHeight="1">
      <c r="B49" s="97"/>
      <c r="C49" s="95" t="s">
        <v>19</v>
      </c>
      <c r="D49" s="98"/>
      <c r="E49" s="98"/>
      <c r="F49" s="100" t="str">
        <f>F12</f>
        <v>Zásmuky</v>
      </c>
      <c r="G49" s="98"/>
      <c r="H49" s="98"/>
      <c r="I49" s="95" t="s">
        <v>20</v>
      </c>
      <c r="J49" s="102">
        <f>IF(J12="","",J12)</f>
        <v>43889</v>
      </c>
      <c r="K49" s="99"/>
    </row>
    <row r="50" spans="2:11" s="96" customFormat="1" ht="6.95" customHeight="1">
      <c r="B50" s="97"/>
      <c r="C50" s="98"/>
      <c r="D50" s="98"/>
      <c r="E50" s="98"/>
      <c r="F50" s="98"/>
      <c r="G50" s="98"/>
      <c r="H50" s="98"/>
      <c r="I50" s="98"/>
      <c r="J50" s="98"/>
      <c r="K50" s="99"/>
    </row>
    <row r="51" spans="2:11" s="96" customFormat="1" ht="15">
      <c r="B51" s="97"/>
      <c r="C51" s="95" t="s">
        <v>21</v>
      </c>
      <c r="D51" s="98"/>
      <c r="E51" s="98"/>
      <c r="F51" s="100" t="str">
        <f>E15</f>
        <v>Domov Buda</v>
      </c>
      <c r="G51" s="98"/>
      <c r="H51" s="98"/>
      <c r="I51" s="95" t="s">
        <v>25</v>
      </c>
      <c r="J51" s="100" t="str">
        <f>E21</f>
        <v>Ing. arch. Martin Jirovský</v>
      </c>
      <c r="K51" s="99"/>
    </row>
    <row r="52" spans="2:11" s="96" customFormat="1" ht="14.45" customHeight="1">
      <c r="B52" s="97"/>
      <c r="C52" s="95" t="s">
        <v>24</v>
      </c>
      <c r="D52" s="98"/>
      <c r="E52" s="98"/>
      <c r="F52" s="100" t="str">
        <f>IF(E18="","",E18)</f>
        <v>Vyplň údaj</v>
      </c>
      <c r="G52" s="98"/>
      <c r="H52" s="98"/>
      <c r="I52" s="98"/>
      <c r="J52" s="98"/>
      <c r="K52" s="99"/>
    </row>
    <row r="53" spans="2:11" s="96" customFormat="1" ht="10.35" customHeight="1">
      <c r="B53" s="97"/>
      <c r="C53" s="98"/>
      <c r="D53" s="98"/>
      <c r="E53" s="98"/>
      <c r="F53" s="98"/>
      <c r="G53" s="98"/>
      <c r="H53" s="98"/>
      <c r="I53" s="98"/>
      <c r="J53" s="98"/>
      <c r="K53" s="99"/>
    </row>
    <row r="54" spans="2:11" s="96" customFormat="1" ht="29.25" customHeight="1">
      <c r="B54" s="97"/>
      <c r="C54" s="128" t="s">
        <v>85</v>
      </c>
      <c r="D54" s="115"/>
      <c r="E54" s="115"/>
      <c r="F54" s="115"/>
      <c r="G54" s="115"/>
      <c r="H54" s="115"/>
      <c r="I54" s="115"/>
      <c r="J54" s="129" t="s">
        <v>86</v>
      </c>
      <c r="K54" s="130"/>
    </row>
    <row r="55" spans="2:11" s="96" customFormat="1" ht="10.35" customHeight="1">
      <c r="B55" s="97"/>
      <c r="C55" s="98"/>
      <c r="D55" s="98"/>
      <c r="E55" s="98"/>
      <c r="F55" s="98"/>
      <c r="G55" s="98"/>
      <c r="H55" s="98"/>
      <c r="I55" s="98"/>
      <c r="J55" s="98"/>
      <c r="K55" s="99"/>
    </row>
    <row r="56" spans="2:47" s="96" customFormat="1" ht="29.25" customHeight="1">
      <c r="B56" s="97"/>
      <c r="C56" s="131" t="s">
        <v>87</v>
      </c>
      <c r="D56" s="98"/>
      <c r="E56" s="98"/>
      <c r="F56" s="98"/>
      <c r="G56" s="98"/>
      <c r="H56" s="98"/>
      <c r="I56" s="98"/>
      <c r="J56" s="110">
        <f>J89</f>
        <v>0</v>
      </c>
      <c r="K56" s="99"/>
      <c r="AU56" s="86" t="s">
        <v>88</v>
      </c>
    </row>
    <row r="57" spans="2:11" s="138" customFormat="1" ht="24.95" customHeight="1">
      <c r="B57" s="132"/>
      <c r="C57" s="133"/>
      <c r="D57" s="134" t="s">
        <v>89</v>
      </c>
      <c r="E57" s="135"/>
      <c r="F57" s="135"/>
      <c r="G57" s="135"/>
      <c r="H57" s="135"/>
      <c r="I57" s="135"/>
      <c r="J57" s="136">
        <f>J90</f>
        <v>0</v>
      </c>
      <c r="K57" s="137"/>
    </row>
    <row r="58" spans="2:11" s="145" customFormat="1" ht="19.9" customHeight="1">
      <c r="B58" s="139"/>
      <c r="C58" s="140"/>
      <c r="D58" s="141" t="s">
        <v>90</v>
      </c>
      <c r="E58" s="142"/>
      <c r="F58" s="142"/>
      <c r="G58" s="142"/>
      <c r="H58" s="142"/>
      <c r="I58" s="142"/>
      <c r="J58" s="143">
        <f>J91</f>
        <v>0</v>
      </c>
      <c r="K58" s="144"/>
    </row>
    <row r="59" spans="2:11" s="145" customFormat="1" ht="19.9" customHeight="1">
      <c r="B59" s="139"/>
      <c r="C59" s="140"/>
      <c r="D59" s="141" t="s">
        <v>91</v>
      </c>
      <c r="E59" s="142"/>
      <c r="F59" s="142"/>
      <c r="G59" s="142"/>
      <c r="H59" s="142"/>
      <c r="I59" s="142"/>
      <c r="J59" s="143">
        <f>J93</f>
        <v>0</v>
      </c>
      <c r="K59" s="144"/>
    </row>
    <row r="60" spans="2:11" s="145" customFormat="1" ht="19.9" customHeight="1">
      <c r="B60" s="139"/>
      <c r="C60" s="140"/>
      <c r="D60" s="141" t="s">
        <v>92</v>
      </c>
      <c r="E60" s="142"/>
      <c r="F60" s="142"/>
      <c r="G60" s="142"/>
      <c r="H60" s="142"/>
      <c r="I60" s="142"/>
      <c r="J60" s="143">
        <f>J98</f>
        <v>0</v>
      </c>
      <c r="K60" s="144"/>
    </row>
    <row r="61" spans="2:11" s="138" customFormat="1" ht="24.95" customHeight="1">
      <c r="B61" s="132"/>
      <c r="C61" s="133"/>
      <c r="D61" s="134" t="s">
        <v>93</v>
      </c>
      <c r="E61" s="135"/>
      <c r="F61" s="135"/>
      <c r="G61" s="135"/>
      <c r="H61" s="135"/>
      <c r="I61" s="135"/>
      <c r="J61" s="136">
        <f>J105</f>
        <v>0</v>
      </c>
      <c r="K61" s="137"/>
    </row>
    <row r="62" spans="2:11" s="145" customFormat="1" ht="19.9" customHeight="1">
      <c r="B62" s="139"/>
      <c r="C62" s="140"/>
      <c r="D62" s="141" t="s">
        <v>94</v>
      </c>
      <c r="E62" s="142"/>
      <c r="F62" s="142"/>
      <c r="G62" s="142"/>
      <c r="H62" s="142"/>
      <c r="I62" s="142"/>
      <c r="J62" s="143">
        <f>J106</f>
        <v>0</v>
      </c>
      <c r="K62" s="144"/>
    </row>
    <row r="63" spans="2:11" s="145" customFormat="1" ht="19.9" customHeight="1">
      <c r="B63" s="139"/>
      <c r="C63" s="140"/>
      <c r="D63" s="141" t="s">
        <v>95</v>
      </c>
      <c r="E63" s="142"/>
      <c r="F63" s="142"/>
      <c r="G63" s="142"/>
      <c r="H63" s="142"/>
      <c r="I63" s="142"/>
      <c r="J63" s="143">
        <f>J143</f>
        <v>0</v>
      </c>
      <c r="K63" s="144"/>
    </row>
    <row r="64" spans="2:11" s="138" customFormat="1" ht="24.95" customHeight="1">
      <c r="B64" s="132"/>
      <c r="C64" s="133"/>
      <c r="D64" s="134" t="s">
        <v>96</v>
      </c>
      <c r="E64" s="135"/>
      <c r="F64" s="135"/>
      <c r="G64" s="135"/>
      <c r="H64" s="135"/>
      <c r="I64" s="135"/>
      <c r="J64" s="136">
        <f>J148</f>
        <v>0</v>
      </c>
      <c r="K64" s="137"/>
    </row>
    <row r="65" spans="2:11" s="138" customFormat="1" ht="24.95" customHeight="1">
      <c r="B65" s="132"/>
      <c r="C65" s="133"/>
      <c r="D65" s="134" t="s">
        <v>97</v>
      </c>
      <c r="E65" s="135"/>
      <c r="F65" s="135"/>
      <c r="G65" s="135"/>
      <c r="H65" s="135"/>
      <c r="I65" s="135"/>
      <c r="J65" s="136">
        <f>J150</f>
        <v>0</v>
      </c>
      <c r="K65" s="137"/>
    </row>
    <row r="66" spans="2:11" s="145" customFormat="1" ht="19.9" customHeight="1">
      <c r="B66" s="139"/>
      <c r="C66" s="140"/>
      <c r="D66" s="141" t="s">
        <v>98</v>
      </c>
      <c r="E66" s="142"/>
      <c r="F66" s="142"/>
      <c r="G66" s="142"/>
      <c r="H66" s="142"/>
      <c r="I66" s="142"/>
      <c r="J66" s="143">
        <f>J151</f>
        <v>0</v>
      </c>
      <c r="K66" s="144"/>
    </row>
    <row r="67" spans="2:11" s="145" customFormat="1" ht="19.9" customHeight="1">
      <c r="B67" s="139"/>
      <c r="C67" s="140"/>
      <c r="D67" s="141" t="s">
        <v>99</v>
      </c>
      <c r="E67" s="142"/>
      <c r="F67" s="142"/>
      <c r="G67" s="142"/>
      <c r="H67" s="142"/>
      <c r="I67" s="142"/>
      <c r="J67" s="143">
        <f>J153</f>
        <v>0</v>
      </c>
      <c r="K67" s="144"/>
    </row>
    <row r="68" spans="2:11" s="145" customFormat="1" ht="19.9" customHeight="1">
      <c r="B68" s="139"/>
      <c r="C68" s="140"/>
      <c r="D68" s="141" t="s">
        <v>100</v>
      </c>
      <c r="E68" s="142"/>
      <c r="F68" s="142"/>
      <c r="G68" s="142"/>
      <c r="H68" s="142"/>
      <c r="I68" s="142"/>
      <c r="J68" s="143">
        <f>J155</f>
        <v>0</v>
      </c>
      <c r="K68" s="144"/>
    </row>
    <row r="69" spans="2:11" s="145" customFormat="1" ht="19.9" customHeight="1">
      <c r="B69" s="139"/>
      <c r="C69" s="140"/>
      <c r="D69" s="141" t="s">
        <v>101</v>
      </c>
      <c r="E69" s="142"/>
      <c r="F69" s="142"/>
      <c r="G69" s="142"/>
      <c r="H69" s="142"/>
      <c r="I69" s="142"/>
      <c r="J69" s="143">
        <f>J157</f>
        <v>0</v>
      </c>
      <c r="K69" s="144"/>
    </row>
    <row r="70" spans="2:11" s="96" customFormat="1" ht="21.75" customHeight="1">
      <c r="B70" s="97"/>
      <c r="C70" s="98"/>
      <c r="D70" s="98"/>
      <c r="E70" s="98"/>
      <c r="F70" s="98"/>
      <c r="G70" s="98"/>
      <c r="H70" s="98"/>
      <c r="I70" s="98"/>
      <c r="J70" s="98"/>
      <c r="K70" s="99"/>
    </row>
    <row r="71" spans="2:11" s="96" customFormat="1" ht="6.95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4"/>
    </row>
    <row r="75" spans="2:12" s="96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97"/>
    </row>
    <row r="76" spans="2:12" s="96" customFormat="1" ht="36.95" customHeight="1">
      <c r="B76" s="97"/>
      <c r="C76" s="146" t="s">
        <v>102</v>
      </c>
      <c r="L76" s="97"/>
    </row>
    <row r="77" spans="2:12" s="96" customFormat="1" ht="6.95" customHeight="1">
      <c r="B77" s="97"/>
      <c r="L77" s="97"/>
    </row>
    <row r="78" spans="2:12" s="96" customFormat="1" ht="14.45" customHeight="1">
      <c r="B78" s="97"/>
      <c r="C78" s="147" t="s">
        <v>16</v>
      </c>
      <c r="L78" s="97"/>
    </row>
    <row r="79" spans="2:12" s="96" customFormat="1" ht="22.5" customHeight="1">
      <c r="B79" s="97"/>
      <c r="E79" s="360" t="str">
        <f>E7</f>
        <v>Rekontrukce terasy ve zvýšeném přízemí</v>
      </c>
      <c r="F79" s="361"/>
      <c r="G79" s="361"/>
      <c r="H79" s="361"/>
      <c r="L79" s="97"/>
    </row>
    <row r="80" spans="2:12" s="96" customFormat="1" ht="14.45" customHeight="1">
      <c r="B80" s="97"/>
      <c r="C80" s="147" t="s">
        <v>82</v>
      </c>
      <c r="L80" s="97"/>
    </row>
    <row r="81" spans="2:12" s="96" customFormat="1" ht="23.25" customHeight="1">
      <c r="B81" s="97"/>
      <c r="E81" s="362" t="str">
        <f>E9</f>
        <v>D1.4 - Elektroinstalace</v>
      </c>
      <c r="F81" s="363"/>
      <c r="G81" s="363"/>
      <c r="H81" s="363"/>
      <c r="L81" s="97"/>
    </row>
    <row r="82" spans="2:12" s="96" customFormat="1" ht="6.95" customHeight="1">
      <c r="B82" s="97"/>
      <c r="L82" s="97"/>
    </row>
    <row r="83" spans="2:12" s="96" customFormat="1" ht="18" customHeight="1">
      <c r="B83" s="97"/>
      <c r="C83" s="147" t="s">
        <v>19</v>
      </c>
      <c r="F83" s="148" t="s">
        <v>492</v>
      </c>
      <c r="I83" s="147" t="s">
        <v>20</v>
      </c>
      <c r="J83" s="149">
        <f>IF(J12="","",J12)</f>
        <v>43889</v>
      </c>
      <c r="L83" s="97"/>
    </row>
    <row r="84" spans="2:12" s="96" customFormat="1" ht="6.95" customHeight="1">
      <c r="B84" s="97"/>
      <c r="L84" s="97"/>
    </row>
    <row r="85" spans="2:12" s="96" customFormat="1" ht="15">
      <c r="B85" s="97"/>
      <c r="C85" s="147" t="s">
        <v>21</v>
      </c>
      <c r="F85" s="148" t="s">
        <v>491</v>
      </c>
      <c r="I85" s="147" t="s">
        <v>25</v>
      </c>
      <c r="J85" s="150" t="str">
        <f>E21</f>
        <v>Ing. arch. Martin Jirovský</v>
      </c>
      <c r="L85" s="97"/>
    </row>
    <row r="86" spans="2:12" s="96" customFormat="1" ht="14.45" customHeight="1">
      <c r="B86" s="97"/>
      <c r="C86" s="147" t="s">
        <v>24</v>
      </c>
      <c r="F86" s="150" t="str">
        <f>IF(E18="","",E18)</f>
        <v>Vyplň údaj</v>
      </c>
      <c r="L86" s="97"/>
    </row>
    <row r="87" spans="2:12" s="96" customFormat="1" ht="10.35" customHeight="1">
      <c r="B87" s="97"/>
      <c r="L87" s="97"/>
    </row>
    <row r="88" spans="2:20" s="159" customFormat="1" ht="29.25" customHeight="1">
      <c r="B88" s="151"/>
      <c r="C88" s="152" t="s">
        <v>103</v>
      </c>
      <c r="D88" s="153" t="s">
        <v>49</v>
      </c>
      <c r="E88" s="153" t="s">
        <v>45</v>
      </c>
      <c r="F88" s="153" t="s">
        <v>104</v>
      </c>
      <c r="G88" s="153" t="s">
        <v>105</v>
      </c>
      <c r="H88" s="153" t="s">
        <v>106</v>
      </c>
      <c r="I88" s="154" t="s">
        <v>107</v>
      </c>
      <c r="J88" s="153" t="s">
        <v>86</v>
      </c>
      <c r="K88" s="155" t="s">
        <v>108</v>
      </c>
      <c r="L88" s="151"/>
      <c r="M88" s="156" t="s">
        <v>109</v>
      </c>
      <c r="N88" s="157" t="s">
        <v>34</v>
      </c>
      <c r="O88" s="157" t="s">
        <v>110</v>
      </c>
      <c r="P88" s="157" t="s">
        <v>111</v>
      </c>
      <c r="Q88" s="157" t="s">
        <v>112</v>
      </c>
      <c r="R88" s="157" t="s">
        <v>113</v>
      </c>
      <c r="S88" s="157" t="s">
        <v>114</v>
      </c>
      <c r="T88" s="158" t="s">
        <v>115</v>
      </c>
    </row>
    <row r="89" spans="2:63" s="96" customFormat="1" ht="29.25" customHeight="1">
      <c r="B89" s="97"/>
      <c r="C89" s="160" t="s">
        <v>87</v>
      </c>
      <c r="J89" s="161">
        <f>SUM(J90,J105,J148,J150)</f>
        <v>0</v>
      </c>
      <c r="L89" s="97"/>
      <c r="M89" s="162"/>
      <c r="N89" s="107"/>
      <c r="O89" s="107"/>
      <c r="P89" s="163" t="e">
        <f>P90+P105+P148+P150</f>
        <v>#REF!</v>
      </c>
      <c r="Q89" s="107"/>
      <c r="R89" s="163" t="e">
        <f>R90+R105+R148+R150</f>
        <v>#REF!</v>
      </c>
      <c r="S89" s="107"/>
      <c r="T89" s="164" t="e">
        <f>T90+T105+T148+T150</f>
        <v>#REF!</v>
      </c>
      <c r="AT89" s="86" t="s">
        <v>63</v>
      </c>
      <c r="AU89" s="86" t="s">
        <v>88</v>
      </c>
      <c r="BK89" s="165" t="e">
        <f>BK90+BK105+BK148+BK150</f>
        <v>#REF!</v>
      </c>
    </row>
    <row r="90" spans="2:63" s="167" customFormat="1" ht="37.35" customHeight="1">
      <c r="B90" s="166"/>
      <c r="C90" s="167"/>
      <c r="D90" s="168" t="s">
        <v>63</v>
      </c>
      <c r="E90" s="169" t="s">
        <v>116</v>
      </c>
      <c r="F90" s="169" t="s">
        <v>117</v>
      </c>
      <c r="J90" s="170">
        <f>BK90</f>
        <v>0</v>
      </c>
      <c r="L90" s="166"/>
      <c r="M90" s="171"/>
      <c r="N90" s="172"/>
      <c r="O90" s="172"/>
      <c r="P90" s="173">
        <f>P91+P93+P98</f>
        <v>42.7684</v>
      </c>
      <c r="Q90" s="172"/>
      <c r="R90" s="173">
        <f>R91+R93+R98</f>
        <v>0.4153</v>
      </c>
      <c r="S90" s="172"/>
      <c r="T90" s="174">
        <f>T91+T93+T98</f>
        <v>0.479</v>
      </c>
      <c r="AR90" s="168" t="s">
        <v>72</v>
      </c>
      <c r="AT90" s="175" t="s">
        <v>63</v>
      </c>
      <c r="AU90" s="175" t="s">
        <v>64</v>
      </c>
      <c r="AY90" s="168" t="s">
        <v>118</v>
      </c>
      <c r="BK90" s="176">
        <f>BK91+BK93+BK98</f>
        <v>0</v>
      </c>
    </row>
    <row r="91" spans="2:63" s="167" customFormat="1" ht="19.9" customHeight="1">
      <c r="B91" s="166"/>
      <c r="D91" s="177" t="s">
        <v>63</v>
      </c>
      <c r="E91" s="178" t="s">
        <v>119</v>
      </c>
      <c r="F91" s="178" t="s">
        <v>120</v>
      </c>
      <c r="J91" s="179">
        <f>BK91</f>
        <v>0</v>
      </c>
      <c r="L91" s="166"/>
      <c r="M91" s="171"/>
      <c r="N91" s="172"/>
      <c r="O91" s="172"/>
      <c r="P91" s="173">
        <f>P92</f>
        <v>16.91</v>
      </c>
      <c r="Q91" s="172"/>
      <c r="R91" s="173">
        <f>R92</f>
        <v>0.4153</v>
      </c>
      <c r="S91" s="172"/>
      <c r="T91" s="174">
        <f>T92</f>
        <v>0</v>
      </c>
      <c r="AR91" s="168" t="s">
        <v>72</v>
      </c>
      <c r="AT91" s="175" t="s">
        <v>63</v>
      </c>
      <c r="AU91" s="175" t="s">
        <v>72</v>
      </c>
      <c r="AY91" s="168" t="s">
        <v>118</v>
      </c>
      <c r="BK91" s="176">
        <f>BK92</f>
        <v>0</v>
      </c>
    </row>
    <row r="92" spans="2:65" s="96" customFormat="1" ht="22.5" customHeight="1">
      <c r="B92" s="97"/>
      <c r="C92" s="180" t="s">
        <v>72</v>
      </c>
      <c r="D92" s="180" t="s">
        <v>121</v>
      </c>
      <c r="E92" s="181" t="s">
        <v>122</v>
      </c>
      <c r="F92" s="182" t="s">
        <v>123</v>
      </c>
      <c r="G92" s="183" t="s">
        <v>124</v>
      </c>
      <c r="H92" s="184">
        <v>10</v>
      </c>
      <c r="I92" s="318">
        <v>0</v>
      </c>
      <c r="J92" s="185">
        <f>PRODUCT(H92,I92)</f>
        <v>0</v>
      </c>
      <c r="K92" s="182" t="s">
        <v>125</v>
      </c>
      <c r="L92" s="97"/>
      <c r="M92" s="186" t="s">
        <v>5</v>
      </c>
      <c r="N92" s="187" t="s">
        <v>35</v>
      </c>
      <c r="O92" s="188">
        <v>1.691</v>
      </c>
      <c r="P92" s="188">
        <f>O92*H92</f>
        <v>16.91</v>
      </c>
      <c r="Q92" s="188">
        <v>0.04153</v>
      </c>
      <c r="R92" s="188">
        <f>Q92*H92</f>
        <v>0.4153</v>
      </c>
      <c r="S92" s="188">
        <v>0</v>
      </c>
      <c r="T92" s="189">
        <f>S92*H92</f>
        <v>0</v>
      </c>
      <c r="AR92" s="86" t="s">
        <v>126</v>
      </c>
      <c r="AT92" s="86" t="s">
        <v>121</v>
      </c>
      <c r="AU92" s="86" t="s">
        <v>75</v>
      </c>
      <c r="AY92" s="86" t="s">
        <v>118</v>
      </c>
      <c r="BE92" s="190">
        <f>IF(N92="základní",J92,0)</f>
        <v>0</v>
      </c>
      <c r="BF92" s="190">
        <f>IF(N92="snížená",J92,0)</f>
        <v>0</v>
      </c>
      <c r="BG92" s="190">
        <f>IF(N92="zákl. přenesená",J92,0)</f>
        <v>0</v>
      </c>
      <c r="BH92" s="190">
        <f>IF(N92="sníž. přenesená",J92,0)</f>
        <v>0</v>
      </c>
      <c r="BI92" s="190">
        <f>IF(N92="nulová",J92,0)</f>
        <v>0</v>
      </c>
      <c r="BJ92" s="86" t="s">
        <v>72</v>
      </c>
      <c r="BK92" s="190">
        <f>ROUND(I92*H92,2)</f>
        <v>0</v>
      </c>
      <c r="BL92" s="86" t="s">
        <v>126</v>
      </c>
      <c r="BM92" s="86" t="s">
        <v>127</v>
      </c>
    </row>
    <row r="93" spans="2:63" s="167" customFormat="1" ht="29.85" customHeight="1">
      <c r="B93" s="166"/>
      <c r="D93" s="177" t="s">
        <v>63</v>
      </c>
      <c r="E93" s="178" t="s">
        <v>128</v>
      </c>
      <c r="F93" s="178" t="s">
        <v>129</v>
      </c>
      <c r="H93" s="191"/>
      <c r="I93" s="319"/>
      <c r="J93" s="179">
        <f>BK93</f>
        <v>0</v>
      </c>
      <c r="L93" s="166"/>
      <c r="M93" s="171"/>
      <c r="N93" s="172"/>
      <c r="O93" s="172"/>
      <c r="P93" s="173">
        <f>SUM(P94:P97)</f>
        <v>25.496</v>
      </c>
      <c r="Q93" s="172"/>
      <c r="R93" s="173">
        <f>SUM(R94:R97)</f>
        <v>0</v>
      </c>
      <c r="S93" s="172"/>
      <c r="T93" s="174">
        <f>SUM(T94:T97)</f>
        <v>0.479</v>
      </c>
      <c r="AR93" s="168" t="s">
        <v>72</v>
      </c>
      <c r="AT93" s="175" t="s">
        <v>63</v>
      </c>
      <c r="AU93" s="175" t="s">
        <v>72</v>
      </c>
      <c r="AY93" s="168" t="s">
        <v>118</v>
      </c>
      <c r="BK93" s="176">
        <f>SUM(BK94:BK97)</f>
        <v>0</v>
      </c>
    </row>
    <row r="94" spans="2:65" s="96" customFormat="1" ht="44.25" customHeight="1">
      <c r="B94" s="97"/>
      <c r="C94" s="180" t="s">
        <v>75</v>
      </c>
      <c r="D94" s="180" t="s">
        <v>121</v>
      </c>
      <c r="E94" s="192" t="s">
        <v>130</v>
      </c>
      <c r="F94" s="182" t="s">
        <v>131</v>
      </c>
      <c r="G94" s="183" t="s">
        <v>132</v>
      </c>
      <c r="H94" s="184">
        <v>4</v>
      </c>
      <c r="I94" s="318">
        <v>0</v>
      </c>
      <c r="J94" s="185">
        <f>PRODUCT(H94:I94)</f>
        <v>0</v>
      </c>
      <c r="K94" s="182" t="s">
        <v>125</v>
      </c>
      <c r="L94" s="97"/>
      <c r="M94" s="186" t="s">
        <v>5</v>
      </c>
      <c r="N94" s="187" t="s">
        <v>35</v>
      </c>
      <c r="O94" s="188">
        <v>0.183</v>
      </c>
      <c r="P94" s="188">
        <f>O94*H94</f>
        <v>0.732</v>
      </c>
      <c r="Q94" s="188">
        <v>0</v>
      </c>
      <c r="R94" s="188">
        <f>Q94*H94</f>
        <v>0</v>
      </c>
      <c r="S94" s="188">
        <v>0.001</v>
      </c>
      <c r="T94" s="189">
        <f>S94*H94</f>
        <v>0.004</v>
      </c>
      <c r="AR94" s="86" t="s">
        <v>126</v>
      </c>
      <c r="AT94" s="86" t="s">
        <v>121</v>
      </c>
      <c r="AU94" s="86" t="s">
        <v>75</v>
      </c>
      <c r="AY94" s="86" t="s">
        <v>118</v>
      </c>
      <c r="BE94" s="190">
        <f>IF(N94="základní",J94,0)</f>
        <v>0</v>
      </c>
      <c r="BF94" s="190">
        <f>IF(N94="snížená",J94,0)</f>
        <v>0</v>
      </c>
      <c r="BG94" s="190">
        <f>IF(N94="zákl. přenesená",J94,0)</f>
        <v>0</v>
      </c>
      <c r="BH94" s="190">
        <f>IF(N94="sníž. přenesená",J94,0)</f>
        <v>0</v>
      </c>
      <c r="BI94" s="190">
        <f>IF(N94="nulová",J94,0)</f>
        <v>0</v>
      </c>
      <c r="BJ94" s="86" t="s">
        <v>72</v>
      </c>
      <c r="BK94" s="190">
        <f>ROUND(I94*H94,2)</f>
        <v>0</v>
      </c>
      <c r="BL94" s="86" t="s">
        <v>126</v>
      </c>
      <c r="BM94" s="86" t="s">
        <v>133</v>
      </c>
    </row>
    <row r="95" spans="2:65" s="96" customFormat="1" ht="31.5" customHeight="1">
      <c r="B95" s="97"/>
      <c r="C95" s="180">
        <v>3</v>
      </c>
      <c r="D95" s="180" t="s">
        <v>121</v>
      </c>
      <c r="E95" s="192" t="s">
        <v>134</v>
      </c>
      <c r="F95" s="182" t="s">
        <v>135</v>
      </c>
      <c r="G95" s="183" t="s">
        <v>132</v>
      </c>
      <c r="H95" s="184">
        <v>17</v>
      </c>
      <c r="I95" s="318">
        <v>0</v>
      </c>
      <c r="J95" s="185">
        <f>PRODUCT(H95:I95)</f>
        <v>0</v>
      </c>
      <c r="K95" s="182" t="s">
        <v>125</v>
      </c>
      <c r="L95" s="97"/>
      <c r="M95" s="186" t="s">
        <v>5</v>
      </c>
      <c r="N95" s="187" t="s">
        <v>35</v>
      </c>
      <c r="O95" s="188">
        <v>0.542</v>
      </c>
      <c r="P95" s="188">
        <f>O95*H95</f>
        <v>9.214</v>
      </c>
      <c r="Q95" s="188">
        <v>0</v>
      </c>
      <c r="R95" s="188">
        <f>Q95*H95</f>
        <v>0</v>
      </c>
      <c r="S95" s="188">
        <v>0.015</v>
      </c>
      <c r="T95" s="189">
        <f>S95*H95</f>
        <v>0.255</v>
      </c>
      <c r="AR95" s="86" t="s">
        <v>126</v>
      </c>
      <c r="AT95" s="86" t="s">
        <v>121</v>
      </c>
      <c r="AU95" s="86" t="s">
        <v>75</v>
      </c>
      <c r="AY95" s="86" t="s">
        <v>118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86" t="s">
        <v>72</v>
      </c>
      <c r="BK95" s="190">
        <f>ROUND(I95*H95,2)</f>
        <v>0</v>
      </c>
      <c r="BL95" s="86" t="s">
        <v>126</v>
      </c>
      <c r="BM95" s="86" t="s">
        <v>136</v>
      </c>
    </row>
    <row r="96" spans="2:65" s="96" customFormat="1" ht="31.5" customHeight="1">
      <c r="B96" s="97"/>
      <c r="C96" s="180">
        <v>4</v>
      </c>
      <c r="D96" s="180" t="s">
        <v>121</v>
      </c>
      <c r="E96" s="192" t="s">
        <v>138</v>
      </c>
      <c r="F96" s="182" t="s">
        <v>139</v>
      </c>
      <c r="G96" s="183" t="s">
        <v>140</v>
      </c>
      <c r="H96" s="184">
        <v>30</v>
      </c>
      <c r="I96" s="318">
        <v>0</v>
      </c>
      <c r="J96" s="185">
        <f>PRODUCT(H96:I96)</f>
        <v>0</v>
      </c>
      <c r="K96" s="182" t="s">
        <v>125</v>
      </c>
      <c r="L96" s="97"/>
      <c r="M96" s="186" t="s">
        <v>5</v>
      </c>
      <c r="N96" s="187" t="s">
        <v>35</v>
      </c>
      <c r="O96" s="188">
        <v>0.205</v>
      </c>
      <c r="P96" s="188">
        <f>O96*H96</f>
        <v>6.1499999999999995</v>
      </c>
      <c r="Q96" s="188">
        <v>0</v>
      </c>
      <c r="R96" s="188">
        <f>Q96*H96</f>
        <v>0</v>
      </c>
      <c r="S96" s="188">
        <v>0.002</v>
      </c>
      <c r="T96" s="189">
        <f>S96*H96</f>
        <v>0.06</v>
      </c>
      <c r="AR96" s="86" t="s">
        <v>126</v>
      </c>
      <c r="AT96" s="86" t="s">
        <v>121</v>
      </c>
      <c r="AU96" s="86" t="s">
        <v>75</v>
      </c>
      <c r="AY96" s="86" t="s">
        <v>118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86" t="s">
        <v>72</v>
      </c>
      <c r="BK96" s="190">
        <f>ROUND(I96*H96,2)</f>
        <v>0</v>
      </c>
      <c r="BL96" s="86" t="s">
        <v>126</v>
      </c>
      <c r="BM96" s="86" t="s">
        <v>141</v>
      </c>
    </row>
    <row r="97" spans="2:65" s="96" customFormat="1" ht="31.5" customHeight="1">
      <c r="B97" s="97"/>
      <c r="C97" s="180">
        <v>5</v>
      </c>
      <c r="D97" s="180" t="s">
        <v>121</v>
      </c>
      <c r="E97" s="192" t="s">
        <v>142</v>
      </c>
      <c r="F97" s="182" t="s">
        <v>143</v>
      </c>
      <c r="G97" s="183" t="s">
        <v>140</v>
      </c>
      <c r="H97" s="184">
        <v>40</v>
      </c>
      <c r="I97" s="318">
        <v>0</v>
      </c>
      <c r="J97" s="185">
        <f>PRODUCT(H97:I97)</f>
        <v>0</v>
      </c>
      <c r="K97" s="182" t="s">
        <v>125</v>
      </c>
      <c r="L97" s="97"/>
      <c r="M97" s="186" t="s">
        <v>5</v>
      </c>
      <c r="N97" s="187" t="s">
        <v>35</v>
      </c>
      <c r="O97" s="188">
        <v>0.235</v>
      </c>
      <c r="P97" s="188">
        <f>O97*H97</f>
        <v>9.399999999999999</v>
      </c>
      <c r="Q97" s="188">
        <v>0</v>
      </c>
      <c r="R97" s="188">
        <f>Q97*H97</f>
        <v>0</v>
      </c>
      <c r="S97" s="188">
        <v>0.004</v>
      </c>
      <c r="T97" s="189">
        <f>S97*H97</f>
        <v>0.16</v>
      </c>
      <c r="AR97" s="86" t="s">
        <v>126</v>
      </c>
      <c r="AT97" s="86" t="s">
        <v>121</v>
      </c>
      <c r="AU97" s="86" t="s">
        <v>75</v>
      </c>
      <c r="AY97" s="86" t="s">
        <v>118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86" t="s">
        <v>72</v>
      </c>
      <c r="BK97" s="190">
        <f>ROUND(I97*H97,2)</f>
        <v>0</v>
      </c>
      <c r="BL97" s="86" t="s">
        <v>126</v>
      </c>
      <c r="BM97" s="86" t="s">
        <v>144</v>
      </c>
    </row>
    <row r="98" spans="2:63" s="167" customFormat="1" ht="29.85" customHeight="1">
      <c r="B98" s="166"/>
      <c r="D98" s="177" t="s">
        <v>63</v>
      </c>
      <c r="E98" s="178" t="s">
        <v>145</v>
      </c>
      <c r="F98" s="178" t="s">
        <v>146</v>
      </c>
      <c r="I98" s="319"/>
      <c r="J98" s="179">
        <f>BK98</f>
        <v>0</v>
      </c>
      <c r="L98" s="166"/>
      <c r="M98" s="171"/>
      <c r="N98" s="172"/>
      <c r="O98" s="172"/>
      <c r="P98" s="173">
        <f>SUM(P99:P104)</f>
        <v>0.3624</v>
      </c>
      <c r="Q98" s="172"/>
      <c r="R98" s="173">
        <f>SUM(R99:R104)</f>
        <v>0</v>
      </c>
      <c r="S98" s="172"/>
      <c r="T98" s="174">
        <f>SUM(T99:T104)</f>
        <v>0</v>
      </c>
      <c r="AR98" s="168" t="s">
        <v>72</v>
      </c>
      <c r="AT98" s="175" t="s">
        <v>63</v>
      </c>
      <c r="AU98" s="175" t="s">
        <v>72</v>
      </c>
      <c r="AY98" s="168" t="s">
        <v>118</v>
      </c>
      <c r="BK98" s="176">
        <f>SUM(BK99:BK104)</f>
        <v>0</v>
      </c>
    </row>
    <row r="99" spans="2:65" s="96" customFormat="1" ht="31.5" customHeight="1">
      <c r="B99" s="97"/>
      <c r="C99" s="180">
        <v>6</v>
      </c>
      <c r="D99" s="180" t="s">
        <v>121</v>
      </c>
      <c r="E99" s="192" t="s">
        <v>147</v>
      </c>
      <c r="F99" s="182" t="s">
        <v>148</v>
      </c>
      <c r="G99" s="183" t="s">
        <v>149</v>
      </c>
      <c r="H99" s="193">
        <v>0.2</v>
      </c>
      <c r="I99" s="318">
        <v>0</v>
      </c>
      <c r="J99" s="185">
        <f>PRODUCT(H99:I99)</f>
        <v>0</v>
      </c>
      <c r="K99" s="182" t="s">
        <v>125</v>
      </c>
      <c r="L99" s="97"/>
      <c r="M99" s="186" t="s">
        <v>5</v>
      </c>
      <c r="N99" s="187" t="s">
        <v>36</v>
      </c>
      <c r="O99" s="188">
        <v>0.08</v>
      </c>
      <c r="P99" s="188">
        <f>O99*H99</f>
        <v>0.016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AR99" s="86" t="s">
        <v>126</v>
      </c>
      <c r="AT99" s="86" t="s">
        <v>121</v>
      </c>
      <c r="AU99" s="86" t="s">
        <v>75</v>
      </c>
      <c r="AY99" s="86" t="s">
        <v>118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86" t="s">
        <v>75</v>
      </c>
      <c r="BK99" s="190">
        <f>ROUND(I99*H99,2)</f>
        <v>0</v>
      </c>
      <c r="BL99" s="86" t="s">
        <v>126</v>
      </c>
      <c r="BM99" s="86" t="s">
        <v>150</v>
      </c>
    </row>
    <row r="100" spans="2:65" s="96" customFormat="1" ht="31.5" customHeight="1">
      <c r="B100" s="97"/>
      <c r="C100" s="180">
        <v>7</v>
      </c>
      <c r="D100" s="180" t="s">
        <v>121</v>
      </c>
      <c r="E100" s="192" t="s">
        <v>151</v>
      </c>
      <c r="F100" s="182" t="s">
        <v>152</v>
      </c>
      <c r="G100" s="183" t="s">
        <v>149</v>
      </c>
      <c r="H100" s="193">
        <v>1.8</v>
      </c>
      <c r="I100" s="318">
        <v>0</v>
      </c>
      <c r="J100" s="185">
        <f>PRODUCT(H100:I100)</f>
        <v>0</v>
      </c>
      <c r="K100" s="182" t="s">
        <v>125</v>
      </c>
      <c r="L100" s="97"/>
      <c r="M100" s="186" t="s">
        <v>5</v>
      </c>
      <c r="N100" s="187" t="s">
        <v>36</v>
      </c>
      <c r="O100" s="188">
        <v>0.014</v>
      </c>
      <c r="P100" s="188">
        <f>O100*H100</f>
        <v>0.0252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AR100" s="86" t="s">
        <v>126</v>
      </c>
      <c r="AT100" s="86" t="s">
        <v>121</v>
      </c>
      <c r="AU100" s="86" t="s">
        <v>75</v>
      </c>
      <c r="AY100" s="86" t="s">
        <v>118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86" t="s">
        <v>75</v>
      </c>
      <c r="BK100" s="190">
        <f>ROUND(I100*H100,2)</f>
        <v>0</v>
      </c>
      <c r="BL100" s="86" t="s">
        <v>126</v>
      </c>
      <c r="BM100" s="86" t="s">
        <v>153</v>
      </c>
    </row>
    <row r="101" spans="2:51" s="195" customFormat="1" ht="13.5">
      <c r="B101" s="194"/>
      <c r="D101" s="196" t="s">
        <v>154</v>
      </c>
      <c r="F101" s="197" t="s">
        <v>472</v>
      </c>
      <c r="H101" s="198">
        <v>1.8</v>
      </c>
      <c r="I101" s="320"/>
      <c r="J101" s="185"/>
      <c r="L101" s="194"/>
      <c r="M101" s="199"/>
      <c r="N101" s="200"/>
      <c r="O101" s="200"/>
      <c r="P101" s="200"/>
      <c r="Q101" s="200"/>
      <c r="R101" s="200"/>
      <c r="S101" s="200"/>
      <c r="T101" s="201"/>
      <c r="AT101" s="202" t="s">
        <v>154</v>
      </c>
      <c r="AU101" s="202" t="s">
        <v>75</v>
      </c>
      <c r="AV101" s="195" t="s">
        <v>75</v>
      </c>
      <c r="AW101" s="195" t="s">
        <v>6</v>
      </c>
      <c r="AX101" s="195" t="s">
        <v>72</v>
      </c>
      <c r="AY101" s="202" t="s">
        <v>118</v>
      </c>
    </row>
    <row r="102" spans="2:65" s="96" customFormat="1" ht="22.5" customHeight="1">
      <c r="B102" s="97"/>
      <c r="C102" s="180">
        <v>8</v>
      </c>
      <c r="D102" s="180" t="s">
        <v>121</v>
      </c>
      <c r="E102" s="192" t="s">
        <v>155</v>
      </c>
      <c r="F102" s="182" t="s">
        <v>156</v>
      </c>
      <c r="G102" s="183" t="s">
        <v>149</v>
      </c>
      <c r="H102" s="193">
        <v>0.2</v>
      </c>
      <c r="I102" s="318">
        <v>0</v>
      </c>
      <c r="J102" s="185">
        <f>PRODUCT(H102:I102)</f>
        <v>0</v>
      </c>
      <c r="K102" s="182" t="s">
        <v>125</v>
      </c>
      <c r="L102" s="97"/>
      <c r="M102" s="186" t="s">
        <v>5</v>
      </c>
      <c r="N102" s="187" t="s">
        <v>36</v>
      </c>
      <c r="O102" s="188">
        <v>0.136</v>
      </c>
      <c r="P102" s="188">
        <f>O102*H102</f>
        <v>0.027200000000000002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AR102" s="86" t="s">
        <v>126</v>
      </c>
      <c r="AT102" s="86" t="s">
        <v>121</v>
      </c>
      <c r="AU102" s="86" t="s">
        <v>75</v>
      </c>
      <c r="AY102" s="86" t="s">
        <v>118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86" t="s">
        <v>75</v>
      </c>
      <c r="BK102" s="190">
        <f>ROUND(I102*H102,2)</f>
        <v>0</v>
      </c>
      <c r="BL102" s="86" t="s">
        <v>126</v>
      </c>
      <c r="BM102" s="86" t="s">
        <v>157</v>
      </c>
    </row>
    <row r="103" spans="2:65" s="96" customFormat="1" ht="31.5" customHeight="1">
      <c r="B103" s="97"/>
      <c r="C103" s="180">
        <v>9</v>
      </c>
      <c r="D103" s="180" t="s">
        <v>121</v>
      </c>
      <c r="E103" s="192" t="s">
        <v>158</v>
      </c>
      <c r="F103" s="182" t="s">
        <v>159</v>
      </c>
      <c r="G103" s="183" t="s">
        <v>149</v>
      </c>
      <c r="H103" s="193">
        <v>0.2</v>
      </c>
      <c r="I103" s="318">
        <v>0</v>
      </c>
      <c r="J103" s="185">
        <f>PRODUCT(H103:I103)</f>
        <v>0</v>
      </c>
      <c r="K103" s="182" t="s">
        <v>125</v>
      </c>
      <c r="L103" s="97"/>
      <c r="M103" s="186" t="s">
        <v>5</v>
      </c>
      <c r="N103" s="187" t="s">
        <v>36</v>
      </c>
      <c r="O103" s="188">
        <v>1.47</v>
      </c>
      <c r="P103" s="188">
        <f>O103*H103</f>
        <v>0.294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AR103" s="86" t="s">
        <v>126</v>
      </c>
      <c r="AT103" s="86" t="s">
        <v>121</v>
      </c>
      <c r="AU103" s="86" t="s">
        <v>75</v>
      </c>
      <c r="AY103" s="86" t="s">
        <v>118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86" t="s">
        <v>75</v>
      </c>
      <c r="BK103" s="190">
        <f>ROUND(I103*H103,2)</f>
        <v>0</v>
      </c>
      <c r="BL103" s="86" t="s">
        <v>126</v>
      </c>
      <c r="BM103" s="86" t="s">
        <v>160</v>
      </c>
    </row>
    <row r="104" spans="2:65" s="96" customFormat="1" ht="22.5" customHeight="1">
      <c r="B104" s="97"/>
      <c r="C104" s="180">
        <v>10</v>
      </c>
      <c r="D104" s="180" t="s">
        <v>121</v>
      </c>
      <c r="E104" s="192" t="s">
        <v>161</v>
      </c>
      <c r="F104" s="182" t="s">
        <v>162</v>
      </c>
      <c r="G104" s="183" t="s">
        <v>149</v>
      </c>
      <c r="H104" s="193">
        <v>0.2</v>
      </c>
      <c r="I104" s="318">
        <v>0</v>
      </c>
      <c r="J104" s="185">
        <f>PRODUCT(H104:I104)</f>
        <v>0</v>
      </c>
      <c r="K104" s="182" t="s">
        <v>125</v>
      </c>
      <c r="L104" s="97"/>
      <c r="M104" s="186" t="s">
        <v>5</v>
      </c>
      <c r="N104" s="187" t="s">
        <v>36</v>
      </c>
      <c r="O104" s="188">
        <v>0</v>
      </c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AR104" s="86" t="s">
        <v>126</v>
      </c>
      <c r="AT104" s="86" t="s">
        <v>121</v>
      </c>
      <c r="AU104" s="86" t="s">
        <v>75</v>
      </c>
      <c r="AY104" s="86" t="s">
        <v>118</v>
      </c>
      <c r="BE104" s="190">
        <f>IF(N104="základní",J104,0)</f>
        <v>0</v>
      </c>
      <c r="BF104" s="190">
        <f>IF(N104="snížená",J104,0)</f>
        <v>0</v>
      </c>
      <c r="BG104" s="190">
        <f>IF(N104="zákl. přenesená",J104,0)</f>
        <v>0</v>
      </c>
      <c r="BH104" s="190">
        <f>IF(N104="sníž. přenesená",J104,0)</f>
        <v>0</v>
      </c>
      <c r="BI104" s="190">
        <f>IF(N104="nulová",J104,0)</f>
        <v>0</v>
      </c>
      <c r="BJ104" s="86" t="s">
        <v>75</v>
      </c>
      <c r="BK104" s="190">
        <f>ROUND(I104*H104,2)</f>
        <v>0</v>
      </c>
      <c r="BL104" s="86" t="s">
        <v>126</v>
      </c>
      <c r="BM104" s="86" t="s">
        <v>163</v>
      </c>
    </row>
    <row r="105" spans="2:63" s="167" customFormat="1" ht="37.35" customHeight="1">
      <c r="B105" s="166"/>
      <c r="D105" s="168" t="s">
        <v>63</v>
      </c>
      <c r="E105" s="169" t="s">
        <v>164</v>
      </c>
      <c r="F105" s="169" t="s">
        <v>165</v>
      </c>
      <c r="I105" s="319"/>
      <c r="J105" s="170">
        <f>SUM(J106,J143)</f>
        <v>0</v>
      </c>
      <c r="L105" s="166"/>
      <c r="M105" s="171"/>
      <c r="N105" s="172"/>
      <c r="O105" s="172"/>
      <c r="P105" s="173" t="e">
        <f>P106+#REF!+P143+#REF!</f>
        <v>#REF!</v>
      </c>
      <c r="Q105" s="172"/>
      <c r="R105" s="173" t="e">
        <f>R106+#REF!+R143+#REF!</f>
        <v>#REF!</v>
      </c>
      <c r="S105" s="172"/>
      <c r="T105" s="174" t="e">
        <f>T106+#REF!+T143+#REF!</f>
        <v>#REF!</v>
      </c>
      <c r="AR105" s="168" t="s">
        <v>75</v>
      </c>
      <c r="AT105" s="175" t="s">
        <v>63</v>
      </c>
      <c r="AU105" s="175" t="s">
        <v>64</v>
      </c>
      <c r="AY105" s="168" t="s">
        <v>118</v>
      </c>
      <c r="BK105" s="176" t="e">
        <f>BK106+#REF!+BK143+#REF!</f>
        <v>#REF!</v>
      </c>
    </row>
    <row r="106" spans="2:63" s="167" customFormat="1" ht="19.9" customHeight="1">
      <c r="B106" s="166"/>
      <c r="D106" s="177" t="s">
        <v>63</v>
      </c>
      <c r="E106" s="178" t="s">
        <v>166</v>
      </c>
      <c r="F106" s="178" t="s">
        <v>167</v>
      </c>
      <c r="I106" s="319"/>
      <c r="J106" s="179">
        <f>SUM(J107:J142)</f>
        <v>0</v>
      </c>
      <c r="L106" s="166"/>
      <c r="M106" s="171"/>
      <c r="N106" s="172"/>
      <c r="O106" s="172"/>
      <c r="P106" s="173">
        <f>SUM(P107:P142)</f>
        <v>91.94099999999999</v>
      </c>
      <c r="Q106" s="172"/>
      <c r="R106" s="173">
        <f>SUM(R107:R142)</f>
        <v>0.06786999999999999</v>
      </c>
      <c r="S106" s="172"/>
      <c r="T106" s="174">
        <f>SUM(T107:T142)</f>
        <v>0</v>
      </c>
      <c r="AR106" s="168" t="s">
        <v>75</v>
      </c>
      <c r="AT106" s="175" t="s">
        <v>63</v>
      </c>
      <c r="AU106" s="175" t="s">
        <v>72</v>
      </c>
      <c r="AY106" s="168" t="s">
        <v>118</v>
      </c>
      <c r="BK106" s="176">
        <f>SUM(BK107:BK142)</f>
        <v>0</v>
      </c>
    </row>
    <row r="107" spans="2:65" s="96" customFormat="1" ht="31.5" customHeight="1">
      <c r="B107" s="97"/>
      <c r="C107" s="180">
        <v>11</v>
      </c>
      <c r="D107" s="180" t="s">
        <v>121</v>
      </c>
      <c r="E107" s="192" t="s">
        <v>168</v>
      </c>
      <c r="F107" s="182" t="s">
        <v>169</v>
      </c>
      <c r="G107" s="183" t="s">
        <v>140</v>
      </c>
      <c r="H107" s="184">
        <v>50</v>
      </c>
      <c r="I107" s="318">
        <v>0</v>
      </c>
      <c r="J107" s="185">
        <f>PRODUCT(H107:I107)</f>
        <v>0</v>
      </c>
      <c r="K107" s="182" t="s">
        <v>125</v>
      </c>
      <c r="L107" s="97"/>
      <c r="M107" s="186" t="s">
        <v>5</v>
      </c>
      <c r="N107" s="187" t="s">
        <v>35</v>
      </c>
      <c r="O107" s="188">
        <v>0.091</v>
      </c>
      <c r="P107" s="188">
        <f>O107*H107</f>
        <v>4.55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AR107" s="86" t="s">
        <v>170</v>
      </c>
      <c r="AT107" s="86" t="s">
        <v>121</v>
      </c>
      <c r="AU107" s="86" t="s">
        <v>75</v>
      </c>
      <c r="AY107" s="86" t="s">
        <v>118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86" t="s">
        <v>72</v>
      </c>
      <c r="BK107" s="190">
        <f>ROUND(I107*H107,2)</f>
        <v>0</v>
      </c>
      <c r="BL107" s="86" t="s">
        <v>170</v>
      </c>
      <c r="BM107" s="86" t="s">
        <v>171</v>
      </c>
    </row>
    <row r="108" spans="2:65" s="96" customFormat="1" ht="22.5" customHeight="1">
      <c r="B108" s="97"/>
      <c r="C108" s="203">
        <v>12</v>
      </c>
      <c r="D108" s="203" t="s">
        <v>172</v>
      </c>
      <c r="E108" s="204" t="s">
        <v>173</v>
      </c>
      <c r="F108" s="205" t="s">
        <v>174</v>
      </c>
      <c r="G108" s="206" t="s">
        <v>140</v>
      </c>
      <c r="H108" s="207">
        <v>50</v>
      </c>
      <c r="I108" s="321">
        <v>0</v>
      </c>
      <c r="J108" s="185">
        <f>PRODUCT(H108:I108)</f>
        <v>0</v>
      </c>
      <c r="K108" s="205" t="s">
        <v>125</v>
      </c>
      <c r="L108" s="208"/>
      <c r="M108" s="209" t="s">
        <v>5</v>
      </c>
      <c r="N108" s="210" t="s">
        <v>35</v>
      </c>
      <c r="O108" s="188">
        <v>0</v>
      </c>
      <c r="P108" s="188">
        <f>O108*H108</f>
        <v>0</v>
      </c>
      <c r="Q108" s="188">
        <v>0.0001</v>
      </c>
      <c r="R108" s="188">
        <f>Q108*H108</f>
        <v>0.005</v>
      </c>
      <c r="S108" s="188">
        <v>0</v>
      </c>
      <c r="T108" s="189">
        <f>S108*H108</f>
        <v>0</v>
      </c>
      <c r="AR108" s="86" t="s">
        <v>175</v>
      </c>
      <c r="AT108" s="86" t="s">
        <v>172</v>
      </c>
      <c r="AU108" s="86" t="s">
        <v>75</v>
      </c>
      <c r="AY108" s="86" t="s">
        <v>118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86" t="s">
        <v>72</v>
      </c>
      <c r="BK108" s="190">
        <f>ROUND(I108*H108,2)</f>
        <v>0</v>
      </c>
      <c r="BL108" s="86" t="s">
        <v>170</v>
      </c>
      <c r="BM108" s="86" t="s">
        <v>176</v>
      </c>
    </row>
    <row r="109" spans="2:65" s="96" customFormat="1" ht="44.25" customHeight="1">
      <c r="B109" s="97"/>
      <c r="C109" s="180">
        <v>13</v>
      </c>
      <c r="D109" s="180" t="s">
        <v>121</v>
      </c>
      <c r="E109" s="192" t="s">
        <v>177</v>
      </c>
      <c r="F109" s="182" t="s">
        <v>178</v>
      </c>
      <c r="G109" s="183" t="s">
        <v>132</v>
      </c>
      <c r="H109" s="184">
        <v>17</v>
      </c>
      <c r="I109" s="318">
        <v>0</v>
      </c>
      <c r="J109" s="185">
        <f>PRODUCT(H109:I109)</f>
        <v>0</v>
      </c>
      <c r="K109" s="182" t="s">
        <v>125</v>
      </c>
      <c r="L109" s="97"/>
      <c r="M109" s="186" t="s">
        <v>5</v>
      </c>
      <c r="N109" s="187" t="s">
        <v>36</v>
      </c>
      <c r="O109" s="188">
        <v>0.401</v>
      </c>
      <c r="P109" s="188">
        <f>O109*H109</f>
        <v>6.817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AR109" s="86" t="s">
        <v>170</v>
      </c>
      <c r="AT109" s="86" t="s">
        <v>121</v>
      </c>
      <c r="AU109" s="86" t="s">
        <v>75</v>
      </c>
      <c r="AY109" s="86" t="s">
        <v>118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86" t="s">
        <v>75</v>
      </c>
      <c r="BK109" s="190">
        <f>ROUND(I109*H109,2)</f>
        <v>0</v>
      </c>
      <c r="BL109" s="86" t="s">
        <v>170</v>
      </c>
      <c r="BM109" s="86" t="s">
        <v>179</v>
      </c>
    </row>
    <row r="110" spans="2:65" s="96" customFormat="1" ht="31.5" customHeight="1">
      <c r="B110" s="97"/>
      <c r="C110" s="203">
        <v>14</v>
      </c>
      <c r="D110" s="203" t="s">
        <v>172</v>
      </c>
      <c r="E110" s="204" t="s">
        <v>180</v>
      </c>
      <c r="F110" s="205" t="s">
        <v>181</v>
      </c>
      <c r="G110" s="206" t="s">
        <v>132</v>
      </c>
      <c r="H110" s="207">
        <v>17</v>
      </c>
      <c r="I110" s="321">
        <v>0</v>
      </c>
      <c r="J110" s="185">
        <f>PRODUCT(H110:I110)</f>
        <v>0</v>
      </c>
      <c r="K110" s="205" t="s">
        <v>125</v>
      </c>
      <c r="L110" s="208"/>
      <c r="M110" s="209" t="s">
        <v>5</v>
      </c>
      <c r="N110" s="210" t="s">
        <v>36</v>
      </c>
      <c r="O110" s="188">
        <v>0</v>
      </c>
      <c r="P110" s="188">
        <f>O110*H110</f>
        <v>0</v>
      </c>
      <c r="Q110" s="188">
        <v>9E-05</v>
      </c>
      <c r="R110" s="188">
        <f>Q110*H110</f>
        <v>0.0015300000000000001</v>
      </c>
      <c r="S110" s="188">
        <v>0</v>
      </c>
      <c r="T110" s="189">
        <f>S110*H110</f>
        <v>0</v>
      </c>
      <c r="AR110" s="86" t="s">
        <v>175</v>
      </c>
      <c r="AT110" s="86" t="s">
        <v>172</v>
      </c>
      <c r="AU110" s="86" t="s">
        <v>75</v>
      </c>
      <c r="AY110" s="86" t="s">
        <v>118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86" t="s">
        <v>75</v>
      </c>
      <c r="BK110" s="190">
        <f>ROUND(I110*H110,2)</f>
        <v>0</v>
      </c>
      <c r="BL110" s="86" t="s">
        <v>170</v>
      </c>
      <c r="BM110" s="86" t="s">
        <v>182</v>
      </c>
    </row>
    <row r="111" spans="2:47" s="96" customFormat="1" ht="27">
      <c r="B111" s="97"/>
      <c r="D111" s="196" t="s">
        <v>183</v>
      </c>
      <c r="F111" s="211" t="s">
        <v>184</v>
      </c>
      <c r="H111" s="212"/>
      <c r="I111" s="322"/>
      <c r="L111" s="97"/>
      <c r="M111" s="213"/>
      <c r="N111" s="98"/>
      <c r="O111" s="98"/>
      <c r="P111" s="98"/>
      <c r="Q111" s="98"/>
      <c r="R111" s="98"/>
      <c r="S111" s="98"/>
      <c r="T111" s="214"/>
      <c r="AT111" s="86" t="s">
        <v>183</v>
      </c>
      <c r="AU111" s="86" t="s">
        <v>75</v>
      </c>
    </row>
    <row r="112" spans="2:65" s="96" customFormat="1" ht="22.5" customHeight="1">
      <c r="B112" s="97"/>
      <c r="C112" s="180">
        <v>15</v>
      </c>
      <c r="D112" s="180" t="s">
        <v>121</v>
      </c>
      <c r="E112" s="192" t="s">
        <v>187</v>
      </c>
      <c r="F112" s="182" t="s">
        <v>185</v>
      </c>
      <c r="G112" s="183" t="s">
        <v>132</v>
      </c>
      <c r="H112" s="184">
        <v>1</v>
      </c>
      <c r="I112" s="318">
        <v>0</v>
      </c>
      <c r="J112" s="185">
        <f>PRODUCT(H112:I112)</f>
        <v>0</v>
      </c>
      <c r="K112" s="182" t="s">
        <v>5</v>
      </c>
      <c r="L112" s="97"/>
      <c r="M112" s="186" t="s">
        <v>5</v>
      </c>
      <c r="N112" s="187" t="s">
        <v>35</v>
      </c>
      <c r="O112" s="188">
        <v>0.506</v>
      </c>
      <c r="P112" s="188">
        <f aca="true" t="shared" si="0" ref="P112:P127">O112*H112</f>
        <v>0.506</v>
      </c>
      <c r="Q112" s="188">
        <v>0</v>
      </c>
      <c r="R112" s="188">
        <f aca="true" t="shared" si="1" ref="R112:R127">Q112*H112</f>
        <v>0</v>
      </c>
      <c r="S112" s="188">
        <v>0</v>
      </c>
      <c r="T112" s="189">
        <f aca="true" t="shared" si="2" ref="T112:T127">S112*H112</f>
        <v>0</v>
      </c>
      <c r="AR112" s="86" t="s">
        <v>170</v>
      </c>
      <c r="AT112" s="86" t="s">
        <v>121</v>
      </c>
      <c r="AU112" s="86" t="s">
        <v>75</v>
      </c>
      <c r="AY112" s="86" t="s">
        <v>118</v>
      </c>
      <c r="BE112" s="190">
        <f aca="true" t="shared" si="3" ref="BE112:BE127">IF(N112="základní",J112,0)</f>
        <v>0</v>
      </c>
      <c r="BF112" s="190">
        <f aca="true" t="shared" si="4" ref="BF112:BF127">IF(N112="snížená",J112,0)</f>
        <v>0</v>
      </c>
      <c r="BG112" s="190">
        <f aca="true" t="shared" si="5" ref="BG112:BG127">IF(N112="zákl. přenesená",J112,0)</f>
        <v>0</v>
      </c>
      <c r="BH112" s="190">
        <f aca="true" t="shared" si="6" ref="BH112:BH127">IF(N112="sníž. přenesená",J112,0)</f>
        <v>0</v>
      </c>
      <c r="BI112" s="190">
        <f aca="true" t="shared" si="7" ref="BI112:BI127">IF(N112="nulová",J112,0)</f>
        <v>0</v>
      </c>
      <c r="BJ112" s="86" t="s">
        <v>72</v>
      </c>
      <c r="BK112" s="190">
        <f aca="true" t="shared" si="8" ref="BK112:BK127">ROUND(I112*H112,2)</f>
        <v>0</v>
      </c>
      <c r="BL112" s="86" t="s">
        <v>170</v>
      </c>
      <c r="BM112" s="86" t="s">
        <v>188</v>
      </c>
    </row>
    <row r="113" spans="2:65" s="96" customFormat="1" ht="31.5" customHeight="1">
      <c r="B113" s="97"/>
      <c r="C113" s="203">
        <v>16</v>
      </c>
      <c r="D113" s="203" t="s">
        <v>172</v>
      </c>
      <c r="E113" s="204" t="s">
        <v>189</v>
      </c>
      <c r="F113" s="205" t="s">
        <v>473</v>
      </c>
      <c r="G113" s="206" t="s">
        <v>186</v>
      </c>
      <c r="H113" s="207">
        <v>1</v>
      </c>
      <c r="I113" s="321">
        <v>0</v>
      </c>
      <c r="J113" s="185">
        <f aca="true" t="shared" si="9" ref="J113:J142">PRODUCT(H113:I113)</f>
        <v>0</v>
      </c>
      <c r="K113" s="205" t="s">
        <v>5</v>
      </c>
      <c r="L113" s="208"/>
      <c r="M113" s="209" t="s">
        <v>5</v>
      </c>
      <c r="N113" s="210" t="s">
        <v>35</v>
      </c>
      <c r="O113" s="188">
        <v>0</v>
      </c>
      <c r="P113" s="188">
        <f t="shared" si="0"/>
        <v>0</v>
      </c>
      <c r="Q113" s="188">
        <v>0</v>
      </c>
      <c r="R113" s="188">
        <f t="shared" si="1"/>
        <v>0</v>
      </c>
      <c r="S113" s="188">
        <v>0</v>
      </c>
      <c r="T113" s="189">
        <f t="shared" si="2"/>
        <v>0</v>
      </c>
      <c r="AR113" s="86" t="s">
        <v>175</v>
      </c>
      <c r="AT113" s="86" t="s">
        <v>172</v>
      </c>
      <c r="AU113" s="86" t="s">
        <v>75</v>
      </c>
      <c r="AY113" s="86" t="s">
        <v>118</v>
      </c>
      <c r="BE113" s="190">
        <f t="shared" si="3"/>
        <v>0</v>
      </c>
      <c r="BF113" s="190">
        <f t="shared" si="4"/>
        <v>0</v>
      </c>
      <c r="BG113" s="190">
        <f t="shared" si="5"/>
        <v>0</v>
      </c>
      <c r="BH113" s="190">
        <f t="shared" si="6"/>
        <v>0</v>
      </c>
      <c r="BI113" s="190">
        <f t="shared" si="7"/>
        <v>0</v>
      </c>
      <c r="BJ113" s="86" t="s">
        <v>72</v>
      </c>
      <c r="BK113" s="190">
        <f t="shared" si="8"/>
        <v>0</v>
      </c>
      <c r="BL113" s="86" t="s">
        <v>170</v>
      </c>
      <c r="BM113" s="86" t="s">
        <v>190</v>
      </c>
    </row>
    <row r="114" spans="2:65" s="96" customFormat="1" ht="31.5" customHeight="1">
      <c r="B114" s="97"/>
      <c r="C114" s="180">
        <v>17</v>
      </c>
      <c r="D114" s="180" t="s">
        <v>121</v>
      </c>
      <c r="E114" s="192" t="s">
        <v>191</v>
      </c>
      <c r="F114" s="182" t="s">
        <v>192</v>
      </c>
      <c r="G114" s="183" t="s">
        <v>140</v>
      </c>
      <c r="H114" s="184">
        <v>10</v>
      </c>
      <c r="I114" s="318">
        <v>0</v>
      </c>
      <c r="J114" s="185">
        <f t="shared" si="9"/>
        <v>0</v>
      </c>
      <c r="K114" s="182" t="s">
        <v>125</v>
      </c>
      <c r="L114" s="97"/>
      <c r="M114" s="186" t="s">
        <v>5</v>
      </c>
      <c r="N114" s="187" t="s">
        <v>35</v>
      </c>
      <c r="O114" s="188">
        <v>0.106</v>
      </c>
      <c r="P114" s="188">
        <f t="shared" si="0"/>
        <v>1.06</v>
      </c>
      <c r="Q114" s="188">
        <v>0</v>
      </c>
      <c r="R114" s="188">
        <f t="shared" si="1"/>
        <v>0</v>
      </c>
      <c r="S114" s="188">
        <v>0</v>
      </c>
      <c r="T114" s="189">
        <f t="shared" si="2"/>
        <v>0</v>
      </c>
      <c r="AR114" s="86" t="s">
        <v>170</v>
      </c>
      <c r="AT114" s="86" t="s">
        <v>121</v>
      </c>
      <c r="AU114" s="86" t="s">
        <v>75</v>
      </c>
      <c r="AY114" s="86" t="s">
        <v>118</v>
      </c>
      <c r="BE114" s="190">
        <f t="shared" si="3"/>
        <v>0</v>
      </c>
      <c r="BF114" s="190">
        <f t="shared" si="4"/>
        <v>0</v>
      </c>
      <c r="BG114" s="190">
        <f t="shared" si="5"/>
        <v>0</v>
      </c>
      <c r="BH114" s="190">
        <f t="shared" si="6"/>
        <v>0</v>
      </c>
      <c r="BI114" s="190">
        <f t="shared" si="7"/>
        <v>0</v>
      </c>
      <c r="BJ114" s="86" t="s">
        <v>72</v>
      </c>
      <c r="BK114" s="190">
        <f t="shared" si="8"/>
        <v>0</v>
      </c>
      <c r="BL114" s="86" t="s">
        <v>170</v>
      </c>
      <c r="BM114" s="86" t="s">
        <v>193</v>
      </c>
    </row>
    <row r="115" spans="2:65" s="96" customFormat="1" ht="22.5" customHeight="1">
      <c r="B115" s="97"/>
      <c r="C115" s="203">
        <v>18</v>
      </c>
      <c r="D115" s="203" t="s">
        <v>172</v>
      </c>
      <c r="E115" s="215">
        <v>341110760</v>
      </c>
      <c r="F115" s="216" t="s">
        <v>496</v>
      </c>
      <c r="G115" s="206" t="s">
        <v>140</v>
      </c>
      <c r="H115" s="207">
        <v>10</v>
      </c>
      <c r="I115" s="321">
        <v>0</v>
      </c>
      <c r="J115" s="185">
        <f t="shared" si="9"/>
        <v>0</v>
      </c>
      <c r="K115" s="205" t="s">
        <v>125</v>
      </c>
      <c r="L115" s="208"/>
      <c r="M115" s="209" t="s">
        <v>5</v>
      </c>
      <c r="N115" s="210" t="s">
        <v>35</v>
      </c>
      <c r="O115" s="188">
        <v>0</v>
      </c>
      <c r="P115" s="188">
        <f t="shared" si="0"/>
        <v>0</v>
      </c>
      <c r="Q115" s="188">
        <v>0.0009</v>
      </c>
      <c r="R115" s="188">
        <f t="shared" si="1"/>
        <v>0.009</v>
      </c>
      <c r="S115" s="188">
        <v>0</v>
      </c>
      <c r="T115" s="189">
        <f t="shared" si="2"/>
        <v>0</v>
      </c>
      <c r="AR115" s="86" t="s">
        <v>175</v>
      </c>
      <c r="AT115" s="86" t="s">
        <v>172</v>
      </c>
      <c r="AU115" s="86" t="s">
        <v>75</v>
      </c>
      <c r="AY115" s="86" t="s">
        <v>118</v>
      </c>
      <c r="BE115" s="190">
        <f t="shared" si="3"/>
        <v>0</v>
      </c>
      <c r="BF115" s="190">
        <f t="shared" si="4"/>
        <v>0</v>
      </c>
      <c r="BG115" s="190">
        <f t="shared" si="5"/>
        <v>0</v>
      </c>
      <c r="BH115" s="190">
        <f t="shared" si="6"/>
        <v>0</v>
      </c>
      <c r="BI115" s="190">
        <f t="shared" si="7"/>
        <v>0</v>
      </c>
      <c r="BJ115" s="86" t="s">
        <v>72</v>
      </c>
      <c r="BK115" s="190">
        <f t="shared" si="8"/>
        <v>0</v>
      </c>
      <c r="BL115" s="86" t="s">
        <v>170</v>
      </c>
      <c r="BM115" s="86" t="s">
        <v>194</v>
      </c>
    </row>
    <row r="116" spans="2:65" s="96" customFormat="1" ht="31.5" customHeight="1">
      <c r="B116" s="97"/>
      <c r="C116" s="180">
        <v>19</v>
      </c>
      <c r="D116" s="180" t="s">
        <v>121</v>
      </c>
      <c r="E116" s="192" t="s">
        <v>195</v>
      </c>
      <c r="F116" s="182" t="s">
        <v>196</v>
      </c>
      <c r="G116" s="183" t="s">
        <v>140</v>
      </c>
      <c r="H116" s="193">
        <v>40</v>
      </c>
      <c r="I116" s="318">
        <v>0</v>
      </c>
      <c r="J116" s="185">
        <f t="shared" si="9"/>
        <v>0</v>
      </c>
      <c r="K116" s="182" t="s">
        <v>125</v>
      </c>
      <c r="L116" s="97"/>
      <c r="M116" s="186" t="s">
        <v>5</v>
      </c>
      <c r="N116" s="187" t="s">
        <v>35</v>
      </c>
      <c r="O116" s="188">
        <v>0.11</v>
      </c>
      <c r="P116" s="188">
        <f t="shared" si="0"/>
        <v>4.4</v>
      </c>
      <c r="Q116" s="188">
        <v>0</v>
      </c>
      <c r="R116" s="188">
        <f t="shared" si="1"/>
        <v>0</v>
      </c>
      <c r="S116" s="188">
        <v>0</v>
      </c>
      <c r="T116" s="189">
        <f t="shared" si="2"/>
        <v>0</v>
      </c>
      <c r="AR116" s="86" t="s">
        <v>170</v>
      </c>
      <c r="AT116" s="86" t="s">
        <v>121</v>
      </c>
      <c r="AU116" s="86" t="s">
        <v>75</v>
      </c>
      <c r="AY116" s="86" t="s">
        <v>118</v>
      </c>
      <c r="BE116" s="190">
        <f t="shared" si="3"/>
        <v>0</v>
      </c>
      <c r="BF116" s="190">
        <f t="shared" si="4"/>
        <v>0</v>
      </c>
      <c r="BG116" s="190">
        <f t="shared" si="5"/>
        <v>0</v>
      </c>
      <c r="BH116" s="190">
        <f t="shared" si="6"/>
        <v>0</v>
      </c>
      <c r="BI116" s="190">
        <f t="shared" si="7"/>
        <v>0</v>
      </c>
      <c r="BJ116" s="86" t="s">
        <v>72</v>
      </c>
      <c r="BK116" s="190">
        <f t="shared" si="8"/>
        <v>0</v>
      </c>
      <c r="BL116" s="86" t="s">
        <v>170</v>
      </c>
      <c r="BM116" s="86" t="s">
        <v>197</v>
      </c>
    </row>
    <row r="117" spans="2:65" s="96" customFormat="1" ht="22.5" customHeight="1">
      <c r="B117" s="97"/>
      <c r="C117" s="203">
        <v>20</v>
      </c>
      <c r="D117" s="203" t="s">
        <v>172</v>
      </c>
      <c r="E117" s="204" t="s">
        <v>198</v>
      </c>
      <c r="F117" s="205" t="s">
        <v>199</v>
      </c>
      <c r="G117" s="206" t="s">
        <v>140</v>
      </c>
      <c r="H117" s="217">
        <v>40</v>
      </c>
      <c r="I117" s="321">
        <v>0</v>
      </c>
      <c r="J117" s="185">
        <f t="shared" si="9"/>
        <v>0</v>
      </c>
      <c r="K117" s="205" t="s">
        <v>125</v>
      </c>
      <c r="L117" s="208"/>
      <c r="M117" s="209" t="s">
        <v>5</v>
      </c>
      <c r="N117" s="210" t="s">
        <v>35</v>
      </c>
      <c r="O117" s="188">
        <v>0</v>
      </c>
      <c r="P117" s="188">
        <f t="shared" si="0"/>
        <v>0</v>
      </c>
      <c r="Q117" s="188">
        <v>0.00016</v>
      </c>
      <c r="R117" s="188">
        <f t="shared" si="1"/>
        <v>0.0064</v>
      </c>
      <c r="S117" s="188">
        <v>0</v>
      </c>
      <c r="T117" s="189">
        <f t="shared" si="2"/>
        <v>0</v>
      </c>
      <c r="AR117" s="86" t="s">
        <v>175</v>
      </c>
      <c r="AT117" s="86" t="s">
        <v>172</v>
      </c>
      <c r="AU117" s="86" t="s">
        <v>75</v>
      </c>
      <c r="AY117" s="86" t="s">
        <v>118</v>
      </c>
      <c r="BE117" s="190">
        <f t="shared" si="3"/>
        <v>0</v>
      </c>
      <c r="BF117" s="190">
        <f t="shared" si="4"/>
        <v>0</v>
      </c>
      <c r="BG117" s="190">
        <f t="shared" si="5"/>
        <v>0</v>
      </c>
      <c r="BH117" s="190">
        <f t="shared" si="6"/>
        <v>0</v>
      </c>
      <c r="BI117" s="190">
        <f t="shared" si="7"/>
        <v>0</v>
      </c>
      <c r="BJ117" s="86" t="s">
        <v>72</v>
      </c>
      <c r="BK117" s="190">
        <f t="shared" si="8"/>
        <v>0</v>
      </c>
      <c r="BL117" s="86" t="s">
        <v>170</v>
      </c>
      <c r="BM117" s="86" t="s">
        <v>200</v>
      </c>
    </row>
    <row r="118" spans="2:65" s="96" customFormat="1" ht="22.5" customHeight="1">
      <c r="B118" s="97"/>
      <c r="C118" s="180">
        <v>21</v>
      </c>
      <c r="D118" s="180" t="s">
        <v>121</v>
      </c>
      <c r="E118" s="192" t="s">
        <v>201</v>
      </c>
      <c r="F118" s="182" t="s">
        <v>202</v>
      </c>
      <c r="G118" s="183" t="s">
        <v>132</v>
      </c>
      <c r="H118" s="193">
        <v>60</v>
      </c>
      <c r="I118" s="318">
        <v>0</v>
      </c>
      <c r="J118" s="185">
        <f t="shared" si="9"/>
        <v>0</v>
      </c>
      <c r="K118" s="182" t="s">
        <v>5</v>
      </c>
      <c r="L118" s="97"/>
      <c r="M118" s="186" t="s">
        <v>5</v>
      </c>
      <c r="N118" s="187" t="s">
        <v>35</v>
      </c>
      <c r="O118" s="188">
        <v>0.055</v>
      </c>
      <c r="P118" s="188">
        <f t="shared" si="0"/>
        <v>3.3</v>
      </c>
      <c r="Q118" s="188">
        <v>0</v>
      </c>
      <c r="R118" s="188">
        <f t="shared" si="1"/>
        <v>0</v>
      </c>
      <c r="S118" s="188">
        <v>0</v>
      </c>
      <c r="T118" s="189">
        <f t="shared" si="2"/>
        <v>0</v>
      </c>
      <c r="AR118" s="86" t="s">
        <v>170</v>
      </c>
      <c r="AT118" s="86" t="s">
        <v>121</v>
      </c>
      <c r="AU118" s="86" t="s">
        <v>75</v>
      </c>
      <c r="AY118" s="86" t="s">
        <v>118</v>
      </c>
      <c r="BE118" s="190">
        <f t="shared" si="3"/>
        <v>0</v>
      </c>
      <c r="BF118" s="190">
        <f t="shared" si="4"/>
        <v>0</v>
      </c>
      <c r="BG118" s="190">
        <f t="shared" si="5"/>
        <v>0</v>
      </c>
      <c r="BH118" s="190">
        <f t="shared" si="6"/>
        <v>0</v>
      </c>
      <c r="BI118" s="190">
        <f t="shared" si="7"/>
        <v>0</v>
      </c>
      <c r="BJ118" s="86" t="s">
        <v>72</v>
      </c>
      <c r="BK118" s="190">
        <f t="shared" si="8"/>
        <v>0</v>
      </c>
      <c r="BL118" s="86" t="s">
        <v>170</v>
      </c>
      <c r="BM118" s="86" t="s">
        <v>203</v>
      </c>
    </row>
    <row r="119" spans="2:65" s="96" customFormat="1" ht="22.5" customHeight="1">
      <c r="B119" s="97"/>
      <c r="C119" s="180">
        <v>22</v>
      </c>
      <c r="D119" s="180" t="s">
        <v>121</v>
      </c>
      <c r="E119" s="192" t="s">
        <v>204</v>
      </c>
      <c r="F119" s="182" t="s">
        <v>205</v>
      </c>
      <c r="G119" s="183" t="s">
        <v>132</v>
      </c>
      <c r="H119" s="193">
        <v>60</v>
      </c>
      <c r="I119" s="318">
        <v>0</v>
      </c>
      <c r="J119" s="185">
        <f t="shared" si="9"/>
        <v>0</v>
      </c>
      <c r="K119" s="182" t="s">
        <v>5</v>
      </c>
      <c r="L119" s="97"/>
      <c r="M119" s="186" t="s">
        <v>5</v>
      </c>
      <c r="N119" s="187" t="s">
        <v>35</v>
      </c>
      <c r="O119" s="188">
        <v>0.055</v>
      </c>
      <c r="P119" s="188">
        <f t="shared" si="0"/>
        <v>3.3</v>
      </c>
      <c r="Q119" s="188">
        <v>0</v>
      </c>
      <c r="R119" s="188">
        <f t="shared" si="1"/>
        <v>0</v>
      </c>
      <c r="S119" s="188">
        <v>0</v>
      </c>
      <c r="T119" s="189">
        <f t="shared" si="2"/>
        <v>0</v>
      </c>
      <c r="AR119" s="86" t="s">
        <v>170</v>
      </c>
      <c r="AT119" s="86" t="s">
        <v>121</v>
      </c>
      <c r="AU119" s="86" t="s">
        <v>75</v>
      </c>
      <c r="AY119" s="86" t="s">
        <v>118</v>
      </c>
      <c r="BE119" s="190">
        <f t="shared" si="3"/>
        <v>0</v>
      </c>
      <c r="BF119" s="190">
        <f t="shared" si="4"/>
        <v>0</v>
      </c>
      <c r="BG119" s="190">
        <f t="shared" si="5"/>
        <v>0</v>
      </c>
      <c r="BH119" s="190">
        <f t="shared" si="6"/>
        <v>0</v>
      </c>
      <c r="BI119" s="190">
        <f t="shared" si="7"/>
        <v>0</v>
      </c>
      <c r="BJ119" s="86" t="s">
        <v>72</v>
      </c>
      <c r="BK119" s="190">
        <f t="shared" si="8"/>
        <v>0</v>
      </c>
      <c r="BL119" s="86" t="s">
        <v>170</v>
      </c>
      <c r="BM119" s="86" t="s">
        <v>206</v>
      </c>
    </row>
    <row r="120" spans="2:65" s="96" customFormat="1" ht="31.5" customHeight="1">
      <c r="B120" s="97"/>
      <c r="C120" s="180">
        <v>23</v>
      </c>
      <c r="D120" s="180" t="s">
        <v>121</v>
      </c>
      <c r="E120" s="192" t="s">
        <v>207</v>
      </c>
      <c r="F120" s="182" t="s">
        <v>208</v>
      </c>
      <c r="G120" s="183" t="s">
        <v>140</v>
      </c>
      <c r="H120" s="193">
        <v>70</v>
      </c>
      <c r="I120" s="318">
        <v>0</v>
      </c>
      <c r="J120" s="185">
        <f t="shared" si="9"/>
        <v>0</v>
      </c>
      <c r="K120" s="182" t="s">
        <v>125</v>
      </c>
      <c r="L120" s="97"/>
      <c r="M120" s="186" t="s">
        <v>5</v>
      </c>
      <c r="N120" s="187" t="s">
        <v>36</v>
      </c>
      <c r="O120" s="188">
        <v>0.082</v>
      </c>
      <c r="P120" s="188">
        <f t="shared" si="0"/>
        <v>5.74</v>
      </c>
      <c r="Q120" s="188">
        <v>0</v>
      </c>
      <c r="R120" s="188">
        <f t="shared" si="1"/>
        <v>0</v>
      </c>
      <c r="S120" s="188">
        <v>0</v>
      </c>
      <c r="T120" s="189">
        <f t="shared" si="2"/>
        <v>0</v>
      </c>
      <c r="AR120" s="86" t="s">
        <v>170</v>
      </c>
      <c r="AT120" s="86" t="s">
        <v>121</v>
      </c>
      <c r="AU120" s="86" t="s">
        <v>75</v>
      </c>
      <c r="AY120" s="86" t="s">
        <v>118</v>
      </c>
      <c r="BE120" s="190">
        <f t="shared" si="3"/>
        <v>0</v>
      </c>
      <c r="BF120" s="190">
        <f t="shared" si="4"/>
        <v>0</v>
      </c>
      <c r="BG120" s="190">
        <f t="shared" si="5"/>
        <v>0</v>
      </c>
      <c r="BH120" s="190">
        <f t="shared" si="6"/>
        <v>0</v>
      </c>
      <c r="BI120" s="190">
        <f t="shared" si="7"/>
        <v>0</v>
      </c>
      <c r="BJ120" s="86" t="s">
        <v>75</v>
      </c>
      <c r="BK120" s="190">
        <f t="shared" si="8"/>
        <v>0</v>
      </c>
      <c r="BL120" s="86" t="s">
        <v>170</v>
      </c>
      <c r="BM120" s="86" t="s">
        <v>209</v>
      </c>
    </row>
    <row r="121" spans="2:65" s="96" customFormat="1" ht="22.5" customHeight="1">
      <c r="B121" s="97"/>
      <c r="C121" s="203">
        <v>24</v>
      </c>
      <c r="D121" s="203" t="s">
        <v>172</v>
      </c>
      <c r="E121" s="204" t="s">
        <v>210</v>
      </c>
      <c r="F121" s="205" t="s">
        <v>211</v>
      </c>
      <c r="G121" s="206" t="s">
        <v>140</v>
      </c>
      <c r="H121" s="217">
        <v>70</v>
      </c>
      <c r="I121" s="321">
        <v>0</v>
      </c>
      <c r="J121" s="185">
        <f t="shared" si="9"/>
        <v>0</v>
      </c>
      <c r="K121" s="205" t="s">
        <v>125</v>
      </c>
      <c r="L121" s="208"/>
      <c r="M121" s="209" t="s">
        <v>5</v>
      </c>
      <c r="N121" s="210" t="s">
        <v>36</v>
      </c>
      <c r="O121" s="188">
        <v>0</v>
      </c>
      <c r="P121" s="188">
        <f t="shared" si="0"/>
        <v>0</v>
      </c>
      <c r="Q121" s="188">
        <v>0.00012</v>
      </c>
      <c r="R121" s="188">
        <f t="shared" si="1"/>
        <v>0.0084</v>
      </c>
      <c r="S121" s="188">
        <v>0</v>
      </c>
      <c r="T121" s="189">
        <f t="shared" si="2"/>
        <v>0</v>
      </c>
      <c r="AR121" s="86" t="s">
        <v>175</v>
      </c>
      <c r="AT121" s="86" t="s">
        <v>172</v>
      </c>
      <c r="AU121" s="86" t="s">
        <v>75</v>
      </c>
      <c r="AY121" s="86" t="s">
        <v>118</v>
      </c>
      <c r="BE121" s="190">
        <f t="shared" si="3"/>
        <v>0</v>
      </c>
      <c r="BF121" s="190">
        <f t="shared" si="4"/>
        <v>0</v>
      </c>
      <c r="BG121" s="190">
        <f t="shared" si="5"/>
        <v>0</v>
      </c>
      <c r="BH121" s="190">
        <f t="shared" si="6"/>
        <v>0</v>
      </c>
      <c r="BI121" s="190">
        <f t="shared" si="7"/>
        <v>0</v>
      </c>
      <c r="BJ121" s="86" t="s">
        <v>75</v>
      </c>
      <c r="BK121" s="190">
        <f t="shared" si="8"/>
        <v>0</v>
      </c>
      <c r="BL121" s="86" t="s">
        <v>170</v>
      </c>
      <c r="BM121" s="86" t="s">
        <v>212</v>
      </c>
    </row>
    <row r="122" spans="2:65" s="96" customFormat="1" ht="31.5" customHeight="1">
      <c r="B122" s="97"/>
      <c r="C122" s="180">
        <v>25</v>
      </c>
      <c r="D122" s="180" t="s">
        <v>121</v>
      </c>
      <c r="E122" s="192" t="s">
        <v>213</v>
      </c>
      <c r="F122" s="182" t="s">
        <v>214</v>
      </c>
      <c r="G122" s="183" t="s">
        <v>140</v>
      </c>
      <c r="H122" s="193">
        <v>40</v>
      </c>
      <c r="I122" s="318">
        <v>0</v>
      </c>
      <c r="J122" s="185">
        <f t="shared" si="9"/>
        <v>0</v>
      </c>
      <c r="K122" s="182" t="s">
        <v>125</v>
      </c>
      <c r="L122" s="97"/>
      <c r="M122" s="186" t="s">
        <v>5</v>
      </c>
      <c r="N122" s="187" t="s">
        <v>36</v>
      </c>
      <c r="O122" s="188">
        <v>0.086</v>
      </c>
      <c r="P122" s="188">
        <f t="shared" si="0"/>
        <v>3.4399999999999995</v>
      </c>
      <c r="Q122" s="188">
        <v>0</v>
      </c>
      <c r="R122" s="188">
        <f t="shared" si="1"/>
        <v>0</v>
      </c>
      <c r="S122" s="188">
        <v>0</v>
      </c>
      <c r="T122" s="189">
        <f t="shared" si="2"/>
        <v>0</v>
      </c>
      <c r="AR122" s="86" t="s">
        <v>170</v>
      </c>
      <c r="AT122" s="86" t="s">
        <v>121</v>
      </c>
      <c r="AU122" s="86" t="s">
        <v>75</v>
      </c>
      <c r="AY122" s="86" t="s">
        <v>118</v>
      </c>
      <c r="BE122" s="190">
        <f t="shared" si="3"/>
        <v>0</v>
      </c>
      <c r="BF122" s="190">
        <f t="shared" si="4"/>
        <v>0</v>
      </c>
      <c r="BG122" s="190">
        <f t="shared" si="5"/>
        <v>0</v>
      </c>
      <c r="BH122" s="190">
        <f t="shared" si="6"/>
        <v>0</v>
      </c>
      <c r="BI122" s="190">
        <f t="shared" si="7"/>
        <v>0</v>
      </c>
      <c r="BJ122" s="86" t="s">
        <v>75</v>
      </c>
      <c r="BK122" s="190">
        <f t="shared" si="8"/>
        <v>0</v>
      </c>
      <c r="BL122" s="86" t="s">
        <v>170</v>
      </c>
      <c r="BM122" s="86" t="s">
        <v>215</v>
      </c>
    </row>
    <row r="123" spans="2:65" s="96" customFormat="1" ht="22.5" customHeight="1">
      <c r="B123" s="97"/>
      <c r="C123" s="203">
        <v>26</v>
      </c>
      <c r="D123" s="203" t="s">
        <v>172</v>
      </c>
      <c r="E123" s="204" t="s">
        <v>216</v>
      </c>
      <c r="F123" s="205" t="s">
        <v>217</v>
      </c>
      <c r="G123" s="206" t="s">
        <v>140</v>
      </c>
      <c r="H123" s="217">
        <v>40</v>
      </c>
      <c r="I123" s="321">
        <v>0</v>
      </c>
      <c r="J123" s="185">
        <f t="shared" si="9"/>
        <v>0</v>
      </c>
      <c r="K123" s="205" t="s">
        <v>5</v>
      </c>
      <c r="L123" s="208"/>
      <c r="M123" s="209" t="s">
        <v>5</v>
      </c>
      <c r="N123" s="210" t="s">
        <v>36</v>
      </c>
      <c r="O123" s="188">
        <v>0</v>
      </c>
      <c r="P123" s="188">
        <f t="shared" si="0"/>
        <v>0</v>
      </c>
      <c r="Q123" s="188">
        <v>0.000175</v>
      </c>
      <c r="R123" s="188">
        <f t="shared" si="1"/>
        <v>0.007</v>
      </c>
      <c r="S123" s="188">
        <v>0</v>
      </c>
      <c r="T123" s="189">
        <f t="shared" si="2"/>
        <v>0</v>
      </c>
      <c r="AR123" s="86" t="s">
        <v>175</v>
      </c>
      <c r="AT123" s="86" t="s">
        <v>172</v>
      </c>
      <c r="AU123" s="86" t="s">
        <v>75</v>
      </c>
      <c r="AY123" s="86" t="s">
        <v>118</v>
      </c>
      <c r="BE123" s="190">
        <f t="shared" si="3"/>
        <v>0</v>
      </c>
      <c r="BF123" s="190">
        <f t="shared" si="4"/>
        <v>0</v>
      </c>
      <c r="BG123" s="190">
        <f t="shared" si="5"/>
        <v>0</v>
      </c>
      <c r="BH123" s="190">
        <f t="shared" si="6"/>
        <v>0</v>
      </c>
      <c r="BI123" s="190">
        <f t="shared" si="7"/>
        <v>0</v>
      </c>
      <c r="BJ123" s="86" t="s">
        <v>75</v>
      </c>
      <c r="BK123" s="190">
        <f t="shared" si="8"/>
        <v>0</v>
      </c>
      <c r="BL123" s="86" t="s">
        <v>170</v>
      </c>
      <c r="BM123" s="86" t="s">
        <v>218</v>
      </c>
    </row>
    <row r="124" spans="2:65" s="96" customFormat="1" ht="31.5" customHeight="1">
      <c r="B124" s="97"/>
      <c r="C124" s="180">
        <v>27</v>
      </c>
      <c r="D124" s="180" t="s">
        <v>121</v>
      </c>
      <c r="E124" s="192" t="s">
        <v>219</v>
      </c>
      <c r="F124" s="182" t="s">
        <v>220</v>
      </c>
      <c r="G124" s="183" t="s">
        <v>132</v>
      </c>
      <c r="H124" s="193">
        <v>200</v>
      </c>
      <c r="I124" s="318">
        <v>0</v>
      </c>
      <c r="J124" s="185">
        <f t="shared" si="9"/>
        <v>0</v>
      </c>
      <c r="K124" s="182" t="s">
        <v>125</v>
      </c>
      <c r="L124" s="97"/>
      <c r="M124" s="186" t="s">
        <v>5</v>
      </c>
      <c r="N124" s="187" t="s">
        <v>36</v>
      </c>
      <c r="O124" s="188">
        <v>0.051</v>
      </c>
      <c r="P124" s="188">
        <f t="shared" si="0"/>
        <v>10.2</v>
      </c>
      <c r="Q124" s="188">
        <v>0</v>
      </c>
      <c r="R124" s="188">
        <f t="shared" si="1"/>
        <v>0</v>
      </c>
      <c r="S124" s="188">
        <v>0</v>
      </c>
      <c r="T124" s="189">
        <f t="shared" si="2"/>
        <v>0</v>
      </c>
      <c r="AR124" s="86" t="s">
        <v>170</v>
      </c>
      <c r="AT124" s="86" t="s">
        <v>121</v>
      </c>
      <c r="AU124" s="86" t="s">
        <v>75</v>
      </c>
      <c r="AY124" s="86" t="s">
        <v>118</v>
      </c>
      <c r="BE124" s="190">
        <f t="shared" si="3"/>
        <v>0</v>
      </c>
      <c r="BF124" s="190">
        <f t="shared" si="4"/>
        <v>0</v>
      </c>
      <c r="BG124" s="190">
        <f t="shared" si="5"/>
        <v>0</v>
      </c>
      <c r="BH124" s="190">
        <f t="shared" si="6"/>
        <v>0</v>
      </c>
      <c r="BI124" s="190">
        <f t="shared" si="7"/>
        <v>0</v>
      </c>
      <c r="BJ124" s="86" t="s">
        <v>75</v>
      </c>
      <c r="BK124" s="190">
        <f t="shared" si="8"/>
        <v>0</v>
      </c>
      <c r="BL124" s="86" t="s">
        <v>170</v>
      </c>
      <c r="BM124" s="86" t="s">
        <v>221</v>
      </c>
    </row>
    <row r="125" spans="2:65" s="96" customFormat="1" ht="31.5" customHeight="1">
      <c r="B125" s="97"/>
      <c r="C125" s="180">
        <v>28</v>
      </c>
      <c r="D125" s="180" t="s">
        <v>121</v>
      </c>
      <c r="E125" s="192" t="s">
        <v>222</v>
      </c>
      <c r="F125" s="182" t="s">
        <v>223</v>
      </c>
      <c r="G125" s="183" t="s">
        <v>132</v>
      </c>
      <c r="H125" s="193">
        <v>8</v>
      </c>
      <c r="I125" s="318">
        <v>0</v>
      </c>
      <c r="J125" s="185">
        <f t="shared" si="9"/>
        <v>0</v>
      </c>
      <c r="K125" s="182" t="s">
        <v>125</v>
      </c>
      <c r="L125" s="97"/>
      <c r="M125" s="186" t="s">
        <v>5</v>
      </c>
      <c r="N125" s="187" t="s">
        <v>36</v>
      </c>
      <c r="O125" s="188">
        <v>0.127</v>
      </c>
      <c r="P125" s="188">
        <f t="shared" si="0"/>
        <v>1.016</v>
      </c>
      <c r="Q125" s="188">
        <v>0</v>
      </c>
      <c r="R125" s="188">
        <f t="shared" si="1"/>
        <v>0</v>
      </c>
      <c r="S125" s="188">
        <v>0</v>
      </c>
      <c r="T125" s="189">
        <f t="shared" si="2"/>
        <v>0</v>
      </c>
      <c r="AR125" s="86" t="s">
        <v>170</v>
      </c>
      <c r="AT125" s="86" t="s">
        <v>121</v>
      </c>
      <c r="AU125" s="86" t="s">
        <v>75</v>
      </c>
      <c r="AY125" s="86" t="s">
        <v>118</v>
      </c>
      <c r="BE125" s="190">
        <f t="shared" si="3"/>
        <v>0</v>
      </c>
      <c r="BF125" s="190">
        <f t="shared" si="4"/>
        <v>0</v>
      </c>
      <c r="BG125" s="190">
        <f t="shared" si="5"/>
        <v>0</v>
      </c>
      <c r="BH125" s="190">
        <f t="shared" si="6"/>
        <v>0</v>
      </c>
      <c r="BI125" s="190">
        <f t="shared" si="7"/>
        <v>0</v>
      </c>
      <c r="BJ125" s="86" t="s">
        <v>75</v>
      </c>
      <c r="BK125" s="190">
        <f t="shared" si="8"/>
        <v>0</v>
      </c>
      <c r="BL125" s="86" t="s">
        <v>170</v>
      </c>
      <c r="BM125" s="86" t="s">
        <v>224</v>
      </c>
    </row>
    <row r="126" spans="2:65" s="96" customFormat="1" ht="31.5" customHeight="1">
      <c r="B126" s="97"/>
      <c r="C126" s="180">
        <v>29</v>
      </c>
      <c r="D126" s="180" t="s">
        <v>121</v>
      </c>
      <c r="E126" s="192" t="s">
        <v>225</v>
      </c>
      <c r="F126" s="182" t="s">
        <v>226</v>
      </c>
      <c r="G126" s="183" t="s">
        <v>132</v>
      </c>
      <c r="H126" s="193">
        <v>9</v>
      </c>
      <c r="I126" s="318">
        <v>0</v>
      </c>
      <c r="J126" s="185">
        <f t="shared" si="9"/>
        <v>0</v>
      </c>
      <c r="K126" s="182" t="s">
        <v>125</v>
      </c>
      <c r="L126" s="97"/>
      <c r="M126" s="186" t="s">
        <v>5</v>
      </c>
      <c r="N126" s="187" t="s">
        <v>36</v>
      </c>
      <c r="O126" s="188">
        <v>0.306</v>
      </c>
      <c r="P126" s="188">
        <f t="shared" si="0"/>
        <v>2.754</v>
      </c>
      <c r="Q126" s="188">
        <v>0</v>
      </c>
      <c r="R126" s="188">
        <f t="shared" si="1"/>
        <v>0</v>
      </c>
      <c r="S126" s="188">
        <v>0</v>
      </c>
      <c r="T126" s="189">
        <f t="shared" si="2"/>
        <v>0</v>
      </c>
      <c r="AR126" s="86" t="s">
        <v>170</v>
      </c>
      <c r="AT126" s="86" t="s">
        <v>121</v>
      </c>
      <c r="AU126" s="86" t="s">
        <v>75</v>
      </c>
      <c r="AY126" s="86" t="s">
        <v>118</v>
      </c>
      <c r="BE126" s="190">
        <f t="shared" si="3"/>
        <v>0</v>
      </c>
      <c r="BF126" s="190">
        <f t="shared" si="4"/>
        <v>0</v>
      </c>
      <c r="BG126" s="190">
        <f t="shared" si="5"/>
        <v>0</v>
      </c>
      <c r="BH126" s="190">
        <f t="shared" si="6"/>
        <v>0</v>
      </c>
      <c r="BI126" s="190">
        <f t="shared" si="7"/>
        <v>0</v>
      </c>
      <c r="BJ126" s="86" t="s">
        <v>75</v>
      </c>
      <c r="BK126" s="190">
        <f t="shared" si="8"/>
        <v>0</v>
      </c>
      <c r="BL126" s="86" t="s">
        <v>170</v>
      </c>
      <c r="BM126" s="86" t="s">
        <v>227</v>
      </c>
    </row>
    <row r="127" spans="2:65" s="96" customFormat="1" ht="22.5" customHeight="1">
      <c r="B127" s="97"/>
      <c r="C127" s="203">
        <v>30</v>
      </c>
      <c r="D127" s="203" t="s">
        <v>172</v>
      </c>
      <c r="E127" s="204" t="s">
        <v>228</v>
      </c>
      <c r="F127" s="205" t="s">
        <v>229</v>
      </c>
      <c r="G127" s="206" t="s">
        <v>132</v>
      </c>
      <c r="H127" s="217">
        <v>9</v>
      </c>
      <c r="I127" s="321">
        <v>0</v>
      </c>
      <c r="J127" s="185">
        <f t="shared" si="9"/>
        <v>0</v>
      </c>
      <c r="K127" s="205" t="s">
        <v>125</v>
      </c>
      <c r="L127" s="208"/>
      <c r="M127" s="209" t="s">
        <v>5</v>
      </c>
      <c r="N127" s="210" t="s">
        <v>36</v>
      </c>
      <c r="O127" s="188">
        <v>0</v>
      </c>
      <c r="P127" s="188">
        <f t="shared" si="0"/>
        <v>0</v>
      </c>
      <c r="Q127" s="188">
        <v>6E-05</v>
      </c>
      <c r="R127" s="188">
        <f t="shared" si="1"/>
        <v>0.00054</v>
      </c>
      <c r="S127" s="188">
        <v>0</v>
      </c>
      <c r="T127" s="189">
        <f t="shared" si="2"/>
        <v>0</v>
      </c>
      <c r="AR127" s="86" t="s">
        <v>175</v>
      </c>
      <c r="AT127" s="86" t="s">
        <v>172</v>
      </c>
      <c r="AU127" s="86" t="s">
        <v>75</v>
      </c>
      <c r="AY127" s="86" t="s">
        <v>118</v>
      </c>
      <c r="BE127" s="190">
        <f t="shared" si="3"/>
        <v>0</v>
      </c>
      <c r="BF127" s="190">
        <f t="shared" si="4"/>
        <v>0</v>
      </c>
      <c r="BG127" s="190">
        <f t="shared" si="5"/>
        <v>0</v>
      </c>
      <c r="BH127" s="190">
        <f t="shared" si="6"/>
        <v>0</v>
      </c>
      <c r="BI127" s="190">
        <f t="shared" si="7"/>
        <v>0</v>
      </c>
      <c r="BJ127" s="86" t="s">
        <v>75</v>
      </c>
      <c r="BK127" s="190">
        <f t="shared" si="8"/>
        <v>0</v>
      </c>
      <c r="BL127" s="86" t="s">
        <v>170</v>
      </c>
      <c r="BM127" s="86" t="s">
        <v>230</v>
      </c>
    </row>
    <row r="128" spans="2:65" s="96" customFormat="1" ht="22.5" customHeight="1">
      <c r="B128" s="97"/>
      <c r="C128" s="203">
        <v>31</v>
      </c>
      <c r="D128" s="312" t="s">
        <v>172</v>
      </c>
      <c r="E128" s="313">
        <v>34823742</v>
      </c>
      <c r="F128" s="313" t="s">
        <v>499</v>
      </c>
      <c r="G128" s="314" t="s">
        <v>132</v>
      </c>
      <c r="H128" s="217">
        <v>8</v>
      </c>
      <c r="I128" s="321">
        <v>0</v>
      </c>
      <c r="J128" s="185">
        <f t="shared" si="9"/>
        <v>0</v>
      </c>
      <c r="K128" s="205"/>
      <c r="L128" s="208"/>
      <c r="M128" s="209"/>
      <c r="N128" s="210"/>
      <c r="O128" s="188"/>
      <c r="P128" s="188"/>
      <c r="Q128" s="188"/>
      <c r="R128" s="188"/>
      <c r="S128" s="188"/>
      <c r="T128" s="189"/>
      <c r="AR128" s="86"/>
      <c r="AT128" s="86"/>
      <c r="AU128" s="86"/>
      <c r="AY128" s="86"/>
      <c r="BE128" s="190"/>
      <c r="BF128" s="190"/>
      <c r="BG128" s="190"/>
      <c r="BH128" s="190"/>
      <c r="BI128" s="190"/>
      <c r="BJ128" s="86"/>
      <c r="BK128" s="190"/>
      <c r="BL128" s="86"/>
      <c r="BM128" s="86"/>
    </row>
    <row r="129" spans="2:65" s="96" customFormat="1" ht="22.5" customHeight="1">
      <c r="B129" s="97"/>
      <c r="C129" s="180">
        <v>32</v>
      </c>
      <c r="D129" s="315" t="s">
        <v>121</v>
      </c>
      <c r="E129" s="316">
        <v>741372101</v>
      </c>
      <c r="F129" s="316" t="s">
        <v>498</v>
      </c>
      <c r="G129" s="317" t="s">
        <v>132</v>
      </c>
      <c r="H129" s="193">
        <v>8</v>
      </c>
      <c r="I129" s="318">
        <v>0</v>
      </c>
      <c r="J129" s="185">
        <f t="shared" si="9"/>
        <v>0</v>
      </c>
      <c r="K129" s="205"/>
      <c r="L129" s="208"/>
      <c r="M129" s="209"/>
      <c r="N129" s="210"/>
      <c r="O129" s="188"/>
      <c r="P129" s="188"/>
      <c r="Q129" s="188"/>
      <c r="R129" s="188"/>
      <c r="S129" s="188"/>
      <c r="T129" s="189"/>
      <c r="AR129" s="86"/>
      <c r="AT129" s="86"/>
      <c r="AU129" s="86"/>
      <c r="AY129" s="86"/>
      <c r="BE129" s="190"/>
      <c r="BF129" s="190"/>
      <c r="BG129" s="190"/>
      <c r="BH129" s="190"/>
      <c r="BI129" s="190"/>
      <c r="BJ129" s="86"/>
      <c r="BK129" s="190"/>
      <c r="BL129" s="86"/>
      <c r="BM129" s="86"/>
    </row>
    <row r="130" spans="2:65" s="96" customFormat="1" ht="31.5" customHeight="1">
      <c r="B130" s="97"/>
      <c r="C130" s="180">
        <v>33</v>
      </c>
      <c r="D130" s="180" t="s">
        <v>121</v>
      </c>
      <c r="E130" s="181" t="s">
        <v>476</v>
      </c>
      <c r="F130" s="182" t="s">
        <v>231</v>
      </c>
      <c r="G130" s="183" t="s">
        <v>132</v>
      </c>
      <c r="H130" s="193">
        <v>6</v>
      </c>
      <c r="I130" s="318">
        <v>0</v>
      </c>
      <c r="J130" s="185">
        <f t="shared" si="9"/>
        <v>0</v>
      </c>
      <c r="K130" s="182"/>
      <c r="L130" s="97"/>
      <c r="M130" s="186" t="s">
        <v>5</v>
      </c>
      <c r="N130" s="187" t="s">
        <v>35</v>
      </c>
      <c r="O130" s="188">
        <v>0.612</v>
      </c>
      <c r="P130" s="188">
        <f>O130*H130</f>
        <v>3.6719999999999997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AR130" s="86" t="s">
        <v>170</v>
      </c>
      <c r="AT130" s="86" t="s">
        <v>121</v>
      </c>
      <c r="AU130" s="86" t="s">
        <v>75</v>
      </c>
      <c r="AY130" s="86" t="s">
        <v>118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86" t="s">
        <v>72</v>
      </c>
      <c r="BK130" s="190">
        <f>ROUND(I130*H130,2)</f>
        <v>0</v>
      </c>
      <c r="BL130" s="86" t="s">
        <v>170</v>
      </c>
      <c r="BM130" s="86" t="s">
        <v>232</v>
      </c>
    </row>
    <row r="131" spans="2:51" s="195" customFormat="1" ht="13.5">
      <c r="B131" s="194"/>
      <c r="D131" s="196" t="s">
        <v>154</v>
      </c>
      <c r="E131" s="218" t="s">
        <v>5</v>
      </c>
      <c r="F131" s="219" t="s">
        <v>475</v>
      </c>
      <c r="H131" s="198">
        <v>1</v>
      </c>
      <c r="I131" s="320"/>
      <c r="J131" s="185">
        <v>0</v>
      </c>
      <c r="L131" s="194"/>
      <c r="M131" s="199"/>
      <c r="N131" s="200"/>
      <c r="O131" s="200"/>
      <c r="P131" s="200"/>
      <c r="Q131" s="200"/>
      <c r="R131" s="200"/>
      <c r="S131" s="200"/>
      <c r="T131" s="201"/>
      <c r="AT131" s="202" t="s">
        <v>154</v>
      </c>
      <c r="AU131" s="202" t="s">
        <v>75</v>
      </c>
      <c r="AV131" s="195" t="s">
        <v>75</v>
      </c>
      <c r="AW131" s="195" t="s">
        <v>27</v>
      </c>
      <c r="AX131" s="195" t="s">
        <v>72</v>
      </c>
      <c r="AY131" s="202" t="s">
        <v>118</v>
      </c>
    </row>
    <row r="132" spans="2:65" s="96" customFormat="1" ht="31.5" customHeight="1">
      <c r="B132" s="97"/>
      <c r="C132" s="203">
        <v>34</v>
      </c>
      <c r="D132" s="203" t="s">
        <v>172</v>
      </c>
      <c r="E132" s="204" t="s">
        <v>233</v>
      </c>
      <c r="F132" s="220" t="s">
        <v>474</v>
      </c>
      <c r="G132" s="221" t="s">
        <v>140</v>
      </c>
      <c r="H132" s="217">
        <v>20</v>
      </c>
      <c r="I132" s="321">
        <v>0</v>
      </c>
      <c r="J132" s="185">
        <f t="shared" si="9"/>
        <v>0</v>
      </c>
      <c r="K132" s="205" t="s">
        <v>5</v>
      </c>
      <c r="L132" s="208"/>
      <c r="M132" s="209" t="s">
        <v>5</v>
      </c>
      <c r="N132" s="210" t="s">
        <v>35</v>
      </c>
      <c r="O132" s="188">
        <v>0</v>
      </c>
      <c r="P132" s="188">
        <f>O132*H132</f>
        <v>0</v>
      </c>
      <c r="Q132" s="188">
        <v>0.0015</v>
      </c>
      <c r="R132" s="188">
        <f>Q132*H132</f>
        <v>0.03</v>
      </c>
      <c r="S132" s="188">
        <v>0</v>
      </c>
      <c r="T132" s="189">
        <f>S132*H132</f>
        <v>0</v>
      </c>
      <c r="AR132" s="86" t="s">
        <v>175</v>
      </c>
      <c r="AT132" s="86" t="s">
        <v>172</v>
      </c>
      <c r="AU132" s="86" t="s">
        <v>75</v>
      </c>
      <c r="AY132" s="86" t="s">
        <v>118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86" t="s">
        <v>72</v>
      </c>
      <c r="BK132" s="190">
        <f>ROUND(I132*H132,2)</f>
        <v>0</v>
      </c>
      <c r="BL132" s="86" t="s">
        <v>170</v>
      </c>
      <c r="BM132" s="86" t="s">
        <v>234</v>
      </c>
    </row>
    <row r="133" spans="2:65" s="96" customFormat="1" ht="31.5" customHeight="1">
      <c r="B133" s="97"/>
      <c r="C133" s="203">
        <v>35</v>
      </c>
      <c r="D133" s="203"/>
      <c r="E133" s="222" t="s">
        <v>479</v>
      </c>
      <c r="F133" s="220" t="s">
        <v>480</v>
      </c>
      <c r="G133" s="221" t="s">
        <v>132</v>
      </c>
      <c r="H133" s="217">
        <v>1</v>
      </c>
      <c r="I133" s="321">
        <v>0</v>
      </c>
      <c r="J133" s="185">
        <f t="shared" si="9"/>
        <v>0</v>
      </c>
      <c r="K133" s="205"/>
      <c r="L133" s="208"/>
      <c r="M133" s="209"/>
      <c r="N133" s="210"/>
      <c r="O133" s="188"/>
      <c r="P133" s="188"/>
      <c r="Q133" s="188"/>
      <c r="R133" s="188"/>
      <c r="S133" s="188"/>
      <c r="T133" s="189"/>
      <c r="AR133" s="86"/>
      <c r="AT133" s="86"/>
      <c r="AU133" s="86"/>
      <c r="AY133" s="86"/>
      <c r="BE133" s="190"/>
      <c r="BF133" s="190"/>
      <c r="BG133" s="190"/>
      <c r="BH133" s="190"/>
      <c r="BI133" s="190"/>
      <c r="BJ133" s="86"/>
      <c r="BK133" s="190"/>
      <c r="BL133" s="86"/>
      <c r="BM133" s="86"/>
    </row>
    <row r="134" spans="2:65" s="96" customFormat="1" ht="28.15" customHeight="1">
      <c r="B134" s="97"/>
      <c r="C134" s="203">
        <v>36</v>
      </c>
      <c r="D134" s="203"/>
      <c r="E134" s="223" t="s">
        <v>481</v>
      </c>
      <c r="F134" s="224" t="s">
        <v>482</v>
      </c>
      <c r="G134" s="225" t="s">
        <v>132</v>
      </c>
      <c r="H134" s="226">
        <v>1</v>
      </c>
      <c r="I134" s="323">
        <v>0</v>
      </c>
      <c r="J134" s="185">
        <f t="shared" si="9"/>
        <v>0</v>
      </c>
      <c r="K134" s="205"/>
      <c r="L134" s="208"/>
      <c r="M134" s="209"/>
      <c r="N134" s="210"/>
      <c r="O134" s="188"/>
      <c r="P134" s="188"/>
      <c r="Q134" s="188"/>
      <c r="R134" s="188"/>
      <c r="S134" s="188"/>
      <c r="T134" s="189"/>
      <c r="AR134" s="86"/>
      <c r="AT134" s="86"/>
      <c r="AU134" s="86"/>
      <c r="AY134" s="86"/>
      <c r="BE134" s="190"/>
      <c r="BF134" s="190"/>
      <c r="BG134" s="190"/>
      <c r="BH134" s="190"/>
      <c r="BI134" s="190"/>
      <c r="BJ134" s="86"/>
      <c r="BK134" s="190"/>
      <c r="BL134" s="86"/>
      <c r="BM134" s="86"/>
    </row>
    <row r="135" spans="2:65" s="96" customFormat="1" ht="28.15" customHeight="1">
      <c r="B135" s="97"/>
      <c r="C135" s="203">
        <v>37</v>
      </c>
      <c r="D135" s="203"/>
      <c r="E135" s="222" t="s">
        <v>483</v>
      </c>
      <c r="F135" s="220" t="s">
        <v>484</v>
      </c>
      <c r="G135" s="221" t="s">
        <v>132</v>
      </c>
      <c r="H135" s="217">
        <v>2</v>
      </c>
      <c r="I135" s="321">
        <v>0</v>
      </c>
      <c r="J135" s="185">
        <f t="shared" si="9"/>
        <v>0</v>
      </c>
      <c r="K135" s="205"/>
      <c r="L135" s="208"/>
      <c r="M135" s="209"/>
      <c r="N135" s="210"/>
      <c r="O135" s="188"/>
      <c r="P135" s="188"/>
      <c r="Q135" s="188"/>
      <c r="R135" s="188"/>
      <c r="S135" s="188"/>
      <c r="T135" s="189"/>
      <c r="AR135" s="86"/>
      <c r="AT135" s="86"/>
      <c r="AU135" s="86"/>
      <c r="AY135" s="86"/>
      <c r="BE135" s="190"/>
      <c r="BF135" s="190"/>
      <c r="BG135" s="190"/>
      <c r="BH135" s="190"/>
      <c r="BI135" s="190"/>
      <c r="BJ135" s="86"/>
      <c r="BK135" s="190"/>
      <c r="BL135" s="86"/>
      <c r="BM135" s="86"/>
    </row>
    <row r="136" spans="2:65" s="96" customFormat="1" ht="28.15" customHeight="1">
      <c r="B136" s="97"/>
      <c r="C136" s="203">
        <v>38</v>
      </c>
      <c r="D136" s="203"/>
      <c r="E136" s="223" t="s">
        <v>486</v>
      </c>
      <c r="F136" s="224" t="s">
        <v>485</v>
      </c>
      <c r="G136" s="225" t="s">
        <v>132</v>
      </c>
      <c r="H136" s="226">
        <v>2</v>
      </c>
      <c r="I136" s="323">
        <v>0</v>
      </c>
      <c r="J136" s="185">
        <f t="shared" si="9"/>
        <v>0</v>
      </c>
      <c r="K136" s="205"/>
      <c r="L136" s="208"/>
      <c r="M136" s="209"/>
      <c r="N136" s="210"/>
      <c r="O136" s="188"/>
      <c r="P136" s="188"/>
      <c r="Q136" s="188"/>
      <c r="R136" s="188"/>
      <c r="S136" s="188"/>
      <c r="T136" s="189"/>
      <c r="AR136" s="86"/>
      <c r="AT136" s="86"/>
      <c r="AU136" s="86"/>
      <c r="AY136" s="86"/>
      <c r="BE136" s="190"/>
      <c r="BF136" s="190"/>
      <c r="BG136" s="190"/>
      <c r="BH136" s="190"/>
      <c r="BI136" s="190"/>
      <c r="BJ136" s="86"/>
      <c r="BK136" s="190"/>
      <c r="BL136" s="86"/>
      <c r="BM136" s="86"/>
    </row>
    <row r="137" spans="2:65" s="96" customFormat="1" ht="28.15" customHeight="1">
      <c r="B137" s="97"/>
      <c r="C137" s="203">
        <v>39</v>
      </c>
      <c r="D137" s="203"/>
      <c r="E137" s="222" t="s">
        <v>487</v>
      </c>
      <c r="F137" s="220" t="s">
        <v>488</v>
      </c>
      <c r="G137" s="221" t="s">
        <v>132</v>
      </c>
      <c r="H137" s="217">
        <v>1</v>
      </c>
      <c r="I137" s="321">
        <v>0</v>
      </c>
      <c r="J137" s="185">
        <f t="shared" si="9"/>
        <v>0</v>
      </c>
      <c r="K137" s="205"/>
      <c r="L137" s="208"/>
      <c r="M137" s="209"/>
      <c r="N137" s="210"/>
      <c r="O137" s="188"/>
      <c r="P137" s="188"/>
      <c r="Q137" s="188"/>
      <c r="R137" s="188"/>
      <c r="S137" s="188"/>
      <c r="T137" s="189"/>
      <c r="AR137" s="86"/>
      <c r="AT137" s="86"/>
      <c r="AU137" s="86"/>
      <c r="AY137" s="86"/>
      <c r="BE137" s="190"/>
      <c r="BF137" s="190"/>
      <c r="BG137" s="190"/>
      <c r="BH137" s="190"/>
      <c r="BI137" s="190"/>
      <c r="BJ137" s="86"/>
      <c r="BK137" s="190"/>
      <c r="BL137" s="86"/>
      <c r="BM137" s="86"/>
    </row>
    <row r="138" spans="2:65" s="96" customFormat="1" ht="28.15" customHeight="1">
      <c r="B138" s="97"/>
      <c r="C138" s="203">
        <v>40</v>
      </c>
      <c r="D138" s="203"/>
      <c r="E138" s="223" t="s">
        <v>489</v>
      </c>
      <c r="F138" s="224" t="s">
        <v>490</v>
      </c>
      <c r="G138" s="225" t="s">
        <v>132</v>
      </c>
      <c r="H138" s="226">
        <v>1</v>
      </c>
      <c r="I138" s="323">
        <v>0</v>
      </c>
      <c r="J138" s="185">
        <f t="shared" si="9"/>
        <v>0</v>
      </c>
      <c r="K138" s="205"/>
      <c r="L138" s="208"/>
      <c r="M138" s="209"/>
      <c r="N138" s="210"/>
      <c r="O138" s="188"/>
      <c r="P138" s="188"/>
      <c r="Q138" s="188"/>
      <c r="R138" s="188"/>
      <c r="S138" s="188"/>
      <c r="T138" s="189"/>
      <c r="AR138" s="86"/>
      <c r="AT138" s="86"/>
      <c r="AU138" s="86"/>
      <c r="AY138" s="86"/>
      <c r="BE138" s="190"/>
      <c r="BF138" s="190"/>
      <c r="BG138" s="190"/>
      <c r="BH138" s="190"/>
      <c r="BI138" s="190"/>
      <c r="BJ138" s="86"/>
      <c r="BK138" s="190"/>
      <c r="BL138" s="86"/>
      <c r="BM138" s="86"/>
    </row>
    <row r="139" spans="2:65" s="96" customFormat="1" ht="28.15" customHeight="1">
      <c r="B139" s="97"/>
      <c r="C139" s="203">
        <v>41</v>
      </c>
      <c r="D139" s="203"/>
      <c r="E139" s="222" t="s">
        <v>483</v>
      </c>
      <c r="F139" s="205" t="s">
        <v>497</v>
      </c>
      <c r="G139" s="221" t="s">
        <v>132</v>
      </c>
      <c r="H139" s="217">
        <v>3</v>
      </c>
      <c r="I139" s="321">
        <v>0</v>
      </c>
      <c r="J139" s="185">
        <f t="shared" si="9"/>
        <v>0</v>
      </c>
      <c r="K139" s="205"/>
      <c r="L139" s="208"/>
      <c r="M139" s="209"/>
      <c r="N139" s="210"/>
      <c r="O139" s="188"/>
      <c r="P139" s="188"/>
      <c r="Q139" s="188"/>
      <c r="R139" s="188"/>
      <c r="S139" s="188"/>
      <c r="T139" s="189"/>
      <c r="AR139" s="86"/>
      <c r="AT139" s="86"/>
      <c r="AU139" s="86"/>
      <c r="AY139" s="86"/>
      <c r="BE139" s="190"/>
      <c r="BF139" s="190"/>
      <c r="BG139" s="190"/>
      <c r="BH139" s="190"/>
      <c r="BI139" s="190"/>
      <c r="BJ139" s="86"/>
      <c r="BK139" s="190"/>
      <c r="BL139" s="86"/>
      <c r="BM139" s="86"/>
    </row>
    <row r="140" spans="2:65" s="96" customFormat="1" ht="31.5" customHeight="1">
      <c r="B140" s="97"/>
      <c r="C140" s="180">
        <v>42</v>
      </c>
      <c r="D140" s="180" t="s">
        <v>121</v>
      </c>
      <c r="E140" s="192" t="s">
        <v>235</v>
      </c>
      <c r="F140" s="227" t="s">
        <v>477</v>
      </c>
      <c r="G140" s="183" t="s">
        <v>132</v>
      </c>
      <c r="H140" s="193">
        <v>1</v>
      </c>
      <c r="I140" s="318">
        <v>0</v>
      </c>
      <c r="J140" s="185">
        <f t="shared" si="9"/>
        <v>0</v>
      </c>
      <c r="K140" s="182" t="s">
        <v>125</v>
      </c>
      <c r="L140" s="97"/>
      <c r="M140" s="186" t="s">
        <v>5</v>
      </c>
      <c r="N140" s="187" t="s">
        <v>35</v>
      </c>
      <c r="O140" s="188">
        <v>31.842</v>
      </c>
      <c r="P140" s="188">
        <f>O140*H140</f>
        <v>31.842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AR140" s="86" t="s">
        <v>170</v>
      </c>
      <c r="AT140" s="86" t="s">
        <v>121</v>
      </c>
      <c r="AU140" s="86" t="s">
        <v>75</v>
      </c>
      <c r="AY140" s="86" t="s">
        <v>118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86" t="s">
        <v>72</v>
      </c>
      <c r="BK140" s="190">
        <f>ROUND(I140*H140,2)</f>
        <v>0</v>
      </c>
      <c r="BL140" s="86" t="s">
        <v>170</v>
      </c>
      <c r="BM140" s="86" t="s">
        <v>236</v>
      </c>
    </row>
    <row r="141" spans="2:65" s="96" customFormat="1" ht="22.5" customHeight="1">
      <c r="B141" s="97"/>
      <c r="C141" s="180">
        <v>43</v>
      </c>
      <c r="D141" s="180" t="s">
        <v>121</v>
      </c>
      <c r="E141" s="192" t="s">
        <v>237</v>
      </c>
      <c r="F141" s="182" t="s">
        <v>238</v>
      </c>
      <c r="G141" s="183" t="s">
        <v>239</v>
      </c>
      <c r="H141" s="193">
        <v>1</v>
      </c>
      <c r="I141" s="318">
        <v>0</v>
      </c>
      <c r="J141" s="185">
        <f t="shared" si="9"/>
        <v>0</v>
      </c>
      <c r="K141" s="182" t="s">
        <v>125</v>
      </c>
      <c r="L141" s="97"/>
      <c r="M141" s="186" t="s">
        <v>5</v>
      </c>
      <c r="N141" s="187" t="s">
        <v>36</v>
      </c>
      <c r="O141" s="188">
        <v>7.442</v>
      </c>
      <c r="P141" s="188">
        <f>O141*H141</f>
        <v>7.442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AR141" s="86" t="s">
        <v>170</v>
      </c>
      <c r="AT141" s="86" t="s">
        <v>121</v>
      </c>
      <c r="AU141" s="86" t="s">
        <v>75</v>
      </c>
      <c r="AY141" s="86" t="s">
        <v>118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86" t="s">
        <v>75</v>
      </c>
      <c r="BK141" s="190">
        <f>ROUND(I141*H141,2)</f>
        <v>0</v>
      </c>
      <c r="BL141" s="86" t="s">
        <v>170</v>
      </c>
      <c r="BM141" s="86" t="s">
        <v>240</v>
      </c>
    </row>
    <row r="142" spans="2:65" s="96" customFormat="1" ht="31.5" customHeight="1">
      <c r="B142" s="97"/>
      <c r="C142" s="180">
        <v>44</v>
      </c>
      <c r="D142" s="180" t="s">
        <v>121</v>
      </c>
      <c r="E142" s="192" t="s">
        <v>241</v>
      </c>
      <c r="F142" s="182" t="s">
        <v>242</v>
      </c>
      <c r="G142" s="183" t="s">
        <v>149</v>
      </c>
      <c r="H142" s="193">
        <v>0.2</v>
      </c>
      <c r="I142" s="318">
        <v>0</v>
      </c>
      <c r="J142" s="185">
        <f t="shared" si="9"/>
        <v>0</v>
      </c>
      <c r="K142" s="182" t="s">
        <v>125</v>
      </c>
      <c r="L142" s="97"/>
      <c r="M142" s="186" t="s">
        <v>5</v>
      </c>
      <c r="N142" s="187" t="s">
        <v>36</v>
      </c>
      <c r="O142" s="188">
        <v>9.51</v>
      </c>
      <c r="P142" s="188">
        <f>O142*H142</f>
        <v>1.9020000000000001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AR142" s="86" t="s">
        <v>170</v>
      </c>
      <c r="AT142" s="86" t="s">
        <v>121</v>
      </c>
      <c r="AU142" s="86" t="s">
        <v>75</v>
      </c>
      <c r="AY142" s="86" t="s">
        <v>118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86" t="s">
        <v>75</v>
      </c>
      <c r="BK142" s="190">
        <f>ROUND(I142*H142,2)</f>
        <v>0</v>
      </c>
      <c r="BL142" s="86" t="s">
        <v>170</v>
      </c>
      <c r="BM142" s="86" t="s">
        <v>243</v>
      </c>
    </row>
    <row r="143" spans="2:63" s="167" customFormat="1" ht="29.85" customHeight="1">
      <c r="B143" s="166"/>
      <c r="D143" s="177" t="s">
        <v>63</v>
      </c>
      <c r="E143" s="178" t="s">
        <v>245</v>
      </c>
      <c r="F143" s="178" t="s">
        <v>244</v>
      </c>
      <c r="I143" s="319"/>
      <c r="J143" s="179">
        <f>SUM(J144:J147)</f>
        <v>0</v>
      </c>
      <c r="L143" s="166"/>
      <c r="M143" s="171"/>
      <c r="N143" s="172"/>
      <c r="O143" s="172"/>
      <c r="P143" s="173">
        <f>SUM(P144:P147)</f>
        <v>1.576</v>
      </c>
      <c r="Q143" s="172"/>
      <c r="R143" s="173">
        <f>SUM(R144:R147)</f>
        <v>0.000232</v>
      </c>
      <c r="S143" s="172"/>
      <c r="T143" s="174">
        <f>SUM(T144:T147)</f>
        <v>0</v>
      </c>
      <c r="AR143" s="168" t="s">
        <v>75</v>
      </c>
      <c r="AT143" s="175" t="s">
        <v>63</v>
      </c>
      <c r="AU143" s="175" t="s">
        <v>72</v>
      </c>
      <c r="AY143" s="168" t="s">
        <v>118</v>
      </c>
      <c r="BK143" s="176">
        <f>SUM(BK144:BK147)</f>
        <v>0</v>
      </c>
    </row>
    <row r="144" spans="2:65" s="96" customFormat="1" ht="22.5" customHeight="1">
      <c r="B144" s="97"/>
      <c r="C144" s="180">
        <v>45</v>
      </c>
      <c r="D144" s="180" t="s">
        <v>121</v>
      </c>
      <c r="E144" s="192" t="s">
        <v>246</v>
      </c>
      <c r="F144" s="182" t="s">
        <v>247</v>
      </c>
      <c r="G144" s="183" t="s">
        <v>132</v>
      </c>
      <c r="H144" s="193">
        <v>2</v>
      </c>
      <c r="I144" s="318">
        <v>0</v>
      </c>
      <c r="J144" s="185">
        <f>PRODUCT(H144:I144)</f>
        <v>0</v>
      </c>
      <c r="K144" s="182" t="s">
        <v>5</v>
      </c>
      <c r="L144" s="97"/>
      <c r="M144" s="186" t="s">
        <v>5</v>
      </c>
      <c r="N144" s="187" t="s">
        <v>36</v>
      </c>
      <c r="O144" s="188">
        <v>0.134</v>
      </c>
      <c r="P144" s="188">
        <f>O144*H144</f>
        <v>0.268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AR144" s="86" t="s">
        <v>170</v>
      </c>
      <c r="AT144" s="86" t="s">
        <v>121</v>
      </c>
      <c r="AU144" s="86" t="s">
        <v>75</v>
      </c>
      <c r="AY144" s="86" t="s">
        <v>118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86" t="s">
        <v>75</v>
      </c>
      <c r="BK144" s="190">
        <f>ROUND(I144*H144,2)</f>
        <v>0</v>
      </c>
      <c r="BL144" s="86" t="s">
        <v>170</v>
      </c>
      <c r="BM144" s="86" t="s">
        <v>248</v>
      </c>
    </row>
    <row r="145" spans="2:65" s="96" customFormat="1" ht="22.5" customHeight="1">
      <c r="B145" s="97"/>
      <c r="C145" s="203">
        <v>46</v>
      </c>
      <c r="D145" s="203" t="s">
        <v>172</v>
      </c>
      <c r="E145" s="204" t="s">
        <v>249</v>
      </c>
      <c r="F145" s="205" t="s">
        <v>250</v>
      </c>
      <c r="G145" s="206" t="s">
        <v>132</v>
      </c>
      <c r="H145" s="217">
        <v>2</v>
      </c>
      <c r="I145" s="321">
        <v>0</v>
      </c>
      <c r="J145" s="185">
        <f>PRODUCT(H145:I145)</f>
        <v>0</v>
      </c>
      <c r="K145" s="205" t="s">
        <v>5</v>
      </c>
      <c r="L145" s="208"/>
      <c r="M145" s="209" t="s">
        <v>5</v>
      </c>
      <c r="N145" s="210" t="s">
        <v>36</v>
      </c>
      <c r="O145" s="188">
        <v>0</v>
      </c>
      <c r="P145" s="188">
        <f>O145*H145</f>
        <v>0</v>
      </c>
      <c r="Q145" s="188">
        <v>1.6E-05</v>
      </c>
      <c r="R145" s="188">
        <f>Q145*H145</f>
        <v>3.2E-05</v>
      </c>
      <c r="S145" s="188">
        <v>0</v>
      </c>
      <c r="T145" s="189">
        <f>S145*H145</f>
        <v>0</v>
      </c>
      <c r="AR145" s="86" t="s">
        <v>175</v>
      </c>
      <c r="AT145" s="86" t="s">
        <v>172</v>
      </c>
      <c r="AU145" s="86" t="s">
        <v>75</v>
      </c>
      <c r="AY145" s="86" t="s">
        <v>118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86" t="s">
        <v>75</v>
      </c>
      <c r="BK145" s="190">
        <f>ROUND(I145*H145,2)</f>
        <v>0</v>
      </c>
      <c r="BL145" s="86" t="s">
        <v>170</v>
      </c>
      <c r="BM145" s="86" t="s">
        <v>251</v>
      </c>
    </row>
    <row r="146" spans="2:65" s="96" customFormat="1" ht="31.5" customHeight="1">
      <c r="B146" s="97"/>
      <c r="C146" s="180">
        <v>47</v>
      </c>
      <c r="D146" s="180" t="s">
        <v>121</v>
      </c>
      <c r="E146" s="192" t="s">
        <v>252</v>
      </c>
      <c r="F146" s="182" t="s">
        <v>253</v>
      </c>
      <c r="G146" s="183" t="s">
        <v>132</v>
      </c>
      <c r="H146" s="193">
        <v>4</v>
      </c>
      <c r="I146" s="318">
        <v>0</v>
      </c>
      <c r="J146" s="185">
        <f>PRODUCT(H146:I146)</f>
        <v>0</v>
      </c>
      <c r="K146" s="182" t="s">
        <v>125</v>
      </c>
      <c r="L146" s="97"/>
      <c r="M146" s="186" t="s">
        <v>5</v>
      </c>
      <c r="N146" s="187" t="s">
        <v>35</v>
      </c>
      <c r="O146" s="188">
        <v>0.327</v>
      </c>
      <c r="P146" s="188">
        <f>O146*H146</f>
        <v>1.308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AR146" s="86" t="s">
        <v>170</v>
      </c>
      <c r="AT146" s="86" t="s">
        <v>121</v>
      </c>
      <c r="AU146" s="86" t="s">
        <v>75</v>
      </c>
      <c r="AY146" s="86" t="s">
        <v>118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86" t="s">
        <v>72</v>
      </c>
      <c r="BK146" s="190">
        <f>ROUND(I146*H146,2)</f>
        <v>0</v>
      </c>
      <c r="BL146" s="86" t="s">
        <v>170</v>
      </c>
      <c r="BM146" s="86" t="s">
        <v>254</v>
      </c>
    </row>
    <row r="147" spans="2:65" s="96" customFormat="1" ht="22.5" customHeight="1">
      <c r="B147" s="97"/>
      <c r="C147" s="203">
        <v>48</v>
      </c>
      <c r="D147" s="203" t="s">
        <v>172</v>
      </c>
      <c r="E147" s="204" t="s">
        <v>255</v>
      </c>
      <c r="F147" s="220" t="s">
        <v>478</v>
      </c>
      <c r="G147" s="206" t="s">
        <v>132</v>
      </c>
      <c r="H147" s="217">
        <v>4</v>
      </c>
      <c r="I147" s="321">
        <v>0</v>
      </c>
      <c r="J147" s="185">
        <f>PRODUCT(H147:I147)</f>
        <v>0</v>
      </c>
      <c r="K147" s="205" t="s">
        <v>125</v>
      </c>
      <c r="L147" s="208"/>
      <c r="M147" s="209" t="s">
        <v>5</v>
      </c>
      <c r="N147" s="210" t="s">
        <v>35</v>
      </c>
      <c r="O147" s="188">
        <v>0</v>
      </c>
      <c r="P147" s="188">
        <f>O147*H147</f>
        <v>0</v>
      </c>
      <c r="Q147" s="188">
        <v>5E-05</v>
      </c>
      <c r="R147" s="188">
        <f>Q147*H147</f>
        <v>0.0002</v>
      </c>
      <c r="S147" s="188">
        <v>0</v>
      </c>
      <c r="T147" s="189">
        <f>S147*H147</f>
        <v>0</v>
      </c>
      <c r="AR147" s="86" t="s">
        <v>175</v>
      </c>
      <c r="AT147" s="86" t="s">
        <v>172</v>
      </c>
      <c r="AU147" s="86" t="s">
        <v>75</v>
      </c>
      <c r="AY147" s="86" t="s">
        <v>118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86" t="s">
        <v>72</v>
      </c>
      <c r="BK147" s="190">
        <f>ROUND(I147*H147,2)</f>
        <v>0</v>
      </c>
      <c r="BL147" s="86" t="s">
        <v>170</v>
      </c>
      <c r="BM147" s="86" t="s">
        <v>256</v>
      </c>
    </row>
    <row r="148" spans="2:63" s="167" customFormat="1" ht="37.35" customHeight="1">
      <c r="B148" s="166"/>
      <c r="D148" s="177" t="s">
        <v>63</v>
      </c>
      <c r="E148" s="228" t="s">
        <v>257</v>
      </c>
      <c r="F148" s="228" t="s">
        <v>258</v>
      </c>
      <c r="I148" s="319"/>
      <c r="J148" s="229">
        <f>SUM(J149)</f>
        <v>0</v>
      </c>
      <c r="L148" s="166"/>
      <c r="M148" s="171"/>
      <c r="N148" s="172"/>
      <c r="O148" s="172"/>
      <c r="P148" s="173">
        <f>P149</f>
        <v>5</v>
      </c>
      <c r="Q148" s="172"/>
      <c r="R148" s="173">
        <f>R149</f>
        <v>0</v>
      </c>
      <c r="S148" s="172"/>
      <c r="T148" s="174">
        <f>T149</f>
        <v>0</v>
      </c>
      <c r="AR148" s="168" t="s">
        <v>126</v>
      </c>
      <c r="AT148" s="175" t="s">
        <v>63</v>
      </c>
      <c r="AU148" s="175" t="s">
        <v>64</v>
      </c>
      <c r="AY148" s="168" t="s">
        <v>118</v>
      </c>
      <c r="BK148" s="176">
        <f>BK149</f>
        <v>0</v>
      </c>
    </row>
    <row r="149" spans="2:65" s="96" customFormat="1" ht="22.5" customHeight="1">
      <c r="B149" s="97"/>
      <c r="C149" s="180">
        <v>49</v>
      </c>
      <c r="D149" s="180" t="s">
        <v>121</v>
      </c>
      <c r="E149" s="192" t="s">
        <v>259</v>
      </c>
      <c r="F149" s="182" t="s">
        <v>260</v>
      </c>
      <c r="G149" s="183" t="s">
        <v>261</v>
      </c>
      <c r="H149" s="193">
        <v>5</v>
      </c>
      <c r="I149" s="318">
        <v>0</v>
      </c>
      <c r="J149" s="185">
        <f>PRODUCT(H149:I149)</f>
        <v>0</v>
      </c>
      <c r="K149" s="182" t="s">
        <v>5</v>
      </c>
      <c r="L149" s="97"/>
      <c r="M149" s="186" t="s">
        <v>5</v>
      </c>
      <c r="N149" s="187" t="s">
        <v>35</v>
      </c>
      <c r="O149" s="188">
        <v>1</v>
      </c>
      <c r="P149" s="188">
        <f>O149*H149</f>
        <v>5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AR149" s="86" t="s">
        <v>262</v>
      </c>
      <c r="AT149" s="86" t="s">
        <v>121</v>
      </c>
      <c r="AU149" s="86" t="s">
        <v>72</v>
      </c>
      <c r="AY149" s="86" t="s">
        <v>118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86" t="s">
        <v>72</v>
      </c>
      <c r="BK149" s="190">
        <f>ROUND(I149*H149,2)</f>
        <v>0</v>
      </c>
      <c r="BL149" s="86" t="s">
        <v>262</v>
      </c>
      <c r="BM149" s="86" t="s">
        <v>263</v>
      </c>
    </row>
    <row r="150" spans="2:63" s="167" customFormat="1" ht="37.35" customHeight="1">
      <c r="B150" s="166"/>
      <c r="D150" s="168" t="s">
        <v>63</v>
      </c>
      <c r="E150" s="169" t="s">
        <v>264</v>
      </c>
      <c r="F150" s="169" t="s">
        <v>265</v>
      </c>
      <c r="I150" s="319"/>
      <c r="J150" s="170">
        <f>SUM(J151,J153,J155,J157)</f>
        <v>0</v>
      </c>
      <c r="L150" s="166"/>
      <c r="M150" s="171"/>
      <c r="N150" s="172"/>
      <c r="O150" s="172"/>
      <c r="P150" s="173">
        <f>P151+P153+P155+P157</f>
        <v>0</v>
      </c>
      <c r="Q150" s="172"/>
      <c r="R150" s="173">
        <f>R151+R153+R155+R157</f>
        <v>0</v>
      </c>
      <c r="S150" s="172"/>
      <c r="T150" s="174">
        <f>T151+T153+T155+T157</f>
        <v>0</v>
      </c>
      <c r="AR150" s="168" t="s">
        <v>137</v>
      </c>
      <c r="AT150" s="175" t="s">
        <v>63</v>
      </c>
      <c r="AU150" s="175" t="s">
        <v>64</v>
      </c>
      <c r="AY150" s="168" t="s">
        <v>118</v>
      </c>
      <c r="BK150" s="176">
        <f>BK151+BK153+BK155+BK157</f>
        <v>0</v>
      </c>
    </row>
    <row r="151" spans="2:63" s="167" customFormat="1" ht="19.9" customHeight="1">
      <c r="B151" s="166"/>
      <c r="D151" s="177" t="s">
        <v>63</v>
      </c>
      <c r="E151" s="178" t="s">
        <v>64</v>
      </c>
      <c r="F151" s="178" t="s">
        <v>265</v>
      </c>
      <c r="I151" s="319"/>
      <c r="J151" s="179">
        <f>SUM(J152)</f>
        <v>0</v>
      </c>
      <c r="L151" s="166"/>
      <c r="M151" s="171"/>
      <c r="N151" s="172"/>
      <c r="O151" s="172"/>
      <c r="P151" s="173">
        <f>SUM(P152:P152)</f>
        <v>0</v>
      </c>
      <c r="Q151" s="172"/>
      <c r="R151" s="173">
        <f>SUM(R152:R152)</f>
        <v>0</v>
      </c>
      <c r="S151" s="172"/>
      <c r="T151" s="174">
        <f>SUM(T152:T152)</f>
        <v>0</v>
      </c>
      <c r="AR151" s="168" t="s">
        <v>137</v>
      </c>
      <c r="AT151" s="175" t="s">
        <v>63</v>
      </c>
      <c r="AU151" s="175" t="s">
        <v>72</v>
      </c>
      <c r="AY151" s="168" t="s">
        <v>118</v>
      </c>
      <c r="BK151" s="176">
        <f>SUM(BK152:BK152)</f>
        <v>0</v>
      </c>
    </row>
    <row r="152" spans="2:65" s="96" customFormat="1" ht="31.5" customHeight="1">
      <c r="B152" s="97"/>
      <c r="C152" s="180">
        <v>50</v>
      </c>
      <c r="D152" s="180" t="s">
        <v>121</v>
      </c>
      <c r="E152" s="192" t="s">
        <v>266</v>
      </c>
      <c r="F152" s="182" t="s">
        <v>267</v>
      </c>
      <c r="G152" s="183" t="s">
        <v>268</v>
      </c>
      <c r="H152" s="193">
        <v>1</v>
      </c>
      <c r="I152" s="318">
        <v>0</v>
      </c>
      <c r="J152" s="185">
        <f>PRODUCT(H152:I152)</f>
        <v>0</v>
      </c>
      <c r="K152" s="182" t="s">
        <v>269</v>
      </c>
      <c r="L152" s="97"/>
      <c r="M152" s="186" t="s">
        <v>5</v>
      </c>
      <c r="N152" s="187" t="s">
        <v>35</v>
      </c>
      <c r="O152" s="188">
        <v>0</v>
      </c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AR152" s="86" t="s">
        <v>270</v>
      </c>
      <c r="AT152" s="86" t="s">
        <v>121</v>
      </c>
      <c r="AU152" s="86" t="s">
        <v>75</v>
      </c>
      <c r="AY152" s="86" t="s">
        <v>118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86" t="s">
        <v>72</v>
      </c>
      <c r="BK152" s="190">
        <f>ROUND(I152*H152,2)</f>
        <v>0</v>
      </c>
      <c r="BL152" s="86" t="s">
        <v>270</v>
      </c>
      <c r="BM152" s="86" t="s">
        <v>271</v>
      </c>
    </row>
    <row r="153" spans="2:63" s="167" customFormat="1" ht="29.85" customHeight="1">
      <c r="B153" s="166"/>
      <c r="D153" s="177" t="s">
        <v>63</v>
      </c>
      <c r="E153" s="178" t="s">
        <v>272</v>
      </c>
      <c r="F153" s="178" t="s">
        <v>273</v>
      </c>
      <c r="I153" s="319"/>
      <c r="J153" s="179">
        <f>SUM(J154)</f>
        <v>0</v>
      </c>
      <c r="L153" s="166"/>
      <c r="M153" s="171"/>
      <c r="N153" s="172"/>
      <c r="O153" s="172"/>
      <c r="P153" s="173">
        <f>P154</f>
        <v>0</v>
      </c>
      <c r="Q153" s="172"/>
      <c r="R153" s="173">
        <f>R154</f>
        <v>0</v>
      </c>
      <c r="S153" s="172"/>
      <c r="T153" s="174">
        <f>T154</f>
        <v>0</v>
      </c>
      <c r="AR153" s="168" t="s">
        <v>137</v>
      </c>
      <c r="AT153" s="175" t="s">
        <v>63</v>
      </c>
      <c r="AU153" s="175" t="s">
        <v>72</v>
      </c>
      <c r="AY153" s="168" t="s">
        <v>118</v>
      </c>
      <c r="BK153" s="176">
        <f>BK154</f>
        <v>0</v>
      </c>
    </row>
    <row r="154" spans="2:65" s="96" customFormat="1" ht="22.5" customHeight="1">
      <c r="B154" s="97"/>
      <c r="C154" s="180">
        <v>51</v>
      </c>
      <c r="D154" s="180" t="s">
        <v>121</v>
      </c>
      <c r="E154" s="192" t="s">
        <v>274</v>
      </c>
      <c r="F154" s="182" t="s">
        <v>275</v>
      </c>
      <c r="G154" s="183" t="s">
        <v>276</v>
      </c>
      <c r="H154" s="193">
        <v>1</v>
      </c>
      <c r="I154" s="318">
        <v>0</v>
      </c>
      <c r="J154" s="185">
        <f>PRODUCT(H154:I154)</f>
        <v>0</v>
      </c>
      <c r="K154" s="182" t="s">
        <v>5</v>
      </c>
      <c r="L154" s="97"/>
      <c r="M154" s="186" t="s">
        <v>5</v>
      </c>
      <c r="N154" s="187" t="s">
        <v>35</v>
      </c>
      <c r="O154" s="188">
        <v>0</v>
      </c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AR154" s="86" t="s">
        <v>277</v>
      </c>
      <c r="AT154" s="86" t="s">
        <v>121</v>
      </c>
      <c r="AU154" s="86" t="s">
        <v>75</v>
      </c>
      <c r="AY154" s="86" t="s">
        <v>118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86" t="s">
        <v>72</v>
      </c>
      <c r="BK154" s="190">
        <f>ROUND(I154*H154,2)</f>
        <v>0</v>
      </c>
      <c r="BL154" s="86" t="s">
        <v>277</v>
      </c>
      <c r="BM154" s="86" t="s">
        <v>278</v>
      </c>
    </row>
    <row r="155" spans="2:63" s="167" customFormat="1" ht="29.85" customHeight="1">
      <c r="B155" s="166"/>
      <c r="D155" s="177" t="s">
        <v>63</v>
      </c>
      <c r="E155" s="178" t="s">
        <v>279</v>
      </c>
      <c r="F155" s="178" t="s">
        <v>280</v>
      </c>
      <c r="I155" s="319"/>
      <c r="J155" s="179">
        <f>SUM(J156)</f>
        <v>0</v>
      </c>
      <c r="L155" s="166"/>
      <c r="M155" s="171"/>
      <c r="N155" s="172"/>
      <c r="O155" s="172"/>
      <c r="P155" s="173">
        <f>P156</f>
        <v>0</v>
      </c>
      <c r="Q155" s="172"/>
      <c r="R155" s="173">
        <f>R156</f>
        <v>0</v>
      </c>
      <c r="S155" s="172"/>
      <c r="T155" s="174">
        <f>T156</f>
        <v>0</v>
      </c>
      <c r="AR155" s="168" t="s">
        <v>137</v>
      </c>
      <c r="AT155" s="175" t="s">
        <v>63</v>
      </c>
      <c r="AU155" s="175" t="s">
        <v>72</v>
      </c>
      <c r="AY155" s="168" t="s">
        <v>118</v>
      </c>
      <c r="BK155" s="176">
        <f>BK156</f>
        <v>0</v>
      </c>
    </row>
    <row r="156" spans="2:65" s="96" customFormat="1" ht="22.5" customHeight="1">
      <c r="B156" s="97"/>
      <c r="C156" s="180">
        <v>52</v>
      </c>
      <c r="D156" s="180" t="s">
        <v>121</v>
      </c>
      <c r="E156" s="192" t="s">
        <v>281</v>
      </c>
      <c r="F156" s="182" t="s">
        <v>282</v>
      </c>
      <c r="G156" s="183" t="s">
        <v>276</v>
      </c>
      <c r="H156" s="193">
        <v>1</v>
      </c>
      <c r="I156" s="318">
        <v>0</v>
      </c>
      <c r="J156" s="185">
        <f>PRODUCT(H156:I156)</f>
        <v>0</v>
      </c>
      <c r="K156" s="182" t="s">
        <v>5</v>
      </c>
      <c r="L156" s="97"/>
      <c r="M156" s="186" t="s">
        <v>5</v>
      </c>
      <c r="N156" s="187" t="s">
        <v>35</v>
      </c>
      <c r="O156" s="188">
        <v>0</v>
      </c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AR156" s="86" t="s">
        <v>277</v>
      </c>
      <c r="AT156" s="86" t="s">
        <v>121</v>
      </c>
      <c r="AU156" s="86" t="s">
        <v>75</v>
      </c>
      <c r="AY156" s="86" t="s">
        <v>118</v>
      </c>
      <c r="BE156" s="190">
        <f>IF(N156="základní",J156,0)</f>
        <v>0</v>
      </c>
      <c r="BF156" s="190">
        <f>IF(N156="snížená",J156,0)</f>
        <v>0</v>
      </c>
      <c r="BG156" s="190">
        <f>IF(N156="zákl. přenesená",J156,0)</f>
        <v>0</v>
      </c>
      <c r="BH156" s="190">
        <f>IF(N156="sníž. přenesená",J156,0)</f>
        <v>0</v>
      </c>
      <c r="BI156" s="190">
        <f>IF(N156="nulová",J156,0)</f>
        <v>0</v>
      </c>
      <c r="BJ156" s="86" t="s">
        <v>72</v>
      </c>
      <c r="BK156" s="190">
        <f>ROUND(I156*H156,2)</f>
        <v>0</v>
      </c>
      <c r="BL156" s="86" t="s">
        <v>277</v>
      </c>
      <c r="BM156" s="86" t="s">
        <v>283</v>
      </c>
    </row>
    <row r="157" spans="2:63" s="167" customFormat="1" ht="29.85" customHeight="1">
      <c r="B157" s="166"/>
      <c r="D157" s="177" t="s">
        <v>63</v>
      </c>
      <c r="E157" s="178" t="s">
        <v>284</v>
      </c>
      <c r="F157" s="178" t="s">
        <v>285</v>
      </c>
      <c r="I157" s="319"/>
      <c r="J157" s="179">
        <f>SUM(J158)</f>
        <v>0</v>
      </c>
      <c r="L157" s="166"/>
      <c r="M157" s="171"/>
      <c r="N157" s="172"/>
      <c r="O157" s="172"/>
      <c r="P157" s="173">
        <f>P158</f>
        <v>0</v>
      </c>
      <c r="Q157" s="172"/>
      <c r="R157" s="173">
        <f>R158</f>
        <v>0</v>
      </c>
      <c r="S157" s="172"/>
      <c r="T157" s="174">
        <f>T158</f>
        <v>0</v>
      </c>
      <c r="AR157" s="168" t="s">
        <v>137</v>
      </c>
      <c r="AT157" s="175" t="s">
        <v>63</v>
      </c>
      <c r="AU157" s="175" t="s">
        <v>72</v>
      </c>
      <c r="AY157" s="168" t="s">
        <v>118</v>
      </c>
      <c r="BK157" s="176">
        <f>BK158</f>
        <v>0</v>
      </c>
    </row>
    <row r="158" spans="2:65" s="96" customFormat="1" ht="44.25" customHeight="1">
      <c r="B158" s="97"/>
      <c r="C158" s="180">
        <v>53</v>
      </c>
      <c r="D158" s="180" t="s">
        <v>121</v>
      </c>
      <c r="E158" s="192" t="s">
        <v>286</v>
      </c>
      <c r="F158" s="182" t="s">
        <v>287</v>
      </c>
      <c r="G158" s="183" t="s">
        <v>276</v>
      </c>
      <c r="H158" s="193">
        <v>1</v>
      </c>
      <c r="I158" s="318">
        <v>0</v>
      </c>
      <c r="J158" s="185">
        <f>PRODUCT(H158:I158)</f>
        <v>0</v>
      </c>
      <c r="K158" s="182" t="s">
        <v>125</v>
      </c>
      <c r="L158" s="97"/>
      <c r="M158" s="186" t="s">
        <v>5</v>
      </c>
      <c r="N158" s="230" t="s">
        <v>35</v>
      </c>
      <c r="O158" s="231">
        <v>0</v>
      </c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AR158" s="86" t="s">
        <v>277</v>
      </c>
      <c r="AT158" s="86" t="s">
        <v>121</v>
      </c>
      <c r="AU158" s="86" t="s">
        <v>75</v>
      </c>
      <c r="AY158" s="86" t="s">
        <v>118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86" t="s">
        <v>72</v>
      </c>
      <c r="BK158" s="190">
        <f>ROUND(I158*H158,2)</f>
        <v>0</v>
      </c>
      <c r="BL158" s="86" t="s">
        <v>277</v>
      </c>
      <c r="BM158" s="86" t="s">
        <v>288</v>
      </c>
    </row>
    <row r="159" spans="2:12" s="96" customFormat="1" ht="6.95" customHeight="1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97"/>
    </row>
  </sheetData>
  <sheetProtection password="CB59" sheet="1" objects="1" scenarios="1"/>
  <autoFilter ref="C88:K158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1">
      <selection activeCell="A1" sqref="A1:IV65536"/>
    </sheetView>
  </sheetViews>
  <sheetFormatPr defaultColWidth="9.160156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  <col min="12" max="16384" width="9.16015625" style="85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237" customFormat="1" ht="45" customHeight="1">
      <c r="B3" s="238"/>
      <c r="C3" s="373" t="s">
        <v>289</v>
      </c>
      <c r="D3" s="373"/>
      <c r="E3" s="373"/>
      <c r="F3" s="373"/>
      <c r="G3" s="373"/>
      <c r="H3" s="373"/>
      <c r="I3" s="373"/>
      <c r="J3" s="373"/>
      <c r="K3" s="239"/>
    </row>
    <row r="4" spans="2:11" ht="25.5" customHeight="1">
      <c r="B4" s="240"/>
      <c r="C4" s="374" t="s">
        <v>290</v>
      </c>
      <c r="D4" s="374"/>
      <c r="E4" s="374"/>
      <c r="F4" s="374"/>
      <c r="G4" s="374"/>
      <c r="H4" s="374"/>
      <c r="I4" s="374"/>
      <c r="J4" s="374"/>
      <c r="K4" s="241"/>
    </row>
    <row r="5" spans="2:11" ht="5.25" customHeight="1">
      <c r="B5" s="240"/>
      <c r="C5" s="242"/>
      <c r="D5" s="242"/>
      <c r="E5" s="242"/>
      <c r="F5" s="242"/>
      <c r="G5" s="242"/>
      <c r="H5" s="242"/>
      <c r="I5" s="242"/>
      <c r="J5" s="242"/>
      <c r="K5" s="241"/>
    </row>
    <row r="6" spans="2:11" ht="15" customHeight="1">
      <c r="B6" s="240"/>
      <c r="C6" s="372" t="s">
        <v>291</v>
      </c>
      <c r="D6" s="372"/>
      <c r="E6" s="372"/>
      <c r="F6" s="372"/>
      <c r="G6" s="372"/>
      <c r="H6" s="372"/>
      <c r="I6" s="372"/>
      <c r="J6" s="372"/>
      <c r="K6" s="241"/>
    </row>
    <row r="7" spans="2:11" ht="15" customHeight="1">
      <c r="B7" s="243"/>
      <c r="C7" s="372" t="s">
        <v>292</v>
      </c>
      <c r="D7" s="372"/>
      <c r="E7" s="372"/>
      <c r="F7" s="372"/>
      <c r="G7" s="372"/>
      <c r="H7" s="372"/>
      <c r="I7" s="372"/>
      <c r="J7" s="372"/>
      <c r="K7" s="241"/>
    </row>
    <row r="8" spans="2:11" ht="12.75" customHeight="1">
      <c r="B8" s="243"/>
      <c r="C8" s="244"/>
      <c r="D8" s="244"/>
      <c r="E8" s="244"/>
      <c r="F8" s="244"/>
      <c r="G8" s="244"/>
      <c r="H8" s="244"/>
      <c r="I8" s="244"/>
      <c r="J8" s="244"/>
      <c r="K8" s="241"/>
    </row>
    <row r="9" spans="2:11" ht="15" customHeight="1">
      <c r="B9" s="243"/>
      <c r="C9" s="372" t="s">
        <v>293</v>
      </c>
      <c r="D9" s="372"/>
      <c r="E9" s="372"/>
      <c r="F9" s="372"/>
      <c r="G9" s="372"/>
      <c r="H9" s="372"/>
      <c r="I9" s="372"/>
      <c r="J9" s="372"/>
      <c r="K9" s="241"/>
    </row>
    <row r="10" spans="2:11" ht="15" customHeight="1">
      <c r="B10" s="243"/>
      <c r="C10" s="244"/>
      <c r="D10" s="372" t="s">
        <v>294</v>
      </c>
      <c r="E10" s="372"/>
      <c r="F10" s="372"/>
      <c r="G10" s="372"/>
      <c r="H10" s="372"/>
      <c r="I10" s="372"/>
      <c r="J10" s="372"/>
      <c r="K10" s="241"/>
    </row>
    <row r="11" spans="2:11" ht="15" customHeight="1">
      <c r="B11" s="243"/>
      <c r="C11" s="245"/>
      <c r="D11" s="372" t="s">
        <v>295</v>
      </c>
      <c r="E11" s="372"/>
      <c r="F11" s="372"/>
      <c r="G11" s="372"/>
      <c r="H11" s="372"/>
      <c r="I11" s="372"/>
      <c r="J11" s="372"/>
      <c r="K11" s="241"/>
    </row>
    <row r="12" spans="2:11" ht="12.75" customHeight="1">
      <c r="B12" s="243"/>
      <c r="C12" s="245"/>
      <c r="D12" s="245"/>
      <c r="E12" s="245"/>
      <c r="F12" s="245"/>
      <c r="G12" s="245"/>
      <c r="H12" s="245"/>
      <c r="I12" s="245"/>
      <c r="J12" s="245"/>
      <c r="K12" s="241"/>
    </row>
    <row r="13" spans="2:11" ht="15" customHeight="1">
      <c r="B13" s="243"/>
      <c r="C13" s="245"/>
      <c r="D13" s="372" t="s">
        <v>296</v>
      </c>
      <c r="E13" s="372"/>
      <c r="F13" s="372"/>
      <c r="G13" s="372"/>
      <c r="H13" s="372"/>
      <c r="I13" s="372"/>
      <c r="J13" s="372"/>
      <c r="K13" s="241"/>
    </row>
    <row r="14" spans="2:11" ht="15" customHeight="1">
      <c r="B14" s="243"/>
      <c r="C14" s="245"/>
      <c r="D14" s="372" t="s">
        <v>297</v>
      </c>
      <c r="E14" s="372"/>
      <c r="F14" s="372"/>
      <c r="G14" s="372"/>
      <c r="H14" s="372"/>
      <c r="I14" s="372"/>
      <c r="J14" s="372"/>
      <c r="K14" s="241"/>
    </row>
    <row r="15" spans="2:11" ht="15" customHeight="1">
      <c r="B15" s="243"/>
      <c r="C15" s="245"/>
      <c r="D15" s="372" t="s">
        <v>298</v>
      </c>
      <c r="E15" s="372"/>
      <c r="F15" s="372"/>
      <c r="G15" s="372"/>
      <c r="H15" s="372"/>
      <c r="I15" s="372"/>
      <c r="J15" s="372"/>
      <c r="K15" s="241"/>
    </row>
    <row r="16" spans="2:11" ht="15" customHeight="1">
      <c r="B16" s="243"/>
      <c r="C16" s="245"/>
      <c r="D16" s="245"/>
      <c r="E16" s="246" t="s">
        <v>71</v>
      </c>
      <c r="F16" s="372" t="s">
        <v>299</v>
      </c>
      <c r="G16" s="372"/>
      <c r="H16" s="372"/>
      <c r="I16" s="372"/>
      <c r="J16" s="372"/>
      <c r="K16" s="241"/>
    </row>
    <row r="17" spans="2:11" ht="15" customHeight="1">
      <c r="B17" s="243"/>
      <c r="C17" s="245"/>
      <c r="D17" s="245"/>
      <c r="E17" s="246" t="s">
        <v>300</v>
      </c>
      <c r="F17" s="372" t="s">
        <v>301</v>
      </c>
      <c r="G17" s="372"/>
      <c r="H17" s="372"/>
      <c r="I17" s="372"/>
      <c r="J17" s="372"/>
      <c r="K17" s="241"/>
    </row>
    <row r="18" spans="2:11" ht="15" customHeight="1">
      <c r="B18" s="243"/>
      <c r="C18" s="245"/>
      <c r="D18" s="245"/>
      <c r="E18" s="246" t="s">
        <v>302</v>
      </c>
      <c r="F18" s="372" t="s">
        <v>303</v>
      </c>
      <c r="G18" s="372"/>
      <c r="H18" s="372"/>
      <c r="I18" s="372"/>
      <c r="J18" s="372"/>
      <c r="K18" s="241"/>
    </row>
    <row r="19" spans="2:11" ht="15" customHeight="1">
      <c r="B19" s="243"/>
      <c r="C19" s="245"/>
      <c r="D19" s="245"/>
      <c r="E19" s="246" t="s">
        <v>304</v>
      </c>
      <c r="F19" s="372" t="s">
        <v>305</v>
      </c>
      <c r="G19" s="372"/>
      <c r="H19" s="372"/>
      <c r="I19" s="372"/>
      <c r="J19" s="372"/>
      <c r="K19" s="241"/>
    </row>
    <row r="20" spans="2:11" ht="15" customHeight="1">
      <c r="B20" s="243"/>
      <c r="C20" s="245"/>
      <c r="D20" s="245"/>
      <c r="E20" s="246" t="s">
        <v>306</v>
      </c>
      <c r="F20" s="372" t="s">
        <v>307</v>
      </c>
      <c r="G20" s="372"/>
      <c r="H20" s="372"/>
      <c r="I20" s="372"/>
      <c r="J20" s="372"/>
      <c r="K20" s="241"/>
    </row>
    <row r="21" spans="2:11" ht="15" customHeight="1">
      <c r="B21" s="243"/>
      <c r="C21" s="245"/>
      <c r="D21" s="245"/>
      <c r="E21" s="246" t="s">
        <v>308</v>
      </c>
      <c r="F21" s="372" t="s">
        <v>309</v>
      </c>
      <c r="G21" s="372"/>
      <c r="H21" s="372"/>
      <c r="I21" s="372"/>
      <c r="J21" s="372"/>
      <c r="K21" s="241"/>
    </row>
    <row r="22" spans="2:11" ht="12.75" customHeight="1">
      <c r="B22" s="243"/>
      <c r="C22" s="245"/>
      <c r="D22" s="245"/>
      <c r="E22" s="245"/>
      <c r="F22" s="245"/>
      <c r="G22" s="245"/>
      <c r="H22" s="245"/>
      <c r="I22" s="245"/>
      <c r="J22" s="245"/>
      <c r="K22" s="241"/>
    </row>
    <row r="23" spans="2:11" ht="15" customHeight="1">
      <c r="B23" s="243"/>
      <c r="C23" s="372" t="s">
        <v>310</v>
      </c>
      <c r="D23" s="372"/>
      <c r="E23" s="372"/>
      <c r="F23" s="372"/>
      <c r="G23" s="372"/>
      <c r="H23" s="372"/>
      <c r="I23" s="372"/>
      <c r="J23" s="372"/>
      <c r="K23" s="241"/>
    </row>
    <row r="24" spans="2:11" ht="15" customHeight="1">
      <c r="B24" s="243"/>
      <c r="C24" s="372" t="s">
        <v>311</v>
      </c>
      <c r="D24" s="372"/>
      <c r="E24" s="372"/>
      <c r="F24" s="372"/>
      <c r="G24" s="372"/>
      <c r="H24" s="372"/>
      <c r="I24" s="372"/>
      <c r="J24" s="372"/>
      <c r="K24" s="241"/>
    </row>
    <row r="25" spans="2:11" ht="15" customHeight="1">
      <c r="B25" s="243"/>
      <c r="C25" s="244"/>
      <c r="D25" s="372" t="s">
        <v>312</v>
      </c>
      <c r="E25" s="372"/>
      <c r="F25" s="372"/>
      <c r="G25" s="372"/>
      <c r="H25" s="372"/>
      <c r="I25" s="372"/>
      <c r="J25" s="372"/>
      <c r="K25" s="241"/>
    </row>
    <row r="26" spans="2:11" ht="15" customHeight="1">
      <c r="B26" s="243"/>
      <c r="C26" s="245"/>
      <c r="D26" s="372" t="s">
        <v>313</v>
      </c>
      <c r="E26" s="372"/>
      <c r="F26" s="372"/>
      <c r="G26" s="372"/>
      <c r="H26" s="372"/>
      <c r="I26" s="372"/>
      <c r="J26" s="372"/>
      <c r="K26" s="241"/>
    </row>
    <row r="27" spans="2:11" ht="12.75" customHeight="1">
      <c r="B27" s="243"/>
      <c r="C27" s="245"/>
      <c r="D27" s="245"/>
      <c r="E27" s="245"/>
      <c r="F27" s="245"/>
      <c r="G27" s="245"/>
      <c r="H27" s="245"/>
      <c r="I27" s="245"/>
      <c r="J27" s="245"/>
      <c r="K27" s="241"/>
    </row>
    <row r="28" spans="2:11" ht="15" customHeight="1">
      <c r="B28" s="243"/>
      <c r="C28" s="245"/>
      <c r="D28" s="372" t="s">
        <v>314</v>
      </c>
      <c r="E28" s="372"/>
      <c r="F28" s="372"/>
      <c r="G28" s="372"/>
      <c r="H28" s="372"/>
      <c r="I28" s="372"/>
      <c r="J28" s="372"/>
      <c r="K28" s="241"/>
    </row>
    <row r="29" spans="2:11" ht="15" customHeight="1">
      <c r="B29" s="243"/>
      <c r="C29" s="245"/>
      <c r="D29" s="372" t="s">
        <v>315</v>
      </c>
      <c r="E29" s="372"/>
      <c r="F29" s="372"/>
      <c r="G29" s="372"/>
      <c r="H29" s="372"/>
      <c r="I29" s="372"/>
      <c r="J29" s="372"/>
      <c r="K29" s="241"/>
    </row>
    <row r="30" spans="2:11" ht="12.75" customHeight="1">
      <c r="B30" s="243"/>
      <c r="C30" s="245"/>
      <c r="D30" s="245"/>
      <c r="E30" s="245"/>
      <c r="F30" s="245"/>
      <c r="G30" s="245"/>
      <c r="H30" s="245"/>
      <c r="I30" s="245"/>
      <c r="J30" s="245"/>
      <c r="K30" s="241"/>
    </row>
    <row r="31" spans="2:11" ht="15" customHeight="1">
      <c r="B31" s="243"/>
      <c r="C31" s="245"/>
      <c r="D31" s="372" t="s">
        <v>316</v>
      </c>
      <c r="E31" s="372"/>
      <c r="F31" s="372"/>
      <c r="G31" s="372"/>
      <c r="H31" s="372"/>
      <c r="I31" s="372"/>
      <c r="J31" s="372"/>
      <c r="K31" s="241"/>
    </row>
    <row r="32" spans="2:11" ht="15" customHeight="1">
      <c r="B32" s="243"/>
      <c r="C32" s="245"/>
      <c r="D32" s="372" t="s">
        <v>317</v>
      </c>
      <c r="E32" s="372"/>
      <c r="F32" s="372"/>
      <c r="G32" s="372"/>
      <c r="H32" s="372"/>
      <c r="I32" s="372"/>
      <c r="J32" s="372"/>
      <c r="K32" s="241"/>
    </row>
    <row r="33" spans="2:11" ht="15" customHeight="1">
      <c r="B33" s="243"/>
      <c r="C33" s="245"/>
      <c r="D33" s="372" t="s">
        <v>318</v>
      </c>
      <c r="E33" s="372"/>
      <c r="F33" s="372"/>
      <c r="G33" s="372"/>
      <c r="H33" s="372"/>
      <c r="I33" s="372"/>
      <c r="J33" s="372"/>
      <c r="K33" s="241"/>
    </row>
    <row r="34" spans="2:11" ht="15" customHeight="1">
      <c r="B34" s="243"/>
      <c r="C34" s="245"/>
      <c r="D34" s="244"/>
      <c r="E34" s="247" t="s">
        <v>103</v>
      </c>
      <c r="F34" s="244"/>
      <c r="G34" s="372" t="s">
        <v>319</v>
      </c>
      <c r="H34" s="372"/>
      <c r="I34" s="372"/>
      <c r="J34" s="372"/>
      <c r="K34" s="241"/>
    </row>
    <row r="35" spans="2:11" ht="30.75" customHeight="1">
      <c r="B35" s="243"/>
      <c r="C35" s="245"/>
      <c r="D35" s="244"/>
      <c r="E35" s="247" t="s">
        <v>320</v>
      </c>
      <c r="F35" s="244"/>
      <c r="G35" s="372" t="s">
        <v>321</v>
      </c>
      <c r="H35" s="372"/>
      <c r="I35" s="372"/>
      <c r="J35" s="372"/>
      <c r="K35" s="241"/>
    </row>
    <row r="36" spans="2:11" ht="15" customHeight="1">
      <c r="B36" s="243"/>
      <c r="C36" s="245"/>
      <c r="D36" s="244"/>
      <c r="E36" s="247" t="s">
        <v>45</v>
      </c>
      <c r="F36" s="244"/>
      <c r="G36" s="372" t="s">
        <v>322</v>
      </c>
      <c r="H36" s="372"/>
      <c r="I36" s="372"/>
      <c r="J36" s="372"/>
      <c r="K36" s="241"/>
    </row>
    <row r="37" spans="2:11" ht="15" customHeight="1">
      <c r="B37" s="243"/>
      <c r="C37" s="245"/>
      <c r="D37" s="244"/>
      <c r="E37" s="247" t="s">
        <v>104</v>
      </c>
      <c r="F37" s="244"/>
      <c r="G37" s="372" t="s">
        <v>323</v>
      </c>
      <c r="H37" s="372"/>
      <c r="I37" s="372"/>
      <c r="J37" s="372"/>
      <c r="K37" s="241"/>
    </row>
    <row r="38" spans="2:11" ht="15" customHeight="1">
      <c r="B38" s="243"/>
      <c r="C38" s="245"/>
      <c r="D38" s="244"/>
      <c r="E38" s="247" t="s">
        <v>105</v>
      </c>
      <c r="F38" s="244"/>
      <c r="G38" s="372" t="s">
        <v>324</v>
      </c>
      <c r="H38" s="372"/>
      <c r="I38" s="372"/>
      <c r="J38" s="372"/>
      <c r="K38" s="241"/>
    </row>
    <row r="39" spans="2:11" ht="15" customHeight="1">
      <c r="B39" s="243"/>
      <c r="C39" s="245"/>
      <c r="D39" s="244"/>
      <c r="E39" s="247" t="s">
        <v>106</v>
      </c>
      <c r="F39" s="244"/>
      <c r="G39" s="372" t="s">
        <v>325</v>
      </c>
      <c r="H39" s="372"/>
      <c r="I39" s="372"/>
      <c r="J39" s="372"/>
      <c r="K39" s="241"/>
    </row>
    <row r="40" spans="2:11" ht="15" customHeight="1">
      <c r="B40" s="243"/>
      <c r="C40" s="245"/>
      <c r="D40" s="244"/>
      <c r="E40" s="247" t="s">
        <v>326</v>
      </c>
      <c r="F40" s="244"/>
      <c r="G40" s="372" t="s">
        <v>327</v>
      </c>
      <c r="H40" s="372"/>
      <c r="I40" s="372"/>
      <c r="J40" s="372"/>
      <c r="K40" s="241"/>
    </row>
    <row r="41" spans="2:11" ht="15" customHeight="1">
      <c r="B41" s="243"/>
      <c r="C41" s="245"/>
      <c r="D41" s="244"/>
      <c r="E41" s="247"/>
      <c r="F41" s="244"/>
      <c r="G41" s="372" t="s">
        <v>328</v>
      </c>
      <c r="H41" s="372"/>
      <c r="I41" s="372"/>
      <c r="J41" s="372"/>
      <c r="K41" s="241"/>
    </row>
    <row r="42" spans="2:11" ht="15" customHeight="1">
      <c r="B42" s="243"/>
      <c r="C42" s="245"/>
      <c r="D42" s="244"/>
      <c r="E42" s="247" t="s">
        <v>329</v>
      </c>
      <c r="F42" s="244"/>
      <c r="G42" s="372" t="s">
        <v>330</v>
      </c>
      <c r="H42" s="372"/>
      <c r="I42" s="372"/>
      <c r="J42" s="372"/>
      <c r="K42" s="241"/>
    </row>
    <row r="43" spans="2:11" ht="15" customHeight="1">
      <c r="B43" s="243"/>
      <c r="C43" s="245"/>
      <c r="D43" s="244"/>
      <c r="E43" s="247" t="s">
        <v>108</v>
      </c>
      <c r="F43" s="244"/>
      <c r="G43" s="372" t="s">
        <v>331</v>
      </c>
      <c r="H43" s="372"/>
      <c r="I43" s="372"/>
      <c r="J43" s="372"/>
      <c r="K43" s="241"/>
    </row>
    <row r="44" spans="2:11" ht="12.75" customHeight="1">
      <c r="B44" s="243"/>
      <c r="C44" s="245"/>
      <c r="D44" s="244"/>
      <c r="E44" s="244"/>
      <c r="F44" s="244"/>
      <c r="G44" s="244"/>
      <c r="H44" s="244"/>
      <c r="I44" s="244"/>
      <c r="J44" s="244"/>
      <c r="K44" s="241"/>
    </row>
    <row r="45" spans="2:11" ht="15" customHeight="1">
      <c r="B45" s="243"/>
      <c r="C45" s="245"/>
      <c r="D45" s="372" t="s">
        <v>332</v>
      </c>
      <c r="E45" s="372"/>
      <c r="F45" s="372"/>
      <c r="G45" s="372"/>
      <c r="H45" s="372"/>
      <c r="I45" s="372"/>
      <c r="J45" s="372"/>
      <c r="K45" s="241"/>
    </row>
    <row r="46" spans="2:11" ht="15" customHeight="1">
      <c r="B46" s="243"/>
      <c r="C46" s="245"/>
      <c r="D46" s="245"/>
      <c r="E46" s="372" t="s">
        <v>333</v>
      </c>
      <c r="F46" s="372"/>
      <c r="G46" s="372"/>
      <c r="H46" s="372"/>
      <c r="I46" s="372"/>
      <c r="J46" s="372"/>
      <c r="K46" s="241"/>
    </row>
    <row r="47" spans="2:11" ht="15" customHeight="1">
      <c r="B47" s="243"/>
      <c r="C47" s="245"/>
      <c r="D47" s="245"/>
      <c r="E47" s="372" t="s">
        <v>334</v>
      </c>
      <c r="F47" s="372"/>
      <c r="G47" s="372"/>
      <c r="H47" s="372"/>
      <c r="I47" s="372"/>
      <c r="J47" s="372"/>
      <c r="K47" s="241"/>
    </row>
    <row r="48" spans="2:11" ht="15" customHeight="1">
      <c r="B48" s="243"/>
      <c r="C48" s="245"/>
      <c r="D48" s="245"/>
      <c r="E48" s="372" t="s">
        <v>335</v>
      </c>
      <c r="F48" s="372"/>
      <c r="G48" s="372"/>
      <c r="H48" s="372"/>
      <c r="I48" s="372"/>
      <c r="J48" s="372"/>
      <c r="K48" s="241"/>
    </row>
    <row r="49" spans="2:11" ht="15" customHeight="1">
      <c r="B49" s="243"/>
      <c r="C49" s="245"/>
      <c r="D49" s="372" t="s">
        <v>336</v>
      </c>
      <c r="E49" s="372"/>
      <c r="F49" s="372"/>
      <c r="G49" s="372"/>
      <c r="H49" s="372"/>
      <c r="I49" s="372"/>
      <c r="J49" s="372"/>
      <c r="K49" s="241"/>
    </row>
    <row r="50" spans="2:11" ht="25.5" customHeight="1">
      <c r="B50" s="240"/>
      <c r="C50" s="374" t="s">
        <v>337</v>
      </c>
      <c r="D50" s="374"/>
      <c r="E50" s="374"/>
      <c r="F50" s="374"/>
      <c r="G50" s="374"/>
      <c r="H50" s="374"/>
      <c r="I50" s="374"/>
      <c r="J50" s="374"/>
      <c r="K50" s="241"/>
    </row>
    <row r="51" spans="2:11" ht="5.25" customHeight="1">
      <c r="B51" s="240"/>
      <c r="C51" s="242"/>
      <c r="D51" s="242"/>
      <c r="E51" s="242"/>
      <c r="F51" s="242"/>
      <c r="G51" s="242"/>
      <c r="H51" s="242"/>
      <c r="I51" s="242"/>
      <c r="J51" s="242"/>
      <c r="K51" s="241"/>
    </row>
    <row r="52" spans="2:11" ht="15" customHeight="1">
      <c r="B52" s="240"/>
      <c r="C52" s="372" t="s">
        <v>338</v>
      </c>
      <c r="D52" s="372"/>
      <c r="E52" s="372"/>
      <c r="F52" s="372"/>
      <c r="G52" s="372"/>
      <c r="H52" s="372"/>
      <c r="I52" s="372"/>
      <c r="J52" s="372"/>
      <c r="K52" s="241"/>
    </row>
    <row r="53" spans="2:11" ht="15" customHeight="1">
      <c r="B53" s="240"/>
      <c r="C53" s="372" t="s">
        <v>339</v>
      </c>
      <c r="D53" s="372"/>
      <c r="E53" s="372"/>
      <c r="F53" s="372"/>
      <c r="G53" s="372"/>
      <c r="H53" s="372"/>
      <c r="I53" s="372"/>
      <c r="J53" s="372"/>
      <c r="K53" s="241"/>
    </row>
    <row r="54" spans="2:11" ht="12.75" customHeight="1">
      <c r="B54" s="240"/>
      <c r="C54" s="244"/>
      <c r="D54" s="244"/>
      <c r="E54" s="244"/>
      <c r="F54" s="244"/>
      <c r="G54" s="244"/>
      <c r="H54" s="244"/>
      <c r="I54" s="244"/>
      <c r="J54" s="244"/>
      <c r="K54" s="241"/>
    </row>
    <row r="55" spans="2:11" ht="15" customHeight="1">
      <c r="B55" s="240"/>
      <c r="C55" s="372" t="s">
        <v>340</v>
      </c>
      <c r="D55" s="372"/>
      <c r="E55" s="372"/>
      <c r="F55" s="372"/>
      <c r="G55" s="372"/>
      <c r="H55" s="372"/>
      <c r="I55" s="372"/>
      <c r="J55" s="372"/>
      <c r="K55" s="241"/>
    </row>
    <row r="56" spans="2:11" ht="15" customHeight="1">
      <c r="B56" s="240"/>
      <c r="C56" s="245"/>
      <c r="D56" s="372" t="s">
        <v>341</v>
      </c>
      <c r="E56" s="372"/>
      <c r="F56" s="372"/>
      <c r="G56" s="372"/>
      <c r="H56" s="372"/>
      <c r="I56" s="372"/>
      <c r="J56" s="372"/>
      <c r="K56" s="241"/>
    </row>
    <row r="57" spans="2:11" ht="15" customHeight="1">
      <c r="B57" s="240"/>
      <c r="C57" s="245"/>
      <c r="D57" s="372" t="s">
        <v>342</v>
      </c>
      <c r="E57" s="372"/>
      <c r="F57" s="372"/>
      <c r="G57" s="372"/>
      <c r="H57" s="372"/>
      <c r="I57" s="372"/>
      <c r="J57" s="372"/>
      <c r="K57" s="241"/>
    </row>
    <row r="58" spans="2:11" ht="15" customHeight="1">
      <c r="B58" s="240"/>
      <c r="C58" s="245"/>
      <c r="D58" s="372" t="s">
        <v>343</v>
      </c>
      <c r="E58" s="372"/>
      <c r="F58" s="372"/>
      <c r="G58" s="372"/>
      <c r="H58" s="372"/>
      <c r="I58" s="372"/>
      <c r="J58" s="372"/>
      <c r="K58" s="241"/>
    </row>
    <row r="59" spans="2:11" ht="15" customHeight="1">
      <c r="B59" s="240"/>
      <c r="C59" s="245"/>
      <c r="D59" s="372" t="s">
        <v>344</v>
      </c>
      <c r="E59" s="372"/>
      <c r="F59" s="372"/>
      <c r="G59" s="372"/>
      <c r="H59" s="372"/>
      <c r="I59" s="372"/>
      <c r="J59" s="372"/>
      <c r="K59" s="241"/>
    </row>
    <row r="60" spans="2:11" ht="15" customHeight="1">
      <c r="B60" s="240"/>
      <c r="C60" s="245"/>
      <c r="D60" s="375" t="s">
        <v>345</v>
      </c>
      <c r="E60" s="375"/>
      <c r="F60" s="375"/>
      <c r="G60" s="375"/>
      <c r="H60" s="375"/>
      <c r="I60" s="375"/>
      <c r="J60" s="375"/>
      <c r="K60" s="241"/>
    </row>
    <row r="61" spans="2:11" ht="15" customHeight="1">
      <c r="B61" s="240"/>
      <c r="C61" s="245"/>
      <c r="D61" s="372" t="s">
        <v>346</v>
      </c>
      <c r="E61" s="372"/>
      <c r="F61" s="372"/>
      <c r="G61" s="372"/>
      <c r="H61" s="372"/>
      <c r="I61" s="372"/>
      <c r="J61" s="372"/>
      <c r="K61" s="241"/>
    </row>
    <row r="62" spans="2:11" ht="12.75" customHeight="1">
      <c r="B62" s="240"/>
      <c r="C62" s="245"/>
      <c r="D62" s="245"/>
      <c r="E62" s="248"/>
      <c r="F62" s="245"/>
      <c r="G62" s="245"/>
      <c r="H62" s="245"/>
      <c r="I62" s="245"/>
      <c r="J62" s="245"/>
      <c r="K62" s="241"/>
    </row>
    <row r="63" spans="2:11" ht="15" customHeight="1">
      <c r="B63" s="240"/>
      <c r="C63" s="245"/>
      <c r="D63" s="372" t="s">
        <v>347</v>
      </c>
      <c r="E63" s="372"/>
      <c r="F63" s="372"/>
      <c r="G63" s="372"/>
      <c r="H63" s="372"/>
      <c r="I63" s="372"/>
      <c r="J63" s="372"/>
      <c r="K63" s="241"/>
    </row>
    <row r="64" spans="2:11" ht="15" customHeight="1">
      <c r="B64" s="240"/>
      <c r="C64" s="245"/>
      <c r="D64" s="375" t="s">
        <v>348</v>
      </c>
      <c r="E64" s="375"/>
      <c r="F64" s="375"/>
      <c r="G64" s="375"/>
      <c r="H64" s="375"/>
      <c r="I64" s="375"/>
      <c r="J64" s="375"/>
      <c r="K64" s="241"/>
    </row>
    <row r="65" spans="2:11" ht="15" customHeight="1">
      <c r="B65" s="240"/>
      <c r="C65" s="245"/>
      <c r="D65" s="372" t="s">
        <v>349</v>
      </c>
      <c r="E65" s="372"/>
      <c r="F65" s="372"/>
      <c r="G65" s="372"/>
      <c r="H65" s="372"/>
      <c r="I65" s="372"/>
      <c r="J65" s="372"/>
      <c r="K65" s="241"/>
    </row>
    <row r="66" spans="2:11" ht="15" customHeight="1">
      <c r="B66" s="240"/>
      <c r="C66" s="245"/>
      <c r="D66" s="372" t="s">
        <v>350</v>
      </c>
      <c r="E66" s="372"/>
      <c r="F66" s="372"/>
      <c r="G66" s="372"/>
      <c r="H66" s="372"/>
      <c r="I66" s="372"/>
      <c r="J66" s="372"/>
      <c r="K66" s="241"/>
    </row>
    <row r="67" spans="2:11" ht="15" customHeight="1">
      <c r="B67" s="240"/>
      <c r="C67" s="245"/>
      <c r="D67" s="372" t="s">
        <v>351</v>
      </c>
      <c r="E67" s="372"/>
      <c r="F67" s="372"/>
      <c r="G67" s="372"/>
      <c r="H67" s="372"/>
      <c r="I67" s="372"/>
      <c r="J67" s="372"/>
      <c r="K67" s="241"/>
    </row>
    <row r="68" spans="2:11" ht="15" customHeight="1">
      <c r="B68" s="240"/>
      <c r="C68" s="245"/>
      <c r="D68" s="372" t="s">
        <v>352</v>
      </c>
      <c r="E68" s="372"/>
      <c r="F68" s="372"/>
      <c r="G68" s="372"/>
      <c r="H68" s="372"/>
      <c r="I68" s="372"/>
      <c r="J68" s="372"/>
      <c r="K68" s="241"/>
    </row>
    <row r="69" spans="2:11" ht="12.75" customHeight="1">
      <c r="B69" s="249"/>
      <c r="C69" s="250"/>
      <c r="D69" s="250"/>
      <c r="E69" s="250"/>
      <c r="F69" s="250"/>
      <c r="G69" s="250"/>
      <c r="H69" s="250"/>
      <c r="I69" s="250"/>
      <c r="J69" s="250"/>
      <c r="K69" s="251"/>
    </row>
    <row r="70" spans="2:11" ht="18.75" customHeight="1">
      <c r="B70" s="252"/>
      <c r="C70" s="252"/>
      <c r="D70" s="252"/>
      <c r="E70" s="252"/>
      <c r="F70" s="252"/>
      <c r="G70" s="252"/>
      <c r="H70" s="252"/>
      <c r="I70" s="252"/>
      <c r="J70" s="252"/>
      <c r="K70" s="253"/>
    </row>
    <row r="71" spans="2:11" ht="18.75" customHeight="1"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2:11" ht="7.5" customHeight="1">
      <c r="B72" s="254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ht="45" customHeight="1">
      <c r="B73" s="257"/>
      <c r="C73" s="376" t="s">
        <v>80</v>
      </c>
      <c r="D73" s="376"/>
      <c r="E73" s="376"/>
      <c r="F73" s="376"/>
      <c r="G73" s="376"/>
      <c r="H73" s="376"/>
      <c r="I73" s="376"/>
      <c r="J73" s="376"/>
      <c r="K73" s="258"/>
    </row>
    <row r="74" spans="2:11" ht="17.25" customHeight="1">
      <c r="B74" s="257"/>
      <c r="C74" s="259" t="s">
        <v>353</v>
      </c>
      <c r="D74" s="259"/>
      <c r="E74" s="259"/>
      <c r="F74" s="259" t="s">
        <v>354</v>
      </c>
      <c r="G74" s="260"/>
      <c r="H74" s="259" t="s">
        <v>104</v>
      </c>
      <c r="I74" s="259" t="s">
        <v>49</v>
      </c>
      <c r="J74" s="259" t="s">
        <v>355</v>
      </c>
      <c r="K74" s="258"/>
    </row>
    <row r="75" spans="2:11" ht="17.25" customHeight="1">
      <c r="B75" s="257"/>
      <c r="C75" s="261" t="s">
        <v>356</v>
      </c>
      <c r="D75" s="261"/>
      <c r="E75" s="261"/>
      <c r="F75" s="262" t="s">
        <v>357</v>
      </c>
      <c r="G75" s="263"/>
      <c r="H75" s="261"/>
      <c r="I75" s="261"/>
      <c r="J75" s="261" t="s">
        <v>358</v>
      </c>
      <c r="K75" s="258"/>
    </row>
    <row r="76" spans="2:11" ht="5.25" customHeight="1">
      <c r="B76" s="257"/>
      <c r="C76" s="264"/>
      <c r="D76" s="264"/>
      <c r="E76" s="264"/>
      <c r="F76" s="264"/>
      <c r="G76" s="265"/>
      <c r="H76" s="264"/>
      <c r="I76" s="264"/>
      <c r="J76" s="264"/>
      <c r="K76" s="258"/>
    </row>
    <row r="77" spans="2:11" ht="15" customHeight="1">
      <c r="B77" s="257"/>
      <c r="C77" s="247" t="s">
        <v>45</v>
      </c>
      <c r="D77" s="264"/>
      <c r="E77" s="264"/>
      <c r="F77" s="266" t="s">
        <v>359</v>
      </c>
      <c r="G77" s="265"/>
      <c r="H77" s="247" t="s">
        <v>360</v>
      </c>
      <c r="I77" s="247" t="s">
        <v>361</v>
      </c>
      <c r="J77" s="247">
        <v>20</v>
      </c>
      <c r="K77" s="258"/>
    </row>
    <row r="78" spans="2:11" ht="15" customHeight="1">
      <c r="B78" s="257"/>
      <c r="C78" s="247" t="s">
        <v>362</v>
      </c>
      <c r="D78" s="247"/>
      <c r="E78" s="247"/>
      <c r="F78" s="266" t="s">
        <v>359</v>
      </c>
      <c r="G78" s="265"/>
      <c r="H78" s="247" t="s">
        <v>363</v>
      </c>
      <c r="I78" s="247" t="s">
        <v>361</v>
      </c>
      <c r="J78" s="247">
        <v>120</v>
      </c>
      <c r="K78" s="258"/>
    </row>
    <row r="79" spans="2:11" ht="15" customHeight="1">
      <c r="B79" s="267"/>
      <c r="C79" s="247" t="s">
        <v>364</v>
      </c>
      <c r="D79" s="247"/>
      <c r="E79" s="247"/>
      <c r="F79" s="266" t="s">
        <v>365</v>
      </c>
      <c r="G79" s="265"/>
      <c r="H79" s="247" t="s">
        <v>366</v>
      </c>
      <c r="I79" s="247" t="s">
        <v>361</v>
      </c>
      <c r="J79" s="247">
        <v>50</v>
      </c>
      <c r="K79" s="258"/>
    </row>
    <row r="80" spans="2:11" ht="15" customHeight="1">
      <c r="B80" s="267"/>
      <c r="C80" s="247" t="s">
        <v>367</v>
      </c>
      <c r="D80" s="247"/>
      <c r="E80" s="247"/>
      <c r="F80" s="266" t="s">
        <v>359</v>
      </c>
      <c r="G80" s="265"/>
      <c r="H80" s="247" t="s">
        <v>368</v>
      </c>
      <c r="I80" s="247" t="s">
        <v>369</v>
      </c>
      <c r="J80" s="247"/>
      <c r="K80" s="258"/>
    </row>
    <row r="81" spans="2:11" ht="15" customHeight="1">
      <c r="B81" s="267"/>
      <c r="C81" s="268" t="s">
        <v>370</v>
      </c>
      <c r="D81" s="268"/>
      <c r="E81" s="268"/>
      <c r="F81" s="269" t="s">
        <v>365</v>
      </c>
      <c r="G81" s="268"/>
      <c r="H81" s="268" t="s">
        <v>371</v>
      </c>
      <c r="I81" s="268" t="s">
        <v>361</v>
      </c>
      <c r="J81" s="268">
        <v>15</v>
      </c>
      <c r="K81" s="258"/>
    </row>
    <row r="82" spans="2:11" ht="15" customHeight="1">
      <c r="B82" s="267"/>
      <c r="C82" s="268" t="s">
        <v>372</v>
      </c>
      <c r="D82" s="268"/>
      <c r="E82" s="268"/>
      <c r="F82" s="269" t="s">
        <v>365</v>
      </c>
      <c r="G82" s="268"/>
      <c r="H82" s="268" t="s">
        <v>373</v>
      </c>
      <c r="I82" s="268" t="s">
        <v>361</v>
      </c>
      <c r="J82" s="268">
        <v>15</v>
      </c>
      <c r="K82" s="258"/>
    </row>
    <row r="83" spans="2:11" ht="15" customHeight="1">
      <c r="B83" s="267"/>
      <c r="C83" s="268" t="s">
        <v>374</v>
      </c>
      <c r="D83" s="268"/>
      <c r="E83" s="268"/>
      <c r="F83" s="269" t="s">
        <v>365</v>
      </c>
      <c r="G83" s="268"/>
      <c r="H83" s="268" t="s">
        <v>375</v>
      </c>
      <c r="I83" s="268" t="s">
        <v>361</v>
      </c>
      <c r="J83" s="268">
        <v>20</v>
      </c>
      <c r="K83" s="258"/>
    </row>
    <row r="84" spans="2:11" ht="15" customHeight="1">
      <c r="B84" s="267"/>
      <c r="C84" s="268" t="s">
        <v>376</v>
      </c>
      <c r="D84" s="268"/>
      <c r="E84" s="268"/>
      <c r="F84" s="269" t="s">
        <v>365</v>
      </c>
      <c r="G84" s="268"/>
      <c r="H84" s="268" t="s">
        <v>377</v>
      </c>
      <c r="I84" s="268" t="s">
        <v>361</v>
      </c>
      <c r="J84" s="268">
        <v>20</v>
      </c>
      <c r="K84" s="258"/>
    </row>
    <row r="85" spans="2:11" ht="15" customHeight="1">
      <c r="B85" s="267"/>
      <c r="C85" s="247" t="s">
        <v>378</v>
      </c>
      <c r="D85" s="247"/>
      <c r="E85" s="247"/>
      <c r="F85" s="266" t="s">
        <v>365</v>
      </c>
      <c r="G85" s="265"/>
      <c r="H85" s="247" t="s">
        <v>379</v>
      </c>
      <c r="I85" s="247" t="s">
        <v>361</v>
      </c>
      <c r="J85" s="247">
        <v>50</v>
      </c>
      <c r="K85" s="258"/>
    </row>
    <row r="86" spans="2:11" ht="15" customHeight="1">
      <c r="B86" s="267"/>
      <c r="C86" s="247" t="s">
        <v>380</v>
      </c>
      <c r="D86" s="247"/>
      <c r="E86" s="247"/>
      <c r="F86" s="266" t="s">
        <v>365</v>
      </c>
      <c r="G86" s="265"/>
      <c r="H86" s="247" t="s">
        <v>381</v>
      </c>
      <c r="I86" s="247" t="s">
        <v>361</v>
      </c>
      <c r="J86" s="247">
        <v>20</v>
      </c>
      <c r="K86" s="258"/>
    </row>
    <row r="87" spans="2:11" ht="15" customHeight="1">
      <c r="B87" s="267"/>
      <c r="C87" s="247" t="s">
        <v>382</v>
      </c>
      <c r="D87" s="247"/>
      <c r="E87" s="247"/>
      <c r="F87" s="266" t="s">
        <v>365</v>
      </c>
      <c r="G87" s="265"/>
      <c r="H87" s="247" t="s">
        <v>383</v>
      </c>
      <c r="I87" s="247" t="s">
        <v>361</v>
      </c>
      <c r="J87" s="247">
        <v>20</v>
      </c>
      <c r="K87" s="258"/>
    </row>
    <row r="88" spans="2:11" ht="15" customHeight="1">
      <c r="B88" s="267"/>
      <c r="C88" s="247" t="s">
        <v>384</v>
      </c>
      <c r="D88" s="247"/>
      <c r="E88" s="247"/>
      <c r="F88" s="266" t="s">
        <v>365</v>
      </c>
      <c r="G88" s="265"/>
      <c r="H88" s="247" t="s">
        <v>385</v>
      </c>
      <c r="I88" s="247" t="s">
        <v>361</v>
      </c>
      <c r="J88" s="247">
        <v>50</v>
      </c>
      <c r="K88" s="258"/>
    </row>
    <row r="89" spans="2:11" ht="15" customHeight="1">
      <c r="B89" s="267"/>
      <c r="C89" s="247" t="s">
        <v>386</v>
      </c>
      <c r="D89" s="247"/>
      <c r="E89" s="247"/>
      <c r="F89" s="266" t="s">
        <v>365</v>
      </c>
      <c r="G89" s="265"/>
      <c r="H89" s="247" t="s">
        <v>386</v>
      </c>
      <c r="I89" s="247" t="s">
        <v>361</v>
      </c>
      <c r="J89" s="247">
        <v>50</v>
      </c>
      <c r="K89" s="258"/>
    </row>
    <row r="90" spans="2:11" ht="15" customHeight="1">
      <c r="B90" s="267"/>
      <c r="C90" s="247" t="s">
        <v>109</v>
      </c>
      <c r="D90" s="247"/>
      <c r="E90" s="247"/>
      <c r="F90" s="266" t="s">
        <v>365</v>
      </c>
      <c r="G90" s="265"/>
      <c r="H90" s="247" t="s">
        <v>387</v>
      </c>
      <c r="I90" s="247" t="s">
        <v>361</v>
      </c>
      <c r="J90" s="247">
        <v>255</v>
      </c>
      <c r="K90" s="258"/>
    </row>
    <row r="91" spans="2:11" ht="15" customHeight="1">
      <c r="B91" s="267"/>
      <c r="C91" s="247" t="s">
        <v>388</v>
      </c>
      <c r="D91" s="247"/>
      <c r="E91" s="247"/>
      <c r="F91" s="266" t="s">
        <v>359</v>
      </c>
      <c r="G91" s="265"/>
      <c r="H91" s="247" t="s">
        <v>389</v>
      </c>
      <c r="I91" s="247" t="s">
        <v>390</v>
      </c>
      <c r="J91" s="247"/>
      <c r="K91" s="258"/>
    </row>
    <row r="92" spans="2:11" ht="15" customHeight="1">
      <c r="B92" s="267"/>
      <c r="C92" s="247" t="s">
        <v>391</v>
      </c>
      <c r="D92" s="247"/>
      <c r="E92" s="247"/>
      <c r="F92" s="266" t="s">
        <v>359</v>
      </c>
      <c r="G92" s="265"/>
      <c r="H92" s="247" t="s">
        <v>392</v>
      </c>
      <c r="I92" s="247" t="s">
        <v>393</v>
      </c>
      <c r="J92" s="247"/>
      <c r="K92" s="258"/>
    </row>
    <row r="93" spans="2:11" ht="15" customHeight="1">
      <c r="B93" s="267"/>
      <c r="C93" s="247" t="s">
        <v>394</v>
      </c>
      <c r="D93" s="247"/>
      <c r="E93" s="247"/>
      <c r="F93" s="266" t="s">
        <v>359</v>
      </c>
      <c r="G93" s="265"/>
      <c r="H93" s="247" t="s">
        <v>394</v>
      </c>
      <c r="I93" s="247" t="s">
        <v>393</v>
      </c>
      <c r="J93" s="247"/>
      <c r="K93" s="258"/>
    </row>
    <row r="94" spans="2:11" ht="15" customHeight="1">
      <c r="B94" s="267"/>
      <c r="C94" s="247" t="s">
        <v>30</v>
      </c>
      <c r="D94" s="247"/>
      <c r="E94" s="247"/>
      <c r="F94" s="266" t="s">
        <v>359</v>
      </c>
      <c r="G94" s="265"/>
      <c r="H94" s="247" t="s">
        <v>395</v>
      </c>
      <c r="I94" s="247" t="s">
        <v>393</v>
      </c>
      <c r="J94" s="247"/>
      <c r="K94" s="258"/>
    </row>
    <row r="95" spans="2:11" ht="15" customHeight="1">
      <c r="B95" s="267"/>
      <c r="C95" s="247" t="s">
        <v>40</v>
      </c>
      <c r="D95" s="247"/>
      <c r="E95" s="247"/>
      <c r="F95" s="266" t="s">
        <v>359</v>
      </c>
      <c r="G95" s="265"/>
      <c r="H95" s="247" t="s">
        <v>396</v>
      </c>
      <c r="I95" s="247" t="s">
        <v>393</v>
      </c>
      <c r="J95" s="247"/>
      <c r="K95" s="258"/>
    </row>
    <row r="96" spans="2:11" ht="1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2"/>
    </row>
    <row r="97" spans="2:11" ht="18.75" customHeight="1">
      <c r="B97" s="273"/>
      <c r="C97" s="274"/>
      <c r="D97" s="274"/>
      <c r="E97" s="274"/>
      <c r="F97" s="274"/>
      <c r="G97" s="274"/>
      <c r="H97" s="274"/>
      <c r="I97" s="274"/>
      <c r="J97" s="274"/>
      <c r="K97" s="273"/>
    </row>
    <row r="98" spans="2:11" ht="18.75" customHeight="1">
      <c r="B98" s="253"/>
      <c r="C98" s="253"/>
      <c r="D98" s="253"/>
      <c r="E98" s="253"/>
      <c r="F98" s="253"/>
      <c r="G98" s="253"/>
      <c r="H98" s="253"/>
      <c r="I98" s="253"/>
      <c r="J98" s="253"/>
      <c r="K98" s="253"/>
    </row>
    <row r="99" spans="2:11" ht="7.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6"/>
    </row>
    <row r="100" spans="2:11" ht="45" customHeight="1">
      <c r="B100" s="257"/>
      <c r="C100" s="376" t="s">
        <v>397</v>
      </c>
      <c r="D100" s="376"/>
      <c r="E100" s="376"/>
      <c r="F100" s="376"/>
      <c r="G100" s="376"/>
      <c r="H100" s="376"/>
      <c r="I100" s="376"/>
      <c r="J100" s="376"/>
      <c r="K100" s="258"/>
    </row>
    <row r="101" spans="2:11" ht="17.25" customHeight="1">
      <c r="B101" s="257"/>
      <c r="C101" s="259" t="s">
        <v>353</v>
      </c>
      <c r="D101" s="259"/>
      <c r="E101" s="259"/>
      <c r="F101" s="259" t="s">
        <v>354</v>
      </c>
      <c r="G101" s="260"/>
      <c r="H101" s="259" t="s">
        <v>104</v>
      </c>
      <c r="I101" s="259" t="s">
        <v>49</v>
      </c>
      <c r="J101" s="259" t="s">
        <v>355</v>
      </c>
      <c r="K101" s="258"/>
    </row>
    <row r="102" spans="2:11" ht="17.25" customHeight="1">
      <c r="B102" s="257"/>
      <c r="C102" s="261" t="s">
        <v>356</v>
      </c>
      <c r="D102" s="261"/>
      <c r="E102" s="261"/>
      <c r="F102" s="262" t="s">
        <v>357</v>
      </c>
      <c r="G102" s="263"/>
      <c r="H102" s="261"/>
      <c r="I102" s="261"/>
      <c r="J102" s="261" t="s">
        <v>358</v>
      </c>
      <c r="K102" s="258"/>
    </row>
    <row r="103" spans="2:11" ht="5.25" customHeight="1">
      <c r="B103" s="257"/>
      <c r="C103" s="259"/>
      <c r="D103" s="259"/>
      <c r="E103" s="259"/>
      <c r="F103" s="259"/>
      <c r="G103" s="275"/>
      <c r="H103" s="259"/>
      <c r="I103" s="259"/>
      <c r="J103" s="259"/>
      <c r="K103" s="258"/>
    </row>
    <row r="104" spans="2:11" ht="15" customHeight="1">
      <c r="B104" s="257"/>
      <c r="C104" s="247" t="s">
        <v>45</v>
      </c>
      <c r="D104" s="264"/>
      <c r="E104" s="264"/>
      <c r="F104" s="266" t="s">
        <v>359</v>
      </c>
      <c r="G104" s="275"/>
      <c r="H104" s="247" t="s">
        <v>398</v>
      </c>
      <c r="I104" s="247" t="s">
        <v>361</v>
      </c>
      <c r="J104" s="247">
        <v>20</v>
      </c>
      <c r="K104" s="258"/>
    </row>
    <row r="105" spans="2:11" ht="15" customHeight="1">
      <c r="B105" s="257"/>
      <c r="C105" s="247" t="s">
        <v>362</v>
      </c>
      <c r="D105" s="247"/>
      <c r="E105" s="247"/>
      <c r="F105" s="266" t="s">
        <v>359</v>
      </c>
      <c r="G105" s="247"/>
      <c r="H105" s="247" t="s">
        <v>398</v>
      </c>
      <c r="I105" s="247" t="s">
        <v>361</v>
      </c>
      <c r="J105" s="247">
        <v>120</v>
      </c>
      <c r="K105" s="258"/>
    </row>
    <row r="106" spans="2:11" ht="15" customHeight="1">
      <c r="B106" s="267"/>
      <c r="C106" s="247" t="s">
        <v>364</v>
      </c>
      <c r="D106" s="247"/>
      <c r="E106" s="247"/>
      <c r="F106" s="266" t="s">
        <v>365</v>
      </c>
      <c r="G106" s="247"/>
      <c r="H106" s="247" t="s">
        <v>398</v>
      </c>
      <c r="I106" s="247" t="s">
        <v>361</v>
      </c>
      <c r="J106" s="247">
        <v>50</v>
      </c>
      <c r="K106" s="258"/>
    </row>
    <row r="107" spans="2:11" ht="15" customHeight="1">
      <c r="B107" s="267"/>
      <c r="C107" s="247" t="s">
        <v>367</v>
      </c>
      <c r="D107" s="247"/>
      <c r="E107" s="247"/>
      <c r="F107" s="266" t="s">
        <v>359</v>
      </c>
      <c r="G107" s="247"/>
      <c r="H107" s="247" t="s">
        <v>398</v>
      </c>
      <c r="I107" s="247" t="s">
        <v>369</v>
      </c>
      <c r="J107" s="247"/>
      <c r="K107" s="258"/>
    </row>
    <row r="108" spans="2:11" ht="15" customHeight="1">
      <c r="B108" s="267"/>
      <c r="C108" s="247" t="s">
        <v>378</v>
      </c>
      <c r="D108" s="247"/>
      <c r="E108" s="247"/>
      <c r="F108" s="266" t="s">
        <v>365</v>
      </c>
      <c r="G108" s="247"/>
      <c r="H108" s="247" t="s">
        <v>398</v>
      </c>
      <c r="I108" s="247" t="s">
        <v>361</v>
      </c>
      <c r="J108" s="247">
        <v>50</v>
      </c>
      <c r="K108" s="258"/>
    </row>
    <row r="109" spans="2:11" ht="15" customHeight="1">
      <c r="B109" s="267"/>
      <c r="C109" s="247" t="s">
        <v>386</v>
      </c>
      <c r="D109" s="247"/>
      <c r="E109" s="247"/>
      <c r="F109" s="266" t="s">
        <v>365</v>
      </c>
      <c r="G109" s="247"/>
      <c r="H109" s="247" t="s">
        <v>398</v>
      </c>
      <c r="I109" s="247" t="s">
        <v>361</v>
      </c>
      <c r="J109" s="247">
        <v>50</v>
      </c>
      <c r="K109" s="258"/>
    </row>
    <row r="110" spans="2:11" ht="15" customHeight="1">
      <c r="B110" s="267"/>
      <c r="C110" s="247" t="s">
        <v>384</v>
      </c>
      <c r="D110" s="247"/>
      <c r="E110" s="247"/>
      <c r="F110" s="266" t="s">
        <v>365</v>
      </c>
      <c r="G110" s="247"/>
      <c r="H110" s="247" t="s">
        <v>398</v>
      </c>
      <c r="I110" s="247" t="s">
        <v>361</v>
      </c>
      <c r="J110" s="247">
        <v>50</v>
      </c>
      <c r="K110" s="258"/>
    </row>
    <row r="111" spans="2:11" ht="15" customHeight="1">
      <c r="B111" s="267"/>
      <c r="C111" s="247" t="s">
        <v>45</v>
      </c>
      <c r="D111" s="247"/>
      <c r="E111" s="247"/>
      <c r="F111" s="266" t="s">
        <v>359</v>
      </c>
      <c r="G111" s="247"/>
      <c r="H111" s="247" t="s">
        <v>399</v>
      </c>
      <c r="I111" s="247" t="s">
        <v>361</v>
      </c>
      <c r="J111" s="247">
        <v>20</v>
      </c>
      <c r="K111" s="258"/>
    </row>
    <row r="112" spans="2:11" ht="15" customHeight="1">
      <c r="B112" s="267"/>
      <c r="C112" s="247" t="s">
        <v>400</v>
      </c>
      <c r="D112" s="247"/>
      <c r="E112" s="247"/>
      <c r="F112" s="266" t="s">
        <v>359</v>
      </c>
      <c r="G112" s="247"/>
      <c r="H112" s="247" t="s">
        <v>401</v>
      </c>
      <c r="I112" s="247" t="s">
        <v>361</v>
      </c>
      <c r="J112" s="247">
        <v>120</v>
      </c>
      <c r="K112" s="258"/>
    </row>
    <row r="113" spans="2:11" ht="15" customHeight="1">
      <c r="B113" s="267"/>
      <c r="C113" s="247" t="s">
        <v>30</v>
      </c>
      <c r="D113" s="247"/>
      <c r="E113" s="247"/>
      <c r="F113" s="266" t="s">
        <v>359</v>
      </c>
      <c r="G113" s="247"/>
      <c r="H113" s="247" t="s">
        <v>402</v>
      </c>
      <c r="I113" s="247" t="s">
        <v>393</v>
      </c>
      <c r="J113" s="247"/>
      <c r="K113" s="258"/>
    </row>
    <row r="114" spans="2:11" ht="15" customHeight="1">
      <c r="B114" s="267"/>
      <c r="C114" s="247" t="s">
        <v>40</v>
      </c>
      <c r="D114" s="247"/>
      <c r="E114" s="247"/>
      <c r="F114" s="266" t="s">
        <v>359</v>
      </c>
      <c r="G114" s="247"/>
      <c r="H114" s="247" t="s">
        <v>403</v>
      </c>
      <c r="I114" s="247" t="s">
        <v>393</v>
      </c>
      <c r="J114" s="247"/>
      <c r="K114" s="258"/>
    </row>
    <row r="115" spans="2:11" ht="15" customHeight="1">
      <c r="B115" s="267"/>
      <c r="C115" s="247" t="s">
        <v>49</v>
      </c>
      <c r="D115" s="247"/>
      <c r="E115" s="247"/>
      <c r="F115" s="266" t="s">
        <v>359</v>
      </c>
      <c r="G115" s="247"/>
      <c r="H115" s="247" t="s">
        <v>404</v>
      </c>
      <c r="I115" s="247" t="s">
        <v>405</v>
      </c>
      <c r="J115" s="247"/>
      <c r="K115" s="258"/>
    </row>
    <row r="116" spans="2:11" ht="15" customHeight="1">
      <c r="B116" s="270"/>
      <c r="C116" s="276"/>
      <c r="D116" s="276"/>
      <c r="E116" s="276"/>
      <c r="F116" s="276"/>
      <c r="G116" s="276"/>
      <c r="H116" s="276"/>
      <c r="I116" s="276"/>
      <c r="J116" s="276"/>
      <c r="K116" s="272"/>
    </row>
    <row r="117" spans="2:11" ht="18.75" customHeight="1">
      <c r="B117" s="277"/>
      <c r="C117" s="244"/>
      <c r="D117" s="244"/>
      <c r="E117" s="244"/>
      <c r="F117" s="278"/>
      <c r="G117" s="244"/>
      <c r="H117" s="244"/>
      <c r="I117" s="244"/>
      <c r="J117" s="244"/>
      <c r="K117" s="277"/>
    </row>
    <row r="118" spans="2:11" ht="18.75" customHeight="1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</row>
    <row r="119" spans="2:11" ht="7.5" customHeight="1">
      <c r="B119" s="279"/>
      <c r="C119" s="280"/>
      <c r="D119" s="280"/>
      <c r="E119" s="280"/>
      <c r="F119" s="280"/>
      <c r="G119" s="280"/>
      <c r="H119" s="280"/>
      <c r="I119" s="280"/>
      <c r="J119" s="280"/>
      <c r="K119" s="281"/>
    </row>
    <row r="120" spans="2:11" ht="45" customHeight="1">
      <c r="B120" s="282"/>
      <c r="C120" s="373" t="s">
        <v>406</v>
      </c>
      <c r="D120" s="373"/>
      <c r="E120" s="373"/>
      <c r="F120" s="373"/>
      <c r="G120" s="373"/>
      <c r="H120" s="373"/>
      <c r="I120" s="373"/>
      <c r="J120" s="373"/>
      <c r="K120" s="283"/>
    </row>
    <row r="121" spans="2:11" ht="17.25" customHeight="1">
      <c r="B121" s="284"/>
      <c r="C121" s="259" t="s">
        <v>353</v>
      </c>
      <c r="D121" s="259"/>
      <c r="E121" s="259"/>
      <c r="F121" s="259" t="s">
        <v>354</v>
      </c>
      <c r="G121" s="260"/>
      <c r="H121" s="259" t="s">
        <v>104</v>
      </c>
      <c r="I121" s="259" t="s">
        <v>49</v>
      </c>
      <c r="J121" s="259" t="s">
        <v>355</v>
      </c>
      <c r="K121" s="285"/>
    </row>
    <row r="122" spans="2:11" ht="17.25" customHeight="1">
      <c r="B122" s="284"/>
      <c r="C122" s="261" t="s">
        <v>356</v>
      </c>
      <c r="D122" s="261"/>
      <c r="E122" s="261"/>
      <c r="F122" s="262" t="s">
        <v>357</v>
      </c>
      <c r="G122" s="263"/>
      <c r="H122" s="261"/>
      <c r="I122" s="261"/>
      <c r="J122" s="261" t="s">
        <v>358</v>
      </c>
      <c r="K122" s="285"/>
    </row>
    <row r="123" spans="2:11" ht="5.25" customHeight="1">
      <c r="B123" s="286"/>
      <c r="C123" s="264"/>
      <c r="D123" s="264"/>
      <c r="E123" s="264"/>
      <c r="F123" s="264"/>
      <c r="G123" s="247"/>
      <c r="H123" s="264"/>
      <c r="I123" s="264"/>
      <c r="J123" s="264"/>
      <c r="K123" s="287"/>
    </row>
    <row r="124" spans="2:11" ht="15" customHeight="1">
      <c r="B124" s="286"/>
      <c r="C124" s="247" t="s">
        <v>362</v>
      </c>
      <c r="D124" s="264"/>
      <c r="E124" s="264"/>
      <c r="F124" s="266" t="s">
        <v>359</v>
      </c>
      <c r="G124" s="247"/>
      <c r="H124" s="247" t="s">
        <v>398</v>
      </c>
      <c r="I124" s="247" t="s">
        <v>361</v>
      </c>
      <c r="J124" s="247">
        <v>120</v>
      </c>
      <c r="K124" s="288"/>
    </row>
    <row r="125" spans="2:11" ht="15" customHeight="1">
      <c r="B125" s="286"/>
      <c r="C125" s="247" t="s">
        <v>407</v>
      </c>
      <c r="D125" s="247"/>
      <c r="E125" s="247"/>
      <c r="F125" s="266" t="s">
        <v>359</v>
      </c>
      <c r="G125" s="247"/>
      <c r="H125" s="247" t="s">
        <v>408</v>
      </c>
      <c r="I125" s="247" t="s">
        <v>361</v>
      </c>
      <c r="J125" s="247" t="s">
        <v>409</v>
      </c>
      <c r="K125" s="288"/>
    </row>
    <row r="126" spans="2:11" ht="15" customHeight="1">
      <c r="B126" s="286"/>
      <c r="C126" s="247" t="s">
        <v>308</v>
      </c>
      <c r="D126" s="247"/>
      <c r="E126" s="247"/>
      <c r="F126" s="266" t="s">
        <v>359</v>
      </c>
      <c r="G126" s="247"/>
      <c r="H126" s="247" t="s">
        <v>410</v>
      </c>
      <c r="I126" s="247" t="s">
        <v>361</v>
      </c>
      <c r="J126" s="247" t="s">
        <v>409</v>
      </c>
      <c r="K126" s="288"/>
    </row>
    <row r="127" spans="2:11" ht="15" customHeight="1">
      <c r="B127" s="286"/>
      <c r="C127" s="247" t="s">
        <v>370</v>
      </c>
      <c r="D127" s="247"/>
      <c r="E127" s="247"/>
      <c r="F127" s="266" t="s">
        <v>365</v>
      </c>
      <c r="G127" s="247"/>
      <c r="H127" s="247" t="s">
        <v>371</v>
      </c>
      <c r="I127" s="247" t="s">
        <v>361</v>
      </c>
      <c r="J127" s="247">
        <v>15</v>
      </c>
      <c r="K127" s="288"/>
    </row>
    <row r="128" spans="2:11" ht="15" customHeight="1">
      <c r="B128" s="286"/>
      <c r="C128" s="268" t="s">
        <v>372</v>
      </c>
      <c r="D128" s="268"/>
      <c r="E128" s="268"/>
      <c r="F128" s="269" t="s">
        <v>365</v>
      </c>
      <c r="G128" s="268"/>
      <c r="H128" s="268" t="s">
        <v>373</v>
      </c>
      <c r="I128" s="268" t="s">
        <v>361</v>
      </c>
      <c r="J128" s="268">
        <v>15</v>
      </c>
      <c r="K128" s="288"/>
    </row>
    <row r="129" spans="2:11" ht="15" customHeight="1">
      <c r="B129" s="286"/>
      <c r="C129" s="268" t="s">
        <v>374</v>
      </c>
      <c r="D129" s="268"/>
      <c r="E129" s="268"/>
      <c r="F129" s="269" t="s">
        <v>365</v>
      </c>
      <c r="G129" s="268"/>
      <c r="H129" s="268" t="s">
        <v>375</v>
      </c>
      <c r="I129" s="268" t="s">
        <v>361</v>
      </c>
      <c r="J129" s="268">
        <v>20</v>
      </c>
      <c r="K129" s="288"/>
    </row>
    <row r="130" spans="2:11" ht="15" customHeight="1">
      <c r="B130" s="286"/>
      <c r="C130" s="268" t="s">
        <v>376</v>
      </c>
      <c r="D130" s="268"/>
      <c r="E130" s="268"/>
      <c r="F130" s="269" t="s">
        <v>365</v>
      </c>
      <c r="G130" s="268"/>
      <c r="H130" s="268" t="s">
        <v>377</v>
      </c>
      <c r="I130" s="268" t="s">
        <v>361</v>
      </c>
      <c r="J130" s="268">
        <v>20</v>
      </c>
      <c r="K130" s="288"/>
    </row>
    <row r="131" spans="2:11" ht="15" customHeight="1">
      <c r="B131" s="286"/>
      <c r="C131" s="247" t="s">
        <v>364</v>
      </c>
      <c r="D131" s="247"/>
      <c r="E131" s="247"/>
      <c r="F131" s="266" t="s">
        <v>365</v>
      </c>
      <c r="G131" s="247"/>
      <c r="H131" s="247" t="s">
        <v>398</v>
      </c>
      <c r="I131" s="247" t="s">
        <v>361</v>
      </c>
      <c r="J131" s="247">
        <v>50</v>
      </c>
      <c r="K131" s="288"/>
    </row>
    <row r="132" spans="2:11" ht="15" customHeight="1">
      <c r="B132" s="286"/>
      <c r="C132" s="247" t="s">
        <v>378</v>
      </c>
      <c r="D132" s="247"/>
      <c r="E132" s="247"/>
      <c r="F132" s="266" t="s">
        <v>365</v>
      </c>
      <c r="G132" s="247"/>
      <c r="H132" s="247" t="s">
        <v>398</v>
      </c>
      <c r="I132" s="247" t="s">
        <v>361</v>
      </c>
      <c r="J132" s="247">
        <v>50</v>
      </c>
      <c r="K132" s="288"/>
    </row>
    <row r="133" spans="2:11" ht="15" customHeight="1">
      <c r="B133" s="286"/>
      <c r="C133" s="247" t="s">
        <v>384</v>
      </c>
      <c r="D133" s="247"/>
      <c r="E133" s="247"/>
      <c r="F133" s="266" t="s">
        <v>365</v>
      </c>
      <c r="G133" s="247"/>
      <c r="H133" s="247" t="s">
        <v>398</v>
      </c>
      <c r="I133" s="247" t="s">
        <v>361</v>
      </c>
      <c r="J133" s="247">
        <v>50</v>
      </c>
      <c r="K133" s="288"/>
    </row>
    <row r="134" spans="2:11" ht="15" customHeight="1">
      <c r="B134" s="286"/>
      <c r="C134" s="247" t="s">
        <v>386</v>
      </c>
      <c r="D134" s="247"/>
      <c r="E134" s="247"/>
      <c r="F134" s="266" t="s">
        <v>365</v>
      </c>
      <c r="G134" s="247"/>
      <c r="H134" s="247" t="s">
        <v>398</v>
      </c>
      <c r="I134" s="247" t="s">
        <v>361</v>
      </c>
      <c r="J134" s="247">
        <v>50</v>
      </c>
      <c r="K134" s="288"/>
    </row>
    <row r="135" spans="2:11" ht="15" customHeight="1">
      <c r="B135" s="286"/>
      <c r="C135" s="247" t="s">
        <v>109</v>
      </c>
      <c r="D135" s="247"/>
      <c r="E135" s="247"/>
      <c r="F135" s="266" t="s">
        <v>365</v>
      </c>
      <c r="G135" s="247"/>
      <c r="H135" s="247" t="s">
        <v>411</v>
      </c>
      <c r="I135" s="247" t="s">
        <v>361</v>
      </c>
      <c r="J135" s="247">
        <v>255</v>
      </c>
      <c r="K135" s="288"/>
    </row>
    <row r="136" spans="2:11" ht="15" customHeight="1">
      <c r="B136" s="286"/>
      <c r="C136" s="247" t="s">
        <v>388</v>
      </c>
      <c r="D136" s="247"/>
      <c r="E136" s="247"/>
      <c r="F136" s="266" t="s">
        <v>359</v>
      </c>
      <c r="G136" s="247"/>
      <c r="H136" s="247" t="s">
        <v>412</v>
      </c>
      <c r="I136" s="247" t="s">
        <v>390</v>
      </c>
      <c r="J136" s="247"/>
      <c r="K136" s="288"/>
    </row>
    <row r="137" spans="2:11" ht="15" customHeight="1">
      <c r="B137" s="286"/>
      <c r="C137" s="247" t="s">
        <v>391</v>
      </c>
      <c r="D137" s="247"/>
      <c r="E137" s="247"/>
      <c r="F137" s="266" t="s">
        <v>359</v>
      </c>
      <c r="G137" s="247"/>
      <c r="H137" s="247" t="s">
        <v>413</v>
      </c>
      <c r="I137" s="247" t="s">
        <v>393</v>
      </c>
      <c r="J137" s="247"/>
      <c r="K137" s="288"/>
    </row>
    <row r="138" spans="2:11" ht="15" customHeight="1">
      <c r="B138" s="286"/>
      <c r="C138" s="247" t="s">
        <v>394</v>
      </c>
      <c r="D138" s="247"/>
      <c r="E138" s="247"/>
      <c r="F138" s="266" t="s">
        <v>359</v>
      </c>
      <c r="G138" s="247"/>
      <c r="H138" s="247" t="s">
        <v>394</v>
      </c>
      <c r="I138" s="247" t="s">
        <v>393</v>
      </c>
      <c r="J138" s="247"/>
      <c r="K138" s="288"/>
    </row>
    <row r="139" spans="2:11" ht="15" customHeight="1">
      <c r="B139" s="286"/>
      <c r="C139" s="247" t="s">
        <v>30</v>
      </c>
      <c r="D139" s="247"/>
      <c r="E139" s="247"/>
      <c r="F139" s="266" t="s">
        <v>359</v>
      </c>
      <c r="G139" s="247"/>
      <c r="H139" s="247" t="s">
        <v>414</v>
      </c>
      <c r="I139" s="247" t="s">
        <v>393</v>
      </c>
      <c r="J139" s="247"/>
      <c r="K139" s="288"/>
    </row>
    <row r="140" spans="2:11" ht="15" customHeight="1">
      <c r="B140" s="286"/>
      <c r="C140" s="247" t="s">
        <v>415</v>
      </c>
      <c r="D140" s="247"/>
      <c r="E140" s="247"/>
      <c r="F140" s="266" t="s">
        <v>359</v>
      </c>
      <c r="G140" s="247"/>
      <c r="H140" s="247" t="s">
        <v>416</v>
      </c>
      <c r="I140" s="247" t="s">
        <v>393</v>
      </c>
      <c r="J140" s="247"/>
      <c r="K140" s="288"/>
    </row>
    <row r="141" spans="2:11" ht="15" customHeight="1">
      <c r="B141" s="289"/>
      <c r="C141" s="290"/>
      <c r="D141" s="290"/>
      <c r="E141" s="290"/>
      <c r="F141" s="290"/>
      <c r="G141" s="290"/>
      <c r="H141" s="290"/>
      <c r="I141" s="290"/>
      <c r="J141" s="290"/>
      <c r="K141" s="291"/>
    </row>
    <row r="142" spans="2:11" ht="18.75" customHeight="1">
      <c r="B142" s="244"/>
      <c r="C142" s="244"/>
      <c r="D142" s="244"/>
      <c r="E142" s="244"/>
      <c r="F142" s="278"/>
      <c r="G142" s="244"/>
      <c r="H142" s="244"/>
      <c r="I142" s="244"/>
      <c r="J142" s="244"/>
      <c r="K142" s="244"/>
    </row>
    <row r="143" spans="2:11" ht="18.75" customHeight="1"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2:11" ht="7.5" customHeight="1">
      <c r="B144" s="254"/>
      <c r="C144" s="255"/>
      <c r="D144" s="255"/>
      <c r="E144" s="255"/>
      <c r="F144" s="255"/>
      <c r="G144" s="255"/>
      <c r="H144" s="255"/>
      <c r="I144" s="255"/>
      <c r="J144" s="255"/>
      <c r="K144" s="256"/>
    </row>
    <row r="145" spans="2:11" ht="45" customHeight="1">
      <c r="B145" s="257"/>
      <c r="C145" s="376" t="s">
        <v>417</v>
      </c>
      <c r="D145" s="376"/>
      <c r="E145" s="376"/>
      <c r="F145" s="376"/>
      <c r="G145" s="376"/>
      <c r="H145" s="376"/>
      <c r="I145" s="376"/>
      <c r="J145" s="376"/>
      <c r="K145" s="258"/>
    </row>
    <row r="146" spans="2:11" ht="17.25" customHeight="1">
      <c r="B146" s="257"/>
      <c r="C146" s="259" t="s">
        <v>353</v>
      </c>
      <c r="D146" s="259"/>
      <c r="E146" s="259"/>
      <c r="F146" s="259" t="s">
        <v>354</v>
      </c>
      <c r="G146" s="260"/>
      <c r="H146" s="259" t="s">
        <v>104</v>
      </c>
      <c r="I146" s="259" t="s">
        <v>49</v>
      </c>
      <c r="J146" s="259" t="s">
        <v>355</v>
      </c>
      <c r="K146" s="258"/>
    </row>
    <row r="147" spans="2:11" ht="17.25" customHeight="1">
      <c r="B147" s="257"/>
      <c r="C147" s="261" t="s">
        <v>356</v>
      </c>
      <c r="D147" s="261"/>
      <c r="E147" s="261"/>
      <c r="F147" s="262" t="s">
        <v>357</v>
      </c>
      <c r="G147" s="263"/>
      <c r="H147" s="261"/>
      <c r="I147" s="261"/>
      <c r="J147" s="261" t="s">
        <v>358</v>
      </c>
      <c r="K147" s="258"/>
    </row>
    <row r="148" spans="2:11" ht="5.25" customHeight="1">
      <c r="B148" s="267"/>
      <c r="C148" s="264"/>
      <c r="D148" s="264"/>
      <c r="E148" s="264"/>
      <c r="F148" s="264"/>
      <c r="G148" s="265"/>
      <c r="H148" s="264"/>
      <c r="I148" s="264"/>
      <c r="J148" s="264"/>
      <c r="K148" s="288"/>
    </row>
    <row r="149" spans="2:11" ht="15" customHeight="1">
      <c r="B149" s="267"/>
      <c r="C149" s="292" t="s">
        <v>362</v>
      </c>
      <c r="D149" s="247"/>
      <c r="E149" s="247"/>
      <c r="F149" s="293" t="s">
        <v>359</v>
      </c>
      <c r="G149" s="247"/>
      <c r="H149" s="292" t="s">
        <v>398</v>
      </c>
      <c r="I149" s="292" t="s">
        <v>361</v>
      </c>
      <c r="J149" s="292">
        <v>120</v>
      </c>
      <c r="K149" s="288"/>
    </row>
    <row r="150" spans="2:11" ht="15" customHeight="1">
      <c r="B150" s="267"/>
      <c r="C150" s="292" t="s">
        <v>407</v>
      </c>
      <c r="D150" s="247"/>
      <c r="E150" s="247"/>
      <c r="F150" s="293" t="s">
        <v>359</v>
      </c>
      <c r="G150" s="247"/>
      <c r="H150" s="292" t="s">
        <v>418</v>
      </c>
      <c r="I150" s="292" t="s">
        <v>361</v>
      </c>
      <c r="J150" s="292" t="s">
        <v>409</v>
      </c>
      <c r="K150" s="288"/>
    </row>
    <row r="151" spans="2:11" ht="15" customHeight="1">
      <c r="B151" s="267"/>
      <c r="C151" s="292" t="s">
        <v>308</v>
      </c>
      <c r="D151" s="247"/>
      <c r="E151" s="247"/>
      <c r="F151" s="293" t="s">
        <v>359</v>
      </c>
      <c r="G151" s="247"/>
      <c r="H151" s="292" t="s">
        <v>419</v>
      </c>
      <c r="I151" s="292" t="s">
        <v>361</v>
      </c>
      <c r="J151" s="292" t="s">
        <v>409</v>
      </c>
      <c r="K151" s="288"/>
    </row>
    <row r="152" spans="2:11" ht="15" customHeight="1">
      <c r="B152" s="267"/>
      <c r="C152" s="292" t="s">
        <v>364</v>
      </c>
      <c r="D152" s="247"/>
      <c r="E152" s="247"/>
      <c r="F152" s="293" t="s">
        <v>365</v>
      </c>
      <c r="G152" s="247"/>
      <c r="H152" s="292" t="s">
        <v>398</v>
      </c>
      <c r="I152" s="292" t="s">
        <v>361</v>
      </c>
      <c r="J152" s="292">
        <v>50</v>
      </c>
      <c r="K152" s="288"/>
    </row>
    <row r="153" spans="2:11" ht="15" customHeight="1">
      <c r="B153" s="267"/>
      <c r="C153" s="292" t="s">
        <v>367</v>
      </c>
      <c r="D153" s="247"/>
      <c r="E153" s="247"/>
      <c r="F153" s="293" t="s">
        <v>359</v>
      </c>
      <c r="G153" s="247"/>
      <c r="H153" s="292" t="s">
        <v>398</v>
      </c>
      <c r="I153" s="292" t="s">
        <v>369</v>
      </c>
      <c r="J153" s="292"/>
      <c r="K153" s="288"/>
    </row>
    <row r="154" spans="2:11" ht="15" customHeight="1">
      <c r="B154" s="267"/>
      <c r="C154" s="292" t="s">
        <v>378</v>
      </c>
      <c r="D154" s="247"/>
      <c r="E154" s="247"/>
      <c r="F154" s="293" t="s">
        <v>365</v>
      </c>
      <c r="G154" s="247"/>
      <c r="H154" s="292" t="s">
        <v>398</v>
      </c>
      <c r="I154" s="292" t="s">
        <v>361</v>
      </c>
      <c r="J154" s="292">
        <v>50</v>
      </c>
      <c r="K154" s="288"/>
    </row>
    <row r="155" spans="2:11" ht="15" customHeight="1">
      <c r="B155" s="267"/>
      <c r="C155" s="292" t="s">
        <v>386</v>
      </c>
      <c r="D155" s="247"/>
      <c r="E155" s="247"/>
      <c r="F155" s="293" t="s">
        <v>365</v>
      </c>
      <c r="G155" s="247"/>
      <c r="H155" s="292" t="s">
        <v>398</v>
      </c>
      <c r="I155" s="292" t="s">
        <v>361</v>
      </c>
      <c r="J155" s="292">
        <v>50</v>
      </c>
      <c r="K155" s="288"/>
    </row>
    <row r="156" spans="2:11" ht="15" customHeight="1">
      <c r="B156" s="267"/>
      <c r="C156" s="292" t="s">
        <v>384</v>
      </c>
      <c r="D156" s="247"/>
      <c r="E156" s="247"/>
      <c r="F156" s="293" t="s">
        <v>365</v>
      </c>
      <c r="G156" s="247"/>
      <c r="H156" s="292" t="s">
        <v>398</v>
      </c>
      <c r="I156" s="292" t="s">
        <v>361</v>
      </c>
      <c r="J156" s="292">
        <v>50</v>
      </c>
      <c r="K156" s="288"/>
    </row>
    <row r="157" spans="2:11" ht="15" customHeight="1">
      <c r="B157" s="267"/>
      <c r="C157" s="292" t="s">
        <v>85</v>
      </c>
      <c r="D157" s="247"/>
      <c r="E157" s="247"/>
      <c r="F157" s="293" t="s">
        <v>359</v>
      </c>
      <c r="G157" s="247"/>
      <c r="H157" s="292" t="s">
        <v>420</v>
      </c>
      <c r="I157" s="292" t="s">
        <v>361</v>
      </c>
      <c r="J157" s="292" t="s">
        <v>421</v>
      </c>
      <c r="K157" s="288"/>
    </row>
    <row r="158" spans="2:11" ht="15" customHeight="1">
      <c r="B158" s="267"/>
      <c r="C158" s="292" t="s">
        <v>422</v>
      </c>
      <c r="D158" s="247"/>
      <c r="E158" s="247"/>
      <c r="F158" s="293" t="s">
        <v>359</v>
      </c>
      <c r="G158" s="247"/>
      <c r="H158" s="292" t="s">
        <v>423</v>
      </c>
      <c r="I158" s="292" t="s">
        <v>393</v>
      </c>
      <c r="J158" s="292"/>
      <c r="K158" s="288"/>
    </row>
    <row r="159" spans="2:11" ht="15" customHeight="1">
      <c r="B159" s="294"/>
      <c r="C159" s="276"/>
      <c r="D159" s="276"/>
      <c r="E159" s="276"/>
      <c r="F159" s="276"/>
      <c r="G159" s="276"/>
      <c r="H159" s="276"/>
      <c r="I159" s="276"/>
      <c r="J159" s="276"/>
      <c r="K159" s="295"/>
    </row>
    <row r="160" spans="2:11" ht="18.75" customHeight="1">
      <c r="B160" s="244"/>
      <c r="C160" s="247"/>
      <c r="D160" s="247"/>
      <c r="E160" s="247"/>
      <c r="F160" s="266"/>
      <c r="G160" s="247"/>
      <c r="H160" s="247"/>
      <c r="I160" s="247"/>
      <c r="J160" s="247"/>
      <c r="K160" s="244"/>
    </row>
    <row r="161" spans="2:11" ht="18.75" customHeight="1"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8"/>
      <c r="C163" s="373" t="s">
        <v>424</v>
      </c>
      <c r="D163" s="373"/>
      <c r="E163" s="373"/>
      <c r="F163" s="373"/>
      <c r="G163" s="373"/>
      <c r="H163" s="373"/>
      <c r="I163" s="373"/>
      <c r="J163" s="373"/>
      <c r="K163" s="239"/>
    </row>
    <row r="164" spans="2:11" ht="17.25" customHeight="1">
      <c r="B164" s="238"/>
      <c r="C164" s="259" t="s">
        <v>353</v>
      </c>
      <c r="D164" s="259"/>
      <c r="E164" s="259"/>
      <c r="F164" s="259" t="s">
        <v>354</v>
      </c>
      <c r="G164" s="296"/>
      <c r="H164" s="297" t="s">
        <v>104</v>
      </c>
      <c r="I164" s="297" t="s">
        <v>49</v>
      </c>
      <c r="J164" s="259" t="s">
        <v>355</v>
      </c>
      <c r="K164" s="239"/>
    </row>
    <row r="165" spans="2:11" ht="17.25" customHeight="1">
      <c r="B165" s="240"/>
      <c r="C165" s="261" t="s">
        <v>356</v>
      </c>
      <c r="D165" s="261"/>
      <c r="E165" s="261"/>
      <c r="F165" s="262" t="s">
        <v>357</v>
      </c>
      <c r="G165" s="298"/>
      <c r="H165" s="299"/>
      <c r="I165" s="299"/>
      <c r="J165" s="261" t="s">
        <v>358</v>
      </c>
      <c r="K165" s="241"/>
    </row>
    <row r="166" spans="2:11" ht="5.25" customHeight="1">
      <c r="B166" s="267"/>
      <c r="C166" s="264"/>
      <c r="D166" s="264"/>
      <c r="E166" s="264"/>
      <c r="F166" s="264"/>
      <c r="G166" s="265"/>
      <c r="H166" s="264"/>
      <c r="I166" s="264"/>
      <c r="J166" s="264"/>
      <c r="K166" s="288"/>
    </row>
    <row r="167" spans="2:11" ht="15" customHeight="1">
      <c r="B167" s="267"/>
      <c r="C167" s="247" t="s">
        <v>362</v>
      </c>
      <c r="D167" s="247"/>
      <c r="E167" s="247"/>
      <c r="F167" s="266" t="s">
        <v>359</v>
      </c>
      <c r="G167" s="247"/>
      <c r="H167" s="247" t="s">
        <v>398</v>
      </c>
      <c r="I167" s="247" t="s">
        <v>361</v>
      </c>
      <c r="J167" s="247">
        <v>120</v>
      </c>
      <c r="K167" s="288"/>
    </row>
    <row r="168" spans="2:11" ht="15" customHeight="1">
      <c r="B168" s="267"/>
      <c r="C168" s="247" t="s">
        <v>407</v>
      </c>
      <c r="D168" s="247"/>
      <c r="E168" s="247"/>
      <c r="F168" s="266" t="s">
        <v>359</v>
      </c>
      <c r="G168" s="247"/>
      <c r="H168" s="247" t="s">
        <v>408</v>
      </c>
      <c r="I168" s="247" t="s">
        <v>361</v>
      </c>
      <c r="J168" s="247" t="s">
        <v>409</v>
      </c>
      <c r="K168" s="288"/>
    </row>
    <row r="169" spans="2:11" ht="15" customHeight="1">
      <c r="B169" s="267"/>
      <c r="C169" s="247" t="s">
        <v>308</v>
      </c>
      <c r="D169" s="247"/>
      <c r="E169" s="247"/>
      <c r="F169" s="266" t="s">
        <v>359</v>
      </c>
      <c r="G169" s="247"/>
      <c r="H169" s="247" t="s">
        <v>425</v>
      </c>
      <c r="I169" s="247" t="s">
        <v>361</v>
      </c>
      <c r="J169" s="247" t="s">
        <v>409</v>
      </c>
      <c r="K169" s="288"/>
    </row>
    <row r="170" spans="2:11" ht="15" customHeight="1">
      <c r="B170" s="267"/>
      <c r="C170" s="247" t="s">
        <v>364</v>
      </c>
      <c r="D170" s="247"/>
      <c r="E170" s="247"/>
      <c r="F170" s="266" t="s">
        <v>365</v>
      </c>
      <c r="G170" s="247"/>
      <c r="H170" s="247" t="s">
        <v>425</v>
      </c>
      <c r="I170" s="247" t="s">
        <v>361</v>
      </c>
      <c r="J170" s="247">
        <v>50</v>
      </c>
      <c r="K170" s="288"/>
    </row>
    <row r="171" spans="2:11" ht="15" customHeight="1">
      <c r="B171" s="267"/>
      <c r="C171" s="247" t="s">
        <v>367</v>
      </c>
      <c r="D171" s="247"/>
      <c r="E171" s="247"/>
      <c r="F171" s="266" t="s">
        <v>359</v>
      </c>
      <c r="G171" s="247"/>
      <c r="H171" s="247" t="s">
        <v>425</v>
      </c>
      <c r="I171" s="247" t="s">
        <v>369</v>
      </c>
      <c r="J171" s="247"/>
      <c r="K171" s="288"/>
    </row>
    <row r="172" spans="2:11" ht="15" customHeight="1">
      <c r="B172" s="267"/>
      <c r="C172" s="247" t="s">
        <v>378</v>
      </c>
      <c r="D172" s="247"/>
      <c r="E172" s="247"/>
      <c r="F172" s="266" t="s">
        <v>365</v>
      </c>
      <c r="G172" s="247"/>
      <c r="H172" s="247" t="s">
        <v>425</v>
      </c>
      <c r="I172" s="247" t="s">
        <v>361</v>
      </c>
      <c r="J172" s="247">
        <v>50</v>
      </c>
      <c r="K172" s="288"/>
    </row>
    <row r="173" spans="2:11" ht="15" customHeight="1">
      <c r="B173" s="267"/>
      <c r="C173" s="247" t="s">
        <v>386</v>
      </c>
      <c r="D173" s="247"/>
      <c r="E173" s="247"/>
      <c r="F173" s="266" t="s">
        <v>365</v>
      </c>
      <c r="G173" s="247"/>
      <c r="H173" s="247" t="s">
        <v>425</v>
      </c>
      <c r="I173" s="247" t="s">
        <v>361</v>
      </c>
      <c r="J173" s="247">
        <v>50</v>
      </c>
      <c r="K173" s="288"/>
    </row>
    <row r="174" spans="2:11" ht="15" customHeight="1">
      <c r="B174" s="267"/>
      <c r="C174" s="247" t="s">
        <v>384</v>
      </c>
      <c r="D174" s="247"/>
      <c r="E174" s="247"/>
      <c r="F174" s="266" t="s">
        <v>365</v>
      </c>
      <c r="G174" s="247"/>
      <c r="H174" s="247" t="s">
        <v>425</v>
      </c>
      <c r="I174" s="247" t="s">
        <v>361</v>
      </c>
      <c r="J174" s="247">
        <v>50</v>
      </c>
      <c r="K174" s="288"/>
    </row>
    <row r="175" spans="2:11" ht="15" customHeight="1">
      <c r="B175" s="267"/>
      <c r="C175" s="247" t="s">
        <v>103</v>
      </c>
      <c r="D175" s="247"/>
      <c r="E175" s="247"/>
      <c r="F175" s="266" t="s">
        <v>359</v>
      </c>
      <c r="G175" s="247"/>
      <c r="H175" s="247" t="s">
        <v>426</v>
      </c>
      <c r="I175" s="247" t="s">
        <v>427</v>
      </c>
      <c r="J175" s="247"/>
      <c r="K175" s="288"/>
    </row>
    <row r="176" spans="2:11" ht="15" customHeight="1">
      <c r="B176" s="267"/>
      <c r="C176" s="247" t="s">
        <v>49</v>
      </c>
      <c r="D176" s="247"/>
      <c r="E176" s="247"/>
      <c r="F176" s="266" t="s">
        <v>359</v>
      </c>
      <c r="G176" s="247"/>
      <c r="H176" s="247" t="s">
        <v>428</v>
      </c>
      <c r="I176" s="247" t="s">
        <v>429</v>
      </c>
      <c r="J176" s="247">
        <v>1</v>
      </c>
      <c r="K176" s="288"/>
    </row>
    <row r="177" spans="2:11" ht="15" customHeight="1">
      <c r="B177" s="267"/>
      <c r="C177" s="247" t="s">
        <v>45</v>
      </c>
      <c r="D177" s="247"/>
      <c r="E177" s="247"/>
      <c r="F177" s="266" t="s">
        <v>359</v>
      </c>
      <c r="G177" s="247"/>
      <c r="H177" s="247" t="s">
        <v>430</v>
      </c>
      <c r="I177" s="247" t="s">
        <v>361</v>
      </c>
      <c r="J177" s="247">
        <v>20</v>
      </c>
      <c r="K177" s="288"/>
    </row>
    <row r="178" spans="2:11" ht="15" customHeight="1">
      <c r="B178" s="267"/>
      <c r="C178" s="247" t="s">
        <v>104</v>
      </c>
      <c r="D178" s="247"/>
      <c r="E178" s="247"/>
      <c r="F178" s="266" t="s">
        <v>359</v>
      </c>
      <c r="G178" s="247"/>
      <c r="H178" s="247" t="s">
        <v>431</v>
      </c>
      <c r="I178" s="247" t="s">
        <v>361</v>
      </c>
      <c r="J178" s="247">
        <v>255</v>
      </c>
      <c r="K178" s="288"/>
    </row>
    <row r="179" spans="2:11" ht="15" customHeight="1">
      <c r="B179" s="267"/>
      <c r="C179" s="247" t="s">
        <v>105</v>
      </c>
      <c r="D179" s="247"/>
      <c r="E179" s="247"/>
      <c r="F179" s="266" t="s">
        <v>359</v>
      </c>
      <c r="G179" s="247"/>
      <c r="H179" s="247" t="s">
        <v>324</v>
      </c>
      <c r="I179" s="247" t="s">
        <v>361</v>
      </c>
      <c r="J179" s="247">
        <v>10</v>
      </c>
      <c r="K179" s="288"/>
    </row>
    <row r="180" spans="2:11" ht="15" customHeight="1">
      <c r="B180" s="267"/>
      <c r="C180" s="247" t="s">
        <v>106</v>
      </c>
      <c r="D180" s="247"/>
      <c r="E180" s="247"/>
      <c r="F180" s="266" t="s">
        <v>359</v>
      </c>
      <c r="G180" s="247"/>
      <c r="H180" s="247" t="s">
        <v>432</v>
      </c>
      <c r="I180" s="247" t="s">
        <v>393</v>
      </c>
      <c r="J180" s="247"/>
      <c r="K180" s="288"/>
    </row>
    <row r="181" spans="2:11" ht="15" customHeight="1">
      <c r="B181" s="267"/>
      <c r="C181" s="247" t="s">
        <v>433</v>
      </c>
      <c r="D181" s="247"/>
      <c r="E181" s="247"/>
      <c r="F181" s="266" t="s">
        <v>359</v>
      </c>
      <c r="G181" s="247"/>
      <c r="H181" s="247" t="s">
        <v>434</v>
      </c>
      <c r="I181" s="247" t="s">
        <v>393</v>
      </c>
      <c r="J181" s="247"/>
      <c r="K181" s="288"/>
    </row>
    <row r="182" spans="2:11" ht="15" customHeight="1">
      <c r="B182" s="267"/>
      <c r="C182" s="247" t="s">
        <v>422</v>
      </c>
      <c r="D182" s="247"/>
      <c r="E182" s="247"/>
      <c r="F182" s="266" t="s">
        <v>359</v>
      </c>
      <c r="G182" s="247"/>
      <c r="H182" s="247" t="s">
        <v>435</v>
      </c>
      <c r="I182" s="247" t="s">
        <v>393</v>
      </c>
      <c r="J182" s="247"/>
      <c r="K182" s="288"/>
    </row>
    <row r="183" spans="2:11" ht="15" customHeight="1">
      <c r="B183" s="267"/>
      <c r="C183" s="247" t="s">
        <v>108</v>
      </c>
      <c r="D183" s="247"/>
      <c r="E183" s="247"/>
      <c r="F183" s="266" t="s">
        <v>365</v>
      </c>
      <c r="G183" s="247"/>
      <c r="H183" s="247" t="s">
        <v>436</v>
      </c>
      <c r="I183" s="247" t="s">
        <v>361</v>
      </c>
      <c r="J183" s="247">
        <v>50</v>
      </c>
      <c r="K183" s="288"/>
    </row>
    <row r="184" spans="2:11" ht="15" customHeight="1">
      <c r="B184" s="267"/>
      <c r="C184" s="247" t="s">
        <v>437</v>
      </c>
      <c r="D184" s="247"/>
      <c r="E184" s="247"/>
      <c r="F184" s="266" t="s">
        <v>365</v>
      </c>
      <c r="G184" s="247"/>
      <c r="H184" s="247" t="s">
        <v>438</v>
      </c>
      <c r="I184" s="247" t="s">
        <v>439</v>
      </c>
      <c r="J184" s="247"/>
      <c r="K184" s="288"/>
    </row>
    <row r="185" spans="2:11" ht="15" customHeight="1">
      <c r="B185" s="267"/>
      <c r="C185" s="247" t="s">
        <v>440</v>
      </c>
      <c r="D185" s="247"/>
      <c r="E185" s="247"/>
      <c r="F185" s="266" t="s">
        <v>365</v>
      </c>
      <c r="G185" s="247"/>
      <c r="H185" s="247" t="s">
        <v>441</v>
      </c>
      <c r="I185" s="247" t="s">
        <v>439</v>
      </c>
      <c r="J185" s="247"/>
      <c r="K185" s="288"/>
    </row>
    <row r="186" spans="2:11" ht="15" customHeight="1">
      <c r="B186" s="267"/>
      <c r="C186" s="247" t="s">
        <v>442</v>
      </c>
      <c r="D186" s="247"/>
      <c r="E186" s="247"/>
      <c r="F186" s="266" t="s">
        <v>365</v>
      </c>
      <c r="G186" s="247"/>
      <c r="H186" s="247" t="s">
        <v>443</v>
      </c>
      <c r="I186" s="247" t="s">
        <v>439</v>
      </c>
      <c r="J186" s="247"/>
      <c r="K186" s="288"/>
    </row>
    <row r="187" spans="2:11" ht="15" customHeight="1">
      <c r="B187" s="267"/>
      <c r="C187" s="300" t="s">
        <v>444</v>
      </c>
      <c r="D187" s="247"/>
      <c r="E187" s="247"/>
      <c r="F187" s="266" t="s">
        <v>365</v>
      </c>
      <c r="G187" s="247"/>
      <c r="H187" s="247" t="s">
        <v>445</v>
      </c>
      <c r="I187" s="247" t="s">
        <v>446</v>
      </c>
      <c r="J187" s="301" t="s">
        <v>447</v>
      </c>
      <c r="K187" s="288"/>
    </row>
    <row r="188" spans="2:11" ht="15" customHeight="1">
      <c r="B188" s="267"/>
      <c r="C188" s="252" t="s">
        <v>34</v>
      </c>
      <c r="D188" s="247"/>
      <c r="E188" s="247"/>
      <c r="F188" s="266" t="s">
        <v>359</v>
      </c>
      <c r="G188" s="247"/>
      <c r="H188" s="244" t="s">
        <v>448</v>
      </c>
      <c r="I188" s="247" t="s">
        <v>449</v>
      </c>
      <c r="J188" s="247"/>
      <c r="K188" s="288"/>
    </row>
    <row r="189" spans="2:11" ht="15" customHeight="1">
      <c r="B189" s="267"/>
      <c r="C189" s="252" t="s">
        <v>450</v>
      </c>
      <c r="D189" s="247"/>
      <c r="E189" s="247"/>
      <c r="F189" s="266" t="s">
        <v>359</v>
      </c>
      <c r="G189" s="247"/>
      <c r="H189" s="247" t="s">
        <v>451</v>
      </c>
      <c r="I189" s="247" t="s">
        <v>393</v>
      </c>
      <c r="J189" s="247"/>
      <c r="K189" s="288"/>
    </row>
    <row r="190" spans="2:11" ht="15" customHeight="1">
      <c r="B190" s="267"/>
      <c r="C190" s="252" t="s">
        <v>452</v>
      </c>
      <c r="D190" s="247"/>
      <c r="E190" s="247"/>
      <c r="F190" s="266" t="s">
        <v>359</v>
      </c>
      <c r="G190" s="247"/>
      <c r="H190" s="247" t="s">
        <v>453</v>
      </c>
      <c r="I190" s="247" t="s">
        <v>393</v>
      </c>
      <c r="J190" s="247"/>
      <c r="K190" s="288"/>
    </row>
    <row r="191" spans="2:11" ht="15" customHeight="1">
      <c r="B191" s="267"/>
      <c r="C191" s="252" t="s">
        <v>454</v>
      </c>
      <c r="D191" s="247"/>
      <c r="E191" s="247"/>
      <c r="F191" s="266" t="s">
        <v>365</v>
      </c>
      <c r="G191" s="247"/>
      <c r="H191" s="247" t="s">
        <v>455</v>
      </c>
      <c r="I191" s="247" t="s">
        <v>393</v>
      </c>
      <c r="J191" s="247"/>
      <c r="K191" s="288"/>
    </row>
    <row r="192" spans="2:11" ht="15" customHeight="1">
      <c r="B192" s="294"/>
      <c r="C192" s="302"/>
      <c r="D192" s="276"/>
      <c r="E192" s="276"/>
      <c r="F192" s="276"/>
      <c r="G192" s="276"/>
      <c r="H192" s="276"/>
      <c r="I192" s="276"/>
      <c r="J192" s="276"/>
      <c r="K192" s="295"/>
    </row>
    <row r="193" spans="2:11" ht="18.75" customHeight="1">
      <c r="B193" s="244"/>
      <c r="C193" s="247"/>
      <c r="D193" s="247"/>
      <c r="E193" s="247"/>
      <c r="F193" s="266"/>
      <c r="G193" s="247"/>
      <c r="H193" s="247"/>
      <c r="I193" s="247"/>
      <c r="J193" s="247"/>
      <c r="K193" s="244"/>
    </row>
    <row r="194" spans="2:11" ht="18.75" customHeight="1">
      <c r="B194" s="244"/>
      <c r="C194" s="247"/>
      <c r="D194" s="247"/>
      <c r="E194" s="247"/>
      <c r="F194" s="266"/>
      <c r="G194" s="247"/>
      <c r="H194" s="247"/>
      <c r="I194" s="247"/>
      <c r="J194" s="247"/>
      <c r="K194" s="244"/>
    </row>
    <row r="195" spans="2:11" ht="18.75" customHeight="1"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8"/>
      <c r="C197" s="373" t="s">
        <v>456</v>
      </c>
      <c r="D197" s="373"/>
      <c r="E197" s="373"/>
      <c r="F197" s="373"/>
      <c r="G197" s="373"/>
      <c r="H197" s="373"/>
      <c r="I197" s="373"/>
      <c r="J197" s="373"/>
      <c r="K197" s="239"/>
    </row>
    <row r="198" spans="2:11" ht="25.5" customHeight="1">
      <c r="B198" s="238"/>
      <c r="C198" s="303" t="s">
        <v>457</v>
      </c>
      <c r="D198" s="303"/>
      <c r="E198" s="303"/>
      <c r="F198" s="303" t="s">
        <v>458</v>
      </c>
      <c r="G198" s="304"/>
      <c r="H198" s="378" t="s">
        <v>459</v>
      </c>
      <c r="I198" s="378"/>
      <c r="J198" s="378"/>
      <c r="K198" s="239"/>
    </row>
    <row r="199" spans="2:11" ht="5.25" customHeight="1">
      <c r="B199" s="267"/>
      <c r="C199" s="264"/>
      <c r="D199" s="264"/>
      <c r="E199" s="264"/>
      <c r="F199" s="264"/>
      <c r="G199" s="247"/>
      <c r="H199" s="264"/>
      <c r="I199" s="264"/>
      <c r="J199" s="264"/>
      <c r="K199" s="288"/>
    </row>
    <row r="200" spans="2:11" ht="15" customHeight="1">
      <c r="B200" s="267"/>
      <c r="C200" s="247" t="s">
        <v>449</v>
      </c>
      <c r="D200" s="247"/>
      <c r="E200" s="247"/>
      <c r="F200" s="266" t="s">
        <v>35</v>
      </c>
      <c r="G200" s="247"/>
      <c r="H200" s="377" t="s">
        <v>460</v>
      </c>
      <c r="I200" s="377"/>
      <c r="J200" s="377"/>
      <c r="K200" s="288"/>
    </row>
    <row r="201" spans="2:11" ht="15" customHeight="1">
      <c r="B201" s="267"/>
      <c r="C201" s="273"/>
      <c r="D201" s="247"/>
      <c r="E201" s="247"/>
      <c r="F201" s="266" t="s">
        <v>36</v>
      </c>
      <c r="G201" s="247"/>
      <c r="H201" s="377" t="s">
        <v>461</v>
      </c>
      <c r="I201" s="377"/>
      <c r="J201" s="377"/>
      <c r="K201" s="288"/>
    </row>
    <row r="202" spans="2:11" ht="15" customHeight="1">
      <c r="B202" s="267"/>
      <c r="C202" s="273"/>
      <c r="D202" s="247"/>
      <c r="E202" s="247"/>
      <c r="F202" s="266" t="s">
        <v>39</v>
      </c>
      <c r="G202" s="247"/>
      <c r="H202" s="377" t="s">
        <v>462</v>
      </c>
      <c r="I202" s="377"/>
      <c r="J202" s="377"/>
      <c r="K202" s="288"/>
    </row>
    <row r="203" spans="2:11" ht="15" customHeight="1">
      <c r="B203" s="267"/>
      <c r="C203" s="247"/>
      <c r="D203" s="247"/>
      <c r="E203" s="247"/>
      <c r="F203" s="266" t="s">
        <v>37</v>
      </c>
      <c r="G203" s="247"/>
      <c r="H203" s="377" t="s">
        <v>463</v>
      </c>
      <c r="I203" s="377"/>
      <c r="J203" s="377"/>
      <c r="K203" s="288"/>
    </row>
    <row r="204" spans="2:11" ht="15" customHeight="1">
      <c r="B204" s="267"/>
      <c r="C204" s="247"/>
      <c r="D204" s="247"/>
      <c r="E204" s="247"/>
      <c r="F204" s="266" t="s">
        <v>38</v>
      </c>
      <c r="G204" s="247"/>
      <c r="H204" s="377" t="s">
        <v>464</v>
      </c>
      <c r="I204" s="377"/>
      <c r="J204" s="377"/>
      <c r="K204" s="288"/>
    </row>
    <row r="205" spans="2:11" ht="15" customHeight="1">
      <c r="B205" s="267"/>
      <c r="C205" s="247"/>
      <c r="D205" s="247"/>
      <c r="E205" s="247"/>
      <c r="F205" s="266"/>
      <c r="G205" s="247"/>
      <c r="H205" s="247"/>
      <c r="I205" s="247"/>
      <c r="J205" s="247"/>
      <c r="K205" s="288"/>
    </row>
    <row r="206" spans="2:11" ht="15" customHeight="1">
      <c r="B206" s="267"/>
      <c r="C206" s="247" t="s">
        <v>405</v>
      </c>
      <c r="D206" s="247"/>
      <c r="E206" s="247"/>
      <c r="F206" s="266" t="s">
        <v>71</v>
      </c>
      <c r="G206" s="247"/>
      <c r="H206" s="377" t="s">
        <v>465</v>
      </c>
      <c r="I206" s="377"/>
      <c r="J206" s="377"/>
      <c r="K206" s="288"/>
    </row>
    <row r="207" spans="2:11" ht="15" customHeight="1">
      <c r="B207" s="267"/>
      <c r="C207" s="273"/>
      <c r="D207" s="247"/>
      <c r="E207" s="247"/>
      <c r="F207" s="266" t="s">
        <v>302</v>
      </c>
      <c r="G207" s="247"/>
      <c r="H207" s="377" t="s">
        <v>303</v>
      </c>
      <c r="I207" s="377"/>
      <c r="J207" s="377"/>
      <c r="K207" s="288"/>
    </row>
    <row r="208" spans="2:11" ht="15" customHeight="1">
      <c r="B208" s="267"/>
      <c r="C208" s="247"/>
      <c r="D208" s="247"/>
      <c r="E208" s="247"/>
      <c r="F208" s="266" t="s">
        <v>300</v>
      </c>
      <c r="G208" s="247"/>
      <c r="H208" s="377" t="s">
        <v>466</v>
      </c>
      <c r="I208" s="377"/>
      <c r="J208" s="377"/>
      <c r="K208" s="288"/>
    </row>
    <row r="209" spans="2:11" ht="15" customHeight="1">
      <c r="B209" s="305"/>
      <c r="C209" s="273"/>
      <c r="D209" s="273"/>
      <c r="E209" s="273"/>
      <c r="F209" s="266" t="s">
        <v>304</v>
      </c>
      <c r="G209" s="252"/>
      <c r="H209" s="379" t="s">
        <v>305</v>
      </c>
      <c r="I209" s="379"/>
      <c r="J209" s="379"/>
      <c r="K209" s="306"/>
    </row>
    <row r="210" spans="2:11" ht="15" customHeight="1">
      <c r="B210" s="305"/>
      <c r="C210" s="273"/>
      <c r="D210" s="273"/>
      <c r="E210" s="273"/>
      <c r="F210" s="266" t="s">
        <v>306</v>
      </c>
      <c r="G210" s="252"/>
      <c r="H210" s="379" t="s">
        <v>467</v>
      </c>
      <c r="I210" s="379"/>
      <c r="J210" s="379"/>
      <c r="K210" s="306"/>
    </row>
    <row r="211" spans="2:11" ht="15" customHeight="1">
      <c r="B211" s="305"/>
      <c r="C211" s="273"/>
      <c r="D211" s="273"/>
      <c r="E211" s="273"/>
      <c r="F211" s="307"/>
      <c r="G211" s="252"/>
      <c r="H211" s="308"/>
      <c r="I211" s="308"/>
      <c r="J211" s="308"/>
      <c r="K211" s="306"/>
    </row>
    <row r="212" spans="2:11" ht="15" customHeight="1">
      <c r="B212" s="305"/>
      <c r="C212" s="247" t="s">
        <v>429</v>
      </c>
      <c r="D212" s="273"/>
      <c r="E212" s="273"/>
      <c r="F212" s="266">
        <v>1</v>
      </c>
      <c r="G212" s="252"/>
      <c r="H212" s="379" t="s">
        <v>468</v>
      </c>
      <c r="I212" s="379"/>
      <c r="J212" s="379"/>
      <c r="K212" s="306"/>
    </row>
    <row r="213" spans="2:11" ht="15" customHeight="1">
      <c r="B213" s="305"/>
      <c r="C213" s="273"/>
      <c r="D213" s="273"/>
      <c r="E213" s="273"/>
      <c r="F213" s="266">
        <v>2</v>
      </c>
      <c r="G213" s="252"/>
      <c r="H213" s="379" t="s">
        <v>469</v>
      </c>
      <c r="I213" s="379"/>
      <c r="J213" s="379"/>
      <c r="K213" s="306"/>
    </row>
    <row r="214" spans="2:11" ht="15" customHeight="1">
      <c r="B214" s="305"/>
      <c r="C214" s="273"/>
      <c r="D214" s="273"/>
      <c r="E214" s="273"/>
      <c r="F214" s="266">
        <v>3</v>
      </c>
      <c r="G214" s="252"/>
      <c r="H214" s="379" t="s">
        <v>470</v>
      </c>
      <c r="I214" s="379"/>
      <c r="J214" s="379"/>
      <c r="K214" s="306"/>
    </row>
    <row r="215" spans="2:11" ht="15" customHeight="1">
      <c r="B215" s="305"/>
      <c r="C215" s="273"/>
      <c r="D215" s="273"/>
      <c r="E215" s="273"/>
      <c r="F215" s="266">
        <v>4</v>
      </c>
      <c r="G215" s="252"/>
      <c r="H215" s="379" t="s">
        <v>471</v>
      </c>
      <c r="I215" s="379"/>
      <c r="J215" s="379"/>
      <c r="K215" s="306"/>
    </row>
    <row r="216" spans="2:11" ht="12.75" customHeight="1">
      <c r="B216" s="309"/>
      <c r="C216" s="310"/>
      <c r="D216" s="310"/>
      <c r="E216" s="310"/>
      <c r="F216" s="310"/>
      <c r="G216" s="310"/>
      <c r="H216" s="310"/>
      <c r="I216" s="310"/>
      <c r="J216" s="310"/>
      <c r="K216" s="311"/>
    </row>
  </sheetData>
  <sheetProtection password="CB59" sheet="1" objects="1" scenarios="1" formatCells="0" formatColumns="0" formatRows="0" insertColumns="0" insertRows="0" insertHyperlinks="0" deleteColumns="0" deleteRows="0" sort="0" autoFilter="0" pivotTables="0"/>
  <mergeCells count="77">
    <mergeCell ref="H215:J215"/>
    <mergeCell ref="H213:J213"/>
    <mergeCell ref="H210:J210"/>
    <mergeCell ref="H209:J209"/>
    <mergeCell ref="H212:J212"/>
    <mergeCell ref="H214:J214"/>
    <mergeCell ref="D64:J64"/>
    <mergeCell ref="D66:J66"/>
    <mergeCell ref="C73:J73"/>
    <mergeCell ref="D65:J65"/>
    <mergeCell ref="H208:J208"/>
    <mergeCell ref="H207:J207"/>
    <mergeCell ref="H203:J203"/>
    <mergeCell ref="H198:J198"/>
    <mergeCell ref="H204:J204"/>
    <mergeCell ref="H202:J202"/>
    <mergeCell ref="H200:J200"/>
    <mergeCell ref="C163:J163"/>
    <mergeCell ref="C197:J197"/>
    <mergeCell ref="H201:J201"/>
    <mergeCell ref="H206:J206"/>
    <mergeCell ref="C145:J145"/>
    <mergeCell ref="C100:J100"/>
    <mergeCell ref="D67:J67"/>
    <mergeCell ref="D68:J68"/>
    <mergeCell ref="C120:J120"/>
    <mergeCell ref="D63:J63"/>
    <mergeCell ref="D32:J32"/>
    <mergeCell ref="C52:J52"/>
    <mergeCell ref="C50:J50"/>
    <mergeCell ref="G35:J35"/>
    <mergeCell ref="D49:J49"/>
    <mergeCell ref="D57:J57"/>
    <mergeCell ref="D60:J60"/>
    <mergeCell ref="D58:J58"/>
    <mergeCell ref="D61:J61"/>
    <mergeCell ref="D59:J59"/>
    <mergeCell ref="G42:J42"/>
    <mergeCell ref="D56:J56"/>
    <mergeCell ref="C53:J53"/>
    <mergeCell ref="C55:J55"/>
    <mergeCell ref="E48:J48"/>
    <mergeCell ref="D26:J26"/>
    <mergeCell ref="D28:J28"/>
    <mergeCell ref="G36:J36"/>
    <mergeCell ref="G37:J37"/>
    <mergeCell ref="E46:J46"/>
    <mergeCell ref="D31:J31"/>
    <mergeCell ref="D33:J33"/>
    <mergeCell ref="G34:J34"/>
    <mergeCell ref="G39:J39"/>
    <mergeCell ref="G40:J40"/>
    <mergeCell ref="G41:J41"/>
    <mergeCell ref="E47:J47"/>
    <mergeCell ref="G43:J43"/>
    <mergeCell ref="D45:J45"/>
    <mergeCell ref="G38:J38"/>
    <mergeCell ref="D29:J29"/>
    <mergeCell ref="C23:J23"/>
    <mergeCell ref="D25:J25"/>
    <mergeCell ref="D11:J11"/>
    <mergeCell ref="F21:J21"/>
    <mergeCell ref="F19:J19"/>
    <mergeCell ref="F20:J20"/>
    <mergeCell ref="F17:J17"/>
    <mergeCell ref="F18:J18"/>
    <mergeCell ref="F16:J16"/>
    <mergeCell ref="C24:J24"/>
    <mergeCell ref="D14:J14"/>
    <mergeCell ref="D15:J15"/>
    <mergeCell ref="C3:J3"/>
    <mergeCell ref="C4:J4"/>
    <mergeCell ref="C6:J6"/>
    <mergeCell ref="C7:J7"/>
    <mergeCell ref="D10:J10"/>
    <mergeCell ref="D13:J13"/>
    <mergeCell ref="C9:J9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Mazlik</dc:creator>
  <cp:keywords/>
  <dc:description/>
  <cp:lastModifiedBy>PC</cp:lastModifiedBy>
  <dcterms:created xsi:type="dcterms:W3CDTF">2019-08-11T18:59:21Z</dcterms:created>
  <dcterms:modified xsi:type="dcterms:W3CDTF">2020-04-22T07:16:37Z</dcterms:modified>
  <cp:category/>
  <cp:version/>
  <cp:contentType/>
  <cp:contentStatus/>
</cp:coreProperties>
</file>