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/>
  <bookViews>
    <workbookView xWindow="330" yWindow="405" windowWidth="19425" windowHeight="7605" activeTab="1"/>
  </bookViews>
  <sheets>
    <sheet name="Rekapitulace stavby" sheetId="1" r:id="rId1"/>
    <sheet name="2020 - WC A Gymnázium" sheetId="2" r:id="rId2"/>
  </sheets>
  <definedNames>
    <definedName name="_xlnm._FilterDatabase" localSheetId="1" hidden="1">'2020 - WC A Gymnázium'!$C$135:$K$272</definedName>
    <definedName name="_xlnm.Print_Area" localSheetId="1">'2020 - WC A Gymnázium'!$B$2:$V$274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'2020 - WC A Gymnázium'!$135:$135</definedName>
  </definedNames>
  <calcPr calcId="125725"/>
</workbook>
</file>

<file path=xl/sharedStrings.xml><?xml version="1.0" encoding="utf-8"?>
<sst xmlns="http://schemas.openxmlformats.org/spreadsheetml/2006/main" count="2110" uniqueCount="637">
  <si>
    <t>Export Komplet</t>
  </si>
  <si>
    <t/>
  </si>
  <si>
    <t>2.0</t>
  </si>
  <si>
    <t>ZAMOK</t>
  </si>
  <si>
    <t>False</t>
  </si>
  <si>
    <t>{858c22d1-7ff0-4555-9a29-d933a4f9a8cf}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</si>
  <si>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</si>
  <si>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</si>
  <si>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</si>
  <si>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</si>
  <si>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</si>
  <si>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</si>
  <si>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</si>
  <si>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</si>
  <si>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</si>
  <si>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</si>
  <si>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</si>
  <si>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</si>
  <si>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</si>
  <si>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</si>
  <si>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</si>
  <si>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</si>
  <si>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</si>
  <si>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</si>
  <si>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</si>
  <si>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</si>
  <si>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</si>
  <si>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</si>
  <si>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</si>
  <si>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</si>
  <si>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</si>
  <si>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</si>
  <si>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</si>
  <si>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</si>
  <si>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</si>
  <si>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</si>
  <si>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</si>
  <si>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</si>
  <si>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</si>
  <si>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</si>
  <si>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</si>
  <si>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</si>
  <si>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</si>
  <si>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</si>
  <si>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</si>
  <si>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</si>
  <si>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</si>
  <si>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</si>
  <si>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</si>
  <si>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</si>
  <si>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</si>
  <si>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</si>
  <si>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</si>
  <si>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</si>
  <si>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</si>
  <si>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</si>
  <si>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</si>
  <si>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</si>
  <si>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</si>
  <si>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</si>
  <si>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</si>
  <si>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</si>
  <si>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</si>
  <si>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</si>
  <si>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</si>
  <si>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</si>
  <si>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</si>
  <si>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</si>
  <si>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</si>
  <si>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</si>
  <si>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</si>
  <si>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</si>
  <si>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</si>
  <si>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</si>
  <si>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</si>
  <si>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</si>
  <si>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</si>
  <si>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</si>
  <si>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</si>
  <si>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</si>
  <si>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</si>
  <si>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</si>
  <si>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</si>
  <si>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</si>
  <si>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</si>
  <si>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</si>
  <si>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</si>
  <si>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</si>
  <si>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</si>
  <si>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</si>
  <si>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</si>
  <si>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</si>
  <si>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</si>
  <si>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</si>
  <si>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</si>
  <si>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</si>
  <si>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735 - Ústřední vytápění - otopná tělesa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</si>
  <si>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</si>
  <si>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</si>
  <si>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</si>
  <si>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</si>
  <si>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</si>
  <si>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</si>
  <si>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</si>
  <si>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</si>
  <si>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</si>
  <si>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VRN2 - Příprava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</si>
  <si>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</si>
  <si>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</si>
  <si>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</si>
  <si>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</si>
  <si>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</si>
  <si>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</si>
  <si>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</si>
  <si>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</si>
  <si>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</si>
  <si>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</si>
  <si>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</si>
  <si>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</si>
  <si>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</si>
  <si>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</si>
  <si>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Dodavatel</t>
  </si>
  <si>
    <t>Náklady soupisu celkem</t>
  </si>
  <si>
    <t>HSV</t>
  </si>
  <si>
    <t>Práce a dodávky HSV</t>
  </si>
  <si>
    <t>ROZPOCET</t>
  </si>
  <si>
    <t>3</t>
  </si>
  <si>
    <t>Svislé a kompletní konstrukce</t>
  </si>
  <si>
    <t>64</t>
  </si>
  <si>
    <t>K</t>
  </si>
  <si>
    <t>342272225.XLA</t>
  </si>
  <si>
    <t>Příčka z tvárnic Ytong Klasik 100 na tenkovrstvou maltu tl 100 mm</t>
  </si>
  <si>
    <t>m2</t>
  </si>
  <si>
    <t>4</t>
  </si>
  <si>
    <t>1629842067</t>
  </si>
  <si>
    <t>65</t>
  </si>
  <si>
    <t>342291121</t>
  </si>
  <si>
    <t>Ukotvení příček k cihelným konstrukcím plochými kotvami</t>
  </si>
  <si>
    <t>m</t>
  </si>
  <si>
    <t>245038552</t>
  </si>
  <si>
    <t>6</t>
  </si>
  <si>
    <t>Úpravy povrchů, podlahy a osazování výplní</t>
  </si>
  <si>
    <t>139</t>
  </si>
  <si>
    <t>612131101</t>
  </si>
  <si>
    <t>Cementový postřik vnitřních stěn nanášený celoplošně ručně</t>
  </si>
  <si>
    <t>1587290513</t>
  </si>
  <si>
    <t>163</t>
  </si>
  <si>
    <t>612315101</t>
  </si>
  <si>
    <t>Vápenná hrubá omítka rýh ve stěnách šířky do 150 mm</t>
  </si>
  <si>
    <t>-728897398</t>
  </si>
  <si>
    <t>67</t>
  </si>
  <si>
    <t>612321111</t>
  </si>
  <si>
    <t>Vápenocementová omítka hrubá jednovrstvá zatřená vnitřních stěn nanášená ručně</t>
  </si>
  <si>
    <t>-985459813</t>
  </si>
  <si>
    <t>66</t>
  </si>
  <si>
    <t>612321141</t>
  </si>
  <si>
    <t>Vápenocementová omítka štuková dvouvrstvá vnitřních stěn nanášená ručně</t>
  </si>
  <si>
    <t>332948726</t>
  </si>
  <si>
    <t>164</t>
  </si>
  <si>
    <t>631312141</t>
  </si>
  <si>
    <t>Doplnění rýh v dosavadních mazaninách betonem prostým</t>
  </si>
  <si>
    <t>m3</t>
  </si>
  <si>
    <t>1890067556</t>
  </si>
  <si>
    <t>112</t>
  </si>
  <si>
    <t>632451101</t>
  </si>
  <si>
    <t>Cementový samonivelační potěr ze suchých směsí tloušťky do 5 mm</t>
  </si>
  <si>
    <t>-1120441346</t>
  </si>
  <si>
    <t>153</t>
  </si>
  <si>
    <t>642942611</t>
  </si>
  <si>
    <t>Osazování zárubní nebo rámů dveřních kovových do 2,5 m2 na montážní pěnu</t>
  </si>
  <si>
    <t>kus</t>
  </si>
  <si>
    <t>1663865309</t>
  </si>
  <si>
    <t>154</t>
  </si>
  <si>
    <t>M</t>
  </si>
  <si>
    <t>55331346</t>
  </si>
  <si>
    <t>zárubeň ocelová pro běžné zdění a pórobeton 100 levá/pravá 600</t>
  </si>
  <si>
    <t>8</t>
  </si>
  <si>
    <t>1755381222</t>
  </si>
  <si>
    <t>155</t>
  </si>
  <si>
    <t>55331348</t>
  </si>
  <si>
    <t>zárubeň ocelová pro běžné zdění a pórobeton 100 levá/pravá 700</t>
  </si>
  <si>
    <t>1597303327</t>
  </si>
  <si>
    <t>9</t>
  </si>
  <si>
    <t>Ostatní konstrukce a práce, bourání</t>
  </si>
  <si>
    <t>141</t>
  </si>
  <si>
    <t>949101112</t>
  </si>
  <si>
    <t>Lešení pomocné pro objekty pozemních staveb s lešeňovou podlahou v do 3,5 m zatížení do 150 kg/m2</t>
  </si>
  <si>
    <t>-1657262648</t>
  </si>
  <si>
    <t>142</t>
  </si>
  <si>
    <t>952901111</t>
  </si>
  <si>
    <t>Vyčištění budov bytové a občanské výstavby při výšce podlaží do 4 m</t>
  </si>
  <si>
    <t>-2057742466</t>
  </si>
  <si>
    <t>68</t>
  </si>
  <si>
    <t>962031133</t>
  </si>
  <si>
    <t>576922134</t>
  </si>
  <si>
    <t>69</t>
  </si>
  <si>
    <t>965081223</t>
  </si>
  <si>
    <t>Bourání podlah z dlaždic keramických nebo xylolitových tl přes 10 mm plochy přes 1 m2</t>
  </si>
  <si>
    <t>816325191</t>
  </si>
  <si>
    <t>70</t>
  </si>
  <si>
    <t>968072455</t>
  </si>
  <si>
    <t>Vybourání kovových dveřních zárubní pl do 2 m2</t>
  </si>
  <si>
    <t>1839445235</t>
  </si>
  <si>
    <t>7</t>
  </si>
  <si>
    <t>971033641</t>
  </si>
  <si>
    <t>Vybourání otvorů ve zdivu cihelném pl do 4 m2 na MVC nebo MV tl do 300 mm</t>
  </si>
  <si>
    <t>1502392551</t>
  </si>
  <si>
    <t>159</t>
  </si>
  <si>
    <t>974031121</t>
  </si>
  <si>
    <t>Vysekání rýh ve zdivu cihelném hl do 30 mm š do 30 mm</t>
  </si>
  <si>
    <t>-1816379354</t>
  </si>
  <si>
    <t>162</t>
  </si>
  <si>
    <t>974031164</t>
  </si>
  <si>
    <t>Vysekání rýh ve zdivu cihelném hl do 150 mm š do 150 mm</t>
  </si>
  <si>
    <t>916139181</t>
  </si>
  <si>
    <t>161</t>
  </si>
  <si>
    <t>974042577</t>
  </si>
  <si>
    <t>Vysekání rýh v dlažbě betonové nebo jiné monolitické hl do 200 mm š do 300 mm</t>
  </si>
  <si>
    <t>-2018631371</t>
  </si>
  <si>
    <t>145</t>
  </si>
  <si>
    <t>978013191</t>
  </si>
  <si>
    <t>Otlučení (osekání) vnitřní vápenné nebo vápenocementové omítky stěn v rozsahu do 100 %</t>
  </si>
  <si>
    <t>2112994219</t>
  </si>
  <si>
    <t>71</t>
  </si>
  <si>
    <t>978059541</t>
  </si>
  <si>
    <t>Odsekání a odebrání obkladů stěn z vnitřních obkládaček plochy přes 1 m2</t>
  </si>
  <si>
    <t>2021668007</t>
  </si>
  <si>
    <t>997</t>
  </si>
  <si>
    <t>Přesun sutě</t>
  </si>
  <si>
    <t>165</t>
  </si>
  <si>
    <t>997013113</t>
  </si>
  <si>
    <t>Vnitrostaveništní doprava suti a vybouraných hmot pro budovy v do 12 m s použitím mechanizace</t>
  </si>
  <si>
    <t>t</t>
  </si>
  <si>
    <t>-34017270</t>
  </si>
  <si>
    <t>166</t>
  </si>
  <si>
    <t>997013501</t>
  </si>
  <si>
    <t>Odvoz suti a vybouraných hmot na skládku nebo meziskládku do 1 km se složením</t>
  </si>
  <si>
    <t>-2002294396</t>
  </si>
  <si>
    <t>167</t>
  </si>
  <si>
    <t>997013609</t>
  </si>
  <si>
    <t>Poplatek za uložení na skládce (skládkovné) stavebního odpadu ze směsí nebo oddělených frakcí betonu, cihel a keramických výrobků kód odpadu 17 01 07</t>
  </si>
  <si>
    <t>1123168365</t>
  </si>
  <si>
    <t>168</t>
  </si>
  <si>
    <t>997013631</t>
  </si>
  <si>
    <t>Poplatek za uložení na skládce (skládkovné) stavebního odpadu směsného kód odpadu 17 09 04</t>
  </si>
  <si>
    <t>187673691</t>
  </si>
  <si>
    <t>998</t>
  </si>
  <si>
    <t>Přesun hmot</t>
  </si>
  <si>
    <t>169</t>
  </si>
  <si>
    <t>998011002</t>
  </si>
  <si>
    <t>Přesun hmot pro budovy zděné v do 12 m</t>
  </si>
  <si>
    <t>-152813576</t>
  </si>
  <si>
    <t>PSV</t>
  </si>
  <si>
    <t>Práce a dodávky PSV</t>
  </si>
  <si>
    <t>721</t>
  </si>
  <si>
    <t>Zdravotechnika - vnitřní kanalizace</t>
  </si>
  <si>
    <t>72</t>
  </si>
  <si>
    <t>721171808</t>
  </si>
  <si>
    <t>Demontáž potrubí z PVC do D 114</t>
  </si>
  <si>
    <t>16</t>
  </si>
  <si>
    <t>-874238403</t>
  </si>
  <si>
    <t>75</t>
  </si>
  <si>
    <t>721173606</t>
  </si>
  <si>
    <t>Potrubí kanalizační z PE svodné DN 100</t>
  </si>
  <si>
    <t>1487425071</t>
  </si>
  <si>
    <t>73</t>
  </si>
  <si>
    <t>721173706</t>
  </si>
  <si>
    <t>Potrubí kanalizační z PE odpadní DN 100</t>
  </si>
  <si>
    <t>190657300</t>
  </si>
  <si>
    <t>94</t>
  </si>
  <si>
    <t>721290111</t>
  </si>
  <si>
    <t>Zkouška těsnosti potrubí kanalizace vodou do DN 125</t>
  </si>
  <si>
    <t>1011139800</t>
  </si>
  <si>
    <t>172</t>
  </si>
  <si>
    <t>721290822</t>
  </si>
  <si>
    <t>Přemístění vnitrostaveništní demontovaných hmot vnitřní kanalizace v objektech výšky do 12 m</t>
  </si>
  <si>
    <t>-540891120</t>
  </si>
  <si>
    <t>170</t>
  </si>
  <si>
    <t>998721102</t>
  </si>
  <si>
    <t>Přesun hmot tonážní pro vnitřní kanalizace v objektech v do 12 m</t>
  </si>
  <si>
    <t>-631202753</t>
  </si>
  <si>
    <t>171</t>
  </si>
  <si>
    <t>998721181</t>
  </si>
  <si>
    <t>Příplatek k přesunu hmot tonážní 721 prováděný bez použití mechanizace</t>
  </si>
  <si>
    <t>385194066</t>
  </si>
  <si>
    <t>722</t>
  </si>
  <si>
    <t>Zdravotechnika - vnitřní vodovod</t>
  </si>
  <si>
    <t>74</t>
  </si>
  <si>
    <t>722170804</t>
  </si>
  <si>
    <t>Demontáž rozvodů vody z plastů do D 50</t>
  </si>
  <si>
    <t>-1494543208</t>
  </si>
  <si>
    <t>76</t>
  </si>
  <si>
    <t>722173103</t>
  </si>
  <si>
    <t>Potrubí vodovodní plastové PE-Xa spoj násuvnou objímkou plastovou D 20x2,8 mm</t>
  </si>
  <si>
    <t>1058528155</t>
  </si>
  <si>
    <t>95</t>
  </si>
  <si>
    <t>722181222</t>
  </si>
  <si>
    <t>Ochrana vodovodního potrubí přilepenými termoizolačními trubicemi z PE tl do 9 mm DN do 45 mm</t>
  </si>
  <si>
    <t>119156727</t>
  </si>
  <si>
    <t>22</t>
  </si>
  <si>
    <t>722220861</t>
  </si>
  <si>
    <t>Demontáž armatur závitových se dvěma závity G do 3/4</t>
  </si>
  <si>
    <t>-1839947420</t>
  </si>
  <si>
    <t>96</t>
  </si>
  <si>
    <t>722290226</t>
  </si>
  <si>
    <t>Zkouška těsnosti vodovodního potrubí závitového do DN 50</t>
  </si>
  <si>
    <t>1097827225</t>
  </si>
  <si>
    <t>97</t>
  </si>
  <si>
    <t>722290234</t>
  </si>
  <si>
    <t>Proplach a dezinfekce vodovodního potrubí do DN 80</t>
  </si>
  <si>
    <t>-285861342</t>
  </si>
  <si>
    <t>175</t>
  </si>
  <si>
    <t>722290822</t>
  </si>
  <si>
    <t>Přemístění vnitrostaveništní demontovaných hmot pro vnitřní vodovod v objektech výšky do 12 m</t>
  </si>
  <si>
    <t>-50056270</t>
  </si>
  <si>
    <t>173</t>
  </si>
  <si>
    <t>998722102</t>
  </si>
  <si>
    <t>Přesun hmot tonážní pro vnitřní vodovod v objektech v do 12 m</t>
  </si>
  <si>
    <t>63226214</t>
  </si>
  <si>
    <t>174</t>
  </si>
  <si>
    <t>998722181</t>
  </si>
  <si>
    <t>Příplatek k přesunu hmot tonážní 722 prováděný bez použití mechanizace</t>
  </si>
  <si>
    <t>1728207609</t>
  </si>
  <si>
    <t>725</t>
  </si>
  <si>
    <t>Zdravotechnika - zařizovací předměty</t>
  </si>
  <si>
    <t>78</t>
  </si>
  <si>
    <t>725110811</t>
  </si>
  <si>
    <t>Demontáž klozetů a výlevek se splachovací nádrží</t>
  </si>
  <si>
    <t>soubor</t>
  </si>
  <si>
    <t>342634630</t>
  </si>
  <si>
    <t>105</t>
  </si>
  <si>
    <t>725112022</t>
  </si>
  <si>
    <t>Klozet keramický závěsný na nosné stěny s hlubokým splachováním odpad vodorovný</t>
  </si>
  <si>
    <t>2107852883</t>
  </si>
  <si>
    <t>77</t>
  </si>
  <si>
    <t>725210821</t>
  </si>
  <si>
    <t>Demontáž umyvadel bez výtokových armatur</t>
  </si>
  <si>
    <t>1807676721</t>
  </si>
  <si>
    <t>82</t>
  </si>
  <si>
    <t>725211603</t>
  </si>
  <si>
    <t>Umyvadlo keramické bílé šířky 600 mm bez krytu na sifon připevněné na stěnu šrouby</t>
  </si>
  <si>
    <t>-55998973</t>
  </si>
  <si>
    <t>84</t>
  </si>
  <si>
    <t>725330820</t>
  </si>
  <si>
    <t>Demontáž výlevka diturvitová</t>
  </si>
  <si>
    <t>2062287810</t>
  </si>
  <si>
    <t>83</t>
  </si>
  <si>
    <t>725331111</t>
  </si>
  <si>
    <t>Výlevka bez výtokových armatur keramická se sklopnou plastovou mřížkou 500 mm</t>
  </si>
  <si>
    <t>1396966298</t>
  </si>
  <si>
    <t>177</t>
  </si>
  <si>
    <t>725590812</t>
  </si>
  <si>
    <t>Přemístění vnitrostaveništní demontovaných zařizovacích předmětů v objektech výšky do 12 m</t>
  </si>
  <si>
    <t>-2061349379</t>
  </si>
  <si>
    <t>179</t>
  </si>
  <si>
    <t>-197063147</t>
  </si>
  <si>
    <t>81</t>
  </si>
  <si>
    <t>725820801</t>
  </si>
  <si>
    <t>Demontáž baterie nástěnné do G 3 / 4</t>
  </si>
  <si>
    <t>-493987905</t>
  </si>
  <si>
    <t>85</t>
  </si>
  <si>
    <t>725821312</t>
  </si>
  <si>
    <t>Baterie dřezová nástěnná páková s otáčivým kulatým ústím a délkou ramínka 210 mm</t>
  </si>
  <si>
    <t>-1879854164</t>
  </si>
  <si>
    <t>86</t>
  </si>
  <si>
    <t>725822613</t>
  </si>
  <si>
    <t>Baterie umyvadlová stojánková páková s výpustí</t>
  </si>
  <si>
    <t>-549128274</t>
  </si>
  <si>
    <t>98</t>
  </si>
  <si>
    <t>725859102</t>
  </si>
  <si>
    <t>Montáž ventilů odpadních do DN 50 pro zařizovací předměty</t>
  </si>
  <si>
    <t>-905891908</t>
  </si>
  <si>
    <t>99</t>
  </si>
  <si>
    <t>55160241</t>
  </si>
  <si>
    <t>ventil odpadní umyvadlový bez přepadu DN 32 s řetízkem</t>
  </si>
  <si>
    <t>32</t>
  </si>
  <si>
    <t>-1112811790</t>
  </si>
  <si>
    <t>100</t>
  </si>
  <si>
    <t>725861101</t>
  </si>
  <si>
    <t>Zápachová uzávěrka pro umyvadla DN 32</t>
  </si>
  <si>
    <t>-1116938490</t>
  </si>
  <si>
    <t>176</t>
  </si>
  <si>
    <t>998725102</t>
  </si>
  <si>
    <t>Přesun hmot tonážní pro zařizovací předměty v objektech v do 12 m</t>
  </si>
  <si>
    <t>777040145</t>
  </si>
  <si>
    <t>178</t>
  </si>
  <si>
    <t>998725181</t>
  </si>
  <si>
    <t>Příplatek k přesunu hmot tonážní 725 prováděný bez použití mechanizace</t>
  </si>
  <si>
    <t>-729130040</t>
  </si>
  <si>
    <t>726</t>
  </si>
  <si>
    <t>Zdravotechnika - předstěnové instalace</t>
  </si>
  <si>
    <t>103</t>
  </si>
  <si>
    <t>726111204</t>
  </si>
  <si>
    <t>Instalační předstěna - montáž klozetu do masivní zděné kce</t>
  </si>
  <si>
    <t>657893020</t>
  </si>
  <si>
    <t>104</t>
  </si>
  <si>
    <t>55281700</t>
  </si>
  <si>
    <t>montážní prvek pro závěsné WC do zděných konstrukcí ovládání zepředu hl 120mm stavební v 1080mm</t>
  </si>
  <si>
    <t>1327609856</t>
  </si>
  <si>
    <t>102</t>
  </si>
  <si>
    <t>726191002</t>
  </si>
  <si>
    <t>Souprava pro předstěnovou montáž</t>
  </si>
  <si>
    <t>404747040</t>
  </si>
  <si>
    <t>180</t>
  </si>
  <si>
    <t>998726112</t>
  </si>
  <si>
    <t>Přesun hmot tonážní pro instalační prefabrikáty v objektech v do 12 m</t>
  </si>
  <si>
    <t>-21142457</t>
  </si>
  <si>
    <t>181</t>
  </si>
  <si>
    <t>998726181</t>
  </si>
  <si>
    <t>Příplatek k přesunu hmot tonážní 726 prováděný bez použití mechanizace</t>
  </si>
  <si>
    <t>-2074089664</t>
  </si>
  <si>
    <t>735</t>
  </si>
  <si>
    <t>Ústřední vytápění - otopná tělesa</t>
  </si>
  <si>
    <t>182</t>
  </si>
  <si>
    <t>735151821</t>
  </si>
  <si>
    <t>Demontáž otopného tělesa panelového dvouřadého délka do 1500 mm</t>
  </si>
  <si>
    <t>-1960117078</t>
  </si>
  <si>
    <t>183</t>
  </si>
  <si>
    <t>735152361</t>
  </si>
  <si>
    <t>Otopné těleso panel VK dvoudeskové bez přídavné přestupní plochy výška/délka 500/1600 mm výkon 1341W</t>
  </si>
  <si>
    <t>-1100096082</t>
  </si>
  <si>
    <t>186</t>
  </si>
  <si>
    <t>735890802</t>
  </si>
  <si>
    <t>Přemístění demontovaného otopného tělesa vodorovně 100 m v objektech výšky přes 6 do 12 m</t>
  </si>
  <si>
    <t>-1998331976</t>
  </si>
  <si>
    <t>184</t>
  </si>
  <si>
    <t>998735102</t>
  </si>
  <si>
    <t>Přesun hmot tonážní pro otopná tělesa v objektech v do 12 m</t>
  </si>
  <si>
    <t>2132267994</t>
  </si>
  <si>
    <t>185</t>
  </si>
  <si>
    <t>998735181</t>
  </si>
  <si>
    <t>Příplatek k přesunu hmot tonážní 735 prováděný bez použití mechanizace</t>
  </si>
  <si>
    <t>-1185215534</t>
  </si>
  <si>
    <t>741</t>
  </si>
  <si>
    <t>Elektroinstalace - silnoproud</t>
  </si>
  <si>
    <t>106</t>
  </si>
  <si>
    <t>741D001R</t>
  </si>
  <si>
    <t>Elektroinstalace VZT a osvětlení dle PD</t>
  </si>
  <si>
    <t>kpl</t>
  </si>
  <si>
    <t>1138623588</t>
  </si>
  <si>
    <t>751</t>
  </si>
  <si>
    <t>Vzduchotechnika</t>
  </si>
  <si>
    <t>107</t>
  </si>
  <si>
    <t>751D001R</t>
  </si>
  <si>
    <t>Vzduchotechnika dle PD</t>
  </si>
  <si>
    <t>kp</t>
  </si>
  <si>
    <t>-1977604315</t>
  </si>
  <si>
    <t>763</t>
  </si>
  <si>
    <t>Konstrukce suché výstavby</t>
  </si>
  <si>
    <t>108</t>
  </si>
  <si>
    <t>763131451</t>
  </si>
  <si>
    <t>SDK podhled deska 1xH2 12,5 bez izolace dvouvrstvá spodní kce profil CD+UD</t>
  </si>
  <si>
    <t>1057608971</t>
  </si>
  <si>
    <t>187</t>
  </si>
  <si>
    <t>998763302</t>
  </si>
  <si>
    <t>Přesun hmot tonážní pro sádrokartonové konstrukce v objektech v do 12 m</t>
  </si>
  <si>
    <t>111871733</t>
  </si>
  <si>
    <t>188</t>
  </si>
  <si>
    <t>998763381</t>
  </si>
  <si>
    <t>Příplatek k přesunu hmot tonážní 763 SDK prováděný bez použití mechanizace</t>
  </si>
  <si>
    <t>905187674</t>
  </si>
  <si>
    <t>766</t>
  </si>
  <si>
    <t>Konstrukce truhlářské</t>
  </si>
  <si>
    <t>156</t>
  </si>
  <si>
    <t>766660001</t>
  </si>
  <si>
    <t>Montáž dveřních křídel otvíravých jednokřídlových š do 0,8 m do ocelové zárubně</t>
  </si>
  <si>
    <t>1992457876</t>
  </si>
  <si>
    <t>157</t>
  </si>
  <si>
    <t>61161000</t>
  </si>
  <si>
    <t>dveře jednokřídlé voštinové povrch lakovaný plné 600x1970/2100mm</t>
  </si>
  <si>
    <t>1204699154</t>
  </si>
  <si>
    <t>158</t>
  </si>
  <si>
    <t>61161001</t>
  </si>
  <si>
    <t>dveře jednokřídlé voštinové povrch lakovaný plné 700x1970/2100mm</t>
  </si>
  <si>
    <t>-2142608362</t>
  </si>
  <si>
    <t>189</t>
  </si>
  <si>
    <t>998766102</t>
  </si>
  <si>
    <t>Přesun hmot tonážní pro konstrukce truhlářské v objektech v do 12 m</t>
  </si>
  <si>
    <t>713027322</t>
  </si>
  <si>
    <t>190</t>
  </si>
  <si>
    <t>998766181</t>
  </si>
  <si>
    <t>Příplatek k přesunu hmot tonážní 766 prováděný bez použití mechanizace</t>
  </si>
  <si>
    <t>-1788712430</t>
  </si>
  <si>
    <t>771</t>
  </si>
  <si>
    <t>Podlahy z dlaždic</t>
  </si>
  <si>
    <t>113</t>
  </si>
  <si>
    <t>771111011.1</t>
  </si>
  <si>
    <t>Vysátí podkladu před pokládkou dlažby</t>
  </si>
  <si>
    <t>1706611925</t>
  </si>
  <si>
    <t>110</t>
  </si>
  <si>
    <t>771574262</t>
  </si>
  <si>
    <t>Montáž podlah keramických velkoformát pro mechanické zatížení protiskluzných lepených flexibilním lepidlem do 6 ks/ m2</t>
  </si>
  <si>
    <t>879205767</t>
  </si>
  <si>
    <t>111</t>
  </si>
  <si>
    <t>59761420</t>
  </si>
  <si>
    <t>dlažba velkoformátová keramická slinutá protiskluzná do interiéru i exteriéru pro vysoké mechanické namáhání přes 4 do 6ks/m2</t>
  </si>
  <si>
    <t>1115103319</t>
  </si>
  <si>
    <t>119</t>
  </si>
  <si>
    <t>771577114</t>
  </si>
  <si>
    <t>Příplatek k montáži podlah keramických lepených flexibilním lepidlem za spárování tmelem dvousložkovým</t>
  </si>
  <si>
    <t>1422605070</t>
  </si>
  <si>
    <t>120</t>
  </si>
  <si>
    <t>771591112</t>
  </si>
  <si>
    <t>Izolace pod dlažbu nátěrem nebo stěrkou ve dvou vrstvách</t>
  </si>
  <si>
    <t>360808612</t>
  </si>
  <si>
    <t>121</t>
  </si>
  <si>
    <t>771591115</t>
  </si>
  <si>
    <t>Podlahy spárování silikonem</t>
  </si>
  <si>
    <t>-1636068714</t>
  </si>
  <si>
    <t>122</t>
  </si>
  <si>
    <t>771591241</t>
  </si>
  <si>
    <t>Izolace těsnícími pásy vnitřní kout</t>
  </si>
  <si>
    <t>2032670583</t>
  </si>
  <si>
    <t>123</t>
  </si>
  <si>
    <t>771591242</t>
  </si>
  <si>
    <t>Izolace těsnícími pásy vnější roh</t>
  </si>
  <si>
    <t>-1590660626</t>
  </si>
  <si>
    <t>124</t>
  </si>
  <si>
    <t>771591264</t>
  </si>
  <si>
    <t>Izolace těsnícími pásy mezi podlahou a stěnou</t>
  </si>
  <si>
    <t>1920667162</t>
  </si>
  <si>
    <t>191</t>
  </si>
  <si>
    <t>998771102</t>
  </si>
  <si>
    <t>Přesun hmot tonážní pro podlahy z dlaždic v objektech v do 12 m</t>
  </si>
  <si>
    <t>442682630</t>
  </si>
  <si>
    <t>192</t>
  </si>
  <si>
    <t>998771181</t>
  </si>
  <si>
    <t>Příplatek k přesunu hmot tonážní 771 prováděný bez použití mechanizace</t>
  </si>
  <si>
    <t>-1868027843</t>
  </si>
  <si>
    <t>781</t>
  </si>
  <si>
    <t>Dokončovací práce - obklady</t>
  </si>
  <si>
    <t>125</t>
  </si>
  <si>
    <t>781111011.1</t>
  </si>
  <si>
    <t>Ometení (oprášení) stěny při přípravě podkladu</t>
  </si>
  <si>
    <t>1410012480</t>
  </si>
  <si>
    <t>126</t>
  </si>
  <si>
    <t>781121011.1</t>
  </si>
  <si>
    <t>Nátěr penetrační na stěnu</t>
  </si>
  <si>
    <t>1171339288</t>
  </si>
  <si>
    <t>127</t>
  </si>
  <si>
    <t>781131112</t>
  </si>
  <si>
    <t>Izolace pod obklad nátěrem nebo stěrkou ve dvou vrstvách</t>
  </si>
  <si>
    <t>-10526105</t>
  </si>
  <si>
    <t>137</t>
  </si>
  <si>
    <t>781151031</t>
  </si>
  <si>
    <t>Celoplošné vyrovnání podkladu stěrkou tl 3 mm</t>
  </si>
  <si>
    <t>-634728615</t>
  </si>
  <si>
    <t>129</t>
  </si>
  <si>
    <t>781161021</t>
  </si>
  <si>
    <t>Montáž profilu ukončujícího rohového nebo vanového</t>
  </si>
  <si>
    <t>-1283935584</t>
  </si>
  <si>
    <t>130</t>
  </si>
  <si>
    <t>59054132</t>
  </si>
  <si>
    <t>profil ukončovací pro vnější hrany obkladů hliník leskle eloxovaný chromem 6x2500mm</t>
  </si>
  <si>
    <t>-412706178</t>
  </si>
  <si>
    <t>138</t>
  </si>
  <si>
    <t>781474111</t>
  </si>
  <si>
    <t>Montáž obkladů vnitřních keramických hladkých do 9 ks/m2 lepených flexibilním lepidlem</t>
  </si>
  <si>
    <t>1420120380</t>
  </si>
  <si>
    <t>57</t>
  </si>
  <si>
    <t>LSS.WAA1B350</t>
  </si>
  <si>
    <t>obklad keramícký hladký do 9 ks/m2</t>
  </si>
  <si>
    <t>-1838846306</t>
  </si>
  <si>
    <t>133</t>
  </si>
  <si>
    <t>781495115</t>
  </si>
  <si>
    <t>Spárování vnitřních obkladů silikonem</t>
  </si>
  <si>
    <t>1316414152</t>
  </si>
  <si>
    <t>134</t>
  </si>
  <si>
    <t>781495117</t>
  </si>
  <si>
    <t>Spárování vnitřních obkladů akrylem</t>
  </si>
  <si>
    <t>-620636629</t>
  </si>
  <si>
    <t>135</t>
  </si>
  <si>
    <t>781495141</t>
  </si>
  <si>
    <t>Průnik obkladem kruhový do DN 30</t>
  </si>
  <si>
    <t>-1881976931</t>
  </si>
  <si>
    <t>193</t>
  </si>
  <si>
    <t>998781102</t>
  </si>
  <si>
    <t>Přesun hmot tonážní pro obklady keramické v objektech v do 12 m</t>
  </si>
  <si>
    <t>-1880209694</t>
  </si>
  <si>
    <t>194</t>
  </si>
  <si>
    <t>998781181</t>
  </si>
  <si>
    <t>Příplatek k přesunu hmot tonážní 781 prováděný bez použití mechanizace</t>
  </si>
  <si>
    <t>-35121297</t>
  </si>
  <si>
    <t>783</t>
  </si>
  <si>
    <t>Dokončovací práce - nátěry</t>
  </si>
  <si>
    <t>136</t>
  </si>
  <si>
    <t>783923161</t>
  </si>
  <si>
    <t>Penetrační akrylátový nátěr pórovitých betonových podlah</t>
  </si>
  <si>
    <t>1506275913</t>
  </si>
  <si>
    <t>784</t>
  </si>
  <si>
    <t>Dokončovací práce - malby a tapety</t>
  </si>
  <si>
    <t>152</t>
  </si>
  <si>
    <t>784181101</t>
  </si>
  <si>
    <t>Základní akrylátová jednonásobná penetrace podkladu v místnostech výšky do 3,80m</t>
  </si>
  <si>
    <t>1864875655</t>
  </si>
  <si>
    <t>149</t>
  </si>
  <si>
    <t>784191001</t>
  </si>
  <si>
    <t>Čištění vnitřních ploch oken nebo balkonových dveří jednoduchých po provedení malířských prací</t>
  </si>
  <si>
    <t>826796945</t>
  </si>
  <si>
    <t>148</t>
  </si>
  <si>
    <t>784191005</t>
  </si>
  <si>
    <t>Čištění vnitřních ploch dveří nebo vrat po provedení malířských prací</t>
  </si>
  <si>
    <t>-1353362976</t>
  </si>
  <si>
    <t>147</t>
  </si>
  <si>
    <t>784191007</t>
  </si>
  <si>
    <t>Čištění vnitřních ploch podlah po provedení malířských prací</t>
  </si>
  <si>
    <t>116431754</t>
  </si>
  <si>
    <t>150</t>
  </si>
  <si>
    <t>784211001</t>
  </si>
  <si>
    <t>Jednonásobné bílé malby ze směsí za mokra výborně otěruvzdorných v místnostech výšky do 3,80 m</t>
  </si>
  <si>
    <t>2127936848</t>
  </si>
  <si>
    <t>VRN</t>
  </si>
  <si>
    <t>Vedlejší rozpočtové náklady</t>
  </si>
  <si>
    <t>5</t>
  </si>
  <si>
    <t>VRN2</t>
  </si>
  <si>
    <t>Příprava staveniště</t>
  </si>
  <si>
    <t>61</t>
  </si>
  <si>
    <t>020001000</t>
  </si>
  <si>
    <t>…kpl</t>
  </si>
  <si>
    <t>-583921128</t>
  </si>
  <si>
    <t>VRN4</t>
  </si>
  <si>
    <t>Inženýrská činnost</t>
  </si>
  <si>
    <t>62</t>
  </si>
  <si>
    <t>040001000</t>
  </si>
  <si>
    <t>kpl…</t>
  </si>
  <si>
    <t>-705541380</t>
  </si>
  <si>
    <t>VRN9</t>
  </si>
  <si>
    <t>Ostatní náklady</t>
  </si>
  <si>
    <t>63</t>
  </si>
  <si>
    <t>090001000</t>
  </si>
  <si>
    <t>-361395487</t>
  </si>
  <si>
    <t>Oprava sociálního zařízení v objektu A</t>
  </si>
  <si>
    <t>Gymnázium, Vlašim, Tylova 271</t>
  </si>
  <si>
    <t>Gymnázium, Vlašim, Tylova 271, 258 01 Vlašim</t>
  </si>
  <si>
    <t>Příloha č. 2 - Soupis stavebních prací, dodávek a služeb s výkazem výměr</t>
  </si>
  <si>
    <t>Oprava příčky z cihel pálených na MVC ti do 150 mm</t>
  </si>
  <si>
    <t>Příloha č. 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</si>
</sst>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7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8" xfId="0" applyNumberFormat="1" applyFont="1" applyBorder="1" applyAlignment="1" applyProtection="1">
      <alignment vertical="center"/>
      <protection/>
    </xf>
    <xf numFmtId="4" fontId="26" fillId="0" borderId="19" xfId="0" applyNumberFormat="1" applyFont="1" applyBorder="1" applyAlignment="1" applyProtection="1">
      <alignment vertical="center"/>
      <protection/>
    </xf>
    <xf numFmtId="166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 locked="0"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29" fillId="0" borderId="10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0" fontId="21" fillId="0" borderId="12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2" fillId="0" borderId="22" xfId="0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1" fillId="2" borderId="17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1" fillId="0" borderId="19" xfId="0" applyNumberFormat="1" applyFont="1" applyBorder="1" applyAlignment="1" applyProtection="1">
      <alignment vertical="center"/>
      <protection/>
    </xf>
    <xf numFmtId="0" fontId="21" fillId="0" borderId="20" xfId="0" applyFont="1" applyBorder="1" applyAlignment="1" applyProtection="1">
      <alignment horizontal="left" vertical="center"/>
      <protection/>
    </xf>
    <xf numFmtId="14" fontId="3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Protection="1">
      <protection/>
    </xf>
    <xf numFmtId="0" fontId="3" fillId="0" borderId="0" xfId="0" applyFont="1" applyAlignment="1">
      <alignment horizontal="left" vertical="center"/>
    </xf>
    <xf numFmtId="0" fontId="34" fillId="0" borderId="0" xfId="0" applyFont="1"/>
    <xf numFmtId="0" fontId="0" fillId="0" borderId="0" xfId="0"/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workbookViewId="0" topLeftCell="A130">
      <selection activeCell="AN8" sqref="AN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61" t="s">
        <v>14</v>
      </c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19"/>
      <c r="AQ5" s="19"/>
      <c r="AR5" s="17"/>
      <c r="BE5" s="258" t="s">
        <v>15</v>
      </c>
      <c r="BS5" s="14" t="s">
        <v>6</v>
      </c>
    </row>
    <row r="6" spans="2:71" s="1" customFormat="1" ht="36.9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63" t="s">
        <v>631</v>
      </c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P6" s="19"/>
      <c r="AQ6" s="19"/>
      <c r="AR6" s="17"/>
      <c r="BE6" s="259"/>
      <c r="BS6" s="14" t="s">
        <v>6</v>
      </c>
    </row>
    <row r="7" spans="2:71" s="1" customFormat="1" ht="12" customHeight="1">
      <c r="B7" s="18"/>
      <c r="C7" s="19"/>
      <c r="D7" s="26" t="s">
        <v>17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18</v>
      </c>
      <c r="AL7" s="19"/>
      <c r="AM7" s="19"/>
      <c r="AN7" s="24" t="s">
        <v>1</v>
      </c>
      <c r="AO7" s="19"/>
      <c r="AP7" s="19"/>
      <c r="AQ7" s="19"/>
      <c r="AR7" s="17"/>
      <c r="BE7" s="259"/>
      <c r="BS7" s="14" t="s">
        <v>6</v>
      </c>
    </row>
    <row r="8" spans="2:71" s="1" customFormat="1" ht="12" customHeight="1">
      <c r="B8" s="18"/>
      <c r="C8" s="19"/>
      <c r="D8" s="26" t="s">
        <v>19</v>
      </c>
      <c r="E8" s="19"/>
      <c r="F8" s="19"/>
      <c r="G8" s="19"/>
      <c r="H8" s="19"/>
      <c r="I8" s="19"/>
      <c r="J8" s="19"/>
      <c r="K8" s="24" t="s">
        <v>20</v>
      </c>
      <c r="L8" s="226" t="s">
        <v>632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21</v>
      </c>
      <c r="AL8" s="19"/>
      <c r="AM8" s="19"/>
      <c r="AN8" s="225"/>
      <c r="AO8" s="19"/>
      <c r="AP8" s="19"/>
      <c r="AQ8" s="19"/>
      <c r="AR8" s="17"/>
      <c r="BE8" s="259"/>
      <c r="BS8" s="14" t="s">
        <v>6</v>
      </c>
    </row>
    <row r="9" spans="2:71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59"/>
      <c r="BS9" s="14" t="s">
        <v>6</v>
      </c>
    </row>
    <row r="10" spans="2:71" s="1" customFormat="1" ht="12" customHeight="1">
      <c r="B10" s="18"/>
      <c r="C10" s="19"/>
      <c r="D10" s="26" t="s">
        <v>22</v>
      </c>
      <c r="E10" s="19"/>
      <c r="F10" s="19"/>
      <c r="G10" s="19"/>
      <c r="H10" s="19"/>
      <c r="I10" s="19"/>
      <c r="J10" s="19"/>
      <c r="K10" s="19"/>
      <c r="L10" s="226" t="s">
        <v>633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23</v>
      </c>
      <c r="AL10" s="19"/>
      <c r="AM10" s="19"/>
      <c r="AN10" s="24" t="s">
        <v>1</v>
      </c>
      <c r="AO10" s="19"/>
      <c r="AP10" s="19"/>
      <c r="AQ10" s="19"/>
      <c r="AR10" s="17"/>
      <c r="BE10" s="259"/>
      <c r="BS10" s="14" t="s">
        <v>6</v>
      </c>
    </row>
    <row r="11" spans="2:71" s="1" customFormat="1" ht="18.4" customHeight="1">
      <c r="B11" s="18"/>
      <c r="C11" s="19"/>
      <c r="D11" s="19"/>
      <c r="E11" s="24" t="s">
        <v>20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24</v>
      </c>
      <c r="AL11" s="19"/>
      <c r="AM11" s="19"/>
      <c r="AN11" s="24" t="s">
        <v>1</v>
      </c>
      <c r="AO11" s="19"/>
      <c r="AP11" s="19"/>
      <c r="AQ11" s="19"/>
      <c r="AR11" s="17"/>
      <c r="BE11" s="259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59"/>
      <c r="BS12" s="14" t="s">
        <v>6</v>
      </c>
    </row>
    <row r="13" spans="2:71" s="1" customFormat="1" ht="12" customHeight="1">
      <c r="B13" s="18"/>
      <c r="C13" s="19"/>
      <c r="D13" s="26" t="s">
        <v>25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23</v>
      </c>
      <c r="AL13" s="19"/>
      <c r="AM13" s="19"/>
      <c r="AN13" s="28" t="s">
        <v>26</v>
      </c>
      <c r="AO13" s="19"/>
      <c r="AP13" s="19"/>
      <c r="AQ13" s="19"/>
      <c r="AR13" s="17"/>
      <c r="BE13" s="259"/>
      <c r="BS13" s="14" t="s">
        <v>6</v>
      </c>
    </row>
    <row r="14" spans="2:71" ht="12.75">
      <c r="B14" s="18"/>
      <c r="C14" s="19"/>
      <c r="D14" s="19"/>
      <c r="E14" s="264" t="s">
        <v>26</v>
      </c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" t="s">
        <v>24</v>
      </c>
      <c r="AL14" s="19"/>
      <c r="AM14" s="19"/>
      <c r="AN14" s="28" t="s">
        <v>26</v>
      </c>
      <c r="AO14" s="19"/>
      <c r="AP14" s="19"/>
      <c r="AQ14" s="19"/>
      <c r="AR14" s="17"/>
      <c r="BE14" s="259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59"/>
      <c r="BS15" s="14" t="s">
        <v>4</v>
      </c>
    </row>
    <row r="16" spans="2:71" s="1" customFormat="1" ht="12" customHeight="1">
      <c r="B16" s="18"/>
      <c r="C16" s="19"/>
      <c r="D16" s="26" t="s">
        <v>27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23</v>
      </c>
      <c r="AL16" s="19"/>
      <c r="AM16" s="19"/>
      <c r="AN16" s="24" t="s">
        <v>1</v>
      </c>
      <c r="AO16" s="19"/>
      <c r="AP16" s="19"/>
      <c r="AQ16" s="19"/>
      <c r="AR16" s="17"/>
      <c r="BE16" s="259"/>
      <c r="BS16" s="14" t="s">
        <v>4</v>
      </c>
    </row>
    <row r="17" spans="2:71" s="1" customFormat="1" ht="18.4" customHeight="1">
      <c r="B17" s="18"/>
      <c r="C17" s="19"/>
      <c r="D17" s="19"/>
      <c r="E17" s="24" t="s">
        <v>20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24</v>
      </c>
      <c r="AL17" s="19"/>
      <c r="AM17" s="19"/>
      <c r="AN17" s="24" t="s">
        <v>1</v>
      </c>
      <c r="AO17" s="19"/>
      <c r="AP17" s="19"/>
      <c r="AQ17" s="19"/>
      <c r="AR17" s="17"/>
      <c r="BE17" s="259"/>
      <c r="BS17" s="14" t="s">
        <v>28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59"/>
      <c r="BS18" s="14" t="s">
        <v>6</v>
      </c>
    </row>
    <row r="19" spans="2:71" s="1" customFormat="1" ht="12" customHeight="1">
      <c r="B19" s="18"/>
      <c r="C19" s="19"/>
      <c r="D19" s="26" t="s">
        <v>29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23</v>
      </c>
      <c r="AL19" s="19"/>
      <c r="AM19" s="19"/>
      <c r="AN19" s="24" t="s">
        <v>1</v>
      </c>
      <c r="AO19" s="19"/>
      <c r="AP19" s="19"/>
      <c r="AQ19" s="19"/>
      <c r="AR19" s="17"/>
      <c r="BE19" s="259"/>
      <c r="BS19" s="14" t="s">
        <v>6</v>
      </c>
    </row>
    <row r="20" spans="2:71" s="1" customFormat="1" ht="18.4" customHeight="1">
      <c r="B20" s="18"/>
      <c r="C20" s="19"/>
      <c r="D20" s="19"/>
      <c r="E20" s="24" t="s">
        <v>20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24</v>
      </c>
      <c r="AL20" s="19"/>
      <c r="AM20" s="19"/>
      <c r="AN20" s="24" t="s">
        <v>1</v>
      </c>
      <c r="AO20" s="19"/>
      <c r="AP20" s="19"/>
      <c r="AQ20" s="19"/>
      <c r="AR20" s="17"/>
      <c r="BE20" s="259"/>
      <c r="BS20" s="14" t="s">
        <v>28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59"/>
    </row>
    <row r="22" spans="2:57" s="1" customFormat="1" ht="12" customHeight="1">
      <c r="B22" s="18"/>
      <c r="C22" s="19"/>
      <c r="D22" s="26" t="s">
        <v>30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59"/>
    </row>
    <row r="23" spans="2:57" s="1" customFormat="1" ht="16.5" customHeight="1">
      <c r="B23" s="18"/>
      <c r="C23" s="19"/>
      <c r="D23" s="19"/>
      <c r="E23" s="266" t="s">
        <v>1</v>
      </c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19"/>
      <c r="AP23" s="19"/>
      <c r="AQ23" s="19"/>
      <c r="AR23" s="17"/>
      <c r="BE23" s="259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59"/>
    </row>
    <row r="25" spans="2:57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59"/>
    </row>
    <row r="26" spans="1:57" s="2" customFormat="1" ht="25.9" customHeight="1">
      <c r="A26" s="31"/>
      <c r="B26" s="32"/>
      <c r="C26" s="33"/>
      <c r="D26" s="34" t="s">
        <v>31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67">
        <f>ROUND(AG94,2)</f>
        <v>0</v>
      </c>
      <c r="AL26" s="268"/>
      <c r="AM26" s="268"/>
      <c r="AN26" s="268"/>
      <c r="AO26" s="268"/>
      <c r="AP26" s="33"/>
      <c r="AQ26" s="33"/>
      <c r="AR26" s="36"/>
      <c r="BE26" s="259"/>
    </row>
    <row r="27" spans="1:57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59"/>
    </row>
    <row r="28" spans="1:57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69" t="s">
        <v>32</v>
      </c>
      <c r="M28" s="269"/>
      <c r="N28" s="269"/>
      <c r="O28" s="269"/>
      <c r="P28" s="269"/>
      <c r="Q28" s="33"/>
      <c r="R28" s="33"/>
      <c r="S28" s="33"/>
      <c r="T28" s="33"/>
      <c r="U28" s="33"/>
      <c r="V28" s="33"/>
      <c r="W28" s="269" t="s">
        <v>33</v>
      </c>
      <c r="X28" s="269"/>
      <c r="Y28" s="269"/>
      <c r="Z28" s="269"/>
      <c r="AA28" s="269"/>
      <c r="AB28" s="269"/>
      <c r="AC28" s="269"/>
      <c r="AD28" s="269"/>
      <c r="AE28" s="269"/>
      <c r="AF28" s="33"/>
      <c r="AG28" s="33"/>
      <c r="AH28" s="33"/>
      <c r="AI28" s="33"/>
      <c r="AJ28" s="33"/>
      <c r="AK28" s="269" t="s">
        <v>34</v>
      </c>
      <c r="AL28" s="269"/>
      <c r="AM28" s="269"/>
      <c r="AN28" s="269"/>
      <c r="AO28" s="269"/>
      <c r="AP28" s="33"/>
      <c r="AQ28" s="33"/>
      <c r="AR28" s="36"/>
      <c r="BE28" s="259"/>
    </row>
    <row r="29" spans="2:57" s="3" customFormat="1" ht="14.45" customHeight="1">
      <c r="B29" s="37"/>
      <c r="C29" s="38"/>
      <c r="D29" s="26" t="s">
        <v>35</v>
      </c>
      <c r="E29" s="38"/>
      <c r="F29" s="26" t="s">
        <v>36</v>
      </c>
      <c r="G29" s="38"/>
      <c r="H29" s="38"/>
      <c r="I29" s="38"/>
      <c r="J29" s="38"/>
      <c r="K29" s="38"/>
      <c r="L29" s="248">
        <v>0.21</v>
      </c>
      <c r="M29" s="247"/>
      <c r="N29" s="247"/>
      <c r="O29" s="247"/>
      <c r="P29" s="247"/>
      <c r="Q29" s="38"/>
      <c r="R29" s="38"/>
      <c r="S29" s="38"/>
      <c r="T29" s="38"/>
      <c r="U29" s="38"/>
      <c r="V29" s="38"/>
      <c r="W29" s="246">
        <f>ROUND(AZ94,2)</f>
        <v>0</v>
      </c>
      <c r="X29" s="247"/>
      <c r="Y29" s="247"/>
      <c r="Z29" s="247"/>
      <c r="AA29" s="247"/>
      <c r="AB29" s="247"/>
      <c r="AC29" s="247"/>
      <c r="AD29" s="247"/>
      <c r="AE29" s="247"/>
      <c r="AF29" s="38"/>
      <c r="AG29" s="38"/>
      <c r="AH29" s="38"/>
      <c r="AI29" s="38"/>
      <c r="AJ29" s="38"/>
      <c r="AK29" s="246">
        <f>ROUND(AV94,2)</f>
        <v>0</v>
      </c>
      <c r="AL29" s="247"/>
      <c r="AM29" s="247"/>
      <c r="AN29" s="247"/>
      <c r="AO29" s="247"/>
      <c r="AP29" s="38"/>
      <c r="AQ29" s="38"/>
      <c r="AR29" s="39"/>
      <c r="BE29" s="260"/>
    </row>
    <row r="30" spans="2:57" s="3" customFormat="1" ht="14.45" customHeight="1">
      <c r="B30" s="37"/>
      <c r="C30" s="38"/>
      <c r="D30" s="38"/>
      <c r="E30" s="38"/>
      <c r="F30" s="26" t="s">
        <v>37</v>
      </c>
      <c r="G30" s="38"/>
      <c r="H30" s="38"/>
      <c r="I30" s="38"/>
      <c r="J30" s="38"/>
      <c r="K30" s="38"/>
      <c r="L30" s="248">
        <v>0.15</v>
      </c>
      <c r="M30" s="247"/>
      <c r="N30" s="247"/>
      <c r="O30" s="247"/>
      <c r="P30" s="247"/>
      <c r="Q30" s="38"/>
      <c r="R30" s="38"/>
      <c r="S30" s="38"/>
      <c r="T30" s="38"/>
      <c r="U30" s="38"/>
      <c r="V30" s="38"/>
      <c r="W30" s="246">
        <f>ROUND(BA94,2)</f>
        <v>0</v>
      </c>
      <c r="X30" s="247"/>
      <c r="Y30" s="247"/>
      <c r="Z30" s="247"/>
      <c r="AA30" s="247"/>
      <c r="AB30" s="247"/>
      <c r="AC30" s="247"/>
      <c r="AD30" s="247"/>
      <c r="AE30" s="247"/>
      <c r="AF30" s="38"/>
      <c r="AG30" s="38"/>
      <c r="AH30" s="38"/>
      <c r="AI30" s="38"/>
      <c r="AJ30" s="38"/>
      <c r="AK30" s="246">
        <f>ROUND(AW94,2)</f>
        <v>0</v>
      </c>
      <c r="AL30" s="247"/>
      <c r="AM30" s="247"/>
      <c r="AN30" s="247"/>
      <c r="AO30" s="247"/>
      <c r="AP30" s="38"/>
      <c r="AQ30" s="38"/>
      <c r="AR30" s="39"/>
      <c r="BE30" s="260"/>
    </row>
    <row r="31" spans="2:57" s="3" customFormat="1" ht="14.45" customHeight="1" hidden="1">
      <c r="B31" s="37"/>
      <c r="C31" s="38"/>
      <c r="D31" s="38"/>
      <c r="E31" s="38"/>
      <c r="F31" s="26" t="s">
        <v>38</v>
      </c>
      <c r="G31" s="38"/>
      <c r="H31" s="38"/>
      <c r="I31" s="38"/>
      <c r="J31" s="38"/>
      <c r="K31" s="38"/>
      <c r="L31" s="248">
        <v>0.21</v>
      </c>
      <c r="M31" s="247"/>
      <c r="N31" s="247"/>
      <c r="O31" s="247"/>
      <c r="P31" s="247"/>
      <c r="Q31" s="38"/>
      <c r="R31" s="38"/>
      <c r="S31" s="38"/>
      <c r="T31" s="38"/>
      <c r="U31" s="38"/>
      <c r="V31" s="38"/>
      <c r="W31" s="246">
        <f>ROUND(BB94,2)</f>
        <v>0</v>
      </c>
      <c r="X31" s="247"/>
      <c r="Y31" s="247"/>
      <c r="Z31" s="247"/>
      <c r="AA31" s="247"/>
      <c r="AB31" s="247"/>
      <c r="AC31" s="247"/>
      <c r="AD31" s="247"/>
      <c r="AE31" s="247"/>
      <c r="AF31" s="38"/>
      <c r="AG31" s="38"/>
      <c r="AH31" s="38"/>
      <c r="AI31" s="38"/>
      <c r="AJ31" s="38"/>
      <c r="AK31" s="246">
        <v>0</v>
      </c>
      <c r="AL31" s="247"/>
      <c r="AM31" s="247"/>
      <c r="AN31" s="247"/>
      <c r="AO31" s="247"/>
      <c r="AP31" s="38"/>
      <c r="AQ31" s="38"/>
      <c r="AR31" s="39"/>
      <c r="BE31" s="260"/>
    </row>
    <row r="32" spans="2:57" s="3" customFormat="1" ht="14.45" customHeight="1" hidden="1">
      <c r="B32" s="37"/>
      <c r="C32" s="38"/>
      <c r="D32" s="38"/>
      <c r="E32" s="38"/>
      <c r="F32" s="26" t="s">
        <v>39</v>
      </c>
      <c r="G32" s="38"/>
      <c r="H32" s="38"/>
      <c r="I32" s="38"/>
      <c r="J32" s="38"/>
      <c r="K32" s="38"/>
      <c r="L32" s="248">
        <v>0.15</v>
      </c>
      <c r="M32" s="247"/>
      <c r="N32" s="247"/>
      <c r="O32" s="247"/>
      <c r="P32" s="247"/>
      <c r="Q32" s="38"/>
      <c r="R32" s="38"/>
      <c r="S32" s="38"/>
      <c r="T32" s="38"/>
      <c r="U32" s="38"/>
      <c r="V32" s="38"/>
      <c r="W32" s="246">
        <f>ROUND(BC94,2)</f>
        <v>0</v>
      </c>
      <c r="X32" s="247"/>
      <c r="Y32" s="247"/>
      <c r="Z32" s="247"/>
      <c r="AA32" s="247"/>
      <c r="AB32" s="247"/>
      <c r="AC32" s="247"/>
      <c r="AD32" s="247"/>
      <c r="AE32" s="247"/>
      <c r="AF32" s="38"/>
      <c r="AG32" s="38"/>
      <c r="AH32" s="38"/>
      <c r="AI32" s="38"/>
      <c r="AJ32" s="38"/>
      <c r="AK32" s="246">
        <v>0</v>
      </c>
      <c r="AL32" s="247"/>
      <c r="AM32" s="247"/>
      <c r="AN32" s="247"/>
      <c r="AO32" s="247"/>
      <c r="AP32" s="38"/>
      <c r="AQ32" s="38"/>
      <c r="AR32" s="39"/>
      <c r="BE32" s="260"/>
    </row>
    <row r="33" spans="2:57" s="3" customFormat="1" ht="14.45" customHeight="1" hidden="1">
      <c r="B33" s="37"/>
      <c r="C33" s="38"/>
      <c r="D33" s="38"/>
      <c r="E33" s="38"/>
      <c r="F33" s="26" t="s">
        <v>40</v>
      </c>
      <c r="G33" s="38"/>
      <c r="H33" s="38"/>
      <c r="I33" s="38"/>
      <c r="J33" s="38"/>
      <c r="K33" s="38"/>
      <c r="L33" s="248">
        <v>0</v>
      </c>
      <c r="M33" s="247"/>
      <c r="N33" s="247"/>
      <c r="O33" s="247"/>
      <c r="P33" s="247"/>
      <c r="Q33" s="38"/>
      <c r="R33" s="38"/>
      <c r="S33" s="38"/>
      <c r="T33" s="38"/>
      <c r="U33" s="38"/>
      <c r="V33" s="38"/>
      <c r="W33" s="246">
        <f>ROUND(BD94,2)</f>
        <v>0</v>
      </c>
      <c r="X33" s="247"/>
      <c r="Y33" s="247"/>
      <c r="Z33" s="247"/>
      <c r="AA33" s="247"/>
      <c r="AB33" s="247"/>
      <c r="AC33" s="247"/>
      <c r="AD33" s="247"/>
      <c r="AE33" s="247"/>
      <c r="AF33" s="38"/>
      <c r="AG33" s="38"/>
      <c r="AH33" s="38"/>
      <c r="AI33" s="38"/>
      <c r="AJ33" s="38"/>
      <c r="AK33" s="246">
        <v>0</v>
      </c>
      <c r="AL33" s="247"/>
      <c r="AM33" s="247"/>
      <c r="AN33" s="247"/>
      <c r="AO33" s="247"/>
      <c r="AP33" s="38"/>
      <c r="AQ33" s="38"/>
      <c r="AR33" s="39"/>
      <c r="BE33" s="260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59"/>
    </row>
    <row r="35" spans="1:57" s="2" customFormat="1" ht="25.9" customHeight="1">
      <c r="A35" s="31"/>
      <c r="B35" s="32"/>
      <c r="C35" s="40"/>
      <c r="D35" s="41" t="s">
        <v>41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42</v>
      </c>
      <c r="U35" s="42"/>
      <c r="V35" s="42"/>
      <c r="W35" s="42"/>
      <c r="X35" s="249" t="s">
        <v>43</v>
      </c>
      <c r="Y35" s="250"/>
      <c r="Z35" s="250"/>
      <c r="AA35" s="250"/>
      <c r="AB35" s="250"/>
      <c r="AC35" s="42"/>
      <c r="AD35" s="42"/>
      <c r="AE35" s="42"/>
      <c r="AF35" s="42"/>
      <c r="AG35" s="42"/>
      <c r="AH35" s="42"/>
      <c r="AI35" s="42"/>
      <c r="AJ35" s="42"/>
      <c r="AK35" s="251">
        <f>SUM(AK26:AK33)</f>
        <v>0</v>
      </c>
      <c r="AL35" s="250"/>
      <c r="AM35" s="250"/>
      <c r="AN35" s="250"/>
      <c r="AO35" s="252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2:44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5" customHeight="1">
      <c r="B49" s="44"/>
      <c r="C49" s="45"/>
      <c r="D49" s="46" t="s">
        <v>44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45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49" t="s">
        <v>46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47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46</v>
      </c>
      <c r="AI60" s="35"/>
      <c r="AJ60" s="35"/>
      <c r="AK60" s="35"/>
      <c r="AL60" s="35"/>
      <c r="AM60" s="49" t="s">
        <v>47</v>
      </c>
      <c r="AN60" s="35"/>
      <c r="AO60" s="35"/>
      <c r="AP60" s="33"/>
      <c r="AQ60" s="33"/>
      <c r="AR60" s="36"/>
      <c r="BE60" s="31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46" t="s">
        <v>48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49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49" t="s">
        <v>46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47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46</v>
      </c>
      <c r="AI75" s="35"/>
      <c r="AJ75" s="35"/>
      <c r="AK75" s="35"/>
      <c r="AL75" s="35"/>
      <c r="AM75" s="49" t="s">
        <v>47</v>
      </c>
      <c r="AN75" s="35"/>
      <c r="AO75" s="35"/>
      <c r="AP75" s="33"/>
      <c r="AQ75" s="33"/>
      <c r="AR75" s="36"/>
      <c r="BE75" s="31"/>
    </row>
    <row r="76" spans="1:57" s="2" customFormat="1" ht="12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57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57" s="2" customFormat="1" ht="24.95" customHeight="1">
      <c r="A82" s="31"/>
      <c r="B82" s="32"/>
      <c r="C82" s="20" t="s">
        <v>50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5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2:44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2020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2:44" s="5" customFormat="1" ht="36.95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35" t="str">
        <f>K6</f>
        <v>Oprava sociálního zařízení v objektu A</v>
      </c>
      <c r="M85" s="236"/>
      <c r="N85" s="236"/>
      <c r="O85" s="236"/>
      <c r="P85" s="236"/>
      <c r="Q85" s="236"/>
      <c r="R85" s="236"/>
      <c r="S85" s="236"/>
      <c r="T85" s="236"/>
      <c r="U85" s="236"/>
      <c r="V85" s="236"/>
      <c r="W85" s="236"/>
      <c r="X85" s="236"/>
      <c r="Y85" s="236"/>
      <c r="Z85" s="236"/>
      <c r="AA85" s="236"/>
      <c r="AB85" s="236"/>
      <c r="AC85" s="236"/>
      <c r="AD85" s="236"/>
      <c r="AE85" s="236"/>
      <c r="AF85" s="236"/>
      <c r="AG85" s="236"/>
      <c r="AH85" s="236"/>
      <c r="AI85" s="236"/>
      <c r="AJ85" s="236"/>
      <c r="AK85" s="236"/>
      <c r="AL85" s="236"/>
      <c r="AM85" s="236"/>
      <c r="AN85" s="236"/>
      <c r="AO85" s="236"/>
      <c r="AP85" s="60"/>
      <c r="AQ85" s="60"/>
      <c r="AR85" s="61"/>
    </row>
    <row r="86" spans="1:57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57" s="2" customFormat="1" ht="12" customHeight="1">
      <c r="A87" s="31"/>
      <c r="B87" s="32"/>
      <c r="C87" s="26" t="s">
        <v>19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21</v>
      </c>
      <c r="AJ87" s="33"/>
      <c r="AK87" s="33"/>
      <c r="AL87" s="33"/>
      <c r="AM87" s="237" t="str">
        <f>IF(AN8="","",AN8)</f>
        <v/>
      </c>
      <c r="AN87" s="237"/>
      <c r="AO87" s="33"/>
      <c r="AP87" s="33"/>
      <c r="AQ87" s="33"/>
      <c r="AR87" s="36"/>
      <c r="BE87" s="31"/>
    </row>
    <row r="88" spans="1:5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57" s="2" customFormat="1" ht="15.2" customHeight="1">
      <c r="A89" s="31"/>
      <c r="B89" s="32"/>
      <c r="C89" s="26" t="s">
        <v>22</v>
      </c>
      <c r="D89" s="33"/>
      <c r="E89" s="33"/>
      <c r="F89" s="33"/>
      <c r="G89" s="33"/>
      <c r="H89" s="33"/>
      <c r="I89" s="33"/>
      <c r="J89" s="33"/>
      <c r="K89" s="33"/>
      <c r="L89" s="56" t="str">
        <f>IF(E11="","",E11)</f>
        <v xml:space="preserve"> 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27</v>
      </c>
      <c r="AJ89" s="33"/>
      <c r="AK89" s="33"/>
      <c r="AL89" s="33"/>
      <c r="AM89" s="238" t="str">
        <f>IF(E17="","",E17)</f>
        <v xml:space="preserve"> </v>
      </c>
      <c r="AN89" s="239"/>
      <c r="AO89" s="239"/>
      <c r="AP89" s="239"/>
      <c r="AQ89" s="33"/>
      <c r="AR89" s="36"/>
      <c r="AS89" s="240" t="s">
        <v>51</v>
      </c>
      <c r="AT89" s="241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57" s="2" customFormat="1" ht="15.2" customHeight="1">
      <c r="A90" s="31"/>
      <c r="B90" s="32"/>
      <c r="C90" s="26" t="s">
        <v>25</v>
      </c>
      <c r="D90" s="33"/>
      <c r="E90" s="33"/>
      <c r="F90" s="33"/>
      <c r="G90" s="33"/>
      <c r="H90" s="33"/>
      <c r="I90" s="33"/>
      <c r="J90" s="33"/>
      <c r="K90" s="33"/>
      <c r="L90" s="56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29</v>
      </c>
      <c r="AJ90" s="33"/>
      <c r="AK90" s="33"/>
      <c r="AL90" s="33"/>
      <c r="AM90" s="238" t="str">
        <f>IF(E20="","",E20)</f>
        <v xml:space="preserve"> </v>
      </c>
      <c r="AN90" s="239"/>
      <c r="AO90" s="239"/>
      <c r="AP90" s="239"/>
      <c r="AQ90" s="33"/>
      <c r="AR90" s="36"/>
      <c r="AS90" s="242"/>
      <c r="AT90" s="243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57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44"/>
      <c r="AT91" s="245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57" s="2" customFormat="1" ht="29.25" customHeight="1">
      <c r="A92" s="31"/>
      <c r="B92" s="32"/>
      <c r="C92" s="230" t="s">
        <v>52</v>
      </c>
      <c r="D92" s="231"/>
      <c r="E92" s="231"/>
      <c r="F92" s="231"/>
      <c r="G92" s="231"/>
      <c r="H92" s="70"/>
      <c r="I92" s="232" t="s">
        <v>53</v>
      </c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  <c r="AA92" s="231"/>
      <c r="AB92" s="231"/>
      <c r="AC92" s="231"/>
      <c r="AD92" s="231"/>
      <c r="AE92" s="231"/>
      <c r="AF92" s="231"/>
      <c r="AG92" s="233" t="s">
        <v>54</v>
      </c>
      <c r="AH92" s="231"/>
      <c r="AI92" s="231"/>
      <c r="AJ92" s="231"/>
      <c r="AK92" s="231"/>
      <c r="AL92" s="231"/>
      <c r="AM92" s="231"/>
      <c r="AN92" s="232" t="s">
        <v>55</v>
      </c>
      <c r="AO92" s="231"/>
      <c r="AP92" s="234"/>
      <c r="AQ92" s="71" t="s">
        <v>56</v>
      </c>
      <c r="AR92" s="36"/>
      <c r="AS92" s="72" t="s">
        <v>57</v>
      </c>
      <c r="AT92" s="73" t="s">
        <v>58</v>
      </c>
      <c r="AU92" s="73" t="s">
        <v>59</v>
      </c>
      <c r="AV92" s="73" t="s">
        <v>60</v>
      </c>
      <c r="AW92" s="73" t="s">
        <v>61</v>
      </c>
      <c r="AX92" s="73" t="s">
        <v>62</v>
      </c>
      <c r="AY92" s="73" t="s">
        <v>63</v>
      </c>
      <c r="AZ92" s="73" t="s">
        <v>64</v>
      </c>
      <c r="BA92" s="73" t="s">
        <v>65</v>
      </c>
      <c r="BB92" s="73" t="s">
        <v>66</v>
      </c>
      <c r="BC92" s="73" t="s">
        <v>67</v>
      </c>
      <c r="BD92" s="74" t="s">
        <v>68</v>
      </c>
      <c r="BE92" s="31"/>
    </row>
    <row r="93" spans="1:57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2:90" s="6" customFormat="1" ht="32.45" customHeight="1">
      <c r="B94" s="78"/>
      <c r="C94" s="79" t="s">
        <v>69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56">
        <f>ROUND(AG95,2)</f>
        <v>0</v>
      </c>
      <c r="AH94" s="256"/>
      <c r="AI94" s="256"/>
      <c r="AJ94" s="256"/>
      <c r="AK94" s="256"/>
      <c r="AL94" s="256"/>
      <c r="AM94" s="256"/>
      <c r="AN94" s="257">
        <f>SUM(AG94,AT94)</f>
        <v>0</v>
      </c>
      <c r="AO94" s="257"/>
      <c r="AP94" s="257"/>
      <c r="AQ94" s="82" t="s">
        <v>1</v>
      </c>
      <c r="AR94" s="83"/>
      <c r="AS94" s="84">
        <f>ROUND(AS95,2)</f>
        <v>0</v>
      </c>
      <c r="AT94" s="85">
        <f>ROUND(SUM(AV94:AW94),2)</f>
        <v>0</v>
      </c>
      <c r="AU94" s="86">
        <f>ROUND(AU95,5)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ROUND(AZ95,2)</f>
        <v>0</v>
      </c>
      <c r="BA94" s="85">
        <f>ROUND(BA95,2)</f>
        <v>0</v>
      </c>
      <c r="BB94" s="85">
        <f>ROUND(BB95,2)</f>
        <v>0</v>
      </c>
      <c r="BC94" s="85">
        <f>ROUND(BC95,2)</f>
        <v>0</v>
      </c>
      <c r="BD94" s="87">
        <f>ROUND(BD95,2)</f>
        <v>0</v>
      </c>
      <c r="BS94" s="88" t="s">
        <v>70</v>
      </c>
      <c r="BT94" s="88" t="s">
        <v>71</v>
      </c>
      <c r="BV94" s="88" t="s">
        <v>72</v>
      </c>
      <c r="BW94" s="88" t="s">
        <v>5</v>
      </c>
      <c r="BX94" s="88" t="s">
        <v>73</v>
      </c>
      <c r="CL94" s="88" t="s">
        <v>1</v>
      </c>
    </row>
    <row r="95" spans="1:90" s="7" customFormat="1" ht="16.5" customHeight="1">
      <c r="A95" s="89" t="s">
        <v>74</v>
      </c>
      <c r="B95" s="90"/>
      <c r="C95" s="91"/>
      <c r="D95" s="255" t="s">
        <v>14</v>
      </c>
      <c r="E95" s="255"/>
      <c r="F95" s="255"/>
      <c r="G95" s="255"/>
      <c r="H95" s="255"/>
      <c r="I95" s="92"/>
      <c r="J95" s="255" t="s">
        <v>631</v>
      </c>
      <c r="K95" s="255"/>
      <c r="L95" s="255"/>
      <c r="M95" s="255"/>
      <c r="N95" s="255"/>
      <c r="O95" s="255"/>
      <c r="P95" s="255"/>
      <c r="Q95" s="255"/>
      <c r="R95" s="255"/>
      <c r="S95" s="255"/>
      <c r="T95" s="255"/>
      <c r="U95" s="255"/>
      <c r="V95" s="255"/>
      <c r="W95" s="255"/>
      <c r="X95" s="255"/>
      <c r="Y95" s="255"/>
      <c r="Z95" s="255"/>
      <c r="AA95" s="255"/>
      <c r="AB95" s="255"/>
      <c r="AC95" s="255"/>
      <c r="AD95" s="255"/>
      <c r="AE95" s="255"/>
      <c r="AF95" s="255"/>
      <c r="AG95" s="253">
        <f>'2020 - WC A Gymnázium'!J28</f>
        <v>0</v>
      </c>
      <c r="AH95" s="254"/>
      <c r="AI95" s="254"/>
      <c r="AJ95" s="254"/>
      <c r="AK95" s="254"/>
      <c r="AL95" s="254"/>
      <c r="AM95" s="254"/>
      <c r="AN95" s="253">
        <f>SUM(AG95,AT95)</f>
        <v>0</v>
      </c>
      <c r="AO95" s="254"/>
      <c r="AP95" s="254"/>
      <c r="AQ95" s="93" t="s">
        <v>75</v>
      </c>
      <c r="AR95" s="94"/>
      <c r="AS95" s="95">
        <v>0</v>
      </c>
      <c r="AT95" s="96">
        <f>ROUND(SUM(AV95:AW95),2)</f>
        <v>0</v>
      </c>
      <c r="AU95" s="97">
        <f>'2020 - WC A Gymnázium'!P136</f>
        <v>0</v>
      </c>
      <c r="AV95" s="96">
        <f>'2020 - WC A Gymnázium'!J31</f>
        <v>0</v>
      </c>
      <c r="AW95" s="96">
        <f>'2020 - WC A Gymnázium'!J32</f>
        <v>0</v>
      </c>
      <c r="AX95" s="96">
        <f>'2020 - WC A Gymnázium'!J33</f>
        <v>0</v>
      </c>
      <c r="AY95" s="96">
        <f>'2020 - WC A Gymnázium'!J34</f>
        <v>0</v>
      </c>
      <c r="AZ95" s="96">
        <f>'2020 - WC A Gymnázium'!F31</f>
        <v>0</v>
      </c>
      <c r="BA95" s="96">
        <f>'2020 - WC A Gymnázium'!F32</f>
        <v>0</v>
      </c>
      <c r="BB95" s="96">
        <f>'2020 - WC A Gymnázium'!F33</f>
        <v>0</v>
      </c>
      <c r="BC95" s="96">
        <f>'2020 - WC A Gymnázium'!F34</f>
        <v>0</v>
      </c>
      <c r="BD95" s="98">
        <f>'2020 - WC A Gymnázium'!F35</f>
        <v>0</v>
      </c>
      <c r="BT95" s="99" t="s">
        <v>76</v>
      </c>
      <c r="BU95" s="99" t="s">
        <v>77</v>
      </c>
      <c r="BV95" s="99" t="s">
        <v>72</v>
      </c>
      <c r="BW95" s="99" t="s">
        <v>5</v>
      </c>
      <c r="BX95" s="99" t="s">
        <v>73</v>
      </c>
      <c r="CL95" s="99" t="s">
        <v>1</v>
      </c>
    </row>
    <row r="96" spans="1:57" s="2" customFormat="1" ht="30" customHeight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6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5" customHeight="1">
      <c r="A97" s="31"/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sheetProtection formatColumns="0" formatRows="0"/>
  <mergeCells count="42"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2020 - Sociálky Gymnázium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3"/>
  <sheetViews>
    <sheetView showGridLines="0" tabSelected="1" workbookViewId="0" topLeftCell="A111">
      <selection activeCell="I22" sqref="I2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0" customWidth="1"/>
    <col min="10" max="10" width="20.140625" style="1" customWidth="1"/>
    <col min="11" max="11" width="20.140625" style="1" hidden="1" customWidth="1"/>
    <col min="12" max="12" width="4.710937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7.003906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3:46" s="1" customFormat="1" ht="21" customHeight="1">
      <c r="C2" s="228" t="s">
        <v>634</v>
      </c>
      <c r="I2" s="100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4" t="s">
        <v>5</v>
      </c>
    </row>
    <row r="3" spans="2:46" s="1" customFormat="1" ht="20.25" customHeight="1">
      <c r="B3" s="101"/>
      <c r="C3" s="102"/>
      <c r="D3" s="102" t="s">
        <v>636</v>
      </c>
      <c r="E3" s="102"/>
      <c r="F3" s="102"/>
      <c r="G3" s="102"/>
      <c r="H3" s="102"/>
      <c r="I3" s="103"/>
      <c r="J3" s="102"/>
      <c r="K3" s="102"/>
      <c r="L3" s="17"/>
      <c r="AT3" s="14" t="s">
        <v>78</v>
      </c>
    </row>
    <row r="4" spans="2:46" s="1" customFormat="1" ht="16.5" customHeight="1">
      <c r="B4" s="17"/>
      <c r="D4" s="104" t="s">
        <v>79</v>
      </c>
      <c r="I4" s="100"/>
      <c r="L4" s="17"/>
      <c r="M4" s="105" t="s">
        <v>10</v>
      </c>
      <c r="AT4" s="14" t="s">
        <v>4</v>
      </c>
    </row>
    <row r="5" spans="2:12" s="1" customFormat="1" ht="6.95" customHeight="1">
      <c r="B5" s="17"/>
      <c r="I5" s="100"/>
      <c r="L5" s="17"/>
    </row>
    <row r="6" spans="1:31" s="2" customFormat="1" ht="12" customHeight="1">
      <c r="A6" s="31"/>
      <c r="B6" s="36"/>
      <c r="C6" s="31"/>
      <c r="D6" s="106" t="s">
        <v>16</v>
      </c>
      <c r="E6" s="31"/>
      <c r="F6" s="31"/>
      <c r="G6" s="31"/>
      <c r="H6" s="31"/>
      <c r="I6" s="107"/>
      <c r="J6" s="31"/>
      <c r="K6" s="31"/>
      <c r="L6" s="48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31" s="2" customFormat="1" ht="16.5" customHeight="1">
      <c r="A7" s="31"/>
      <c r="B7" s="36"/>
      <c r="C7" s="31"/>
      <c r="D7" s="31"/>
      <c r="E7" s="271" t="s">
        <v>631</v>
      </c>
      <c r="F7" s="272"/>
      <c r="G7" s="272"/>
      <c r="H7" s="272"/>
      <c r="I7" s="107"/>
      <c r="J7" s="31"/>
      <c r="K7" s="31"/>
      <c r="L7" s="48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31" s="2" customFormat="1" ht="12">
      <c r="A8" s="31"/>
      <c r="B8" s="36"/>
      <c r="C8" s="31"/>
      <c r="D8" s="31"/>
      <c r="E8" s="31"/>
      <c r="F8" s="31"/>
      <c r="G8" s="31"/>
      <c r="H8" s="31"/>
      <c r="I8" s="107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2" customHeight="1">
      <c r="A9" s="31"/>
      <c r="B9" s="36"/>
      <c r="C9" s="31"/>
      <c r="D9" s="106" t="s">
        <v>17</v>
      </c>
      <c r="E9" s="31"/>
      <c r="F9" s="108" t="s">
        <v>1</v>
      </c>
      <c r="G9" s="31"/>
      <c r="H9" s="31"/>
      <c r="I9" s="109" t="s">
        <v>18</v>
      </c>
      <c r="J9" s="108" t="s">
        <v>1</v>
      </c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6"/>
      <c r="C10" s="31"/>
      <c r="D10" s="106" t="s">
        <v>19</v>
      </c>
      <c r="E10" s="31"/>
      <c r="F10" s="227" t="s">
        <v>632</v>
      </c>
      <c r="G10" s="31"/>
      <c r="H10" s="31"/>
      <c r="I10" s="109" t="s">
        <v>21</v>
      </c>
      <c r="J10" s="110">
        <v>43969</v>
      </c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0.9" customHeight="1">
      <c r="A11" s="31"/>
      <c r="B11" s="36"/>
      <c r="C11" s="31"/>
      <c r="D11" s="31"/>
      <c r="E11" s="31"/>
      <c r="F11" s="31"/>
      <c r="G11" s="31"/>
      <c r="H11" s="31"/>
      <c r="I11" s="107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6" t="s">
        <v>22</v>
      </c>
      <c r="E12" s="31"/>
      <c r="F12" s="2" t="s">
        <v>632</v>
      </c>
      <c r="G12" s="31"/>
      <c r="H12" s="31"/>
      <c r="I12" s="109" t="s">
        <v>23</v>
      </c>
      <c r="J12" s="108" t="str">
        <f>IF('Rekapitulace stavby'!AN10="","",'Rekapitulace stavby'!AN10)</f>
        <v/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8" customHeight="1">
      <c r="A13" s="31"/>
      <c r="B13" s="36"/>
      <c r="C13" s="31"/>
      <c r="D13" s="31"/>
      <c r="E13" s="108" t="str">
        <f>IF('Rekapitulace stavby'!E11="","",'Rekapitulace stavby'!E11)</f>
        <v xml:space="preserve"> </v>
      </c>
      <c r="F13" s="31"/>
      <c r="G13" s="31"/>
      <c r="H13" s="31"/>
      <c r="I13" s="109" t="s">
        <v>24</v>
      </c>
      <c r="J13" s="108" t="str">
        <f>IF('Rekapitulace stavby'!AN11="","",'Rekapitulace stavby'!AN11)</f>
        <v/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6.95" customHeight="1">
      <c r="A14" s="31"/>
      <c r="B14" s="36"/>
      <c r="C14" s="31"/>
      <c r="D14" s="31"/>
      <c r="E14" s="31"/>
      <c r="F14" s="31"/>
      <c r="G14" s="31"/>
      <c r="H14" s="31"/>
      <c r="I14" s="107"/>
      <c r="J14" s="31"/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2" customHeight="1">
      <c r="A15" s="31"/>
      <c r="B15" s="36"/>
      <c r="C15" s="31"/>
      <c r="D15" s="106" t="s">
        <v>25</v>
      </c>
      <c r="E15" s="31"/>
      <c r="F15" s="31"/>
      <c r="G15" s="31"/>
      <c r="H15" s="31"/>
      <c r="I15" s="109" t="s">
        <v>23</v>
      </c>
      <c r="J15" s="27" t="str">
        <f>'Rekapitulace stavby'!AN13</f>
        <v>Vyplň údaj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8" customHeight="1">
      <c r="A16" s="31"/>
      <c r="B16" s="36"/>
      <c r="C16" s="31"/>
      <c r="D16" s="31"/>
      <c r="E16" s="273" t="str">
        <f>'Rekapitulace stavby'!E14</f>
        <v>Vyplň údaj</v>
      </c>
      <c r="F16" s="274"/>
      <c r="G16" s="274"/>
      <c r="H16" s="274"/>
      <c r="I16" s="109" t="s">
        <v>24</v>
      </c>
      <c r="J16" s="27" t="str">
        <f>'Rekapitulace stavby'!AN14</f>
        <v>Vyplň údaj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6.95" customHeight="1">
      <c r="A17" s="31"/>
      <c r="B17" s="36"/>
      <c r="C17" s="31"/>
      <c r="D17" s="31"/>
      <c r="E17" s="31"/>
      <c r="F17" s="31"/>
      <c r="G17" s="31"/>
      <c r="H17" s="31"/>
      <c r="I17" s="107"/>
      <c r="J17" s="31"/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6"/>
      <c r="C18" s="31"/>
      <c r="D18" s="106" t="s">
        <v>27</v>
      </c>
      <c r="E18" s="31"/>
      <c r="F18" s="31"/>
      <c r="G18" s="31"/>
      <c r="H18" s="31"/>
      <c r="I18" s="109" t="s">
        <v>23</v>
      </c>
      <c r="J18" s="108" t="str">
        <f>IF('Rekapitulace stavby'!AN16="","",'Rekapitulace stavby'!AN16)</f>
        <v/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6"/>
      <c r="C19" s="31"/>
      <c r="D19" s="31"/>
      <c r="E19" s="108" t="str">
        <f>IF('Rekapitulace stavby'!E17="","",'Rekapitulace stavby'!E17)</f>
        <v xml:space="preserve"> </v>
      </c>
      <c r="F19" s="31"/>
      <c r="G19" s="31"/>
      <c r="H19" s="31"/>
      <c r="I19" s="109" t="s">
        <v>24</v>
      </c>
      <c r="J19" s="108" t="str">
        <f>IF('Rekapitulace stavby'!AN17="","",'Rekapitulace stavby'!AN17)</f>
        <v/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>
      <c r="A20" s="31"/>
      <c r="B20" s="36"/>
      <c r="C20" s="31"/>
      <c r="D20" s="31"/>
      <c r="E20" s="31"/>
      <c r="F20" s="31"/>
      <c r="G20" s="31"/>
      <c r="H20" s="31"/>
      <c r="I20" s="107"/>
      <c r="J20" s="31"/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6"/>
      <c r="C21" s="31"/>
      <c r="D21" s="106" t="s">
        <v>29</v>
      </c>
      <c r="E21" s="31"/>
      <c r="F21" s="31"/>
      <c r="G21" s="31"/>
      <c r="H21" s="31"/>
      <c r="I21" s="109" t="s">
        <v>23</v>
      </c>
      <c r="J21" s="108" t="str">
        <f>IF('Rekapitulace stavby'!AN19="","",'Rekapitulace stavby'!AN19)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6"/>
      <c r="C22" s="31"/>
      <c r="D22" s="31"/>
      <c r="E22" s="108" t="str">
        <f>IF('Rekapitulace stavby'!E20="","",'Rekapitulace stavby'!E20)</f>
        <v xml:space="preserve"> </v>
      </c>
      <c r="F22" s="31"/>
      <c r="G22" s="31"/>
      <c r="H22" s="31"/>
      <c r="I22" s="109" t="s">
        <v>24</v>
      </c>
      <c r="J22" s="108" t="str">
        <f>IF('Rekapitulace stavby'!AN20="","",'Rekapitulace stavby'!AN20)</f>
        <v/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>
      <c r="A23" s="31"/>
      <c r="B23" s="36"/>
      <c r="C23" s="31"/>
      <c r="D23" s="31"/>
      <c r="E23" s="31"/>
      <c r="F23" s="31"/>
      <c r="G23" s="31"/>
      <c r="H23" s="31"/>
      <c r="I23" s="107"/>
      <c r="J23" s="31"/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6"/>
      <c r="C24" s="31"/>
      <c r="D24" s="106" t="s">
        <v>30</v>
      </c>
      <c r="E24" s="31"/>
      <c r="F24" s="31"/>
      <c r="G24" s="31"/>
      <c r="H24" s="31"/>
      <c r="I24" s="107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8" customFormat="1" ht="16.5" customHeight="1">
      <c r="A25" s="111"/>
      <c r="B25" s="112"/>
      <c r="C25" s="111"/>
      <c r="D25" s="111"/>
      <c r="E25" s="275" t="s">
        <v>1</v>
      </c>
      <c r="F25" s="275"/>
      <c r="G25" s="275"/>
      <c r="H25" s="275"/>
      <c r="I25" s="113"/>
      <c r="J25" s="111"/>
      <c r="K25" s="111"/>
      <c r="L25" s="114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</row>
    <row r="26" spans="1:31" s="2" customFormat="1" ht="6.95" customHeight="1">
      <c r="A26" s="31"/>
      <c r="B26" s="36"/>
      <c r="C26" s="31"/>
      <c r="D26" s="31"/>
      <c r="E26" s="31"/>
      <c r="F26" s="31"/>
      <c r="G26" s="31"/>
      <c r="H26" s="31"/>
      <c r="I26" s="107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115"/>
      <c r="E27" s="115"/>
      <c r="F27" s="115"/>
      <c r="G27" s="115"/>
      <c r="H27" s="115"/>
      <c r="I27" s="116"/>
      <c r="J27" s="115"/>
      <c r="K27" s="115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25.35" customHeight="1">
      <c r="A28" s="31"/>
      <c r="B28" s="36"/>
      <c r="C28" s="31"/>
      <c r="D28" s="117" t="s">
        <v>31</v>
      </c>
      <c r="E28" s="31"/>
      <c r="F28" s="31"/>
      <c r="G28" s="31"/>
      <c r="H28" s="31"/>
      <c r="I28" s="107"/>
      <c r="J28" s="118">
        <f>ROUND(J136,2)</f>
        <v>0</v>
      </c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5"/>
      <c r="E29" s="115"/>
      <c r="F29" s="115"/>
      <c r="G29" s="115"/>
      <c r="H29" s="115"/>
      <c r="I29" s="116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6"/>
      <c r="C30" s="31"/>
      <c r="D30" s="31"/>
      <c r="E30" s="31"/>
      <c r="F30" s="119" t="s">
        <v>33</v>
      </c>
      <c r="G30" s="31"/>
      <c r="H30" s="31"/>
      <c r="I30" s="120" t="s">
        <v>32</v>
      </c>
      <c r="J30" s="119" t="s">
        <v>34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6"/>
      <c r="C31" s="31"/>
      <c r="D31" s="121" t="s">
        <v>35</v>
      </c>
      <c r="E31" s="106" t="s">
        <v>36</v>
      </c>
      <c r="F31" s="122">
        <f>ROUND((SUM(BE136:BE272)),2)</f>
        <v>0</v>
      </c>
      <c r="G31" s="31"/>
      <c r="H31" s="31"/>
      <c r="I31" s="123">
        <v>0.21</v>
      </c>
      <c r="J31" s="122">
        <f>ROUND(((SUM(BE136:BE272))*I31),2)</f>
        <v>0</v>
      </c>
      <c r="K31" s="3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106" t="s">
        <v>37</v>
      </c>
      <c r="F32" s="122">
        <f>ROUND((SUM(BF136:BF272)),2)</f>
        <v>0</v>
      </c>
      <c r="G32" s="31"/>
      <c r="H32" s="31"/>
      <c r="I32" s="123">
        <v>0.15</v>
      </c>
      <c r="J32" s="122">
        <f>ROUND(((SUM(BF136:BF272))*I32),2)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 hidden="1">
      <c r="A33" s="31"/>
      <c r="B33" s="36"/>
      <c r="C33" s="31"/>
      <c r="D33" s="31"/>
      <c r="E33" s="106" t="s">
        <v>38</v>
      </c>
      <c r="F33" s="122">
        <f>ROUND((SUM(BG136:BG272)),2)</f>
        <v>0</v>
      </c>
      <c r="G33" s="31"/>
      <c r="H33" s="31"/>
      <c r="I33" s="123">
        <v>0.21</v>
      </c>
      <c r="J33" s="122">
        <f>0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 hidden="1">
      <c r="A34" s="31"/>
      <c r="B34" s="36"/>
      <c r="C34" s="31"/>
      <c r="D34" s="31"/>
      <c r="E34" s="106" t="s">
        <v>39</v>
      </c>
      <c r="F34" s="122">
        <f>ROUND((SUM(BH136:BH272)),2)</f>
        <v>0</v>
      </c>
      <c r="G34" s="31"/>
      <c r="H34" s="31"/>
      <c r="I34" s="123">
        <v>0.15</v>
      </c>
      <c r="J34" s="122">
        <f>0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6" t="s">
        <v>40</v>
      </c>
      <c r="F35" s="122">
        <f>ROUND((SUM(BI136:BI272)),2)</f>
        <v>0</v>
      </c>
      <c r="G35" s="31"/>
      <c r="H35" s="31"/>
      <c r="I35" s="123">
        <v>0</v>
      </c>
      <c r="J35" s="122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6.95" customHeight="1">
      <c r="A36" s="31"/>
      <c r="B36" s="36"/>
      <c r="C36" s="31"/>
      <c r="D36" s="31"/>
      <c r="E36" s="31"/>
      <c r="F36" s="31"/>
      <c r="G36" s="31"/>
      <c r="H36" s="31"/>
      <c r="I36" s="107"/>
      <c r="J36" s="31"/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25.35" customHeight="1">
      <c r="A37" s="31"/>
      <c r="B37" s="36"/>
      <c r="C37" s="124"/>
      <c r="D37" s="125" t="s">
        <v>41</v>
      </c>
      <c r="E37" s="126"/>
      <c r="F37" s="126"/>
      <c r="G37" s="127" t="s">
        <v>42</v>
      </c>
      <c r="H37" s="128" t="s">
        <v>43</v>
      </c>
      <c r="I37" s="129"/>
      <c r="J37" s="130">
        <f>SUM(J28:J35)</f>
        <v>0</v>
      </c>
      <c r="K37" s="1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>
      <c r="A38" s="31"/>
      <c r="B38" s="36"/>
      <c r="C38" s="31"/>
      <c r="D38" s="31"/>
      <c r="E38" s="31"/>
      <c r="F38" s="31"/>
      <c r="G38" s="31"/>
      <c r="H38" s="31"/>
      <c r="I38" s="107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2:12" s="1" customFormat="1" ht="14.45" customHeight="1">
      <c r="B39" s="17"/>
      <c r="I39" s="100"/>
      <c r="L39" s="17"/>
    </row>
    <row r="40" spans="2:12" s="1" customFormat="1" ht="14.45" customHeight="1">
      <c r="B40" s="17"/>
      <c r="I40" s="100"/>
      <c r="L40" s="17"/>
    </row>
    <row r="41" spans="2:12" s="1" customFormat="1" ht="14.45" customHeight="1">
      <c r="B41" s="17"/>
      <c r="I41" s="100"/>
      <c r="L41" s="17"/>
    </row>
    <row r="42" spans="2:12" s="1" customFormat="1" ht="14.45" customHeight="1">
      <c r="B42" s="17"/>
      <c r="I42" s="100"/>
      <c r="L42" s="17"/>
    </row>
    <row r="43" spans="2:12" s="1" customFormat="1" ht="14.45" customHeight="1">
      <c r="B43" s="17"/>
      <c r="I43" s="100"/>
      <c r="L43" s="17"/>
    </row>
    <row r="44" spans="2:12" s="1" customFormat="1" ht="14.45" customHeight="1">
      <c r="B44" s="17"/>
      <c r="I44" s="100"/>
      <c r="L44" s="17"/>
    </row>
    <row r="45" spans="2:12" s="1" customFormat="1" ht="14.45" customHeight="1">
      <c r="B45" s="17"/>
      <c r="I45" s="100"/>
      <c r="L45" s="17"/>
    </row>
    <row r="46" spans="2:12" s="1" customFormat="1" ht="14.45" customHeight="1">
      <c r="B46" s="17"/>
      <c r="I46" s="100"/>
      <c r="L46" s="17"/>
    </row>
    <row r="47" spans="2:12" s="1" customFormat="1" ht="14.45" customHeight="1">
      <c r="B47" s="17"/>
      <c r="I47" s="100"/>
      <c r="L47" s="17"/>
    </row>
    <row r="48" spans="2:12" s="1" customFormat="1" ht="14.45" customHeight="1">
      <c r="B48" s="17"/>
      <c r="I48" s="100"/>
      <c r="L48" s="17"/>
    </row>
    <row r="49" spans="2:12" s="1" customFormat="1" ht="14.45" customHeight="1">
      <c r="B49" s="17"/>
      <c r="I49" s="100"/>
      <c r="L49" s="17"/>
    </row>
    <row r="50" spans="2:12" s="2" customFormat="1" ht="14.45" customHeight="1">
      <c r="B50" s="48"/>
      <c r="D50" s="132" t="s">
        <v>44</v>
      </c>
      <c r="E50" s="133"/>
      <c r="F50" s="133"/>
      <c r="G50" s="132" t="s">
        <v>45</v>
      </c>
      <c r="H50" s="133"/>
      <c r="I50" s="134"/>
      <c r="J50" s="133"/>
      <c r="K50" s="133"/>
      <c r="L50" s="48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31"/>
      <c r="B61" s="36"/>
      <c r="C61" s="31"/>
      <c r="D61" s="135" t="s">
        <v>46</v>
      </c>
      <c r="E61" s="136"/>
      <c r="F61" s="137" t="s">
        <v>47</v>
      </c>
      <c r="G61" s="135" t="s">
        <v>46</v>
      </c>
      <c r="H61" s="136"/>
      <c r="I61" s="138"/>
      <c r="J61" s="139" t="s">
        <v>47</v>
      </c>
      <c r="K61" s="136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31"/>
      <c r="B65" s="36"/>
      <c r="C65" s="31"/>
      <c r="D65" s="132" t="s">
        <v>48</v>
      </c>
      <c r="E65" s="140"/>
      <c r="F65" s="140"/>
      <c r="G65" s="132" t="s">
        <v>49</v>
      </c>
      <c r="H65" s="140"/>
      <c r="I65" s="141"/>
      <c r="J65" s="140"/>
      <c r="K65" s="140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31"/>
      <c r="B76" s="36"/>
      <c r="C76" s="31"/>
      <c r="D76" s="135" t="s">
        <v>46</v>
      </c>
      <c r="E76" s="136"/>
      <c r="F76" s="137" t="s">
        <v>47</v>
      </c>
      <c r="G76" s="135" t="s">
        <v>46</v>
      </c>
      <c r="H76" s="136"/>
      <c r="I76" s="138"/>
      <c r="J76" s="139" t="s">
        <v>47</v>
      </c>
      <c r="K76" s="136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2"/>
      <c r="C77" s="143"/>
      <c r="D77" s="143"/>
      <c r="E77" s="143"/>
      <c r="F77" s="143"/>
      <c r="G77" s="143"/>
      <c r="H77" s="143"/>
      <c r="I77" s="144"/>
      <c r="J77" s="143"/>
      <c r="K77" s="143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45"/>
      <c r="C81" s="146"/>
      <c r="D81" s="146"/>
      <c r="E81" s="146"/>
      <c r="F81" s="146"/>
      <c r="G81" s="146"/>
      <c r="H81" s="146"/>
      <c r="I81" s="147"/>
      <c r="J81" s="146"/>
      <c r="K81" s="146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80</v>
      </c>
      <c r="D82" s="33"/>
      <c r="E82" s="33"/>
      <c r="F82" s="33"/>
      <c r="G82" s="33"/>
      <c r="H82" s="33"/>
      <c r="I82" s="107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107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07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35" t="str">
        <f>E7</f>
        <v>Oprava sociálního zařízení v objektu A</v>
      </c>
      <c r="F85" s="270"/>
      <c r="G85" s="270"/>
      <c r="H85" s="270"/>
      <c r="I85" s="107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107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2" customHeight="1">
      <c r="A87" s="31"/>
      <c r="B87" s="32"/>
      <c r="C87" s="26" t="s">
        <v>19</v>
      </c>
      <c r="D87" s="33"/>
      <c r="E87" s="33"/>
      <c r="F87" s="24" t="str">
        <f>F10</f>
        <v>Gymnázium, Vlašim, Tylova 271</v>
      </c>
      <c r="G87" s="33"/>
      <c r="H87" s="33"/>
      <c r="I87" s="109" t="s">
        <v>21</v>
      </c>
      <c r="J87" s="63">
        <f>IF(J10="","",J10)</f>
        <v>43969</v>
      </c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107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5.2" customHeight="1">
      <c r="A89" s="31"/>
      <c r="B89" s="32"/>
      <c r="C89" s="26" t="s">
        <v>22</v>
      </c>
      <c r="D89" s="33"/>
      <c r="E89" s="33"/>
      <c r="F89" s="24" t="str">
        <f>E13</f>
        <v xml:space="preserve"> </v>
      </c>
      <c r="G89" s="33"/>
      <c r="H89" s="33"/>
      <c r="I89" s="109" t="s">
        <v>27</v>
      </c>
      <c r="J89" s="29" t="str">
        <f>E19</f>
        <v xml:space="preserve"> 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15.2" customHeight="1">
      <c r="A90" s="31"/>
      <c r="B90" s="32"/>
      <c r="C90" s="26" t="s">
        <v>25</v>
      </c>
      <c r="D90" s="33"/>
      <c r="E90" s="33"/>
      <c r="F90" s="24" t="str">
        <f>IF(E16="","",E16)</f>
        <v>Vyplň údaj</v>
      </c>
      <c r="G90" s="33"/>
      <c r="H90" s="33"/>
      <c r="I90" s="109" t="s">
        <v>29</v>
      </c>
      <c r="J90" s="29" t="str">
        <f>E22</f>
        <v xml:space="preserve"> </v>
      </c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0.35" customHeight="1">
      <c r="A91" s="31"/>
      <c r="B91" s="32"/>
      <c r="C91" s="33"/>
      <c r="D91" s="33"/>
      <c r="E91" s="33"/>
      <c r="F91" s="33"/>
      <c r="G91" s="33"/>
      <c r="H91" s="33"/>
      <c r="I91" s="107"/>
      <c r="J91" s="33"/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29.25" customHeight="1">
      <c r="A92" s="31"/>
      <c r="B92" s="32"/>
      <c r="C92" s="148" t="s">
        <v>81</v>
      </c>
      <c r="D92" s="149"/>
      <c r="E92" s="149"/>
      <c r="F92" s="149"/>
      <c r="G92" s="149"/>
      <c r="H92" s="149"/>
      <c r="I92" s="150"/>
      <c r="J92" s="151" t="s">
        <v>82</v>
      </c>
      <c r="K92" s="149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107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2.9" customHeight="1">
      <c r="A94" s="31"/>
      <c r="B94" s="32"/>
      <c r="C94" s="152" t="s">
        <v>83</v>
      </c>
      <c r="D94" s="33"/>
      <c r="E94" s="33"/>
      <c r="F94" s="33"/>
      <c r="G94" s="33"/>
      <c r="H94" s="33"/>
      <c r="I94" s="107"/>
      <c r="J94" s="81">
        <f>J136</f>
        <v>0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U94" s="14" t="s">
        <v>84</v>
      </c>
    </row>
    <row r="95" spans="2:12" s="9" customFormat="1" ht="24.95" customHeight="1">
      <c r="B95" s="153"/>
      <c r="C95" s="154"/>
      <c r="D95" s="155" t="s">
        <v>85</v>
      </c>
      <c r="E95" s="156"/>
      <c r="F95" s="156"/>
      <c r="G95" s="156"/>
      <c r="H95" s="156"/>
      <c r="I95" s="157"/>
      <c r="J95" s="158">
        <f>J137</f>
        <v>0</v>
      </c>
      <c r="K95" s="154"/>
      <c r="L95" s="159"/>
    </row>
    <row r="96" spans="2:12" s="10" customFormat="1" ht="19.9" customHeight="1">
      <c r="B96" s="160"/>
      <c r="C96" s="161"/>
      <c r="D96" s="162" t="s">
        <v>86</v>
      </c>
      <c r="E96" s="163"/>
      <c r="F96" s="163"/>
      <c r="G96" s="163"/>
      <c r="H96" s="163"/>
      <c r="I96" s="164"/>
      <c r="J96" s="165">
        <f>J138</f>
        <v>0</v>
      </c>
      <c r="K96" s="161"/>
      <c r="L96" s="166"/>
    </row>
    <row r="97" spans="2:12" s="10" customFormat="1" ht="19.9" customHeight="1">
      <c r="B97" s="160"/>
      <c r="C97" s="161"/>
      <c r="D97" s="162" t="s">
        <v>87</v>
      </c>
      <c r="E97" s="163"/>
      <c r="F97" s="163"/>
      <c r="G97" s="163"/>
      <c r="H97" s="163"/>
      <c r="I97" s="164"/>
      <c r="J97" s="165">
        <f>J141</f>
        <v>0</v>
      </c>
      <c r="K97" s="161"/>
      <c r="L97" s="166"/>
    </row>
    <row r="98" spans="2:12" s="10" customFormat="1" ht="19.9" customHeight="1">
      <c r="B98" s="160"/>
      <c r="C98" s="161"/>
      <c r="D98" s="162" t="s">
        <v>88</v>
      </c>
      <c r="E98" s="163"/>
      <c r="F98" s="163"/>
      <c r="G98" s="163"/>
      <c r="H98" s="163"/>
      <c r="I98" s="164"/>
      <c r="J98" s="165">
        <f>J151</f>
        <v>0</v>
      </c>
      <c r="K98" s="161"/>
      <c r="L98" s="166"/>
    </row>
    <row r="99" spans="2:12" s="10" customFormat="1" ht="19.9" customHeight="1">
      <c r="B99" s="160"/>
      <c r="C99" s="161"/>
      <c r="D99" s="162" t="s">
        <v>89</v>
      </c>
      <c r="E99" s="163"/>
      <c r="F99" s="163"/>
      <c r="G99" s="163"/>
      <c r="H99" s="163"/>
      <c r="I99" s="164"/>
      <c r="J99" s="165">
        <f>J163</f>
        <v>0</v>
      </c>
      <c r="K99" s="161"/>
      <c r="L99" s="166"/>
    </row>
    <row r="100" spans="2:12" s="10" customFormat="1" ht="19.9" customHeight="1">
      <c r="B100" s="160"/>
      <c r="C100" s="161"/>
      <c r="D100" s="162" t="s">
        <v>90</v>
      </c>
      <c r="E100" s="163"/>
      <c r="F100" s="163"/>
      <c r="G100" s="163"/>
      <c r="H100" s="163"/>
      <c r="I100" s="164"/>
      <c r="J100" s="165">
        <f>J168</f>
        <v>0</v>
      </c>
      <c r="K100" s="161"/>
      <c r="L100" s="166"/>
    </row>
    <row r="101" spans="2:12" s="9" customFormat="1" ht="24.95" customHeight="1">
      <c r="B101" s="153"/>
      <c r="C101" s="154"/>
      <c r="D101" s="155" t="s">
        <v>91</v>
      </c>
      <c r="E101" s="156"/>
      <c r="F101" s="156"/>
      <c r="G101" s="156"/>
      <c r="H101" s="156"/>
      <c r="I101" s="157"/>
      <c r="J101" s="158">
        <f>J170</f>
        <v>0</v>
      </c>
      <c r="K101" s="154"/>
      <c r="L101" s="159"/>
    </row>
    <row r="102" spans="2:12" s="10" customFormat="1" ht="19.9" customHeight="1">
      <c r="B102" s="160"/>
      <c r="C102" s="161"/>
      <c r="D102" s="162" t="s">
        <v>92</v>
      </c>
      <c r="E102" s="163"/>
      <c r="F102" s="163"/>
      <c r="G102" s="163"/>
      <c r="H102" s="163"/>
      <c r="I102" s="164"/>
      <c r="J102" s="165">
        <f>J171</f>
        <v>0</v>
      </c>
      <c r="K102" s="161"/>
      <c r="L102" s="166"/>
    </row>
    <row r="103" spans="2:12" s="10" customFormat="1" ht="19.9" customHeight="1">
      <c r="B103" s="160"/>
      <c r="C103" s="161"/>
      <c r="D103" s="162" t="s">
        <v>93</v>
      </c>
      <c r="E103" s="163"/>
      <c r="F103" s="163"/>
      <c r="G103" s="163"/>
      <c r="H103" s="163"/>
      <c r="I103" s="164"/>
      <c r="J103" s="165">
        <f>J179</f>
        <v>0</v>
      </c>
      <c r="K103" s="161"/>
      <c r="L103" s="166"/>
    </row>
    <row r="104" spans="2:12" s="10" customFormat="1" ht="19.9" customHeight="1">
      <c r="B104" s="160"/>
      <c r="C104" s="161"/>
      <c r="D104" s="162" t="s">
        <v>94</v>
      </c>
      <c r="E104" s="163"/>
      <c r="F104" s="163"/>
      <c r="G104" s="163"/>
      <c r="H104" s="163"/>
      <c r="I104" s="164"/>
      <c r="J104" s="165">
        <f>J189</f>
        <v>0</v>
      </c>
      <c r="K104" s="161"/>
      <c r="L104" s="166"/>
    </row>
    <row r="105" spans="2:12" s="10" customFormat="1" ht="19.9" customHeight="1">
      <c r="B105" s="160"/>
      <c r="C105" s="161"/>
      <c r="D105" s="162" t="s">
        <v>95</v>
      </c>
      <c r="E105" s="163"/>
      <c r="F105" s="163"/>
      <c r="G105" s="163"/>
      <c r="H105" s="163"/>
      <c r="I105" s="164"/>
      <c r="J105" s="165">
        <f>J206</f>
        <v>0</v>
      </c>
      <c r="K105" s="161"/>
      <c r="L105" s="166"/>
    </row>
    <row r="106" spans="2:12" s="10" customFormat="1" ht="19.9" customHeight="1">
      <c r="B106" s="160"/>
      <c r="C106" s="161"/>
      <c r="D106" s="162" t="s">
        <v>96</v>
      </c>
      <c r="E106" s="163"/>
      <c r="F106" s="163"/>
      <c r="G106" s="163"/>
      <c r="H106" s="163"/>
      <c r="I106" s="164"/>
      <c r="J106" s="165">
        <f>J212</f>
        <v>0</v>
      </c>
      <c r="K106" s="161"/>
      <c r="L106" s="166"/>
    </row>
    <row r="107" spans="2:12" s="10" customFormat="1" ht="19.9" customHeight="1">
      <c r="B107" s="160"/>
      <c r="C107" s="161"/>
      <c r="D107" s="162" t="s">
        <v>97</v>
      </c>
      <c r="E107" s="163"/>
      <c r="F107" s="163"/>
      <c r="G107" s="163"/>
      <c r="H107" s="163"/>
      <c r="I107" s="164"/>
      <c r="J107" s="165">
        <f>J218</f>
        <v>0</v>
      </c>
      <c r="K107" s="161"/>
      <c r="L107" s="166"/>
    </row>
    <row r="108" spans="2:12" s="10" customFormat="1" ht="19.9" customHeight="1">
      <c r="B108" s="160"/>
      <c r="C108" s="161"/>
      <c r="D108" s="162" t="s">
        <v>98</v>
      </c>
      <c r="E108" s="163"/>
      <c r="F108" s="163"/>
      <c r="G108" s="163"/>
      <c r="H108" s="163"/>
      <c r="I108" s="164"/>
      <c r="J108" s="165">
        <f>J220</f>
        <v>0</v>
      </c>
      <c r="K108" s="161"/>
      <c r="L108" s="166"/>
    </row>
    <row r="109" spans="2:12" s="10" customFormat="1" ht="19.9" customHeight="1">
      <c r="B109" s="160"/>
      <c r="C109" s="161"/>
      <c r="D109" s="162" t="s">
        <v>99</v>
      </c>
      <c r="E109" s="163"/>
      <c r="F109" s="163"/>
      <c r="G109" s="163"/>
      <c r="H109" s="163"/>
      <c r="I109" s="164"/>
      <c r="J109" s="165">
        <f>J222</f>
        <v>0</v>
      </c>
      <c r="K109" s="161"/>
      <c r="L109" s="166"/>
    </row>
    <row r="110" spans="2:12" s="10" customFormat="1" ht="19.9" customHeight="1">
      <c r="B110" s="160"/>
      <c r="C110" s="161"/>
      <c r="D110" s="162" t="s">
        <v>100</v>
      </c>
      <c r="E110" s="163"/>
      <c r="F110" s="163"/>
      <c r="G110" s="163"/>
      <c r="H110" s="163"/>
      <c r="I110" s="164"/>
      <c r="J110" s="165">
        <f>J226</f>
        <v>0</v>
      </c>
      <c r="K110" s="161"/>
      <c r="L110" s="166"/>
    </row>
    <row r="111" spans="2:12" s="10" customFormat="1" ht="19.9" customHeight="1">
      <c r="B111" s="160"/>
      <c r="C111" s="161"/>
      <c r="D111" s="162" t="s">
        <v>101</v>
      </c>
      <c r="E111" s="163"/>
      <c r="F111" s="163"/>
      <c r="G111" s="163"/>
      <c r="H111" s="163"/>
      <c r="I111" s="164"/>
      <c r="J111" s="165">
        <f>J232</f>
        <v>0</v>
      </c>
      <c r="K111" s="161"/>
      <c r="L111" s="166"/>
    </row>
    <row r="112" spans="2:12" s="10" customFormat="1" ht="19.9" customHeight="1">
      <c r="B112" s="160"/>
      <c r="C112" s="161"/>
      <c r="D112" s="162" t="s">
        <v>102</v>
      </c>
      <c r="E112" s="163"/>
      <c r="F112" s="163"/>
      <c r="G112" s="163"/>
      <c r="H112" s="163"/>
      <c r="I112" s="164"/>
      <c r="J112" s="165">
        <f>J244</f>
        <v>0</v>
      </c>
      <c r="K112" s="161"/>
      <c r="L112" s="166"/>
    </row>
    <row r="113" spans="2:12" s="10" customFormat="1" ht="19.9" customHeight="1">
      <c r="B113" s="160"/>
      <c r="C113" s="161"/>
      <c r="D113" s="162" t="s">
        <v>103</v>
      </c>
      <c r="E113" s="163"/>
      <c r="F113" s="163"/>
      <c r="G113" s="163"/>
      <c r="H113" s="163"/>
      <c r="I113" s="164"/>
      <c r="J113" s="165">
        <f>J258</f>
        <v>0</v>
      </c>
      <c r="K113" s="161"/>
      <c r="L113" s="166"/>
    </row>
    <row r="114" spans="2:12" s="10" customFormat="1" ht="19.9" customHeight="1">
      <c r="B114" s="160"/>
      <c r="C114" s="161"/>
      <c r="D114" s="162" t="s">
        <v>104</v>
      </c>
      <c r="E114" s="163"/>
      <c r="F114" s="163"/>
      <c r="G114" s="163"/>
      <c r="H114" s="163"/>
      <c r="I114" s="164"/>
      <c r="J114" s="165">
        <f>J260</f>
        <v>0</v>
      </c>
      <c r="K114" s="161"/>
      <c r="L114" s="166"/>
    </row>
    <row r="115" spans="2:12" s="9" customFormat="1" ht="24.95" customHeight="1">
      <c r="B115" s="153"/>
      <c r="C115" s="154"/>
      <c r="D115" s="155" t="s">
        <v>105</v>
      </c>
      <c r="E115" s="156"/>
      <c r="F115" s="156"/>
      <c r="G115" s="156"/>
      <c r="H115" s="156"/>
      <c r="I115" s="157"/>
      <c r="J115" s="158">
        <f>J266</f>
        <v>0</v>
      </c>
      <c r="K115" s="154"/>
      <c r="L115" s="159"/>
    </row>
    <row r="116" spans="2:12" s="10" customFormat="1" ht="19.9" customHeight="1">
      <c r="B116" s="160"/>
      <c r="C116" s="161"/>
      <c r="D116" s="162" t="s">
        <v>106</v>
      </c>
      <c r="E116" s="163"/>
      <c r="F116" s="163"/>
      <c r="G116" s="163"/>
      <c r="H116" s="163"/>
      <c r="I116" s="164"/>
      <c r="J116" s="165">
        <f>J267</f>
        <v>0</v>
      </c>
      <c r="K116" s="161"/>
      <c r="L116" s="166"/>
    </row>
    <row r="117" spans="2:12" s="10" customFormat="1" ht="19.9" customHeight="1">
      <c r="B117" s="160"/>
      <c r="C117" s="161"/>
      <c r="D117" s="162" t="s">
        <v>107</v>
      </c>
      <c r="E117" s="163"/>
      <c r="F117" s="163"/>
      <c r="G117" s="163"/>
      <c r="H117" s="163"/>
      <c r="I117" s="164"/>
      <c r="J117" s="165">
        <f>J269</f>
        <v>0</v>
      </c>
      <c r="K117" s="161"/>
      <c r="L117" s="166"/>
    </row>
    <row r="118" spans="2:12" s="10" customFormat="1" ht="19.9" customHeight="1">
      <c r="B118" s="160"/>
      <c r="C118" s="161"/>
      <c r="D118" s="162" t="s">
        <v>108</v>
      </c>
      <c r="E118" s="163"/>
      <c r="F118" s="163"/>
      <c r="G118" s="163"/>
      <c r="H118" s="163"/>
      <c r="I118" s="164"/>
      <c r="J118" s="165">
        <f>J271</f>
        <v>0</v>
      </c>
      <c r="K118" s="161"/>
      <c r="L118" s="166"/>
    </row>
    <row r="119" spans="1:31" s="2" customFormat="1" ht="21.75" customHeight="1">
      <c r="A119" s="31"/>
      <c r="B119" s="32"/>
      <c r="C119" s="33"/>
      <c r="D119" s="33"/>
      <c r="E119" s="33"/>
      <c r="F119" s="33"/>
      <c r="G119" s="33"/>
      <c r="H119" s="33"/>
      <c r="I119" s="107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6.95" customHeight="1">
      <c r="A120" s="31"/>
      <c r="B120" s="51"/>
      <c r="C120" s="52"/>
      <c r="D120" s="52"/>
      <c r="E120" s="52"/>
      <c r="F120" s="52"/>
      <c r="G120" s="52"/>
      <c r="H120" s="52"/>
      <c r="I120" s="144"/>
      <c r="J120" s="52"/>
      <c r="K120" s="52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4" spans="1:31" s="2" customFormat="1" ht="6.95" customHeight="1">
      <c r="A124" s="31"/>
      <c r="B124" s="53"/>
      <c r="C124" s="54"/>
      <c r="D124" s="54"/>
      <c r="E124" s="54"/>
      <c r="F124" s="54"/>
      <c r="G124" s="54"/>
      <c r="H124" s="54"/>
      <c r="I124" s="147"/>
      <c r="J124" s="54"/>
      <c r="K124" s="54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24.95" customHeight="1">
      <c r="A125" s="31"/>
      <c r="B125" s="32"/>
      <c r="C125" s="20" t="s">
        <v>109</v>
      </c>
      <c r="D125" s="33"/>
      <c r="E125" s="33"/>
      <c r="F125" s="33"/>
      <c r="G125" s="33"/>
      <c r="H125" s="33"/>
      <c r="I125" s="107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6.95" customHeight="1">
      <c r="A126" s="31"/>
      <c r="B126" s="32"/>
      <c r="C126" s="33"/>
      <c r="D126" s="33"/>
      <c r="E126" s="33"/>
      <c r="F126" s="33"/>
      <c r="G126" s="33"/>
      <c r="H126" s="33"/>
      <c r="I126" s="107"/>
      <c r="J126" s="33"/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2" customHeight="1">
      <c r="A127" s="31"/>
      <c r="B127" s="32"/>
      <c r="C127" s="26" t="s">
        <v>16</v>
      </c>
      <c r="D127" s="33"/>
      <c r="E127" s="33"/>
      <c r="F127" s="33"/>
      <c r="G127" s="33"/>
      <c r="H127" s="33"/>
      <c r="I127" s="107"/>
      <c r="J127" s="33"/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6.5" customHeight="1">
      <c r="A128" s="31"/>
      <c r="B128" s="32"/>
      <c r="C128" s="33"/>
      <c r="D128" s="33"/>
      <c r="E128" s="235" t="str">
        <f>E7</f>
        <v>Oprava sociálního zařízení v objektu A</v>
      </c>
      <c r="F128" s="270"/>
      <c r="G128" s="270"/>
      <c r="H128" s="270"/>
      <c r="I128" s="107"/>
      <c r="J128" s="33"/>
      <c r="K128" s="33"/>
      <c r="L128" s="48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31" s="2" customFormat="1" ht="6.95" customHeight="1">
      <c r="A129" s="31"/>
      <c r="B129" s="32"/>
      <c r="C129" s="33"/>
      <c r="D129" s="33"/>
      <c r="E129" s="33"/>
      <c r="F129" s="33"/>
      <c r="G129" s="33"/>
      <c r="H129" s="33"/>
      <c r="I129" s="107"/>
      <c r="J129" s="33"/>
      <c r="K129" s="33"/>
      <c r="L129" s="48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31" s="2" customFormat="1" ht="12" customHeight="1">
      <c r="A130" s="31"/>
      <c r="B130" s="32"/>
      <c r="C130" s="26" t="s">
        <v>19</v>
      </c>
      <c r="D130" s="33"/>
      <c r="E130" s="33"/>
      <c r="F130" s="24" t="str">
        <f>F10</f>
        <v>Gymnázium, Vlašim, Tylova 271</v>
      </c>
      <c r="G130" s="33"/>
      <c r="H130" s="33"/>
      <c r="I130" s="109" t="s">
        <v>21</v>
      </c>
      <c r="J130" s="63">
        <f>IF(J10="","",J10)</f>
        <v>43969</v>
      </c>
      <c r="K130" s="33"/>
      <c r="L130" s="48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31" s="2" customFormat="1" ht="6.95" customHeight="1">
      <c r="A131" s="31"/>
      <c r="B131" s="32"/>
      <c r="C131" s="33"/>
      <c r="D131" s="33"/>
      <c r="E131" s="33"/>
      <c r="F131" s="33"/>
      <c r="G131" s="33"/>
      <c r="H131" s="33"/>
      <c r="I131" s="107"/>
      <c r="J131" s="33"/>
      <c r="K131" s="33"/>
      <c r="L131" s="48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31" s="2" customFormat="1" ht="15.2" customHeight="1">
      <c r="A132" s="31"/>
      <c r="B132" s="32"/>
      <c r="C132" s="26" t="s">
        <v>22</v>
      </c>
      <c r="D132" s="33"/>
      <c r="E132" s="33"/>
      <c r="F132" s="24" t="str">
        <f>E13</f>
        <v xml:space="preserve"> </v>
      </c>
      <c r="G132" s="33"/>
      <c r="H132" s="33"/>
      <c r="I132" s="109" t="s">
        <v>27</v>
      </c>
      <c r="J132" s="29" t="str">
        <f>E19</f>
        <v xml:space="preserve"> </v>
      </c>
      <c r="K132" s="33"/>
      <c r="L132" s="48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31" s="2" customFormat="1" ht="15.2" customHeight="1">
      <c r="A133" s="31"/>
      <c r="B133" s="32"/>
      <c r="C133" s="26" t="s">
        <v>25</v>
      </c>
      <c r="D133" s="33"/>
      <c r="E133" s="33"/>
      <c r="F133" s="24" t="str">
        <f>IF(E16="","",E16)</f>
        <v>Vyplň údaj</v>
      </c>
      <c r="G133" s="33"/>
      <c r="H133" s="33"/>
      <c r="I133" s="109" t="s">
        <v>29</v>
      </c>
      <c r="J133" s="29" t="str">
        <f>E22</f>
        <v xml:space="preserve"> </v>
      </c>
      <c r="K133" s="33"/>
      <c r="L133" s="48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31" s="2" customFormat="1" ht="10.35" customHeight="1">
      <c r="A134" s="31"/>
      <c r="B134" s="32"/>
      <c r="C134" s="33"/>
      <c r="D134" s="33"/>
      <c r="E134" s="33"/>
      <c r="F134" s="33"/>
      <c r="G134" s="33"/>
      <c r="H134" s="33"/>
      <c r="I134" s="107"/>
      <c r="J134" s="33"/>
      <c r="K134" s="33"/>
      <c r="L134" s="48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</row>
    <row r="135" spans="1:31" s="11" customFormat="1" ht="29.25" customHeight="1">
      <c r="A135" s="167"/>
      <c r="B135" s="168"/>
      <c r="C135" s="169" t="s">
        <v>110</v>
      </c>
      <c r="D135" s="170" t="s">
        <v>56</v>
      </c>
      <c r="E135" s="170" t="s">
        <v>52</v>
      </c>
      <c r="F135" s="170" t="s">
        <v>53</v>
      </c>
      <c r="G135" s="170" t="s">
        <v>111</v>
      </c>
      <c r="H135" s="170" t="s">
        <v>112</v>
      </c>
      <c r="I135" s="171" t="s">
        <v>113</v>
      </c>
      <c r="J135" s="172" t="s">
        <v>82</v>
      </c>
      <c r="K135" s="173" t="s">
        <v>114</v>
      </c>
      <c r="L135" s="174"/>
      <c r="M135" s="72" t="s">
        <v>1</v>
      </c>
      <c r="N135" s="73" t="s">
        <v>35</v>
      </c>
      <c r="O135" s="73" t="s">
        <v>115</v>
      </c>
      <c r="P135" s="73" t="s">
        <v>116</v>
      </c>
      <c r="Q135" s="73" t="s">
        <v>117</v>
      </c>
      <c r="R135" s="73" t="s">
        <v>118</v>
      </c>
      <c r="S135" s="73" t="s">
        <v>119</v>
      </c>
      <c r="T135" s="73" t="s">
        <v>120</v>
      </c>
      <c r="U135" s="74" t="s">
        <v>121</v>
      </c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</row>
    <row r="136" spans="1:63" s="2" customFormat="1" ht="22.9" customHeight="1">
      <c r="A136" s="31"/>
      <c r="B136" s="32"/>
      <c r="C136" s="79" t="s">
        <v>122</v>
      </c>
      <c r="D136" s="33"/>
      <c r="E136" s="33"/>
      <c r="F136" s="33"/>
      <c r="G136" s="33"/>
      <c r="H136" s="33"/>
      <c r="I136" s="107"/>
      <c r="J136" s="175">
        <f>BK136</f>
        <v>0</v>
      </c>
      <c r="K136" s="33"/>
      <c r="L136" s="36"/>
      <c r="M136" s="75"/>
      <c r="N136" s="176"/>
      <c r="O136" s="76"/>
      <c r="P136" s="177">
        <f>P137+P170+P266</f>
        <v>0</v>
      </c>
      <c r="Q136" s="76"/>
      <c r="R136" s="177">
        <f>R137+R170+R266</f>
        <v>5.048166159999999</v>
      </c>
      <c r="S136" s="76"/>
      <c r="T136" s="177">
        <f>T137+T170+T266</f>
        <v>12.34114</v>
      </c>
      <c r="U136" s="77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T136" s="14" t="s">
        <v>70</v>
      </c>
      <c r="AU136" s="14" t="s">
        <v>84</v>
      </c>
      <c r="BK136" s="178">
        <f>BK137+BK170+BK266</f>
        <v>0</v>
      </c>
    </row>
    <row r="137" spans="2:63" s="12" customFormat="1" ht="25.9" customHeight="1">
      <c r="B137" s="179"/>
      <c r="C137" s="180"/>
      <c r="D137" s="181" t="s">
        <v>70</v>
      </c>
      <c r="E137" s="182" t="s">
        <v>123</v>
      </c>
      <c r="F137" s="182" t="s">
        <v>124</v>
      </c>
      <c r="G137" s="180"/>
      <c r="H137" s="180"/>
      <c r="I137" s="183"/>
      <c r="J137" s="184">
        <f>BK137</f>
        <v>0</v>
      </c>
      <c r="K137" s="180"/>
      <c r="L137" s="185"/>
      <c r="M137" s="186"/>
      <c r="N137" s="187"/>
      <c r="O137" s="187"/>
      <c r="P137" s="188">
        <f>P138+P141+P151+P163+P168</f>
        <v>0</v>
      </c>
      <c r="Q137" s="187"/>
      <c r="R137" s="188">
        <f>R138+R141+R151+R163+R168</f>
        <v>2.6092174999999997</v>
      </c>
      <c r="S137" s="187"/>
      <c r="T137" s="188">
        <f>T138+T141+T151+T163+T168</f>
        <v>12.23165</v>
      </c>
      <c r="U137" s="189"/>
      <c r="AR137" s="190" t="s">
        <v>76</v>
      </c>
      <c r="AT137" s="191" t="s">
        <v>70</v>
      </c>
      <c r="AU137" s="191" t="s">
        <v>71</v>
      </c>
      <c r="AY137" s="190" t="s">
        <v>125</v>
      </c>
      <c r="BK137" s="192">
        <f>BK138+BK141+BK151+BK163+BK168</f>
        <v>0</v>
      </c>
    </row>
    <row r="138" spans="2:63" s="12" customFormat="1" ht="22.9" customHeight="1">
      <c r="B138" s="179"/>
      <c r="C138" s="180"/>
      <c r="D138" s="181" t="s">
        <v>70</v>
      </c>
      <c r="E138" s="193" t="s">
        <v>126</v>
      </c>
      <c r="F138" s="193" t="s">
        <v>127</v>
      </c>
      <c r="G138" s="180"/>
      <c r="H138" s="180"/>
      <c r="I138" s="183"/>
      <c r="J138" s="194">
        <f>BK138</f>
        <v>0</v>
      </c>
      <c r="K138" s="180"/>
      <c r="L138" s="185"/>
      <c r="M138" s="186"/>
      <c r="N138" s="187"/>
      <c r="O138" s="187"/>
      <c r="P138" s="188">
        <f>SUM(P139:P140)</f>
        <v>0</v>
      </c>
      <c r="Q138" s="187"/>
      <c r="R138" s="188">
        <f>SUM(R139:R140)</f>
        <v>0</v>
      </c>
      <c r="S138" s="187"/>
      <c r="T138" s="188">
        <f>SUM(T139:T140)</f>
        <v>0</v>
      </c>
      <c r="U138" s="189"/>
      <c r="AR138" s="190" t="s">
        <v>76</v>
      </c>
      <c r="AT138" s="191" t="s">
        <v>70</v>
      </c>
      <c r="AU138" s="191" t="s">
        <v>76</v>
      </c>
      <c r="AY138" s="190" t="s">
        <v>125</v>
      </c>
      <c r="BK138" s="192">
        <f>SUM(BK139:BK140)</f>
        <v>0</v>
      </c>
    </row>
    <row r="139" spans="1:65" s="2" customFormat="1" ht="21.75" customHeight="1">
      <c r="A139" s="31"/>
      <c r="B139" s="32"/>
      <c r="C139" s="195" t="s">
        <v>128</v>
      </c>
      <c r="D139" s="195" t="s">
        <v>129</v>
      </c>
      <c r="E139" s="196" t="s">
        <v>130</v>
      </c>
      <c r="F139" s="197" t="s">
        <v>131</v>
      </c>
      <c r="G139" s="198" t="s">
        <v>132</v>
      </c>
      <c r="H139" s="199">
        <v>2.4</v>
      </c>
      <c r="I139" s="200"/>
      <c r="J139" s="201">
        <f>ROUND(I139*H139,2)</f>
        <v>0</v>
      </c>
      <c r="K139" s="202"/>
      <c r="L139" s="36"/>
      <c r="M139" s="203" t="s">
        <v>1</v>
      </c>
      <c r="N139" s="204" t="s">
        <v>36</v>
      </c>
      <c r="O139" s="68"/>
      <c r="P139" s="205">
        <f>O139*H139</f>
        <v>0</v>
      </c>
      <c r="Q139" s="205">
        <v>0</v>
      </c>
      <c r="R139" s="205">
        <f>Q139*H139</f>
        <v>0</v>
      </c>
      <c r="S139" s="205">
        <v>0</v>
      </c>
      <c r="T139" s="205">
        <f>S139*H139</f>
        <v>0</v>
      </c>
      <c r="U139" s="206" t="s">
        <v>1</v>
      </c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07" t="s">
        <v>133</v>
      </c>
      <c r="AT139" s="207" t="s">
        <v>129</v>
      </c>
      <c r="AU139" s="207" t="s">
        <v>78</v>
      </c>
      <c r="AY139" s="14" t="s">
        <v>125</v>
      </c>
      <c r="BE139" s="208">
        <f>IF(N139="základní",J139,0)</f>
        <v>0</v>
      </c>
      <c r="BF139" s="208">
        <f>IF(N139="snížená",J139,0)</f>
        <v>0</v>
      </c>
      <c r="BG139" s="208">
        <f>IF(N139="zákl. přenesená",J139,0)</f>
        <v>0</v>
      </c>
      <c r="BH139" s="208">
        <f>IF(N139="sníž. přenesená",J139,0)</f>
        <v>0</v>
      </c>
      <c r="BI139" s="208">
        <f>IF(N139="nulová",J139,0)</f>
        <v>0</v>
      </c>
      <c r="BJ139" s="14" t="s">
        <v>76</v>
      </c>
      <c r="BK139" s="208">
        <f>ROUND(I139*H139,2)</f>
        <v>0</v>
      </c>
      <c r="BL139" s="14" t="s">
        <v>133</v>
      </c>
      <c r="BM139" s="207" t="s">
        <v>134</v>
      </c>
    </row>
    <row r="140" spans="1:65" s="2" customFormat="1" ht="21.75" customHeight="1">
      <c r="A140" s="31"/>
      <c r="B140" s="32"/>
      <c r="C140" s="195" t="s">
        <v>135</v>
      </c>
      <c r="D140" s="195" t="s">
        <v>129</v>
      </c>
      <c r="E140" s="196" t="s">
        <v>136</v>
      </c>
      <c r="F140" s="197" t="s">
        <v>137</v>
      </c>
      <c r="G140" s="198" t="s">
        <v>138</v>
      </c>
      <c r="H140" s="199">
        <v>14.2</v>
      </c>
      <c r="I140" s="200"/>
      <c r="J140" s="201">
        <f>ROUND(I140*H140,2)</f>
        <v>0</v>
      </c>
      <c r="K140" s="202"/>
      <c r="L140" s="36"/>
      <c r="M140" s="203" t="s">
        <v>1</v>
      </c>
      <c r="N140" s="204" t="s">
        <v>36</v>
      </c>
      <c r="O140" s="68"/>
      <c r="P140" s="205">
        <f>O140*H140</f>
        <v>0</v>
      </c>
      <c r="Q140" s="205">
        <v>0</v>
      </c>
      <c r="R140" s="205">
        <f>Q140*H140</f>
        <v>0</v>
      </c>
      <c r="S140" s="205">
        <v>0</v>
      </c>
      <c r="T140" s="205">
        <f>S140*H140</f>
        <v>0</v>
      </c>
      <c r="U140" s="206" t="s">
        <v>1</v>
      </c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7" t="s">
        <v>133</v>
      </c>
      <c r="AT140" s="207" t="s">
        <v>129</v>
      </c>
      <c r="AU140" s="207" t="s">
        <v>78</v>
      </c>
      <c r="AY140" s="14" t="s">
        <v>125</v>
      </c>
      <c r="BE140" s="208">
        <f>IF(N140="základní",J140,0)</f>
        <v>0</v>
      </c>
      <c r="BF140" s="208">
        <f>IF(N140="snížená",J140,0)</f>
        <v>0</v>
      </c>
      <c r="BG140" s="208">
        <f>IF(N140="zákl. přenesená",J140,0)</f>
        <v>0</v>
      </c>
      <c r="BH140" s="208">
        <f>IF(N140="sníž. přenesená",J140,0)</f>
        <v>0</v>
      </c>
      <c r="BI140" s="208">
        <f>IF(N140="nulová",J140,0)</f>
        <v>0</v>
      </c>
      <c r="BJ140" s="14" t="s">
        <v>76</v>
      </c>
      <c r="BK140" s="208">
        <f>ROUND(I140*H140,2)</f>
        <v>0</v>
      </c>
      <c r="BL140" s="14" t="s">
        <v>133</v>
      </c>
      <c r="BM140" s="207" t="s">
        <v>139</v>
      </c>
    </row>
    <row r="141" spans="2:63" s="12" customFormat="1" ht="22.9" customHeight="1">
      <c r="B141" s="179"/>
      <c r="C141" s="180"/>
      <c r="D141" s="181" t="s">
        <v>70</v>
      </c>
      <c r="E141" s="193" t="s">
        <v>140</v>
      </c>
      <c r="F141" s="193" t="s">
        <v>141</v>
      </c>
      <c r="G141" s="180"/>
      <c r="H141" s="180"/>
      <c r="I141" s="183"/>
      <c r="J141" s="194">
        <f>BK141</f>
        <v>0</v>
      </c>
      <c r="K141" s="180"/>
      <c r="L141" s="185"/>
      <c r="M141" s="186"/>
      <c r="N141" s="187"/>
      <c r="O141" s="187"/>
      <c r="P141" s="188">
        <f>SUM(P142:P150)</f>
        <v>0</v>
      </c>
      <c r="Q141" s="187"/>
      <c r="R141" s="188">
        <f>SUM(R142:R150)</f>
        <v>2.6020575</v>
      </c>
      <c r="S141" s="187"/>
      <c r="T141" s="188">
        <f>SUM(T142:T150)</f>
        <v>0</v>
      </c>
      <c r="U141" s="189"/>
      <c r="AR141" s="190" t="s">
        <v>76</v>
      </c>
      <c r="AT141" s="191" t="s">
        <v>70</v>
      </c>
      <c r="AU141" s="191" t="s">
        <v>76</v>
      </c>
      <c r="AY141" s="190" t="s">
        <v>125</v>
      </c>
      <c r="BK141" s="192">
        <f>SUM(BK142:BK150)</f>
        <v>0</v>
      </c>
    </row>
    <row r="142" spans="1:65" s="2" customFormat="1" ht="21.75" customHeight="1">
      <c r="A142" s="31"/>
      <c r="B142" s="32"/>
      <c r="C142" s="195" t="s">
        <v>142</v>
      </c>
      <c r="D142" s="195" t="s">
        <v>129</v>
      </c>
      <c r="E142" s="196" t="s">
        <v>143</v>
      </c>
      <c r="F142" s="197" t="s">
        <v>144</v>
      </c>
      <c r="G142" s="198" t="s">
        <v>132</v>
      </c>
      <c r="H142" s="199">
        <v>201.035</v>
      </c>
      <c r="I142" s="200"/>
      <c r="J142" s="201">
        <f aca="true" t="shared" si="0" ref="J142:J150">ROUND(I142*H142,2)</f>
        <v>0</v>
      </c>
      <c r="K142" s="202"/>
      <c r="L142" s="36"/>
      <c r="M142" s="203" t="s">
        <v>1</v>
      </c>
      <c r="N142" s="204" t="s">
        <v>36</v>
      </c>
      <c r="O142" s="68"/>
      <c r="P142" s="205">
        <f aca="true" t="shared" si="1" ref="P142:P150">O142*H142</f>
        <v>0</v>
      </c>
      <c r="Q142" s="205">
        <v>0</v>
      </c>
      <c r="R142" s="205">
        <f aca="true" t="shared" si="2" ref="R142:R150">Q142*H142</f>
        <v>0</v>
      </c>
      <c r="S142" s="205">
        <v>0</v>
      </c>
      <c r="T142" s="205">
        <f aca="true" t="shared" si="3" ref="T142:T150">S142*H142</f>
        <v>0</v>
      </c>
      <c r="U142" s="206" t="s">
        <v>1</v>
      </c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7" t="s">
        <v>133</v>
      </c>
      <c r="AT142" s="207" t="s">
        <v>129</v>
      </c>
      <c r="AU142" s="207" t="s">
        <v>78</v>
      </c>
      <c r="AY142" s="14" t="s">
        <v>125</v>
      </c>
      <c r="BE142" s="208">
        <f aca="true" t="shared" si="4" ref="BE142:BE150">IF(N142="základní",J142,0)</f>
        <v>0</v>
      </c>
      <c r="BF142" s="208">
        <f aca="true" t="shared" si="5" ref="BF142:BF150">IF(N142="snížená",J142,0)</f>
        <v>0</v>
      </c>
      <c r="BG142" s="208">
        <f aca="true" t="shared" si="6" ref="BG142:BG150">IF(N142="zákl. přenesená",J142,0)</f>
        <v>0</v>
      </c>
      <c r="BH142" s="208">
        <f aca="true" t="shared" si="7" ref="BH142:BH150">IF(N142="sníž. přenesená",J142,0)</f>
        <v>0</v>
      </c>
      <c r="BI142" s="208">
        <f aca="true" t="shared" si="8" ref="BI142:BI150">IF(N142="nulová",J142,0)</f>
        <v>0</v>
      </c>
      <c r="BJ142" s="14" t="s">
        <v>76</v>
      </c>
      <c r="BK142" s="208">
        <f aca="true" t="shared" si="9" ref="BK142:BK150">ROUND(I142*H142,2)</f>
        <v>0</v>
      </c>
      <c r="BL142" s="14" t="s">
        <v>133</v>
      </c>
      <c r="BM142" s="207" t="s">
        <v>145</v>
      </c>
    </row>
    <row r="143" spans="1:65" s="2" customFormat="1" ht="16.5" customHeight="1">
      <c r="A143" s="31"/>
      <c r="B143" s="32"/>
      <c r="C143" s="195" t="s">
        <v>146</v>
      </c>
      <c r="D143" s="195" t="s">
        <v>129</v>
      </c>
      <c r="E143" s="196" t="s">
        <v>147</v>
      </c>
      <c r="F143" s="197" t="s">
        <v>148</v>
      </c>
      <c r="G143" s="198" t="s">
        <v>132</v>
      </c>
      <c r="H143" s="199">
        <v>2.31</v>
      </c>
      <c r="I143" s="200"/>
      <c r="J143" s="201">
        <f t="shared" si="0"/>
        <v>0</v>
      </c>
      <c r="K143" s="202"/>
      <c r="L143" s="36"/>
      <c r="M143" s="203" t="s">
        <v>1</v>
      </c>
      <c r="N143" s="204" t="s">
        <v>36</v>
      </c>
      <c r="O143" s="68"/>
      <c r="P143" s="205">
        <f t="shared" si="1"/>
        <v>0</v>
      </c>
      <c r="Q143" s="205">
        <v>0.038</v>
      </c>
      <c r="R143" s="205">
        <f t="shared" si="2"/>
        <v>0.08778</v>
      </c>
      <c r="S143" s="205">
        <v>0</v>
      </c>
      <c r="T143" s="205">
        <f t="shared" si="3"/>
        <v>0</v>
      </c>
      <c r="U143" s="206" t="s">
        <v>1</v>
      </c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07" t="s">
        <v>133</v>
      </c>
      <c r="AT143" s="207" t="s">
        <v>129</v>
      </c>
      <c r="AU143" s="207" t="s">
        <v>78</v>
      </c>
      <c r="AY143" s="14" t="s">
        <v>125</v>
      </c>
      <c r="BE143" s="208">
        <f t="shared" si="4"/>
        <v>0</v>
      </c>
      <c r="BF143" s="208">
        <f t="shared" si="5"/>
        <v>0</v>
      </c>
      <c r="BG143" s="208">
        <f t="shared" si="6"/>
        <v>0</v>
      </c>
      <c r="BH143" s="208">
        <f t="shared" si="7"/>
        <v>0</v>
      </c>
      <c r="BI143" s="208">
        <f t="shared" si="8"/>
        <v>0</v>
      </c>
      <c r="BJ143" s="14" t="s">
        <v>76</v>
      </c>
      <c r="BK143" s="208">
        <f t="shared" si="9"/>
        <v>0</v>
      </c>
      <c r="BL143" s="14" t="s">
        <v>133</v>
      </c>
      <c r="BM143" s="207" t="s">
        <v>149</v>
      </c>
    </row>
    <row r="144" spans="1:65" s="2" customFormat="1" ht="21.75" customHeight="1">
      <c r="A144" s="31"/>
      <c r="B144" s="32"/>
      <c r="C144" s="195" t="s">
        <v>150</v>
      </c>
      <c r="D144" s="195" t="s">
        <v>129</v>
      </c>
      <c r="E144" s="196" t="s">
        <v>151</v>
      </c>
      <c r="F144" s="197" t="s">
        <v>152</v>
      </c>
      <c r="G144" s="198" t="s">
        <v>132</v>
      </c>
      <c r="H144" s="199">
        <v>152.79</v>
      </c>
      <c r="I144" s="200"/>
      <c r="J144" s="201">
        <f t="shared" si="0"/>
        <v>0</v>
      </c>
      <c r="K144" s="202"/>
      <c r="L144" s="36"/>
      <c r="M144" s="203" t="s">
        <v>1</v>
      </c>
      <c r="N144" s="204" t="s">
        <v>36</v>
      </c>
      <c r="O144" s="68"/>
      <c r="P144" s="205">
        <f t="shared" si="1"/>
        <v>0</v>
      </c>
      <c r="Q144" s="205">
        <v>0</v>
      </c>
      <c r="R144" s="205">
        <f t="shared" si="2"/>
        <v>0</v>
      </c>
      <c r="S144" s="205">
        <v>0</v>
      </c>
      <c r="T144" s="205">
        <f t="shared" si="3"/>
        <v>0</v>
      </c>
      <c r="U144" s="206" t="s">
        <v>1</v>
      </c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07" t="s">
        <v>133</v>
      </c>
      <c r="AT144" s="207" t="s">
        <v>129</v>
      </c>
      <c r="AU144" s="207" t="s">
        <v>78</v>
      </c>
      <c r="AY144" s="14" t="s">
        <v>125</v>
      </c>
      <c r="BE144" s="208">
        <f t="shared" si="4"/>
        <v>0</v>
      </c>
      <c r="BF144" s="208">
        <f t="shared" si="5"/>
        <v>0</v>
      </c>
      <c r="BG144" s="208">
        <f t="shared" si="6"/>
        <v>0</v>
      </c>
      <c r="BH144" s="208">
        <f t="shared" si="7"/>
        <v>0</v>
      </c>
      <c r="BI144" s="208">
        <f t="shared" si="8"/>
        <v>0</v>
      </c>
      <c r="BJ144" s="14" t="s">
        <v>76</v>
      </c>
      <c r="BK144" s="208">
        <f t="shared" si="9"/>
        <v>0</v>
      </c>
      <c r="BL144" s="14" t="s">
        <v>133</v>
      </c>
      <c r="BM144" s="207" t="s">
        <v>153</v>
      </c>
    </row>
    <row r="145" spans="1:65" s="2" customFormat="1" ht="21.75" customHeight="1">
      <c r="A145" s="31"/>
      <c r="B145" s="32"/>
      <c r="C145" s="195" t="s">
        <v>154</v>
      </c>
      <c r="D145" s="195" t="s">
        <v>129</v>
      </c>
      <c r="E145" s="196" t="s">
        <v>155</v>
      </c>
      <c r="F145" s="197" t="s">
        <v>156</v>
      </c>
      <c r="G145" s="198" t="s">
        <v>132</v>
      </c>
      <c r="H145" s="199">
        <v>48.245</v>
      </c>
      <c r="I145" s="200"/>
      <c r="J145" s="201">
        <f t="shared" si="0"/>
        <v>0</v>
      </c>
      <c r="K145" s="202"/>
      <c r="L145" s="36"/>
      <c r="M145" s="203" t="s">
        <v>1</v>
      </c>
      <c r="N145" s="204" t="s">
        <v>36</v>
      </c>
      <c r="O145" s="68"/>
      <c r="P145" s="205">
        <f t="shared" si="1"/>
        <v>0</v>
      </c>
      <c r="Q145" s="205">
        <v>0.01838</v>
      </c>
      <c r="R145" s="205">
        <f t="shared" si="2"/>
        <v>0.8867431</v>
      </c>
      <c r="S145" s="205">
        <v>0</v>
      </c>
      <c r="T145" s="205">
        <f t="shared" si="3"/>
        <v>0</v>
      </c>
      <c r="U145" s="206" t="s">
        <v>1</v>
      </c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07" t="s">
        <v>133</v>
      </c>
      <c r="AT145" s="207" t="s">
        <v>129</v>
      </c>
      <c r="AU145" s="207" t="s">
        <v>78</v>
      </c>
      <c r="AY145" s="14" t="s">
        <v>125</v>
      </c>
      <c r="BE145" s="208">
        <f t="shared" si="4"/>
        <v>0</v>
      </c>
      <c r="BF145" s="208">
        <f t="shared" si="5"/>
        <v>0</v>
      </c>
      <c r="BG145" s="208">
        <f t="shared" si="6"/>
        <v>0</v>
      </c>
      <c r="BH145" s="208">
        <f t="shared" si="7"/>
        <v>0</v>
      </c>
      <c r="BI145" s="208">
        <f t="shared" si="8"/>
        <v>0</v>
      </c>
      <c r="BJ145" s="14" t="s">
        <v>76</v>
      </c>
      <c r="BK145" s="208">
        <f t="shared" si="9"/>
        <v>0</v>
      </c>
      <c r="BL145" s="14" t="s">
        <v>133</v>
      </c>
      <c r="BM145" s="207" t="s">
        <v>157</v>
      </c>
    </row>
    <row r="146" spans="1:65" s="2" customFormat="1" ht="21.75" customHeight="1">
      <c r="A146" s="31"/>
      <c r="B146" s="32"/>
      <c r="C146" s="195" t="s">
        <v>158</v>
      </c>
      <c r="D146" s="195" t="s">
        <v>129</v>
      </c>
      <c r="E146" s="196" t="s">
        <v>159</v>
      </c>
      <c r="F146" s="197" t="s">
        <v>160</v>
      </c>
      <c r="G146" s="198" t="s">
        <v>161</v>
      </c>
      <c r="H146" s="199">
        <v>0.66</v>
      </c>
      <c r="I146" s="200"/>
      <c r="J146" s="201">
        <f t="shared" si="0"/>
        <v>0</v>
      </c>
      <c r="K146" s="202"/>
      <c r="L146" s="36"/>
      <c r="M146" s="203" t="s">
        <v>1</v>
      </c>
      <c r="N146" s="204" t="s">
        <v>36</v>
      </c>
      <c r="O146" s="68"/>
      <c r="P146" s="205">
        <f t="shared" si="1"/>
        <v>0</v>
      </c>
      <c r="Q146" s="205">
        <v>2.25634</v>
      </c>
      <c r="R146" s="205">
        <f t="shared" si="2"/>
        <v>1.4891843999999999</v>
      </c>
      <c r="S146" s="205">
        <v>0</v>
      </c>
      <c r="T146" s="205">
        <f t="shared" si="3"/>
        <v>0</v>
      </c>
      <c r="U146" s="206" t="s">
        <v>1</v>
      </c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7" t="s">
        <v>133</v>
      </c>
      <c r="AT146" s="207" t="s">
        <v>129</v>
      </c>
      <c r="AU146" s="207" t="s">
        <v>78</v>
      </c>
      <c r="AY146" s="14" t="s">
        <v>125</v>
      </c>
      <c r="BE146" s="208">
        <f t="shared" si="4"/>
        <v>0</v>
      </c>
      <c r="BF146" s="208">
        <f t="shared" si="5"/>
        <v>0</v>
      </c>
      <c r="BG146" s="208">
        <f t="shared" si="6"/>
        <v>0</v>
      </c>
      <c r="BH146" s="208">
        <f t="shared" si="7"/>
        <v>0</v>
      </c>
      <c r="BI146" s="208">
        <f t="shared" si="8"/>
        <v>0</v>
      </c>
      <c r="BJ146" s="14" t="s">
        <v>76</v>
      </c>
      <c r="BK146" s="208">
        <f t="shared" si="9"/>
        <v>0</v>
      </c>
      <c r="BL146" s="14" t="s">
        <v>133</v>
      </c>
      <c r="BM146" s="207" t="s">
        <v>162</v>
      </c>
    </row>
    <row r="147" spans="1:65" s="2" customFormat="1" ht="21.75" customHeight="1">
      <c r="A147" s="31"/>
      <c r="B147" s="32"/>
      <c r="C147" s="195" t="s">
        <v>163</v>
      </c>
      <c r="D147" s="195" t="s">
        <v>129</v>
      </c>
      <c r="E147" s="196" t="s">
        <v>164</v>
      </c>
      <c r="F147" s="197" t="s">
        <v>165</v>
      </c>
      <c r="G147" s="198" t="s">
        <v>132</v>
      </c>
      <c r="H147" s="199">
        <v>28.64</v>
      </c>
      <c r="I147" s="200"/>
      <c r="J147" s="201">
        <f t="shared" si="0"/>
        <v>0</v>
      </c>
      <c r="K147" s="202"/>
      <c r="L147" s="36"/>
      <c r="M147" s="203" t="s">
        <v>1</v>
      </c>
      <c r="N147" s="204" t="s">
        <v>36</v>
      </c>
      <c r="O147" s="68"/>
      <c r="P147" s="205">
        <f t="shared" si="1"/>
        <v>0</v>
      </c>
      <c r="Q147" s="205">
        <v>0</v>
      </c>
      <c r="R147" s="205">
        <f t="shared" si="2"/>
        <v>0</v>
      </c>
      <c r="S147" s="205">
        <v>0</v>
      </c>
      <c r="T147" s="205">
        <f t="shared" si="3"/>
        <v>0</v>
      </c>
      <c r="U147" s="206" t="s">
        <v>1</v>
      </c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07" t="s">
        <v>133</v>
      </c>
      <c r="AT147" s="207" t="s">
        <v>129</v>
      </c>
      <c r="AU147" s="207" t="s">
        <v>78</v>
      </c>
      <c r="AY147" s="14" t="s">
        <v>125</v>
      </c>
      <c r="BE147" s="208">
        <f t="shared" si="4"/>
        <v>0</v>
      </c>
      <c r="BF147" s="208">
        <f t="shared" si="5"/>
        <v>0</v>
      </c>
      <c r="BG147" s="208">
        <f t="shared" si="6"/>
        <v>0</v>
      </c>
      <c r="BH147" s="208">
        <f t="shared" si="7"/>
        <v>0</v>
      </c>
      <c r="BI147" s="208">
        <f t="shared" si="8"/>
        <v>0</v>
      </c>
      <c r="BJ147" s="14" t="s">
        <v>76</v>
      </c>
      <c r="BK147" s="208">
        <f t="shared" si="9"/>
        <v>0</v>
      </c>
      <c r="BL147" s="14" t="s">
        <v>133</v>
      </c>
      <c r="BM147" s="207" t="s">
        <v>166</v>
      </c>
    </row>
    <row r="148" spans="1:65" s="2" customFormat="1" ht="21.75" customHeight="1">
      <c r="A148" s="31"/>
      <c r="B148" s="32"/>
      <c r="C148" s="195" t="s">
        <v>167</v>
      </c>
      <c r="D148" s="195" t="s">
        <v>129</v>
      </c>
      <c r="E148" s="196" t="s">
        <v>168</v>
      </c>
      <c r="F148" s="197" t="s">
        <v>169</v>
      </c>
      <c r="G148" s="198" t="s">
        <v>170</v>
      </c>
      <c r="H148" s="199">
        <v>11</v>
      </c>
      <c r="I148" s="200"/>
      <c r="J148" s="201">
        <f t="shared" si="0"/>
        <v>0</v>
      </c>
      <c r="K148" s="202"/>
      <c r="L148" s="36"/>
      <c r="M148" s="203" t="s">
        <v>1</v>
      </c>
      <c r="N148" s="204" t="s">
        <v>36</v>
      </c>
      <c r="O148" s="68"/>
      <c r="P148" s="205">
        <f t="shared" si="1"/>
        <v>0</v>
      </c>
      <c r="Q148" s="205">
        <v>0.00048</v>
      </c>
      <c r="R148" s="205">
        <f t="shared" si="2"/>
        <v>0.00528</v>
      </c>
      <c r="S148" s="205">
        <v>0</v>
      </c>
      <c r="T148" s="205">
        <f t="shared" si="3"/>
        <v>0</v>
      </c>
      <c r="U148" s="206" t="s">
        <v>1</v>
      </c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7" t="s">
        <v>133</v>
      </c>
      <c r="AT148" s="207" t="s">
        <v>129</v>
      </c>
      <c r="AU148" s="207" t="s">
        <v>78</v>
      </c>
      <c r="AY148" s="14" t="s">
        <v>125</v>
      </c>
      <c r="BE148" s="208">
        <f t="shared" si="4"/>
        <v>0</v>
      </c>
      <c r="BF148" s="208">
        <f t="shared" si="5"/>
        <v>0</v>
      </c>
      <c r="BG148" s="208">
        <f t="shared" si="6"/>
        <v>0</v>
      </c>
      <c r="BH148" s="208">
        <f t="shared" si="7"/>
        <v>0</v>
      </c>
      <c r="BI148" s="208">
        <f t="shared" si="8"/>
        <v>0</v>
      </c>
      <c r="BJ148" s="14" t="s">
        <v>76</v>
      </c>
      <c r="BK148" s="208">
        <f t="shared" si="9"/>
        <v>0</v>
      </c>
      <c r="BL148" s="14" t="s">
        <v>133</v>
      </c>
      <c r="BM148" s="207" t="s">
        <v>171</v>
      </c>
    </row>
    <row r="149" spans="1:65" s="2" customFormat="1" ht="21.75" customHeight="1">
      <c r="A149" s="31"/>
      <c r="B149" s="32"/>
      <c r="C149" s="209" t="s">
        <v>172</v>
      </c>
      <c r="D149" s="209" t="s">
        <v>173</v>
      </c>
      <c r="E149" s="210" t="s">
        <v>174</v>
      </c>
      <c r="F149" s="211" t="s">
        <v>175</v>
      </c>
      <c r="G149" s="212" t="s">
        <v>170</v>
      </c>
      <c r="H149" s="213">
        <v>7</v>
      </c>
      <c r="I149" s="214"/>
      <c r="J149" s="215">
        <f t="shared" si="0"/>
        <v>0</v>
      </c>
      <c r="K149" s="216"/>
      <c r="L149" s="217"/>
      <c r="M149" s="218" t="s">
        <v>1</v>
      </c>
      <c r="N149" s="219" t="s">
        <v>36</v>
      </c>
      <c r="O149" s="68"/>
      <c r="P149" s="205">
        <f t="shared" si="1"/>
        <v>0</v>
      </c>
      <c r="Q149" s="205">
        <v>0.01201</v>
      </c>
      <c r="R149" s="205">
        <f t="shared" si="2"/>
        <v>0.08407</v>
      </c>
      <c r="S149" s="205">
        <v>0</v>
      </c>
      <c r="T149" s="205">
        <f t="shared" si="3"/>
        <v>0</v>
      </c>
      <c r="U149" s="206" t="s">
        <v>1</v>
      </c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07" t="s">
        <v>176</v>
      </c>
      <c r="AT149" s="207" t="s">
        <v>173</v>
      </c>
      <c r="AU149" s="207" t="s">
        <v>78</v>
      </c>
      <c r="AY149" s="14" t="s">
        <v>125</v>
      </c>
      <c r="BE149" s="208">
        <f t="shared" si="4"/>
        <v>0</v>
      </c>
      <c r="BF149" s="208">
        <f t="shared" si="5"/>
        <v>0</v>
      </c>
      <c r="BG149" s="208">
        <f t="shared" si="6"/>
        <v>0</v>
      </c>
      <c r="BH149" s="208">
        <f t="shared" si="7"/>
        <v>0</v>
      </c>
      <c r="BI149" s="208">
        <f t="shared" si="8"/>
        <v>0</v>
      </c>
      <c r="BJ149" s="14" t="s">
        <v>76</v>
      </c>
      <c r="BK149" s="208">
        <f t="shared" si="9"/>
        <v>0</v>
      </c>
      <c r="BL149" s="14" t="s">
        <v>133</v>
      </c>
      <c r="BM149" s="207" t="s">
        <v>177</v>
      </c>
    </row>
    <row r="150" spans="1:65" s="2" customFormat="1" ht="21.75" customHeight="1">
      <c r="A150" s="31"/>
      <c r="B150" s="32"/>
      <c r="C150" s="209" t="s">
        <v>178</v>
      </c>
      <c r="D150" s="209" t="s">
        <v>173</v>
      </c>
      <c r="E150" s="210" t="s">
        <v>179</v>
      </c>
      <c r="F150" s="211" t="s">
        <v>180</v>
      </c>
      <c r="G150" s="212" t="s">
        <v>170</v>
      </c>
      <c r="H150" s="213">
        <v>4</v>
      </c>
      <c r="I150" s="214"/>
      <c r="J150" s="215">
        <f t="shared" si="0"/>
        <v>0</v>
      </c>
      <c r="K150" s="216"/>
      <c r="L150" s="217"/>
      <c r="M150" s="218" t="s">
        <v>1</v>
      </c>
      <c r="N150" s="219" t="s">
        <v>36</v>
      </c>
      <c r="O150" s="68"/>
      <c r="P150" s="205">
        <f t="shared" si="1"/>
        <v>0</v>
      </c>
      <c r="Q150" s="205">
        <v>0.01225</v>
      </c>
      <c r="R150" s="205">
        <f t="shared" si="2"/>
        <v>0.049</v>
      </c>
      <c r="S150" s="205">
        <v>0</v>
      </c>
      <c r="T150" s="205">
        <f t="shared" si="3"/>
        <v>0</v>
      </c>
      <c r="U150" s="206" t="s">
        <v>1</v>
      </c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07" t="s">
        <v>176</v>
      </c>
      <c r="AT150" s="207" t="s">
        <v>173</v>
      </c>
      <c r="AU150" s="207" t="s">
        <v>78</v>
      </c>
      <c r="AY150" s="14" t="s">
        <v>125</v>
      </c>
      <c r="BE150" s="208">
        <f t="shared" si="4"/>
        <v>0</v>
      </c>
      <c r="BF150" s="208">
        <f t="shared" si="5"/>
        <v>0</v>
      </c>
      <c r="BG150" s="208">
        <f t="shared" si="6"/>
        <v>0</v>
      </c>
      <c r="BH150" s="208">
        <f t="shared" si="7"/>
        <v>0</v>
      </c>
      <c r="BI150" s="208">
        <f t="shared" si="8"/>
        <v>0</v>
      </c>
      <c r="BJ150" s="14" t="s">
        <v>76</v>
      </c>
      <c r="BK150" s="208">
        <f t="shared" si="9"/>
        <v>0</v>
      </c>
      <c r="BL150" s="14" t="s">
        <v>133</v>
      </c>
      <c r="BM150" s="207" t="s">
        <v>181</v>
      </c>
    </row>
    <row r="151" spans="2:63" s="12" customFormat="1" ht="22.9" customHeight="1">
      <c r="B151" s="179"/>
      <c r="C151" s="180"/>
      <c r="D151" s="181" t="s">
        <v>70</v>
      </c>
      <c r="E151" s="193" t="s">
        <v>182</v>
      </c>
      <c r="F151" s="193" t="s">
        <v>183</v>
      </c>
      <c r="G151" s="180"/>
      <c r="H151" s="180"/>
      <c r="I151" s="183"/>
      <c r="J151" s="194">
        <f>BK151</f>
        <v>0</v>
      </c>
      <c r="K151" s="180"/>
      <c r="L151" s="185"/>
      <c r="M151" s="186"/>
      <c r="N151" s="187"/>
      <c r="O151" s="187"/>
      <c r="P151" s="188">
        <f>SUM(P152:P162)</f>
        <v>0</v>
      </c>
      <c r="Q151" s="187"/>
      <c r="R151" s="188">
        <f>SUM(R152:R162)</f>
        <v>0.0071600000000000006</v>
      </c>
      <c r="S151" s="187"/>
      <c r="T151" s="188">
        <f>SUM(T152:T162)</f>
        <v>12.23165</v>
      </c>
      <c r="U151" s="189"/>
      <c r="AR151" s="190" t="s">
        <v>76</v>
      </c>
      <c r="AT151" s="191" t="s">
        <v>70</v>
      </c>
      <c r="AU151" s="191" t="s">
        <v>76</v>
      </c>
      <c r="AY151" s="190" t="s">
        <v>125</v>
      </c>
      <c r="BK151" s="192">
        <f>SUM(BK152:BK162)</f>
        <v>0</v>
      </c>
    </row>
    <row r="152" spans="1:65" s="2" customFormat="1" ht="21.75" customHeight="1">
      <c r="A152" s="31"/>
      <c r="B152" s="32"/>
      <c r="C152" s="195" t="s">
        <v>184</v>
      </c>
      <c r="D152" s="195" t="s">
        <v>129</v>
      </c>
      <c r="E152" s="196" t="s">
        <v>185</v>
      </c>
      <c r="F152" s="197" t="s">
        <v>186</v>
      </c>
      <c r="G152" s="198" t="s">
        <v>132</v>
      </c>
      <c r="H152" s="199">
        <v>28.64</v>
      </c>
      <c r="I152" s="200"/>
      <c r="J152" s="201">
        <f aca="true" t="shared" si="10" ref="J152:J162">ROUND(I152*H152,2)</f>
        <v>0</v>
      </c>
      <c r="K152" s="202"/>
      <c r="L152" s="36"/>
      <c r="M152" s="203" t="s">
        <v>1</v>
      </c>
      <c r="N152" s="204" t="s">
        <v>36</v>
      </c>
      <c r="O152" s="68"/>
      <c r="P152" s="205">
        <f aca="true" t="shared" si="11" ref="P152:P162">O152*H152</f>
        <v>0</v>
      </c>
      <c r="Q152" s="205">
        <v>0.00021</v>
      </c>
      <c r="R152" s="205">
        <f aca="true" t="shared" si="12" ref="R152:R162">Q152*H152</f>
        <v>0.0060144000000000005</v>
      </c>
      <c r="S152" s="205">
        <v>0</v>
      </c>
      <c r="T152" s="205">
        <f aca="true" t="shared" si="13" ref="T152:T162">S152*H152</f>
        <v>0</v>
      </c>
      <c r="U152" s="206" t="s">
        <v>1</v>
      </c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07" t="s">
        <v>133</v>
      </c>
      <c r="AT152" s="207" t="s">
        <v>129</v>
      </c>
      <c r="AU152" s="207" t="s">
        <v>78</v>
      </c>
      <c r="AY152" s="14" t="s">
        <v>125</v>
      </c>
      <c r="BE152" s="208">
        <f aca="true" t="shared" si="14" ref="BE152:BE162">IF(N152="základní",J152,0)</f>
        <v>0</v>
      </c>
      <c r="BF152" s="208">
        <f aca="true" t="shared" si="15" ref="BF152:BF162">IF(N152="snížená",J152,0)</f>
        <v>0</v>
      </c>
      <c r="BG152" s="208">
        <f aca="true" t="shared" si="16" ref="BG152:BG162">IF(N152="zákl. přenesená",J152,0)</f>
        <v>0</v>
      </c>
      <c r="BH152" s="208">
        <f aca="true" t="shared" si="17" ref="BH152:BH162">IF(N152="sníž. přenesená",J152,0)</f>
        <v>0</v>
      </c>
      <c r="BI152" s="208">
        <f aca="true" t="shared" si="18" ref="BI152:BI162">IF(N152="nulová",J152,0)</f>
        <v>0</v>
      </c>
      <c r="BJ152" s="14" t="s">
        <v>76</v>
      </c>
      <c r="BK152" s="208">
        <f aca="true" t="shared" si="19" ref="BK152:BK162">ROUND(I152*H152,2)</f>
        <v>0</v>
      </c>
      <c r="BL152" s="14" t="s">
        <v>133</v>
      </c>
      <c r="BM152" s="207" t="s">
        <v>187</v>
      </c>
    </row>
    <row r="153" spans="1:65" s="2" customFormat="1" ht="21.75" customHeight="1">
      <c r="A153" s="31"/>
      <c r="B153" s="32"/>
      <c r="C153" s="195" t="s">
        <v>188</v>
      </c>
      <c r="D153" s="195" t="s">
        <v>129</v>
      </c>
      <c r="E153" s="196" t="s">
        <v>189</v>
      </c>
      <c r="F153" s="197" t="s">
        <v>190</v>
      </c>
      <c r="G153" s="198" t="s">
        <v>132</v>
      </c>
      <c r="H153" s="199">
        <v>28.64</v>
      </c>
      <c r="I153" s="200"/>
      <c r="J153" s="201">
        <f t="shared" si="10"/>
        <v>0</v>
      </c>
      <c r="K153" s="202"/>
      <c r="L153" s="36"/>
      <c r="M153" s="203" t="s">
        <v>1</v>
      </c>
      <c r="N153" s="204" t="s">
        <v>36</v>
      </c>
      <c r="O153" s="68"/>
      <c r="P153" s="205">
        <f t="shared" si="11"/>
        <v>0</v>
      </c>
      <c r="Q153" s="205">
        <v>4E-05</v>
      </c>
      <c r="R153" s="205">
        <f t="shared" si="12"/>
        <v>0.0011456</v>
      </c>
      <c r="S153" s="205">
        <v>0</v>
      </c>
      <c r="T153" s="205">
        <f t="shared" si="13"/>
        <v>0</v>
      </c>
      <c r="U153" s="206" t="s">
        <v>1</v>
      </c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07" t="s">
        <v>133</v>
      </c>
      <c r="AT153" s="207" t="s">
        <v>129</v>
      </c>
      <c r="AU153" s="207" t="s">
        <v>78</v>
      </c>
      <c r="AY153" s="14" t="s">
        <v>125</v>
      </c>
      <c r="BE153" s="208">
        <f t="shared" si="14"/>
        <v>0</v>
      </c>
      <c r="BF153" s="208">
        <f t="shared" si="15"/>
        <v>0</v>
      </c>
      <c r="BG153" s="208">
        <f t="shared" si="16"/>
        <v>0</v>
      </c>
      <c r="BH153" s="208">
        <f t="shared" si="17"/>
        <v>0</v>
      </c>
      <c r="BI153" s="208">
        <f t="shared" si="18"/>
        <v>0</v>
      </c>
      <c r="BJ153" s="14" t="s">
        <v>76</v>
      </c>
      <c r="BK153" s="208">
        <f t="shared" si="19"/>
        <v>0</v>
      </c>
      <c r="BL153" s="14" t="s">
        <v>133</v>
      </c>
      <c r="BM153" s="207" t="s">
        <v>191</v>
      </c>
    </row>
    <row r="154" spans="1:65" s="2" customFormat="1" ht="16.5" customHeight="1">
      <c r="A154" s="31"/>
      <c r="B154" s="32"/>
      <c r="C154" s="195" t="s">
        <v>192</v>
      </c>
      <c r="D154" s="195" t="s">
        <v>129</v>
      </c>
      <c r="E154" s="196" t="s">
        <v>193</v>
      </c>
      <c r="F154" s="197" t="s">
        <v>635</v>
      </c>
      <c r="G154" s="198" t="s">
        <v>132</v>
      </c>
      <c r="H154" s="199">
        <v>3.72</v>
      </c>
      <c r="I154" s="200"/>
      <c r="J154" s="201">
        <f t="shared" si="10"/>
        <v>0</v>
      </c>
      <c r="K154" s="202"/>
      <c r="L154" s="36"/>
      <c r="M154" s="203" t="s">
        <v>1</v>
      </c>
      <c r="N154" s="204" t="s">
        <v>36</v>
      </c>
      <c r="O154" s="68"/>
      <c r="P154" s="205">
        <f t="shared" si="11"/>
        <v>0</v>
      </c>
      <c r="Q154" s="205">
        <v>0</v>
      </c>
      <c r="R154" s="205">
        <f t="shared" si="12"/>
        <v>0</v>
      </c>
      <c r="S154" s="205">
        <v>0</v>
      </c>
      <c r="T154" s="205">
        <f t="shared" si="13"/>
        <v>0</v>
      </c>
      <c r="U154" s="206" t="s">
        <v>1</v>
      </c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07" t="s">
        <v>133</v>
      </c>
      <c r="AT154" s="207" t="s">
        <v>129</v>
      </c>
      <c r="AU154" s="207" t="s">
        <v>78</v>
      </c>
      <c r="AY154" s="14" t="s">
        <v>125</v>
      </c>
      <c r="BE154" s="208">
        <f t="shared" si="14"/>
        <v>0</v>
      </c>
      <c r="BF154" s="208">
        <f t="shared" si="15"/>
        <v>0</v>
      </c>
      <c r="BG154" s="208">
        <f t="shared" si="16"/>
        <v>0</v>
      </c>
      <c r="BH154" s="208">
        <f t="shared" si="17"/>
        <v>0</v>
      </c>
      <c r="BI154" s="208">
        <f t="shared" si="18"/>
        <v>0</v>
      </c>
      <c r="BJ154" s="14" t="s">
        <v>76</v>
      </c>
      <c r="BK154" s="208">
        <f t="shared" si="19"/>
        <v>0</v>
      </c>
      <c r="BL154" s="14" t="s">
        <v>133</v>
      </c>
      <c r="BM154" s="207" t="s">
        <v>194</v>
      </c>
    </row>
    <row r="155" spans="1:65" s="2" customFormat="1" ht="21.75" customHeight="1">
      <c r="A155" s="31"/>
      <c r="B155" s="32"/>
      <c r="C155" s="195" t="s">
        <v>195</v>
      </c>
      <c r="D155" s="195" t="s">
        <v>129</v>
      </c>
      <c r="E155" s="196" t="s">
        <v>196</v>
      </c>
      <c r="F155" s="197" t="s">
        <v>197</v>
      </c>
      <c r="G155" s="198" t="s">
        <v>132</v>
      </c>
      <c r="H155" s="199">
        <v>28.64</v>
      </c>
      <c r="I155" s="200"/>
      <c r="J155" s="201">
        <f t="shared" si="10"/>
        <v>0</v>
      </c>
      <c r="K155" s="202"/>
      <c r="L155" s="36"/>
      <c r="M155" s="203" t="s">
        <v>1</v>
      </c>
      <c r="N155" s="204" t="s">
        <v>36</v>
      </c>
      <c r="O155" s="68"/>
      <c r="P155" s="205">
        <f t="shared" si="11"/>
        <v>0</v>
      </c>
      <c r="Q155" s="205">
        <v>0</v>
      </c>
      <c r="R155" s="205">
        <f t="shared" si="12"/>
        <v>0</v>
      </c>
      <c r="S155" s="205">
        <v>0</v>
      </c>
      <c r="T155" s="205">
        <f t="shared" si="13"/>
        <v>0</v>
      </c>
      <c r="U155" s="206" t="s">
        <v>1</v>
      </c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07" t="s">
        <v>133</v>
      </c>
      <c r="AT155" s="207" t="s">
        <v>129</v>
      </c>
      <c r="AU155" s="207" t="s">
        <v>78</v>
      </c>
      <c r="AY155" s="14" t="s">
        <v>125</v>
      </c>
      <c r="BE155" s="208">
        <f t="shared" si="14"/>
        <v>0</v>
      </c>
      <c r="BF155" s="208">
        <f t="shared" si="15"/>
        <v>0</v>
      </c>
      <c r="BG155" s="208">
        <f t="shared" si="16"/>
        <v>0</v>
      </c>
      <c r="BH155" s="208">
        <f t="shared" si="17"/>
        <v>0</v>
      </c>
      <c r="BI155" s="208">
        <f t="shared" si="18"/>
        <v>0</v>
      </c>
      <c r="BJ155" s="14" t="s">
        <v>76</v>
      </c>
      <c r="BK155" s="208">
        <f t="shared" si="19"/>
        <v>0</v>
      </c>
      <c r="BL155" s="14" t="s">
        <v>133</v>
      </c>
      <c r="BM155" s="207" t="s">
        <v>198</v>
      </c>
    </row>
    <row r="156" spans="1:65" s="2" customFormat="1" ht="16.5" customHeight="1">
      <c r="A156" s="31"/>
      <c r="B156" s="32"/>
      <c r="C156" s="195" t="s">
        <v>199</v>
      </c>
      <c r="D156" s="195" t="s">
        <v>129</v>
      </c>
      <c r="E156" s="196" t="s">
        <v>200</v>
      </c>
      <c r="F156" s="197" t="s">
        <v>201</v>
      </c>
      <c r="G156" s="198" t="s">
        <v>132</v>
      </c>
      <c r="H156" s="199">
        <v>13.79</v>
      </c>
      <c r="I156" s="200"/>
      <c r="J156" s="201">
        <f t="shared" si="10"/>
        <v>0</v>
      </c>
      <c r="K156" s="202"/>
      <c r="L156" s="36"/>
      <c r="M156" s="203" t="s">
        <v>1</v>
      </c>
      <c r="N156" s="204" t="s">
        <v>36</v>
      </c>
      <c r="O156" s="68"/>
      <c r="P156" s="205">
        <f t="shared" si="11"/>
        <v>0</v>
      </c>
      <c r="Q156" s="205">
        <v>0</v>
      </c>
      <c r="R156" s="205">
        <f t="shared" si="12"/>
        <v>0</v>
      </c>
      <c r="S156" s="205">
        <v>0.076</v>
      </c>
      <c r="T156" s="205">
        <f t="shared" si="13"/>
        <v>1.0480399999999999</v>
      </c>
      <c r="U156" s="206" t="s">
        <v>1</v>
      </c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07" t="s">
        <v>133</v>
      </c>
      <c r="AT156" s="207" t="s">
        <v>129</v>
      </c>
      <c r="AU156" s="207" t="s">
        <v>78</v>
      </c>
      <c r="AY156" s="14" t="s">
        <v>125</v>
      </c>
      <c r="BE156" s="208">
        <f t="shared" si="14"/>
        <v>0</v>
      </c>
      <c r="BF156" s="208">
        <f t="shared" si="15"/>
        <v>0</v>
      </c>
      <c r="BG156" s="208">
        <f t="shared" si="16"/>
        <v>0</v>
      </c>
      <c r="BH156" s="208">
        <f t="shared" si="17"/>
        <v>0</v>
      </c>
      <c r="BI156" s="208">
        <f t="shared" si="18"/>
        <v>0</v>
      </c>
      <c r="BJ156" s="14" t="s">
        <v>76</v>
      </c>
      <c r="BK156" s="208">
        <f t="shared" si="19"/>
        <v>0</v>
      </c>
      <c r="BL156" s="14" t="s">
        <v>133</v>
      </c>
      <c r="BM156" s="207" t="s">
        <v>202</v>
      </c>
    </row>
    <row r="157" spans="1:65" s="2" customFormat="1" ht="21.75" customHeight="1">
      <c r="A157" s="31"/>
      <c r="B157" s="32"/>
      <c r="C157" s="195" t="s">
        <v>203</v>
      </c>
      <c r="D157" s="195" t="s">
        <v>129</v>
      </c>
      <c r="E157" s="196" t="s">
        <v>204</v>
      </c>
      <c r="F157" s="197" t="s">
        <v>205</v>
      </c>
      <c r="G157" s="198" t="s">
        <v>161</v>
      </c>
      <c r="H157" s="199">
        <v>0.742</v>
      </c>
      <c r="I157" s="200"/>
      <c r="J157" s="201">
        <f t="shared" si="10"/>
        <v>0</v>
      </c>
      <c r="K157" s="202"/>
      <c r="L157" s="36"/>
      <c r="M157" s="203" t="s">
        <v>1</v>
      </c>
      <c r="N157" s="204" t="s">
        <v>36</v>
      </c>
      <c r="O157" s="68"/>
      <c r="P157" s="205">
        <f t="shared" si="11"/>
        <v>0</v>
      </c>
      <c r="Q157" s="205">
        <v>0</v>
      </c>
      <c r="R157" s="205">
        <f t="shared" si="12"/>
        <v>0</v>
      </c>
      <c r="S157" s="205">
        <v>0</v>
      </c>
      <c r="T157" s="205">
        <f t="shared" si="13"/>
        <v>0</v>
      </c>
      <c r="U157" s="206" t="s">
        <v>1</v>
      </c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07" t="s">
        <v>133</v>
      </c>
      <c r="AT157" s="207" t="s">
        <v>129</v>
      </c>
      <c r="AU157" s="207" t="s">
        <v>78</v>
      </c>
      <c r="AY157" s="14" t="s">
        <v>125</v>
      </c>
      <c r="BE157" s="208">
        <f t="shared" si="14"/>
        <v>0</v>
      </c>
      <c r="BF157" s="208">
        <f t="shared" si="15"/>
        <v>0</v>
      </c>
      <c r="BG157" s="208">
        <f t="shared" si="16"/>
        <v>0</v>
      </c>
      <c r="BH157" s="208">
        <f t="shared" si="17"/>
        <v>0</v>
      </c>
      <c r="BI157" s="208">
        <f t="shared" si="18"/>
        <v>0</v>
      </c>
      <c r="BJ157" s="14" t="s">
        <v>76</v>
      </c>
      <c r="BK157" s="208">
        <f t="shared" si="19"/>
        <v>0</v>
      </c>
      <c r="BL157" s="14" t="s">
        <v>133</v>
      </c>
      <c r="BM157" s="207" t="s">
        <v>206</v>
      </c>
    </row>
    <row r="158" spans="1:65" s="2" customFormat="1" ht="21.75" customHeight="1">
      <c r="A158" s="31"/>
      <c r="B158" s="32"/>
      <c r="C158" s="195" t="s">
        <v>207</v>
      </c>
      <c r="D158" s="195" t="s">
        <v>129</v>
      </c>
      <c r="E158" s="196" t="s">
        <v>208</v>
      </c>
      <c r="F158" s="197" t="s">
        <v>209</v>
      </c>
      <c r="G158" s="198" t="s">
        <v>138</v>
      </c>
      <c r="H158" s="199">
        <v>22</v>
      </c>
      <c r="I158" s="200"/>
      <c r="J158" s="201">
        <f t="shared" si="10"/>
        <v>0</v>
      </c>
      <c r="K158" s="202"/>
      <c r="L158" s="36"/>
      <c r="M158" s="203" t="s">
        <v>1</v>
      </c>
      <c r="N158" s="204" t="s">
        <v>36</v>
      </c>
      <c r="O158" s="68"/>
      <c r="P158" s="205">
        <f t="shared" si="11"/>
        <v>0</v>
      </c>
      <c r="Q158" s="205">
        <v>0</v>
      </c>
      <c r="R158" s="205">
        <f t="shared" si="12"/>
        <v>0</v>
      </c>
      <c r="S158" s="205">
        <v>0.002</v>
      </c>
      <c r="T158" s="205">
        <f t="shared" si="13"/>
        <v>0.044</v>
      </c>
      <c r="U158" s="206" t="s">
        <v>1</v>
      </c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07" t="s">
        <v>133</v>
      </c>
      <c r="AT158" s="207" t="s">
        <v>129</v>
      </c>
      <c r="AU158" s="207" t="s">
        <v>78</v>
      </c>
      <c r="AY158" s="14" t="s">
        <v>125</v>
      </c>
      <c r="BE158" s="208">
        <f t="shared" si="14"/>
        <v>0</v>
      </c>
      <c r="BF158" s="208">
        <f t="shared" si="15"/>
        <v>0</v>
      </c>
      <c r="BG158" s="208">
        <f t="shared" si="16"/>
        <v>0</v>
      </c>
      <c r="BH158" s="208">
        <f t="shared" si="17"/>
        <v>0</v>
      </c>
      <c r="BI158" s="208">
        <f t="shared" si="18"/>
        <v>0</v>
      </c>
      <c r="BJ158" s="14" t="s">
        <v>76</v>
      </c>
      <c r="BK158" s="208">
        <f t="shared" si="19"/>
        <v>0</v>
      </c>
      <c r="BL158" s="14" t="s">
        <v>133</v>
      </c>
      <c r="BM158" s="207" t="s">
        <v>210</v>
      </c>
    </row>
    <row r="159" spans="1:65" s="2" customFormat="1" ht="21.75" customHeight="1">
      <c r="A159" s="31"/>
      <c r="B159" s="32"/>
      <c r="C159" s="195" t="s">
        <v>211</v>
      </c>
      <c r="D159" s="195" t="s">
        <v>129</v>
      </c>
      <c r="E159" s="196" t="s">
        <v>212</v>
      </c>
      <c r="F159" s="197" t="s">
        <v>213</v>
      </c>
      <c r="G159" s="198" t="s">
        <v>138</v>
      </c>
      <c r="H159" s="199">
        <v>11</v>
      </c>
      <c r="I159" s="200"/>
      <c r="J159" s="201">
        <f t="shared" si="10"/>
        <v>0</v>
      </c>
      <c r="K159" s="202"/>
      <c r="L159" s="36"/>
      <c r="M159" s="203" t="s">
        <v>1</v>
      </c>
      <c r="N159" s="204" t="s">
        <v>36</v>
      </c>
      <c r="O159" s="68"/>
      <c r="P159" s="205">
        <f t="shared" si="11"/>
        <v>0</v>
      </c>
      <c r="Q159" s="205">
        <v>0</v>
      </c>
      <c r="R159" s="205">
        <f t="shared" si="12"/>
        <v>0</v>
      </c>
      <c r="S159" s="205">
        <v>0.04</v>
      </c>
      <c r="T159" s="205">
        <f t="shared" si="13"/>
        <v>0.44</v>
      </c>
      <c r="U159" s="206" t="s">
        <v>1</v>
      </c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07" t="s">
        <v>133</v>
      </c>
      <c r="AT159" s="207" t="s">
        <v>129</v>
      </c>
      <c r="AU159" s="207" t="s">
        <v>78</v>
      </c>
      <c r="AY159" s="14" t="s">
        <v>125</v>
      </c>
      <c r="BE159" s="208">
        <f t="shared" si="14"/>
        <v>0</v>
      </c>
      <c r="BF159" s="208">
        <f t="shared" si="15"/>
        <v>0</v>
      </c>
      <c r="BG159" s="208">
        <f t="shared" si="16"/>
        <v>0</v>
      </c>
      <c r="BH159" s="208">
        <f t="shared" si="17"/>
        <v>0</v>
      </c>
      <c r="BI159" s="208">
        <f t="shared" si="18"/>
        <v>0</v>
      </c>
      <c r="BJ159" s="14" t="s">
        <v>76</v>
      </c>
      <c r="BK159" s="208">
        <f t="shared" si="19"/>
        <v>0</v>
      </c>
      <c r="BL159" s="14" t="s">
        <v>133</v>
      </c>
      <c r="BM159" s="207" t="s">
        <v>214</v>
      </c>
    </row>
    <row r="160" spans="1:65" s="2" customFormat="1" ht="21.75" customHeight="1">
      <c r="A160" s="31"/>
      <c r="B160" s="32"/>
      <c r="C160" s="195" t="s">
        <v>215</v>
      </c>
      <c r="D160" s="195" t="s">
        <v>129</v>
      </c>
      <c r="E160" s="196" t="s">
        <v>216</v>
      </c>
      <c r="F160" s="197" t="s">
        <v>217</v>
      </c>
      <c r="G160" s="198" t="s">
        <v>138</v>
      </c>
      <c r="H160" s="199">
        <v>11</v>
      </c>
      <c r="I160" s="200"/>
      <c r="J160" s="201">
        <f t="shared" si="10"/>
        <v>0</v>
      </c>
      <c r="K160" s="202"/>
      <c r="L160" s="36"/>
      <c r="M160" s="203" t="s">
        <v>1</v>
      </c>
      <c r="N160" s="204" t="s">
        <v>36</v>
      </c>
      <c r="O160" s="68"/>
      <c r="P160" s="205">
        <f t="shared" si="11"/>
        <v>0</v>
      </c>
      <c r="Q160" s="205">
        <v>0</v>
      </c>
      <c r="R160" s="205">
        <f t="shared" si="12"/>
        <v>0</v>
      </c>
      <c r="S160" s="205">
        <v>0.132</v>
      </c>
      <c r="T160" s="205">
        <f t="shared" si="13"/>
        <v>1.452</v>
      </c>
      <c r="U160" s="206" t="s">
        <v>1</v>
      </c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07" t="s">
        <v>133</v>
      </c>
      <c r="AT160" s="207" t="s">
        <v>129</v>
      </c>
      <c r="AU160" s="207" t="s">
        <v>78</v>
      </c>
      <c r="AY160" s="14" t="s">
        <v>125</v>
      </c>
      <c r="BE160" s="208">
        <f t="shared" si="14"/>
        <v>0</v>
      </c>
      <c r="BF160" s="208">
        <f t="shared" si="15"/>
        <v>0</v>
      </c>
      <c r="BG160" s="208">
        <f t="shared" si="16"/>
        <v>0</v>
      </c>
      <c r="BH160" s="208">
        <f t="shared" si="17"/>
        <v>0</v>
      </c>
      <c r="BI160" s="208">
        <f t="shared" si="18"/>
        <v>0</v>
      </c>
      <c r="BJ160" s="14" t="s">
        <v>76</v>
      </c>
      <c r="BK160" s="208">
        <f t="shared" si="19"/>
        <v>0</v>
      </c>
      <c r="BL160" s="14" t="s">
        <v>133</v>
      </c>
      <c r="BM160" s="207" t="s">
        <v>218</v>
      </c>
    </row>
    <row r="161" spans="1:65" s="2" customFormat="1" ht="21.75" customHeight="1">
      <c r="A161" s="31"/>
      <c r="B161" s="32"/>
      <c r="C161" s="195" t="s">
        <v>219</v>
      </c>
      <c r="D161" s="195" t="s">
        <v>129</v>
      </c>
      <c r="E161" s="196" t="s">
        <v>220</v>
      </c>
      <c r="F161" s="197" t="s">
        <v>221</v>
      </c>
      <c r="G161" s="198" t="s">
        <v>132</v>
      </c>
      <c r="H161" s="199">
        <v>201.035</v>
      </c>
      <c r="I161" s="200"/>
      <c r="J161" s="201">
        <f t="shared" si="10"/>
        <v>0</v>
      </c>
      <c r="K161" s="202"/>
      <c r="L161" s="36"/>
      <c r="M161" s="203" t="s">
        <v>1</v>
      </c>
      <c r="N161" s="204" t="s">
        <v>36</v>
      </c>
      <c r="O161" s="68"/>
      <c r="P161" s="205">
        <f t="shared" si="11"/>
        <v>0</v>
      </c>
      <c r="Q161" s="205">
        <v>0</v>
      </c>
      <c r="R161" s="205">
        <f t="shared" si="12"/>
        <v>0</v>
      </c>
      <c r="S161" s="205">
        <v>0.046</v>
      </c>
      <c r="T161" s="205">
        <f t="shared" si="13"/>
        <v>9.24761</v>
      </c>
      <c r="U161" s="206" t="s">
        <v>1</v>
      </c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07" t="s">
        <v>133</v>
      </c>
      <c r="AT161" s="207" t="s">
        <v>129</v>
      </c>
      <c r="AU161" s="207" t="s">
        <v>78</v>
      </c>
      <c r="AY161" s="14" t="s">
        <v>125</v>
      </c>
      <c r="BE161" s="208">
        <f t="shared" si="14"/>
        <v>0</v>
      </c>
      <c r="BF161" s="208">
        <f t="shared" si="15"/>
        <v>0</v>
      </c>
      <c r="BG161" s="208">
        <f t="shared" si="16"/>
        <v>0</v>
      </c>
      <c r="BH161" s="208">
        <f t="shared" si="17"/>
        <v>0</v>
      </c>
      <c r="BI161" s="208">
        <f t="shared" si="18"/>
        <v>0</v>
      </c>
      <c r="BJ161" s="14" t="s">
        <v>76</v>
      </c>
      <c r="BK161" s="208">
        <f t="shared" si="19"/>
        <v>0</v>
      </c>
      <c r="BL161" s="14" t="s">
        <v>133</v>
      </c>
      <c r="BM161" s="207" t="s">
        <v>222</v>
      </c>
    </row>
    <row r="162" spans="1:65" s="2" customFormat="1" ht="21.75" customHeight="1">
      <c r="A162" s="31"/>
      <c r="B162" s="32"/>
      <c r="C162" s="195" t="s">
        <v>223</v>
      </c>
      <c r="D162" s="195" t="s">
        <v>129</v>
      </c>
      <c r="E162" s="196" t="s">
        <v>224</v>
      </c>
      <c r="F162" s="197" t="s">
        <v>225</v>
      </c>
      <c r="G162" s="198" t="s">
        <v>132</v>
      </c>
      <c r="H162" s="199">
        <v>152.79</v>
      </c>
      <c r="I162" s="200"/>
      <c r="J162" s="201">
        <f t="shared" si="10"/>
        <v>0</v>
      </c>
      <c r="K162" s="202"/>
      <c r="L162" s="36"/>
      <c r="M162" s="203" t="s">
        <v>1</v>
      </c>
      <c r="N162" s="204" t="s">
        <v>36</v>
      </c>
      <c r="O162" s="68"/>
      <c r="P162" s="205">
        <f t="shared" si="11"/>
        <v>0</v>
      </c>
      <c r="Q162" s="205">
        <v>0</v>
      </c>
      <c r="R162" s="205">
        <f t="shared" si="12"/>
        <v>0</v>
      </c>
      <c r="S162" s="205">
        <v>0</v>
      </c>
      <c r="T162" s="205">
        <f t="shared" si="13"/>
        <v>0</v>
      </c>
      <c r="U162" s="206" t="s">
        <v>1</v>
      </c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07" t="s">
        <v>133</v>
      </c>
      <c r="AT162" s="207" t="s">
        <v>129</v>
      </c>
      <c r="AU162" s="207" t="s">
        <v>78</v>
      </c>
      <c r="AY162" s="14" t="s">
        <v>125</v>
      </c>
      <c r="BE162" s="208">
        <f t="shared" si="14"/>
        <v>0</v>
      </c>
      <c r="BF162" s="208">
        <f t="shared" si="15"/>
        <v>0</v>
      </c>
      <c r="BG162" s="208">
        <f t="shared" si="16"/>
        <v>0</v>
      </c>
      <c r="BH162" s="208">
        <f t="shared" si="17"/>
        <v>0</v>
      </c>
      <c r="BI162" s="208">
        <f t="shared" si="18"/>
        <v>0</v>
      </c>
      <c r="BJ162" s="14" t="s">
        <v>76</v>
      </c>
      <c r="BK162" s="208">
        <f t="shared" si="19"/>
        <v>0</v>
      </c>
      <c r="BL162" s="14" t="s">
        <v>133</v>
      </c>
      <c r="BM162" s="207" t="s">
        <v>226</v>
      </c>
    </row>
    <row r="163" spans="2:63" s="12" customFormat="1" ht="22.9" customHeight="1">
      <c r="B163" s="179"/>
      <c r="C163" s="180"/>
      <c r="D163" s="181" t="s">
        <v>70</v>
      </c>
      <c r="E163" s="193" t="s">
        <v>227</v>
      </c>
      <c r="F163" s="193" t="s">
        <v>228</v>
      </c>
      <c r="G163" s="180"/>
      <c r="H163" s="180"/>
      <c r="I163" s="183"/>
      <c r="J163" s="194">
        <f>BK163</f>
        <v>0</v>
      </c>
      <c r="K163" s="180"/>
      <c r="L163" s="185"/>
      <c r="M163" s="186"/>
      <c r="N163" s="187"/>
      <c r="O163" s="187"/>
      <c r="P163" s="188">
        <f>SUM(P164:P167)</f>
        <v>0</v>
      </c>
      <c r="Q163" s="187"/>
      <c r="R163" s="188">
        <f>SUM(R164:R167)</f>
        <v>0</v>
      </c>
      <c r="S163" s="187"/>
      <c r="T163" s="188">
        <f>SUM(T164:T167)</f>
        <v>0</v>
      </c>
      <c r="U163" s="189"/>
      <c r="AR163" s="190" t="s">
        <v>76</v>
      </c>
      <c r="AT163" s="191" t="s">
        <v>70</v>
      </c>
      <c r="AU163" s="191" t="s">
        <v>76</v>
      </c>
      <c r="AY163" s="190" t="s">
        <v>125</v>
      </c>
      <c r="BK163" s="192">
        <f>SUM(BK164:BK167)</f>
        <v>0</v>
      </c>
    </row>
    <row r="164" spans="1:65" s="2" customFormat="1" ht="21.75" customHeight="1">
      <c r="A164" s="31"/>
      <c r="B164" s="32"/>
      <c r="C164" s="195" t="s">
        <v>229</v>
      </c>
      <c r="D164" s="195" t="s">
        <v>129</v>
      </c>
      <c r="E164" s="196" t="s">
        <v>230</v>
      </c>
      <c r="F164" s="197" t="s">
        <v>231</v>
      </c>
      <c r="G164" s="198" t="s">
        <v>232</v>
      </c>
      <c r="H164" s="199">
        <v>12.341</v>
      </c>
      <c r="I164" s="200"/>
      <c r="J164" s="201">
        <f>ROUND(I164*H164,2)</f>
        <v>0</v>
      </c>
      <c r="K164" s="202"/>
      <c r="L164" s="36"/>
      <c r="M164" s="203" t="s">
        <v>1</v>
      </c>
      <c r="N164" s="204" t="s">
        <v>36</v>
      </c>
      <c r="O164" s="68"/>
      <c r="P164" s="205">
        <f>O164*H164</f>
        <v>0</v>
      </c>
      <c r="Q164" s="205">
        <v>0</v>
      </c>
      <c r="R164" s="205">
        <f>Q164*H164</f>
        <v>0</v>
      </c>
      <c r="S164" s="205">
        <v>0</v>
      </c>
      <c r="T164" s="205">
        <f>S164*H164</f>
        <v>0</v>
      </c>
      <c r="U164" s="206" t="s">
        <v>1</v>
      </c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07" t="s">
        <v>133</v>
      </c>
      <c r="AT164" s="207" t="s">
        <v>129</v>
      </c>
      <c r="AU164" s="207" t="s">
        <v>78</v>
      </c>
      <c r="AY164" s="14" t="s">
        <v>125</v>
      </c>
      <c r="BE164" s="208">
        <f>IF(N164="základní",J164,0)</f>
        <v>0</v>
      </c>
      <c r="BF164" s="208">
        <f>IF(N164="snížená",J164,0)</f>
        <v>0</v>
      </c>
      <c r="BG164" s="208">
        <f>IF(N164="zákl. přenesená",J164,0)</f>
        <v>0</v>
      </c>
      <c r="BH164" s="208">
        <f>IF(N164="sníž. přenesená",J164,0)</f>
        <v>0</v>
      </c>
      <c r="BI164" s="208">
        <f>IF(N164="nulová",J164,0)</f>
        <v>0</v>
      </c>
      <c r="BJ164" s="14" t="s">
        <v>76</v>
      </c>
      <c r="BK164" s="208">
        <f>ROUND(I164*H164,2)</f>
        <v>0</v>
      </c>
      <c r="BL164" s="14" t="s">
        <v>133</v>
      </c>
      <c r="BM164" s="207" t="s">
        <v>233</v>
      </c>
    </row>
    <row r="165" spans="1:65" s="2" customFormat="1" ht="21.75" customHeight="1">
      <c r="A165" s="31"/>
      <c r="B165" s="32"/>
      <c r="C165" s="195" t="s">
        <v>234</v>
      </c>
      <c r="D165" s="195" t="s">
        <v>129</v>
      </c>
      <c r="E165" s="196" t="s">
        <v>235</v>
      </c>
      <c r="F165" s="197" t="s">
        <v>236</v>
      </c>
      <c r="G165" s="198" t="s">
        <v>232</v>
      </c>
      <c r="H165" s="199">
        <v>12.341</v>
      </c>
      <c r="I165" s="200"/>
      <c r="J165" s="201">
        <f>ROUND(I165*H165,2)</f>
        <v>0</v>
      </c>
      <c r="K165" s="202"/>
      <c r="L165" s="36"/>
      <c r="M165" s="203" t="s">
        <v>1</v>
      </c>
      <c r="N165" s="204" t="s">
        <v>36</v>
      </c>
      <c r="O165" s="68"/>
      <c r="P165" s="205">
        <f>O165*H165</f>
        <v>0</v>
      </c>
      <c r="Q165" s="205">
        <v>0</v>
      </c>
      <c r="R165" s="205">
        <f>Q165*H165</f>
        <v>0</v>
      </c>
      <c r="S165" s="205">
        <v>0</v>
      </c>
      <c r="T165" s="205">
        <f>S165*H165</f>
        <v>0</v>
      </c>
      <c r="U165" s="206" t="s">
        <v>1</v>
      </c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07" t="s">
        <v>133</v>
      </c>
      <c r="AT165" s="207" t="s">
        <v>129</v>
      </c>
      <c r="AU165" s="207" t="s">
        <v>78</v>
      </c>
      <c r="AY165" s="14" t="s">
        <v>125</v>
      </c>
      <c r="BE165" s="208">
        <f>IF(N165="základní",J165,0)</f>
        <v>0</v>
      </c>
      <c r="BF165" s="208">
        <f>IF(N165="snížená",J165,0)</f>
        <v>0</v>
      </c>
      <c r="BG165" s="208">
        <f>IF(N165="zákl. přenesená",J165,0)</f>
        <v>0</v>
      </c>
      <c r="BH165" s="208">
        <f>IF(N165="sníž. přenesená",J165,0)</f>
        <v>0</v>
      </c>
      <c r="BI165" s="208">
        <f>IF(N165="nulová",J165,0)</f>
        <v>0</v>
      </c>
      <c r="BJ165" s="14" t="s">
        <v>76</v>
      </c>
      <c r="BK165" s="208">
        <f>ROUND(I165*H165,2)</f>
        <v>0</v>
      </c>
      <c r="BL165" s="14" t="s">
        <v>133</v>
      </c>
      <c r="BM165" s="207" t="s">
        <v>237</v>
      </c>
    </row>
    <row r="166" spans="1:65" s="2" customFormat="1" ht="44.25" customHeight="1">
      <c r="A166" s="31"/>
      <c r="B166" s="32"/>
      <c r="C166" s="195" t="s">
        <v>238</v>
      </c>
      <c r="D166" s="195" t="s">
        <v>129</v>
      </c>
      <c r="E166" s="196" t="s">
        <v>239</v>
      </c>
      <c r="F166" s="197" t="s">
        <v>240</v>
      </c>
      <c r="G166" s="198" t="s">
        <v>232</v>
      </c>
      <c r="H166" s="199">
        <v>10.266</v>
      </c>
      <c r="I166" s="200"/>
      <c r="J166" s="201">
        <f>ROUND(I166*H166,2)</f>
        <v>0</v>
      </c>
      <c r="K166" s="202"/>
      <c r="L166" s="36"/>
      <c r="M166" s="203" t="s">
        <v>1</v>
      </c>
      <c r="N166" s="204" t="s">
        <v>36</v>
      </c>
      <c r="O166" s="68"/>
      <c r="P166" s="205">
        <f>O166*H166</f>
        <v>0</v>
      </c>
      <c r="Q166" s="205">
        <v>0</v>
      </c>
      <c r="R166" s="205">
        <f>Q166*H166</f>
        <v>0</v>
      </c>
      <c r="S166" s="205">
        <v>0</v>
      </c>
      <c r="T166" s="205">
        <f>S166*H166</f>
        <v>0</v>
      </c>
      <c r="U166" s="206" t="s">
        <v>1</v>
      </c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07" t="s">
        <v>133</v>
      </c>
      <c r="AT166" s="207" t="s">
        <v>129</v>
      </c>
      <c r="AU166" s="207" t="s">
        <v>78</v>
      </c>
      <c r="AY166" s="14" t="s">
        <v>125</v>
      </c>
      <c r="BE166" s="208">
        <f>IF(N166="základní",J166,0)</f>
        <v>0</v>
      </c>
      <c r="BF166" s="208">
        <f>IF(N166="snížená",J166,0)</f>
        <v>0</v>
      </c>
      <c r="BG166" s="208">
        <f>IF(N166="zákl. přenesená",J166,0)</f>
        <v>0</v>
      </c>
      <c r="BH166" s="208">
        <f>IF(N166="sníž. přenesená",J166,0)</f>
        <v>0</v>
      </c>
      <c r="BI166" s="208">
        <f>IF(N166="nulová",J166,0)</f>
        <v>0</v>
      </c>
      <c r="BJ166" s="14" t="s">
        <v>76</v>
      </c>
      <c r="BK166" s="208">
        <f>ROUND(I166*H166,2)</f>
        <v>0</v>
      </c>
      <c r="BL166" s="14" t="s">
        <v>133</v>
      </c>
      <c r="BM166" s="207" t="s">
        <v>241</v>
      </c>
    </row>
    <row r="167" spans="1:65" s="2" customFormat="1" ht="21.75" customHeight="1">
      <c r="A167" s="31"/>
      <c r="B167" s="32"/>
      <c r="C167" s="195" t="s">
        <v>242</v>
      </c>
      <c r="D167" s="195" t="s">
        <v>129</v>
      </c>
      <c r="E167" s="196" t="s">
        <v>243</v>
      </c>
      <c r="F167" s="197" t="s">
        <v>244</v>
      </c>
      <c r="G167" s="198" t="s">
        <v>232</v>
      </c>
      <c r="H167" s="199">
        <v>2</v>
      </c>
      <c r="I167" s="200"/>
      <c r="J167" s="201">
        <f>ROUND(I167*H167,2)</f>
        <v>0</v>
      </c>
      <c r="K167" s="202"/>
      <c r="L167" s="36"/>
      <c r="M167" s="203" t="s">
        <v>1</v>
      </c>
      <c r="N167" s="204" t="s">
        <v>36</v>
      </c>
      <c r="O167" s="68"/>
      <c r="P167" s="205">
        <f>O167*H167</f>
        <v>0</v>
      </c>
      <c r="Q167" s="205">
        <v>0</v>
      </c>
      <c r="R167" s="205">
        <f>Q167*H167</f>
        <v>0</v>
      </c>
      <c r="S167" s="205">
        <v>0</v>
      </c>
      <c r="T167" s="205">
        <f>S167*H167</f>
        <v>0</v>
      </c>
      <c r="U167" s="206" t="s">
        <v>1</v>
      </c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07" t="s">
        <v>133</v>
      </c>
      <c r="AT167" s="207" t="s">
        <v>129</v>
      </c>
      <c r="AU167" s="207" t="s">
        <v>78</v>
      </c>
      <c r="AY167" s="14" t="s">
        <v>125</v>
      </c>
      <c r="BE167" s="208">
        <f>IF(N167="základní",J167,0)</f>
        <v>0</v>
      </c>
      <c r="BF167" s="208">
        <f>IF(N167="snížená",J167,0)</f>
        <v>0</v>
      </c>
      <c r="BG167" s="208">
        <f>IF(N167="zákl. přenesená",J167,0)</f>
        <v>0</v>
      </c>
      <c r="BH167" s="208">
        <f>IF(N167="sníž. přenesená",J167,0)</f>
        <v>0</v>
      </c>
      <c r="BI167" s="208">
        <f>IF(N167="nulová",J167,0)</f>
        <v>0</v>
      </c>
      <c r="BJ167" s="14" t="s">
        <v>76</v>
      </c>
      <c r="BK167" s="208">
        <f>ROUND(I167*H167,2)</f>
        <v>0</v>
      </c>
      <c r="BL167" s="14" t="s">
        <v>133</v>
      </c>
      <c r="BM167" s="207" t="s">
        <v>245</v>
      </c>
    </row>
    <row r="168" spans="2:63" s="12" customFormat="1" ht="22.9" customHeight="1">
      <c r="B168" s="179"/>
      <c r="C168" s="180"/>
      <c r="D168" s="181" t="s">
        <v>70</v>
      </c>
      <c r="E168" s="193" t="s">
        <v>246</v>
      </c>
      <c r="F168" s="193" t="s">
        <v>247</v>
      </c>
      <c r="G168" s="180"/>
      <c r="H168" s="180"/>
      <c r="I168" s="183"/>
      <c r="J168" s="194">
        <f>BK168</f>
        <v>0</v>
      </c>
      <c r="K168" s="180"/>
      <c r="L168" s="185"/>
      <c r="M168" s="186"/>
      <c r="N168" s="187"/>
      <c r="O168" s="187"/>
      <c r="P168" s="188">
        <f>P169</f>
        <v>0</v>
      </c>
      <c r="Q168" s="187"/>
      <c r="R168" s="188">
        <f>R169</f>
        <v>0</v>
      </c>
      <c r="S168" s="187"/>
      <c r="T168" s="188">
        <f>T169</f>
        <v>0</v>
      </c>
      <c r="U168" s="189"/>
      <c r="AR168" s="190" t="s">
        <v>76</v>
      </c>
      <c r="AT168" s="191" t="s">
        <v>70</v>
      </c>
      <c r="AU168" s="191" t="s">
        <v>76</v>
      </c>
      <c r="AY168" s="190" t="s">
        <v>125</v>
      </c>
      <c r="BK168" s="192">
        <f>BK169</f>
        <v>0</v>
      </c>
    </row>
    <row r="169" spans="1:65" s="2" customFormat="1" ht="16.5" customHeight="1">
      <c r="A169" s="31"/>
      <c r="B169" s="32"/>
      <c r="C169" s="195" t="s">
        <v>248</v>
      </c>
      <c r="D169" s="195" t="s">
        <v>129</v>
      </c>
      <c r="E169" s="196" t="s">
        <v>249</v>
      </c>
      <c r="F169" s="197" t="s">
        <v>250</v>
      </c>
      <c r="G169" s="198" t="s">
        <v>232</v>
      </c>
      <c r="H169" s="199">
        <v>2.609</v>
      </c>
      <c r="I169" s="200"/>
      <c r="J169" s="201">
        <f>ROUND(I169*H169,2)</f>
        <v>0</v>
      </c>
      <c r="K169" s="202"/>
      <c r="L169" s="36"/>
      <c r="M169" s="203" t="s">
        <v>1</v>
      </c>
      <c r="N169" s="204" t="s">
        <v>36</v>
      </c>
      <c r="O169" s="68"/>
      <c r="P169" s="205">
        <f>O169*H169</f>
        <v>0</v>
      </c>
      <c r="Q169" s="205">
        <v>0</v>
      </c>
      <c r="R169" s="205">
        <f>Q169*H169</f>
        <v>0</v>
      </c>
      <c r="S169" s="205">
        <v>0</v>
      </c>
      <c r="T169" s="205">
        <f>S169*H169</f>
        <v>0</v>
      </c>
      <c r="U169" s="206" t="s">
        <v>1</v>
      </c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07" t="s">
        <v>133</v>
      </c>
      <c r="AT169" s="207" t="s">
        <v>129</v>
      </c>
      <c r="AU169" s="207" t="s">
        <v>78</v>
      </c>
      <c r="AY169" s="14" t="s">
        <v>125</v>
      </c>
      <c r="BE169" s="208">
        <f>IF(N169="základní",J169,0)</f>
        <v>0</v>
      </c>
      <c r="BF169" s="208">
        <f>IF(N169="snížená",J169,0)</f>
        <v>0</v>
      </c>
      <c r="BG169" s="208">
        <f>IF(N169="zákl. přenesená",J169,0)</f>
        <v>0</v>
      </c>
      <c r="BH169" s="208">
        <f>IF(N169="sníž. přenesená",J169,0)</f>
        <v>0</v>
      </c>
      <c r="BI169" s="208">
        <f>IF(N169="nulová",J169,0)</f>
        <v>0</v>
      </c>
      <c r="BJ169" s="14" t="s">
        <v>76</v>
      </c>
      <c r="BK169" s="208">
        <f>ROUND(I169*H169,2)</f>
        <v>0</v>
      </c>
      <c r="BL169" s="14" t="s">
        <v>133</v>
      </c>
      <c r="BM169" s="207" t="s">
        <v>251</v>
      </c>
    </row>
    <row r="170" spans="2:63" s="12" customFormat="1" ht="25.9" customHeight="1">
      <c r="B170" s="179"/>
      <c r="C170" s="180"/>
      <c r="D170" s="181" t="s">
        <v>70</v>
      </c>
      <c r="E170" s="182" t="s">
        <v>252</v>
      </c>
      <c r="F170" s="182" t="s">
        <v>253</v>
      </c>
      <c r="G170" s="180"/>
      <c r="H170" s="180"/>
      <c r="I170" s="183"/>
      <c r="J170" s="184">
        <f>BK170</f>
        <v>0</v>
      </c>
      <c r="K170" s="180"/>
      <c r="L170" s="185"/>
      <c r="M170" s="186"/>
      <c r="N170" s="187"/>
      <c r="O170" s="187"/>
      <c r="P170" s="188">
        <f>P171+P179+P189+P206+P212+P218+P220+P222+P226+P232+P244+P258+P260</f>
        <v>0</v>
      </c>
      <c r="Q170" s="187"/>
      <c r="R170" s="188">
        <f>R171+R179+R189+R206+R212+R218+R220+R222+R226+R232+R244+R258+R260</f>
        <v>2.4389486599999994</v>
      </c>
      <c r="S170" s="187"/>
      <c r="T170" s="188">
        <f>T171+T179+T189+T206+T212+T218+T220+T222+T226+T232+T244+T258+T260</f>
        <v>0.10949</v>
      </c>
      <c r="U170" s="189"/>
      <c r="AR170" s="190" t="s">
        <v>78</v>
      </c>
      <c r="AT170" s="191" t="s">
        <v>70</v>
      </c>
      <c r="AU170" s="191" t="s">
        <v>71</v>
      </c>
      <c r="AY170" s="190" t="s">
        <v>125</v>
      </c>
      <c r="BK170" s="192">
        <f>BK171+BK179+BK189+BK206+BK212+BK218+BK220+BK222+BK226+BK232+BK244+BK258+BK260</f>
        <v>0</v>
      </c>
    </row>
    <row r="171" spans="2:63" s="12" customFormat="1" ht="22.9" customHeight="1">
      <c r="B171" s="179"/>
      <c r="C171" s="180"/>
      <c r="D171" s="181" t="s">
        <v>70</v>
      </c>
      <c r="E171" s="193" t="s">
        <v>254</v>
      </c>
      <c r="F171" s="193" t="s">
        <v>255</v>
      </c>
      <c r="G171" s="180"/>
      <c r="H171" s="180"/>
      <c r="I171" s="183"/>
      <c r="J171" s="194">
        <f>BK171</f>
        <v>0</v>
      </c>
      <c r="K171" s="180"/>
      <c r="L171" s="185"/>
      <c r="M171" s="186"/>
      <c r="N171" s="187"/>
      <c r="O171" s="187"/>
      <c r="P171" s="188">
        <f>SUM(P172:P178)</f>
        <v>0</v>
      </c>
      <c r="Q171" s="187"/>
      <c r="R171" s="188">
        <f>SUM(R172:R178)</f>
        <v>0.07623</v>
      </c>
      <c r="S171" s="187"/>
      <c r="T171" s="188">
        <f>SUM(T172:T178)</f>
        <v>0</v>
      </c>
      <c r="U171" s="189"/>
      <c r="AR171" s="190" t="s">
        <v>78</v>
      </c>
      <c r="AT171" s="191" t="s">
        <v>70</v>
      </c>
      <c r="AU171" s="191" t="s">
        <v>76</v>
      </c>
      <c r="AY171" s="190" t="s">
        <v>125</v>
      </c>
      <c r="BK171" s="192">
        <f>SUM(BK172:BK178)</f>
        <v>0</v>
      </c>
    </row>
    <row r="172" spans="1:65" s="2" customFormat="1" ht="16.5" customHeight="1">
      <c r="A172" s="31"/>
      <c r="B172" s="32"/>
      <c r="C172" s="195" t="s">
        <v>256</v>
      </c>
      <c r="D172" s="195" t="s">
        <v>129</v>
      </c>
      <c r="E172" s="196" t="s">
        <v>257</v>
      </c>
      <c r="F172" s="197" t="s">
        <v>258</v>
      </c>
      <c r="G172" s="198" t="s">
        <v>138</v>
      </c>
      <c r="H172" s="199">
        <v>24</v>
      </c>
      <c r="I172" s="200"/>
      <c r="J172" s="201">
        <f aca="true" t="shared" si="20" ref="J172:J178">ROUND(I172*H172,2)</f>
        <v>0</v>
      </c>
      <c r="K172" s="202"/>
      <c r="L172" s="36"/>
      <c r="M172" s="203" t="s">
        <v>1</v>
      </c>
      <c r="N172" s="204" t="s">
        <v>36</v>
      </c>
      <c r="O172" s="68"/>
      <c r="P172" s="205">
        <f aca="true" t="shared" si="21" ref="P172:P178">O172*H172</f>
        <v>0</v>
      </c>
      <c r="Q172" s="205">
        <v>0</v>
      </c>
      <c r="R172" s="205">
        <f aca="true" t="shared" si="22" ref="R172:R178">Q172*H172</f>
        <v>0</v>
      </c>
      <c r="S172" s="205">
        <v>0</v>
      </c>
      <c r="T172" s="205">
        <f aca="true" t="shared" si="23" ref="T172:T178">S172*H172</f>
        <v>0</v>
      </c>
      <c r="U172" s="206" t="s">
        <v>1</v>
      </c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07" t="s">
        <v>259</v>
      </c>
      <c r="AT172" s="207" t="s">
        <v>129</v>
      </c>
      <c r="AU172" s="207" t="s">
        <v>78</v>
      </c>
      <c r="AY172" s="14" t="s">
        <v>125</v>
      </c>
      <c r="BE172" s="208">
        <f aca="true" t="shared" si="24" ref="BE172:BE178">IF(N172="základní",J172,0)</f>
        <v>0</v>
      </c>
      <c r="BF172" s="208">
        <f aca="true" t="shared" si="25" ref="BF172:BF178">IF(N172="snížená",J172,0)</f>
        <v>0</v>
      </c>
      <c r="BG172" s="208">
        <f aca="true" t="shared" si="26" ref="BG172:BG178">IF(N172="zákl. přenesená",J172,0)</f>
        <v>0</v>
      </c>
      <c r="BH172" s="208">
        <f aca="true" t="shared" si="27" ref="BH172:BH178">IF(N172="sníž. přenesená",J172,0)</f>
        <v>0</v>
      </c>
      <c r="BI172" s="208">
        <f aca="true" t="shared" si="28" ref="BI172:BI178">IF(N172="nulová",J172,0)</f>
        <v>0</v>
      </c>
      <c r="BJ172" s="14" t="s">
        <v>76</v>
      </c>
      <c r="BK172" s="208">
        <f aca="true" t="shared" si="29" ref="BK172:BK178">ROUND(I172*H172,2)</f>
        <v>0</v>
      </c>
      <c r="BL172" s="14" t="s">
        <v>259</v>
      </c>
      <c r="BM172" s="207" t="s">
        <v>260</v>
      </c>
    </row>
    <row r="173" spans="1:65" s="2" customFormat="1" ht="16.5" customHeight="1">
      <c r="A173" s="31"/>
      <c r="B173" s="32"/>
      <c r="C173" s="195" t="s">
        <v>261</v>
      </c>
      <c r="D173" s="195" t="s">
        <v>129</v>
      </c>
      <c r="E173" s="196" t="s">
        <v>262</v>
      </c>
      <c r="F173" s="197" t="s">
        <v>263</v>
      </c>
      <c r="G173" s="198" t="s">
        <v>138</v>
      </c>
      <c r="H173" s="199">
        <v>11</v>
      </c>
      <c r="I173" s="200"/>
      <c r="J173" s="201">
        <f t="shared" si="20"/>
        <v>0</v>
      </c>
      <c r="K173" s="202"/>
      <c r="L173" s="36"/>
      <c r="M173" s="203" t="s">
        <v>1</v>
      </c>
      <c r="N173" s="204" t="s">
        <v>36</v>
      </c>
      <c r="O173" s="68"/>
      <c r="P173" s="205">
        <f t="shared" si="21"/>
        <v>0</v>
      </c>
      <c r="Q173" s="205">
        <v>0.00693</v>
      </c>
      <c r="R173" s="205">
        <f t="shared" si="22"/>
        <v>0.07623</v>
      </c>
      <c r="S173" s="205">
        <v>0</v>
      </c>
      <c r="T173" s="205">
        <f t="shared" si="23"/>
        <v>0</v>
      </c>
      <c r="U173" s="206" t="s">
        <v>1</v>
      </c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07" t="s">
        <v>259</v>
      </c>
      <c r="AT173" s="207" t="s">
        <v>129</v>
      </c>
      <c r="AU173" s="207" t="s">
        <v>78</v>
      </c>
      <c r="AY173" s="14" t="s">
        <v>125</v>
      </c>
      <c r="BE173" s="208">
        <f t="shared" si="24"/>
        <v>0</v>
      </c>
      <c r="BF173" s="208">
        <f t="shared" si="25"/>
        <v>0</v>
      </c>
      <c r="BG173" s="208">
        <f t="shared" si="26"/>
        <v>0</v>
      </c>
      <c r="BH173" s="208">
        <f t="shared" si="27"/>
        <v>0</v>
      </c>
      <c r="BI173" s="208">
        <f t="shared" si="28"/>
        <v>0</v>
      </c>
      <c r="BJ173" s="14" t="s">
        <v>76</v>
      </c>
      <c r="BK173" s="208">
        <f t="shared" si="29"/>
        <v>0</v>
      </c>
      <c r="BL173" s="14" t="s">
        <v>259</v>
      </c>
      <c r="BM173" s="207" t="s">
        <v>264</v>
      </c>
    </row>
    <row r="174" spans="1:65" s="2" customFormat="1" ht="16.5" customHeight="1">
      <c r="A174" s="31"/>
      <c r="B174" s="32"/>
      <c r="C174" s="195" t="s">
        <v>265</v>
      </c>
      <c r="D174" s="195" t="s">
        <v>129</v>
      </c>
      <c r="E174" s="196" t="s">
        <v>266</v>
      </c>
      <c r="F174" s="197" t="s">
        <v>267</v>
      </c>
      <c r="G174" s="198" t="s">
        <v>138</v>
      </c>
      <c r="H174" s="199">
        <v>12</v>
      </c>
      <c r="I174" s="200"/>
      <c r="J174" s="201">
        <f t="shared" si="20"/>
        <v>0</v>
      </c>
      <c r="K174" s="202"/>
      <c r="L174" s="36"/>
      <c r="M174" s="203" t="s">
        <v>1</v>
      </c>
      <c r="N174" s="204" t="s">
        <v>36</v>
      </c>
      <c r="O174" s="68"/>
      <c r="P174" s="205">
        <f t="shared" si="21"/>
        <v>0</v>
      </c>
      <c r="Q174" s="205">
        <v>0</v>
      </c>
      <c r="R174" s="205">
        <f t="shared" si="22"/>
        <v>0</v>
      </c>
      <c r="S174" s="205">
        <v>0</v>
      </c>
      <c r="T174" s="205">
        <f t="shared" si="23"/>
        <v>0</v>
      </c>
      <c r="U174" s="206" t="s">
        <v>1</v>
      </c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07" t="s">
        <v>259</v>
      </c>
      <c r="AT174" s="207" t="s">
        <v>129</v>
      </c>
      <c r="AU174" s="207" t="s">
        <v>78</v>
      </c>
      <c r="AY174" s="14" t="s">
        <v>125</v>
      </c>
      <c r="BE174" s="208">
        <f t="shared" si="24"/>
        <v>0</v>
      </c>
      <c r="BF174" s="208">
        <f t="shared" si="25"/>
        <v>0</v>
      </c>
      <c r="BG174" s="208">
        <f t="shared" si="26"/>
        <v>0</v>
      </c>
      <c r="BH174" s="208">
        <f t="shared" si="27"/>
        <v>0</v>
      </c>
      <c r="BI174" s="208">
        <f t="shared" si="28"/>
        <v>0</v>
      </c>
      <c r="BJ174" s="14" t="s">
        <v>76</v>
      </c>
      <c r="BK174" s="208">
        <f t="shared" si="29"/>
        <v>0</v>
      </c>
      <c r="BL174" s="14" t="s">
        <v>259</v>
      </c>
      <c r="BM174" s="207" t="s">
        <v>268</v>
      </c>
    </row>
    <row r="175" spans="1:65" s="2" customFormat="1" ht="16.5" customHeight="1">
      <c r="A175" s="31"/>
      <c r="B175" s="32"/>
      <c r="C175" s="195" t="s">
        <v>269</v>
      </c>
      <c r="D175" s="195" t="s">
        <v>129</v>
      </c>
      <c r="E175" s="196" t="s">
        <v>270</v>
      </c>
      <c r="F175" s="197" t="s">
        <v>271</v>
      </c>
      <c r="G175" s="198" t="s">
        <v>138</v>
      </c>
      <c r="H175" s="199">
        <v>23</v>
      </c>
      <c r="I175" s="200"/>
      <c r="J175" s="201">
        <f t="shared" si="20"/>
        <v>0</v>
      </c>
      <c r="K175" s="202"/>
      <c r="L175" s="36"/>
      <c r="M175" s="203" t="s">
        <v>1</v>
      </c>
      <c r="N175" s="204" t="s">
        <v>36</v>
      </c>
      <c r="O175" s="68"/>
      <c r="P175" s="205">
        <f t="shared" si="21"/>
        <v>0</v>
      </c>
      <c r="Q175" s="205">
        <v>0</v>
      </c>
      <c r="R175" s="205">
        <f t="shared" si="22"/>
        <v>0</v>
      </c>
      <c r="S175" s="205">
        <v>0</v>
      </c>
      <c r="T175" s="205">
        <f t="shared" si="23"/>
        <v>0</v>
      </c>
      <c r="U175" s="206" t="s">
        <v>1</v>
      </c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07" t="s">
        <v>259</v>
      </c>
      <c r="AT175" s="207" t="s">
        <v>129</v>
      </c>
      <c r="AU175" s="207" t="s">
        <v>78</v>
      </c>
      <c r="AY175" s="14" t="s">
        <v>125</v>
      </c>
      <c r="BE175" s="208">
        <f t="shared" si="24"/>
        <v>0</v>
      </c>
      <c r="BF175" s="208">
        <f t="shared" si="25"/>
        <v>0</v>
      </c>
      <c r="BG175" s="208">
        <f t="shared" si="26"/>
        <v>0</v>
      </c>
      <c r="BH175" s="208">
        <f t="shared" si="27"/>
        <v>0</v>
      </c>
      <c r="BI175" s="208">
        <f t="shared" si="28"/>
        <v>0</v>
      </c>
      <c r="BJ175" s="14" t="s">
        <v>76</v>
      </c>
      <c r="BK175" s="208">
        <f t="shared" si="29"/>
        <v>0</v>
      </c>
      <c r="BL175" s="14" t="s">
        <v>259</v>
      </c>
      <c r="BM175" s="207" t="s">
        <v>272</v>
      </c>
    </row>
    <row r="176" spans="1:65" s="2" customFormat="1" ht="21.75" customHeight="1">
      <c r="A176" s="31"/>
      <c r="B176" s="32"/>
      <c r="C176" s="195" t="s">
        <v>273</v>
      </c>
      <c r="D176" s="195" t="s">
        <v>129</v>
      </c>
      <c r="E176" s="196" t="s">
        <v>274</v>
      </c>
      <c r="F176" s="197" t="s">
        <v>275</v>
      </c>
      <c r="G176" s="198" t="s">
        <v>232</v>
      </c>
      <c r="H176" s="199">
        <v>0.076</v>
      </c>
      <c r="I176" s="200"/>
      <c r="J176" s="201">
        <f t="shared" si="20"/>
        <v>0</v>
      </c>
      <c r="K176" s="202"/>
      <c r="L176" s="36"/>
      <c r="M176" s="203" t="s">
        <v>1</v>
      </c>
      <c r="N176" s="204" t="s">
        <v>36</v>
      </c>
      <c r="O176" s="68"/>
      <c r="P176" s="205">
        <f t="shared" si="21"/>
        <v>0</v>
      </c>
      <c r="Q176" s="205">
        <v>0</v>
      </c>
      <c r="R176" s="205">
        <f t="shared" si="22"/>
        <v>0</v>
      </c>
      <c r="S176" s="205">
        <v>0</v>
      </c>
      <c r="T176" s="205">
        <f t="shared" si="23"/>
        <v>0</v>
      </c>
      <c r="U176" s="206" t="s">
        <v>1</v>
      </c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07" t="s">
        <v>259</v>
      </c>
      <c r="AT176" s="207" t="s">
        <v>129</v>
      </c>
      <c r="AU176" s="207" t="s">
        <v>78</v>
      </c>
      <c r="AY176" s="14" t="s">
        <v>125</v>
      </c>
      <c r="BE176" s="208">
        <f t="shared" si="24"/>
        <v>0</v>
      </c>
      <c r="BF176" s="208">
        <f t="shared" si="25"/>
        <v>0</v>
      </c>
      <c r="BG176" s="208">
        <f t="shared" si="26"/>
        <v>0</v>
      </c>
      <c r="BH176" s="208">
        <f t="shared" si="27"/>
        <v>0</v>
      </c>
      <c r="BI176" s="208">
        <f t="shared" si="28"/>
        <v>0</v>
      </c>
      <c r="BJ176" s="14" t="s">
        <v>76</v>
      </c>
      <c r="BK176" s="208">
        <f t="shared" si="29"/>
        <v>0</v>
      </c>
      <c r="BL176" s="14" t="s">
        <v>259</v>
      </c>
      <c r="BM176" s="207" t="s">
        <v>276</v>
      </c>
    </row>
    <row r="177" spans="1:65" s="2" customFormat="1" ht="21.75" customHeight="1">
      <c r="A177" s="31"/>
      <c r="B177" s="32"/>
      <c r="C177" s="195" t="s">
        <v>277</v>
      </c>
      <c r="D177" s="195" t="s">
        <v>129</v>
      </c>
      <c r="E177" s="196" t="s">
        <v>278</v>
      </c>
      <c r="F177" s="197" t="s">
        <v>279</v>
      </c>
      <c r="G177" s="198" t="s">
        <v>232</v>
      </c>
      <c r="H177" s="199">
        <v>0.076</v>
      </c>
      <c r="I177" s="200"/>
      <c r="J177" s="201">
        <f t="shared" si="20"/>
        <v>0</v>
      </c>
      <c r="K177" s="202"/>
      <c r="L177" s="36"/>
      <c r="M177" s="203" t="s">
        <v>1</v>
      </c>
      <c r="N177" s="204" t="s">
        <v>36</v>
      </c>
      <c r="O177" s="68"/>
      <c r="P177" s="205">
        <f t="shared" si="21"/>
        <v>0</v>
      </c>
      <c r="Q177" s="205">
        <v>0</v>
      </c>
      <c r="R177" s="205">
        <f t="shared" si="22"/>
        <v>0</v>
      </c>
      <c r="S177" s="205">
        <v>0</v>
      </c>
      <c r="T177" s="205">
        <f t="shared" si="23"/>
        <v>0</v>
      </c>
      <c r="U177" s="206" t="s">
        <v>1</v>
      </c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07" t="s">
        <v>259</v>
      </c>
      <c r="AT177" s="207" t="s">
        <v>129</v>
      </c>
      <c r="AU177" s="207" t="s">
        <v>78</v>
      </c>
      <c r="AY177" s="14" t="s">
        <v>125</v>
      </c>
      <c r="BE177" s="208">
        <f t="shared" si="24"/>
        <v>0</v>
      </c>
      <c r="BF177" s="208">
        <f t="shared" si="25"/>
        <v>0</v>
      </c>
      <c r="BG177" s="208">
        <f t="shared" si="26"/>
        <v>0</v>
      </c>
      <c r="BH177" s="208">
        <f t="shared" si="27"/>
        <v>0</v>
      </c>
      <c r="BI177" s="208">
        <f t="shared" si="28"/>
        <v>0</v>
      </c>
      <c r="BJ177" s="14" t="s">
        <v>76</v>
      </c>
      <c r="BK177" s="208">
        <f t="shared" si="29"/>
        <v>0</v>
      </c>
      <c r="BL177" s="14" t="s">
        <v>259</v>
      </c>
      <c r="BM177" s="207" t="s">
        <v>280</v>
      </c>
    </row>
    <row r="178" spans="1:65" s="2" customFormat="1" ht="21.75" customHeight="1">
      <c r="A178" s="31"/>
      <c r="B178" s="32"/>
      <c r="C178" s="195" t="s">
        <v>281</v>
      </c>
      <c r="D178" s="195" t="s">
        <v>129</v>
      </c>
      <c r="E178" s="196" t="s">
        <v>282</v>
      </c>
      <c r="F178" s="197" t="s">
        <v>283</v>
      </c>
      <c r="G178" s="198" t="s">
        <v>232</v>
      </c>
      <c r="H178" s="199">
        <v>0.076</v>
      </c>
      <c r="I178" s="200"/>
      <c r="J178" s="201">
        <f t="shared" si="20"/>
        <v>0</v>
      </c>
      <c r="K178" s="202"/>
      <c r="L178" s="36"/>
      <c r="M178" s="203" t="s">
        <v>1</v>
      </c>
      <c r="N178" s="204" t="s">
        <v>36</v>
      </c>
      <c r="O178" s="68"/>
      <c r="P178" s="205">
        <f t="shared" si="21"/>
        <v>0</v>
      </c>
      <c r="Q178" s="205">
        <v>0</v>
      </c>
      <c r="R178" s="205">
        <f t="shared" si="22"/>
        <v>0</v>
      </c>
      <c r="S178" s="205">
        <v>0</v>
      </c>
      <c r="T178" s="205">
        <f t="shared" si="23"/>
        <v>0</v>
      </c>
      <c r="U178" s="206" t="s">
        <v>1</v>
      </c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07" t="s">
        <v>259</v>
      </c>
      <c r="AT178" s="207" t="s">
        <v>129</v>
      </c>
      <c r="AU178" s="207" t="s">
        <v>78</v>
      </c>
      <c r="AY178" s="14" t="s">
        <v>125</v>
      </c>
      <c r="BE178" s="208">
        <f t="shared" si="24"/>
        <v>0</v>
      </c>
      <c r="BF178" s="208">
        <f t="shared" si="25"/>
        <v>0</v>
      </c>
      <c r="BG178" s="208">
        <f t="shared" si="26"/>
        <v>0</v>
      </c>
      <c r="BH178" s="208">
        <f t="shared" si="27"/>
        <v>0</v>
      </c>
      <c r="BI178" s="208">
        <f t="shared" si="28"/>
        <v>0</v>
      </c>
      <c r="BJ178" s="14" t="s">
        <v>76</v>
      </c>
      <c r="BK178" s="208">
        <f t="shared" si="29"/>
        <v>0</v>
      </c>
      <c r="BL178" s="14" t="s">
        <v>259</v>
      </c>
      <c r="BM178" s="207" t="s">
        <v>284</v>
      </c>
    </row>
    <row r="179" spans="2:63" s="12" customFormat="1" ht="22.9" customHeight="1">
      <c r="B179" s="179"/>
      <c r="C179" s="180"/>
      <c r="D179" s="181" t="s">
        <v>70</v>
      </c>
      <c r="E179" s="193" t="s">
        <v>285</v>
      </c>
      <c r="F179" s="193" t="s">
        <v>286</v>
      </c>
      <c r="G179" s="180"/>
      <c r="H179" s="180"/>
      <c r="I179" s="183"/>
      <c r="J179" s="194">
        <f>BK179</f>
        <v>0</v>
      </c>
      <c r="K179" s="180"/>
      <c r="L179" s="185"/>
      <c r="M179" s="186"/>
      <c r="N179" s="187"/>
      <c r="O179" s="187"/>
      <c r="P179" s="188">
        <f>SUM(P180:P188)</f>
        <v>0</v>
      </c>
      <c r="Q179" s="187"/>
      <c r="R179" s="188">
        <f>SUM(R180:R188)</f>
        <v>0.007425</v>
      </c>
      <c r="S179" s="187"/>
      <c r="T179" s="188">
        <f>SUM(T180:T188)</f>
        <v>0</v>
      </c>
      <c r="U179" s="189"/>
      <c r="AR179" s="190" t="s">
        <v>78</v>
      </c>
      <c r="AT179" s="191" t="s">
        <v>70</v>
      </c>
      <c r="AU179" s="191" t="s">
        <v>76</v>
      </c>
      <c r="AY179" s="190" t="s">
        <v>125</v>
      </c>
      <c r="BK179" s="192">
        <f>SUM(BK180:BK188)</f>
        <v>0</v>
      </c>
    </row>
    <row r="180" spans="1:65" s="2" customFormat="1" ht="16.5" customHeight="1">
      <c r="A180" s="31"/>
      <c r="B180" s="32"/>
      <c r="C180" s="195" t="s">
        <v>287</v>
      </c>
      <c r="D180" s="195" t="s">
        <v>129</v>
      </c>
      <c r="E180" s="196" t="s">
        <v>288</v>
      </c>
      <c r="F180" s="197" t="s">
        <v>289</v>
      </c>
      <c r="G180" s="198" t="s">
        <v>138</v>
      </c>
      <c r="H180" s="199">
        <v>24.887</v>
      </c>
      <c r="I180" s="200"/>
      <c r="J180" s="201">
        <f aca="true" t="shared" si="30" ref="J180:J188">ROUND(I180*H180,2)</f>
        <v>0</v>
      </c>
      <c r="K180" s="202"/>
      <c r="L180" s="36"/>
      <c r="M180" s="203" t="s">
        <v>1</v>
      </c>
      <c r="N180" s="204" t="s">
        <v>36</v>
      </c>
      <c r="O180" s="68"/>
      <c r="P180" s="205">
        <f aca="true" t="shared" si="31" ref="P180:P188">O180*H180</f>
        <v>0</v>
      </c>
      <c r="Q180" s="205">
        <v>0</v>
      </c>
      <c r="R180" s="205">
        <f aca="true" t="shared" si="32" ref="R180:R188">Q180*H180</f>
        <v>0</v>
      </c>
      <c r="S180" s="205">
        <v>0</v>
      </c>
      <c r="T180" s="205">
        <f aca="true" t="shared" si="33" ref="T180:T188">S180*H180</f>
        <v>0</v>
      </c>
      <c r="U180" s="206" t="s">
        <v>1</v>
      </c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07" t="s">
        <v>259</v>
      </c>
      <c r="AT180" s="207" t="s">
        <v>129</v>
      </c>
      <c r="AU180" s="207" t="s">
        <v>78</v>
      </c>
      <c r="AY180" s="14" t="s">
        <v>125</v>
      </c>
      <c r="BE180" s="208">
        <f aca="true" t="shared" si="34" ref="BE180:BE188">IF(N180="základní",J180,0)</f>
        <v>0</v>
      </c>
      <c r="BF180" s="208">
        <f aca="true" t="shared" si="35" ref="BF180:BF188">IF(N180="snížená",J180,0)</f>
        <v>0</v>
      </c>
      <c r="BG180" s="208">
        <f aca="true" t="shared" si="36" ref="BG180:BG188">IF(N180="zákl. přenesená",J180,0)</f>
        <v>0</v>
      </c>
      <c r="BH180" s="208">
        <f aca="true" t="shared" si="37" ref="BH180:BH188">IF(N180="sníž. přenesená",J180,0)</f>
        <v>0</v>
      </c>
      <c r="BI180" s="208">
        <f aca="true" t="shared" si="38" ref="BI180:BI188">IF(N180="nulová",J180,0)</f>
        <v>0</v>
      </c>
      <c r="BJ180" s="14" t="s">
        <v>76</v>
      </c>
      <c r="BK180" s="208">
        <f aca="true" t="shared" si="39" ref="BK180:BK188">ROUND(I180*H180,2)</f>
        <v>0</v>
      </c>
      <c r="BL180" s="14" t="s">
        <v>259</v>
      </c>
      <c r="BM180" s="207" t="s">
        <v>290</v>
      </c>
    </row>
    <row r="181" spans="1:65" s="2" customFormat="1" ht="21.75" customHeight="1">
      <c r="A181" s="31"/>
      <c r="B181" s="32"/>
      <c r="C181" s="195" t="s">
        <v>291</v>
      </c>
      <c r="D181" s="195" t="s">
        <v>129</v>
      </c>
      <c r="E181" s="196" t="s">
        <v>292</v>
      </c>
      <c r="F181" s="197" t="s">
        <v>293</v>
      </c>
      <c r="G181" s="198" t="s">
        <v>138</v>
      </c>
      <c r="H181" s="199">
        <v>27.5</v>
      </c>
      <c r="I181" s="200"/>
      <c r="J181" s="201">
        <f t="shared" si="30"/>
        <v>0</v>
      </c>
      <c r="K181" s="202"/>
      <c r="L181" s="36"/>
      <c r="M181" s="203" t="s">
        <v>1</v>
      </c>
      <c r="N181" s="204" t="s">
        <v>36</v>
      </c>
      <c r="O181" s="68"/>
      <c r="P181" s="205">
        <f t="shared" si="31"/>
        <v>0</v>
      </c>
      <c r="Q181" s="205">
        <v>0</v>
      </c>
      <c r="R181" s="205">
        <f t="shared" si="32"/>
        <v>0</v>
      </c>
      <c r="S181" s="205">
        <v>0</v>
      </c>
      <c r="T181" s="205">
        <f t="shared" si="33"/>
        <v>0</v>
      </c>
      <c r="U181" s="206" t="s">
        <v>1</v>
      </c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207" t="s">
        <v>259</v>
      </c>
      <c r="AT181" s="207" t="s">
        <v>129</v>
      </c>
      <c r="AU181" s="207" t="s">
        <v>78</v>
      </c>
      <c r="AY181" s="14" t="s">
        <v>125</v>
      </c>
      <c r="BE181" s="208">
        <f t="shared" si="34"/>
        <v>0</v>
      </c>
      <c r="BF181" s="208">
        <f t="shared" si="35"/>
        <v>0</v>
      </c>
      <c r="BG181" s="208">
        <f t="shared" si="36"/>
        <v>0</v>
      </c>
      <c r="BH181" s="208">
        <f t="shared" si="37"/>
        <v>0</v>
      </c>
      <c r="BI181" s="208">
        <f t="shared" si="38"/>
        <v>0</v>
      </c>
      <c r="BJ181" s="14" t="s">
        <v>76</v>
      </c>
      <c r="BK181" s="208">
        <f t="shared" si="39"/>
        <v>0</v>
      </c>
      <c r="BL181" s="14" t="s">
        <v>259</v>
      </c>
      <c r="BM181" s="207" t="s">
        <v>294</v>
      </c>
    </row>
    <row r="182" spans="1:65" s="2" customFormat="1" ht="33" customHeight="1">
      <c r="A182" s="31"/>
      <c r="B182" s="32"/>
      <c r="C182" s="195" t="s">
        <v>295</v>
      </c>
      <c r="D182" s="195" t="s">
        <v>129</v>
      </c>
      <c r="E182" s="196" t="s">
        <v>296</v>
      </c>
      <c r="F182" s="197" t="s">
        <v>297</v>
      </c>
      <c r="G182" s="198" t="s">
        <v>138</v>
      </c>
      <c r="H182" s="199">
        <v>27.5</v>
      </c>
      <c r="I182" s="200"/>
      <c r="J182" s="201">
        <f t="shared" si="30"/>
        <v>0</v>
      </c>
      <c r="K182" s="202"/>
      <c r="L182" s="36"/>
      <c r="M182" s="203" t="s">
        <v>1</v>
      </c>
      <c r="N182" s="204" t="s">
        <v>36</v>
      </c>
      <c r="O182" s="68"/>
      <c r="P182" s="205">
        <f t="shared" si="31"/>
        <v>0</v>
      </c>
      <c r="Q182" s="205">
        <v>7E-05</v>
      </c>
      <c r="R182" s="205">
        <f t="shared" si="32"/>
        <v>0.0019249999999999998</v>
      </c>
      <c r="S182" s="205">
        <v>0</v>
      </c>
      <c r="T182" s="205">
        <f t="shared" si="33"/>
        <v>0</v>
      </c>
      <c r="U182" s="206" t="s">
        <v>1</v>
      </c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07" t="s">
        <v>259</v>
      </c>
      <c r="AT182" s="207" t="s">
        <v>129</v>
      </c>
      <c r="AU182" s="207" t="s">
        <v>78</v>
      </c>
      <c r="AY182" s="14" t="s">
        <v>125</v>
      </c>
      <c r="BE182" s="208">
        <f t="shared" si="34"/>
        <v>0</v>
      </c>
      <c r="BF182" s="208">
        <f t="shared" si="35"/>
        <v>0</v>
      </c>
      <c r="BG182" s="208">
        <f t="shared" si="36"/>
        <v>0</v>
      </c>
      <c r="BH182" s="208">
        <f t="shared" si="37"/>
        <v>0</v>
      </c>
      <c r="BI182" s="208">
        <f t="shared" si="38"/>
        <v>0</v>
      </c>
      <c r="BJ182" s="14" t="s">
        <v>76</v>
      </c>
      <c r="BK182" s="208">
        <f t="shared" si="39"/>
        <v>0</v>
      </c>
      <c r="BL182" s="14" t="s">
        <v>259</v>
      </c>
      <c r="BM182" s="207" t="s">
        <v>298</v>
      </c>
    </row>
    <row r="183" spans="1:65" s="2" customFormat="1" ht="16.5" customHeight="1">
      <c r="A183" s="31"/>
      <c r="B183" s="32"/>
      <c r="C183" s="195" t="s">
        <v>299</v>
      </c>
      <c r="D183" s="195" t="s">
        <v>129</v>
      </c>
      <c r="E183" s="196" t="s">
        <v>300</v>
      </c>
      <c r="F183" s="197" t="s">
        <v>301</v>
      </c>
      <c r="G183" s="198" t="s">
        <v>170</v>
      </c>
      <c r="H183" s="199">
        <v>16</v>
      </c>
      <c r="I183" s="200"/>
      <c r="J183" s="201">
        <f t="shared" si="30"/>
        <v>0</v>
      </c>
      <c r="K183" s="202"/>
      <c r="L183" s="36"/>
      <c r="M183" s="203" t="s">
        <v>1</v>
      </c>
      <c r="N183" s="204" t="s">
        <v>36</v>
      </c>
      <c r="O183" s="68"/>
      <c r="P183" s="205">
        <f t="shared" si="31"/>
        <v>0</v>
      </c>
      <c r="Q183" s="205">
        <v>0</v>
      </c>
      <c r="R183" s="205">
        <f t="shared" si="32"/>
        <v>0</v>
      </c>
      <c r="S183" s="205">
        <v>0</v>
      </c>
      <c r="T183" s="205">
        <f t="shared" si="33"/>
        <v>0</v>
      </c>
      <c r="U183" s="206" t="s">
        <v>1</v>
      </c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207" t="s">
        <v>259</v>
      </c>
      <c r="AT183" s="207" t="s">
        <v>129</v>
      </c>
      <c r="AU183" s="207" t="s">
        <v>78</v>
      </c>
      <c r="AY183" s="14" t="s">
        <v>125</v>
      </c>
      <c r="BE183" s="208">
        <f t="shared" si="34"/>
        <v>0</v>
      </c>
      <c r="BF183" s="208">
        <f t="shared" si="35"/>
        <v>0</v>
      </c>
      <c r="BG183" s="208">
        <f t="shared" si="36"/>
        <v>0</v>
      </c>
      <c r="BH183" s="208">
        <f t="shared" si="37"/>
        <v>0</v>
      </c>
      <c r="BI183" s="208">
        <f t="shared" si="38"/>
        <v>0</v>
      </c>
      <c r="BJ183" s="14" t="s">
        <v>76</v>
      </c>
      <c r="BK183" s="208">
        <f t="shared" si="39"/>
        <v>0</v>
      </c>
      <c r="BL183" s="14" t="s">
        <v>259</v>
      </c>
      <c r="BM183" s="207" t="s">
        <v>302</v>
      </c>
    </row>
    <row r="184" spans="1:65" s="2" customFormat="1" ht="21.75" customHeight="1">
      <c r="A184" s="31"/>
      <c r="B184" s="32"/>
      <c r="C184" s="195" t="s">
        <v>303</v>
      </c>
      <c r="D184" s="195" t="s">
        <v>129</v>
      </c>
      <c r="E184" s="196" t="s">
        <v>304</v>
      </c>
      <c r="F184" s="197" t="s">
        <v>305</v>
      </c>
      <c r="G184" s="198" t="s">
        <v>138</v>
      </c>
      <c r="H184" s="199">
        <v>27.5</v>
      </c>
      <c r="I184" s="200"/>
      <c r="J184" s="201">
        <f t="shared" si="30"/>
        <v>0</v>
      </c>
      <c r="K184" s="202"/>
      <c r="L184" s="36"/>
      <c r="M184" s="203" t="s">
        <v>1</v>
      </c>
      <c r="N184" s="204" t="s">
        <v>36</v>
      </c>
      <c r="O184" s="68"/>
      <c r="P184" s="205">
        <f t="shared" si="31"/>
        <v>0</v>
      </c>
      <c r="Q184" s="205">
        <v>0.00019</v>
      </c>
      <c r="R184" s="205">
        <f t="shared" si="32"/>
        <v>0.0052250000000000005</v>
      </c>
      <c r="S184" s="205">
        <v>0</v>
      </c>
      <c r="T184" s="205">
        <f t="shared" si="33"/>
        <v>0</v>
      </c>
      <c r="U184" s="206" t="s">
        <v>1</v>
      </c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07" t="s">
        <v>259</v>
      </c>
      <c r="AT184" s="207" t="s">
        <v>129</v>
      </c>
      <c r="AU184" s="207" t="s">
        <v>78</v>
      </c>
      <c r="AY184" s="14" t="s">
        <v>125</v>
      </c>
      <c r="BE184" s="208">
        <f t="shared" si="34"/>
        <v>0</v>
      </c>
      <c r="BF184" s="208">
        <f t="shared" si="35"/>
        <v>0</v>
      </c>
      <c r="BG184" s="208">
        <f t="shared" si="36"/>
        <v>0</v>
      </c>
      <c r="BH184" s="208">
        <f t="shared" si="37"/>
        <v>0</v>
      </c>
      <c r="BI184" s="208">
        <f t="shared" si="38"/>
        <v>0</v>
      </c>
      <c r="BJ184" s="14" t="s">
        <v>76</v>
      </c>
      <c r="BK184" s="208">
        <f t="shared" si="39"/>
        <v>0</v>
      </c>
      <c r="BL184" s="14" t="s">
        <v>259</v>
      </c>
      <c r="BM184" s="207" t="s">
        <v>306</v>
      </c>
    </row>
    <row r="185" spans="1:65" s="2" customFormat="1" ht="16.5" customHeight="1">
      <c r="A185" s="31"/>
      <c r="B185" s="32"/>
      <c r="C185" s="195" t="s">
        <v>307</v>
      </c>
      <c r="D185" s="195" t="s">
        <v>129</v>
      </c>
      <c r="E185" s="196" t="s">
        <v>308</v>
      </c>
      <c r="F185" s="197" t="s">
        <v>309</v>
      </c>
      <c r="G185" s="198" t="s">
        <v>138</v>
      </c>
      <c r="H185" s="199">
        <v>27.5</v>
      </c>
      <c r="I185" s="200"/>
      <c r="J185" s="201">
        <f t="shared" si="30"/>
        <v>0</v>
      </c>
      <c r="K185" s="202"/>
      <c r="L185" s="36"/>
      <c r="M185" s="203" t="s">
        <v>1</v>
      </c>
      <c r="N185" s="204" t="s">
        <v>36</v>
      </c>
      <c r="O185" s="68"/>
      <c r="P185" s="205">
        <f t="shared" si="31"/>
        <v>0</v>
      </c>
      <c r="Q185" s="205">
        <v>1E-05</v>
      </c>
      <c r="R185" s="205">
        <f t="shared" si="32"/>
        <v>0.000275</v>
      </c>
      <c r="S185" s="205">
        <v>0</v>
      </c>
      <c r="T185" s="205">
        <f t="shared" si="33"/>
        <v>0</v>
      </c>
      <c r="U185" s="206" t="s">
        <v>1</v>
      </c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207" t="s">
        <v>259</v>
      </c>
      <c r="AT185" s="207" t="s">
        <v>129</v>
      </c>
      <c r="AU185" s="207" t="s">
        <v>78</v>
      </c>
      <c r="AY185" s="14" t="s">
        <v>125</v>
      </c>
      <c r="BE185" s="208">
        <f t="shared" si="34"/>
        <v>0</v>
      </c>
      <c r="BF185" s="208">
        <f t="shared" si="35"/>
        <v>0</v>
      </c>
      <c r="BG185" s="208">
        <f t="shared" si="36"/>
        <v>0</v>
      </c>
      <c r="BH185" s="208">
        <f t="shared" si="37"/>
        <v>0</v>
      </c>
      <c r="BI185" s="208">
        <f t="shared" si="38"/>
        <v>0</v>
      </c>
      <c r="BJ185" s="14" t="s">
        <v>76</v>
      </c>
      <c r="BK185" s="208">
        <f t="shared" si="39"/>
        <v>0</v>
      </c>
      <c r="BL185" s="14" t="s">
        <v>259</v>
      </c>
      <c r="BM185" s="207" t="s">
        <v>310</v>
      </c>
    </row>
    <row r="186" spans="1:65" s="2" customFormat="1" ht="21.75" customHeight="1">
      <c r="A186" s="31"/>
      <c r="B186" s="32"/>
      <c r="C186" s="195" t="s">
        <v>311</v>
      </c>
      <c r="D186" s="195" t="s">
        <v>129</v>
      </c>
      <c r="E186" s="196" t="s">
        <v>312</v>
      </c>
      <c r="F186" s="197" t="s">
        <v>313</v>
      </c>
      <c r="G186" s="198" t="s">
        <v>232</v>
      </c>
      <c r="H186" s="199">
        <v>0.007</v>
      </c>
      <c r="I186" s="200"/>
      <c r="J186" s="201">
        <f t="shared" si="30"/>
        <v>0</v>
      </c>
      <c r="K186" s="202"/>
      <c r="L186" s="36"/>
      <c r="M186" s="203" t="s">
        <v>1</v>
      </c>
      <c r="N186" s="204" t="s">
        <v>36</v>
      </c>
      <c r="O186" s="68"/>
      <c r="P186" s="205">
        <f t="shared" si="31"/>
        <v>0</v>
      </c>
      <c r="Q186" s="205">
        <v>0</v>
      </c>
      <c r="R186" s="205">
        <f t="shared" si="32"/>
        <v>0</v>
      </c>
      <c r="S186" s="205">
        <v>0</v>
      </c>
      <c r="T186" s="205">
        <f t="shared" si="33"/>
        <v>0</v>
      </c>
      <c r="U186" s="206" t="s">
        <v>1</v>
      </c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07" t="s">
        <v>259</v>
      </c>
      <c r="AT186" s="207" t="s">
        <v>129</v>
      </c>
      <c r="AU186" s="207" t="s">
        <v>78</v>
      </c>
      <c r="AY186" s="14" t="s">
        <v>125</v>
      </c>
      <c r="BE186" s="208">
        <f t="shared" si="34"/>
        <v>0</v>
      </c>
      <c r="BF186" s="208">
        <f t="shared" si="35"/>
        <v>0</v>
      </c>
      <c r="BG186" s="208">
        <f t="shared" si="36"/>
        <v>0</v>
      </c>
      <c r="BH186" s="208">
        <f t="shared" si="37"/>
        <v>0</v>
      </c>
      <c r="BI186" s="208">
        <f t="shared" si="38"/>
        <v>0</v>
      </c>
      <c r="BJ186" s="14" t="s">
        <v>76</v>
      </c>
      <c r="BK186" s="208">
        <f t="shared" si="39"/>
        <v>0</v>
      </c>
      <c r="BL186" s="14" t="s">
        <v>259</v>
      </c>
      <c r="BM186" s="207" t="s">
        <v>314</v>
      </c>
    </row>
    <row r="187" spans="1:65" s="2" customFormat="1" ht="21.75" customHeight="1">
      <c r="A187" s="31"/>
      <c r="B187" s="32"/>
      <c r="C187" s="195" t="s">
        <v>315</v>
      </c>
      <c r="D187" s="195" t="s">
        <v>129</v>
      </c>
      <c r="E187" s="196" t="s">
        <v>316</v>
      </c>
      <c r="F187" s="197" t="s">
        <v>317</v>
      </c>
      <c r="G187" s="198" t="s">
        <v>232</v>
      </c>
      <c r="H187" s="199">
        <v>0.007</v>
      </c>
      <c r="I187" s="200"/>
      <c r="J187" s="201">
        <f t="shared" si="30"/>
        <v>0</v>
      </c>
      <c r="K187" s="202"/>
      <c r="L187" s="36"/>
      <c r="M187" s="203" t="s">
        <v>1</v>
      </c>
      <c r="N187" s="204" t="s">
        <v>36</v>
      </c>
      <c r="O187" s="68"/>
      <c r="P187" s="205">
        <f t="shared" si="31"/>
        <v>0</v>
      </c>
      <c r="Q187" s="205">
        <v>0</v>
      </c>
      <c r="R187" s="205">
        <f t="shared" si="32"/>
        <v>0</v>
      </c>
      <c r="S187" s="205">
        <v>0</v>
      </c>
      <c r="T187" s="205">
        <f t="shared" si="33"/>
        <v>0</v>
      </c>
      <c r="U187" s="206" t="s">
        <v>1</v>
      </c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207" t="s">
        <v>259</v>
      </c>
      <c r="AT187" s="207" t="s">
        <v>129</v>
      </c>
      <c r="AU187" s="207" t="s">
        <v>78</v>
      </c>
      <c r="AY187" s="14" t="s">
        <v>125</v>
      </c>
      <c r="BE187" s="208">
        <f t="shared" si="34"/>
        <v>0</v>
      </c>
      <c r="BF187" s="208">
        <f t="shared" si="35"/>
        <v>0</v>
      </c>
      <c r="BG187" s="208">
        <f t="shared" si="36"/>
        <v>0</v>
      </c>
      <c r="BH187" s="208">
        <f t="shared" si="37"/>
        <v>0</v>
      </c>
      <c r="BI187" s="208">
        <f t="shared" si="38"/>
        <v>0</v>
      </c>
      <c r="BJ187" s="14" t="s">
        <v>76</v>
      </c>
      <c r="BK187" s="208">
        <f t="shared" si="39"/>
        <v>0</v>
      </c>
      <c r="BL187" s="14" t="s">
        <v>259</v>
      </c>
      <c r="BM187" s="207" t="s">
        <v>318</v>
      </c>
    </row>
    <row r="188" spans="1:65" s="2" customFormat="1" ht="21.75" customHeight="1">
      <c r="A188" s="31"/>
      <c r="B188" s="32"/>
      <c r="C188" s="195" t="s">
        <v>319</v>
      </c>
      <c r="D188" s="195" t="s">
        <v>129</v>
      </c>
      <c r="E188" s="196" t="s">
        <v>320</v>
      </c>
      <c r="F188" s="197" t="s">
        <v>321</v>
      </c>
      <c r="G188" s="198" t="s">
        <v>232</v>
      </c>
      <c r="H188" s="199">
        <v>0.007</v>
      </c>
      <c r="I188" s="200"/>
      <c r="J188" s="201">
        <f t="shared" si="30"/>
        <v>0</v>
      </c>
      <c r="K188" s="202"/>
      <c r="L188" s="36"/>
      <c r="M188" s="203" t="s">
        <v>1</v>
      </c>
      <c r="N188" s="204" t="s">
        <v>36</v>
      </c>
      <c r="O188" s="68"/>
      <c r="P188" s="205">
        <f t="shared" si="31"/>
        <v>0</v>
      </c>
      <c r="Q188" s="205">
        <v>0</v>
      </c>
      <c r="R188" s="205">
        <f t="shared" si="32"/>
        <v>0</v>
      </c>
      <c r="S188" s="205">
        <v>0</v>
      </c>
      <c r="T188" s="205">
        <f t="shared" si="33"/>
        <v>0</v>
      </c>
      <c r="U188" s="206" t="s">
        <v>1</v>
      </c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207" t="s">
        <v>259</v>
      </c>
      <c r="AT188" s="207" t="s">
        <v>129</v>
      </c>
      <c r="AU188" s="207" t="s">
        <v>78</v>
      </c>
      <c r="AY188" s="14" t="s">
        <v>125</v>
      </c>
      <c r="BE188" s="208">
        <f t="shared" si="34"/>
        <v>0</v>
      </c>
      <c r="BF188" s="208">
        <f t="shared" si="35"/>
        <v>0</v>
      </c>
      <c r="BG188" s="208">
        <f t="shared" si="36"/>
        <v>0</v>
      </c>
      <c r="BH188" s="208">
        <f t="shared" si="37"/>
        <v>0</v>
      </c>
      <c r="BI188" s="208">
        <f t="shared" si="38"/>
        <v>0</v>
      </c>
      <c r="BJ188" s="14" t="s">
        <v>76</v>
      </c>
      <c r="BK188" s="208">
        <f t="shared" si="39"/>
        <v>0</v>
      </c>
      <c r="BL188" s="14" t="s">
        <v>259</v>
      </c>
      <c r="BM188" s="207" t="s">
        <v>322</v>
      </c>
    </row>
    <row r="189" spans="2:63" s="12" customFormat="1" ht="22.9" customHeight="1">
      <c r="B189" s="179"/>
      <c r="C189" s="180"/>
      <c r="D189" s="181" t="s">
        <v>70</v>
      </c>
      <c r="E189" s="193" t="s">
        <v>323</v>
      </c>
      <c r="F189" s="193" t="s">
        <v>324</v>
      </c>
      <c r="G189" s="180"/>
      <c r="H189" s="180"/>
      <c r="I189" s="183"/>
      <c r="J189" s="194">
        <f>BK189</f>
        <v>0</v>
      </c>
      <c r="K189" s="180"/>
      <c r="L189" s="185"/>
      <c r="M189" s="186"/>
      <c r="N189" s="187"/>
      <c r="O189" s="187"/>
      <c r="P189" s="188">
        <f>SUM(P190:P205)</f>
        <v>0</v>
      </c>
      <c r="Q189" s="187"/>
      <c r="R189" s="188">
        <f>SUM(R190:R205)</f>
        <v>0.17432999999999996</v>
      </c>
      <c r="S189" s="187"/>
      <c r="T189" s="188">
        <f>SUM(T190:T205)</f>
        <v>0.0347</v>
      </c>
      <c r="U189" s="189"/>
      <c r="AR189" s="190" t="s">
        <v>78</v>
      </c>
      <c r="AT189" s="191" t="s">
        <v>70</v>
      </c>
      <c r="AU189" s="191" t="s">
        <v>76</v>
      </c>
      <c r="AY189" s="190" t="s">
        <v>125</v>
      </c>
      <c r="BK189" s="192">
        <f>SUM(BK190:BK205)</f>
        <v>0</v>
      </c>
    </row>
    <row r="190" spans="1:65" s="2" customFormat="1" ht="16.5" customHeight="1">
      <c r="A190" s="31"/>
      <c r="B190" s="32"/>
      <c r="C190" s="195" t="s">
        <v>325</v>
      </c>
      <c r="D190" s="195" t="s">
        <v>129</v>
      </c>
      <c r="E190" s="196" t="s">
        <v>326</v>
      </c>
      <c r="F190" s="197" t="s">
        <v>327</v>
      </c>
      <c r="G190" s="198" t="s">
        <v>328</v>
      </c>
      <c r="H190" s="199">
        <v>8</v>
      </c>
      <c r="I190" s="200"/>
      <c r="J190" s="201">
        <f aca="true" t="shared" si="40" ref="J190:J205">ROUND(I190*H190,2)</f>
        <v>0</v>
      </c>
      <c r="K190" s="202"/>
      <c r="L190" s="36"/>
      <c r="M190" s="203" t="s">
        <v>1</v>
      </c>
      <c r="N190" s="204" t="s">
        <v>36</v>
      </c>
      <c r="O190" s="68"/>
      <c r="P190" s="205">
        <f aca="true" t="shared" si="41" ref="P190:P205">O190*H190</f>
        <v>0</v>
      </c>
      <c r="Q190" s="205">
        <v>0</v>
      </c>
      <c r="R190" s="205">
        <f aca="true" t="shared" si="42" ref="R190:R205">Q190*H190</f>
        <v>0</v>
      </c>
      <c r="S190" s="205">
        <v>0</v>
      </c>
      <c r="T190" s="205">
        <f aca="true" t="shared" si="43" ref="T190:T205">S190*H190</f>
        <v>0</v>
      </c>
      <c r="U190" s="206" t="s">
        <v>1</v>
      </c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207" t="s">
        <v>259</v>
      </c>
      <c r="AT190" s="207" t="s">
        <v>129</v>
      </c>
      <c r="AU190" s="207" t="s">
        <v>78</v>
      </c>
      <c r="AY190" s="14" t="s">
        <v>125</v>
      </c>
      <c r="BE190" s="208">
        <f aca="true" t="shared" si="44" ref="BE190:BE205">IF(N190="základní",J190,0)</f>
        <v>0</v>
      </c>
      <c r="BF190" s="208">
        <f aca="true" t="shared" si="45" ref="BF190:BF205">IF(N190="snížená",J190,0)</f>
        <v>0</v>
      </c>
      <c r="BG190" s="208">
        <f aca="true" t="shared" si="46" ref="BG190:BG205">IF(N190="zákl. přenesená",J190,0)</f>
        <v>0</v>
      </c>
      <c r="BH190" s="208">
        <f aca="true" t="shared" si="47" ref="BH190:BH205">IF(N190="sníž. přenesená",J190,0)</f>
        <v>0</v>
      </c>
      <c r="BI190" s="208">
        <f aca="true" t="shared" si="48" ref="BI190:BI205">IF(N190="nulová",J190,0)</f>
        <v>0</v>
      </c>
      <c r="BJ190" s="14" t="s">
        <v>76</v>
      </c>
      <c r="BK190" s="208">
        <f aca="true" t="shared" si="49" ref="BK190:BK205">ROUND(I190*H190,2)</f>
        <v>0</v>
      </c>
      <c r="BL190" s="14" t="s">
        <v>259</v>
      </c>
      <c r="BM190" s="207" t="s">
        <v>329</v>
      </c>
    </row>
    <row r="191" spans="1:65" s="2" customFormat="1" ht="21.75" customHeight="1">
      <c r="A191" s="31"/>
      <c r="B191" s="32"/>
      <c r="C191" s="195" t="s">
        <v>330</v>
      </c>
      <c r="D191" s="195" t="s">
        <v>129</v>
      </c>
      <c r="E191" s="196" t="s">
        <v>331</v>
      </c>
      <c r="F191" s="197" t="s">
        <v>332</v>
      </c>
      <c r="G191" s="198" t="s">
        <v>328</v>
      </c>
      <c r="H191" s="199">
        <v>6</v>
      </c>
      <c r="I191" s="200"/>
      <c r="J191" s="201">
        <f t="shared" si="40"/>
        <v>0</v>
      </c>
      <c r="K191" s="202"/>
      <c r="L191" s="36"/>
      <c r="M191" s="203" t="s">
        <v>1</v>
      </c>
      <c r="N191" s="204" t="s">
        <v>36</v>
      </c>
      <c r="O191" s="68"/>
      <c r="P191" s="205">
        <f t="shared" si="41"/>
        <v>0</v>
      </c>
      <c r="Q191" s="205">
        <v>0.01697</v>
      </c>
      <c r="R191" s="205">
        <f t="shared" si="42"/>
        <v>0.10182</v>
      </c>
      <c r="S191" s="205">
        <v>0</v>
      </c>
      <c r="T191" s="205">
        <f t="shared" si="43"/>
        <v>0</v>
      </c>
      <c r="U191" s="206" t="s">
        <v>1</v>
      </c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207" t="s">
        <v>259</v>
      </c>
      <c r="AT191" s="207" t="s">
        <v>129</v>
      </c>
      <c r="AU191" s="207" t="s">
        <v>78</v>
      </c>
      <c r="AY191" s="14" t="s">
        <v>125</v>
      </c>
      <c r="BE191" s="208">
        <f t="shared" si="44"/>
        <v>0</v>
      </c>
      <c r="BF191" s="208">
        <f t="shared" si="45"/>
        <v>0</v>
      </c>
      <c r="BG191" s="208">
        <f t="shared" si="46"/>
        <v>0</v>
      </c>
      <c r="BH191" s="208">
        <f t="shared" si="47"/>
        <v>0</v>
      </c>
      <c r="BI191" s="208">
        <f t="shared" si="48"/>
        <v>0</v>
      </c>
      <c r="BJ191" s="14" t="s">
        <v>76</v>
      </c>
      <c r="BK191" s="208">
        <f t="shared" si="49"/>
        <v>0</v>
      </c>
      <c r="BL191" s="14" t="s">
        <v>259</v>
      </c>
      <c r="BM191" s="207" t="s">
        <v>333</v>
      </c>
    </row>
    <row r="192" spans="1:65" s="2" customFormat="1" ht="16.5" customHeight="1">
      <c r="A192" s="31"/>
      <c r="B192" s="32"/>
      <c r="C192" s="195" t="s">
        <v>334</v>
      </c>
      <c r="D192" s="195" t="s">
        <v>129</v>
      </c>
      <c r="E192" s="196" t="s">
        <v>335</v>
      </c>
      <c r="F192" s="197" t="s">
        <v>336</v>
      </c>
      <c r="G192" s="198" t="s">
        <v>328</v>
      </c>
      <c r="H192" s="199">
        <v>3</v>
      </c>
      <c r="I192" s="200"/>
      <c r="J192" s="201">
        <f t="shared" si="40"/>
        <v>0</v>
      </c>
      <c r="K192" s="202"/>
      <c r="L192" s="36"/>
      <c r="M192" s="203" t="s">
        <v>1</v>
      </c>
      <c r="N192" s="204" t="s">
        <v>36</v>
      </c>
      <c r="O192" s="68"/>
      <c r="P192" s="205">
        <f t="shared" si="41"/>
        <v>0</v>
      </c>
      <c r="Q192" s="205">
        <v>0</v>
      </c>
      <c r="R192" s="205">
        <f t="shared" si="42"/>
        <v>0</v>
      </c>
      <c r="S192" s="205">
        <v>0</v>
      </c>
      <c r="T192" s="205">
        <f t="shared" si="43"/>
        <v>0</v>
      </c>
      <c r="U192" s="206" t="s">
        <v>1</v>
      </c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207" t="s">
        <v>259</v>
      </c>
      <c r="AT192" s="207" t="s">
        <v>129</v>
      </c>
      <c r="AU192" s="207" t="s">
        <v>78</v>
      </c>
      <c r="AY192" s="14" t="s">
        <v>125</v>
      </c>
      <c r="BE192" s="208">
        <f t="shared" si="44"/>
        <v>0</v>
      </c>
      <c r="BF192" s="208">
        <f t="shared" si="45"/>
        <v>0</v>
      </c>
      <c r="BG192" s="208">
        <f t="shared" si="46"/>
        <v>0</v>
      </c>
      <c r="BH192" s="208">
        <f t="shared" si="47"/>
        <v>0</v>
      </c>
      <c r="BI192" s="208">
        <f t="shared" si="48"/>
        <v>0</v>
      </c>
      <c r="BJ192" s="14" t="s">
        <v>76</v>
      </c>
      <c r="BK192" s="208">
        <f t="shared" si="49"/>
        <v>0</v>
      </c>
      <c r="BL192" s="14" t="s">
        <v>259</v>
      </c>
      <c r="BM192" s="207" t="s">
        <v>337</v>
      </c>
    </row>
    <row r="193" spans="1:65" s="2" customFormat="1" ht="21.75" customHeight="1">
      <c r="A193" s="31"/>
      <c r="B193" s="32"/>
      <c r="C193" s="195" t="s">
        <v>338</v>
      </c>
      <c r="D193" s="195" t="s">
        <v>129</v>
      </c>
      <c r="E193" s="196" t="s">
        <v>339</v>
      </c>
      <c r="F193" s="197" t="s">
        <v>340</v>
      </c>
      <c r="G193" s="198" t="s">
        <v>328</v>
      </c>
      <c r="H193" s="199">
        <v>3</v>
      </c>
      <c r="I193" s="200"/>
      <c r="J193" s="201">
        <f t="shared" si="40"/>
        <v>0</v>
      </c>
      <c r="K193" s="202"/>
      <c r="L193" s="36"/>
      <c r="M193" s="203" t="s">
        <v>1</v>
      </c>
      <c r="N193" s="204" t="s">
        <v>36</v>
      </c>
      <c r="O193" s="68"/>
      <c r="P193" s="205">
        <f t="shared" si="41"/>
        <v>0</v>
      </c>
      <c r="Q193" s="205">
        <v>0.01647</v>
      </c>
      <c r="R193" s="205">
        <f t="shared" si="42"/>
        <v>0.049409999999999996</v>
      </c>
      <c r="S193" s="205">
        <v>0</v>
      </c>
      <c r="T193" s="205">
        <f t="shared" si="43"/>
        <v>0</v>
      </c>
      <c r="U193" s="206" t="s">
        <v>1</v>
      </c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207" t="s">
        <v>259</v>
      </c>
      <c r="AT193" s="207" t="s">
        <v>129</v>
      </c>
      <c r="AU193" s="207" t="s">
        <v>78</v>
      </c>
      <c r="AY193" s="14" t="s">
        <v>125</v>
      </c>
      <c r="BE193" s="208">
        <f t="shared" si="44"/>
        <v>0</v>
      </c>
      <c r="BF193" s="208">
        <f t="shared" si="45"/>
        <v>0</v>
      </c>
      <c r="BG193" s="208">
        <f t="shared" si="46"/>
        <v>0</v>
      </c>
      <c r="BH193" s="208">
        <f t="shared" si="47"/>
        <v>0</v>
      </c>
      <c r="BI193" s="208">
        <f t="shared" si="48"/>
        <v>0</v>
      </c>
      <c r="BJ193" s="14" t="s">
        <v>76</v>
      </c>
      <c r="BK193" s="208">
        <f t="shared" si="49"/>
        <v>0</v>
      </c>
      <c r="BL193" s="14" t="s">
        <v>259</v>
      </c>
      <c r="BM193" s="207" t="s">
        <v>341</v>
      </c>
    </row>
    <row r="194" spans="1:65" s="2" customFormat="1" ht="16.5" customHeight="1">
      <c r="A194" s="31"/>
      <c r="B194" s="32"/>
      <c r="C194" s="195" t="s">
        <v>342</v>
      </c>
      <c r="D194" s="195" t="s">
        <v>129</v>
      </c>
      <c r="E194" s="196" t="s">
        <v>343</v>
      </c>
      <c r="F194" s="197" t="s">
        <v>344</v>
      </c>
      <c r="G194" s="198" t="s">
        <v>328</v>
      </c>
      <c r="H194" s="199">
        <v>1</v>
      </c>
      <c r="I194" s="200"/>
      <c r="J194" s="201">
        <f t="shared" si="40"/>
        <v>0</v>
      </c>
      <c r="K194" s="202"/>
      <c r="L194" s="36"/>
      <c r="M194" s="203" t="s">
        <v>1</v>
      </c>
      <c r="N194" s="204" t="s">
        <v>36</v>
      </c>
      <c r="O194" s="68"/>
      <c r="P194" s="205">
        <f t="shared" si="41"/>
        <v>0</v>
      </c>
      <c r="Q194" s="205">
        <v>0</v>
      </c>
      <c r="R194" s="205">
        <f t="shared" si="42"/>
        <v>0</v>
      </c>
      <c r="S194" s="205">
        <v>0.0347</v>
      </c>
      <c r="T194" s="205">
        <f t="shared" si="43"/>
        <v>0.0347</v>
      </c>
      <c r="U194" s="206" t="s">
        <v>1</v>
      </c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207" t="s">
        <v>259</v>
      </c>
      <c r="AT194" s="207" t="s">
        <v>129</v>
      </c>
      <c r="AU194" s="207" t="s">
        <v>78</v>
      </c>
      <c r="AY194" s="14" t="s">
        <v>125</v>
      </c>
      <c r="BE194" s="208">
        <f t="shared" si="44"/>
        <v>0</v>
      </c>
      <c r="BF194" s="208">
        <f t="shared" si="45"/>
        <v>0</v>
      </c>
      <c r="BG194" s="208">
        <f t="shared" si="46"/>
        <v>0</v>
      </c>
      <c r="BH194" s="208">
        <f t="shared" si="47"/>
        <v>0</v>
      </c>
      <c r="BI194" s="208">
        <f t="shared" si="48"/>
        <v>0</v>
      </c>
      <c r="BJ194" s="14" t="s">
        <v>76</v>
      </c>
      <c r="BK194" s="208">
        <f t="shared" si="49"/>
        <v>0</v>
      </c>
      <c r="BL194" s="14" t="s">
        <v>259</v>
      </c>
      <c r="BM194" s="207" t="s">
        <v>345</v>
      </c>
    </row>
    <row r="195" spans="1:65" s="2" customFormat="1" ht="21.75" customHeight="1">
      <c r="A195" s="31"/>
      <c r="B195" s="32"/>
      <c r="C195" s="195" t="s">
        <v>346</v>
      </c>
      <c r="D195" s="195" t="s">
        <v>129</v>
      </c>
      <c r="E195" s="196" t="s">
        <v>347</v>
      </c>
      <c r="F195" s="197" t="s">
        <v>348</v>
      </c>
      <c r="G195" s="198" t="s">
        <v>328</v>
      </c>
      <c r="H195" s="199">
        <v>1</v>
      </c>
      <c r="I195" s="200"/>
      <c r="J195" s="201">
        <f t="shared" si="40"/>
        <v>0</v>
      </c>
      <c r="K195" s="202"/>
      <c r="L195" s="36"/>
      <c r="M195" s="203" t="s">
        <v>1</v>
      </c>
      <c r="N195" s="204" t="s">
        <v>36</v>
      </c>
      <c r="O195" s="68"/>
      <c r="P195" s="205">
        <f t="shared" si="41"/>
        <v>0</v>
      </c>
      <c r="Q195" s="205">
        <v>0.01475</v>
      </c>
      <c r="R195" s="205">
        <f t="shared" si="42"/>
        <v>0.01475</v>
      </c>
      <c r="S195" s="205">
        <v>0</v>
      </c>
      <c r="T195" s="205">
        <f t="shared" si="43"/>
        <v>0</v>
      </c>
      <c r="U195" s="206" t="s">
        <v>1</v>
      </c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207" t="s">
        <v>259</v>
      </c>
      <c r="AT195" s="207" t="s">
        <v>129</v>
      </c>
      <c r="AU195" s="207" t="s">
        <v>78</v>
      </c>
      <c r="AY195" s="14" t="s">
        <v>125</v>
      </c>
      <c r="BE195" s="208">
        <f t="shared" si="44"/>
        <v>0</v>
      </c>
      <c r="BF195" s="208">
        <f t="shared" si="45"/>
        <v>0</v>
      </c>
      <c r="BG195" s="208">
        <f t="shared" si="46"/>
        <v>0</v>
      </c>
      <c r="BH195" s="208">
        <f t="shared" si="47"/>
        <v>0</v>
      </c>
      <c r="BI195" s="208">
        <f t="shared" si="48"/>
        <v>0</v>
      </c>
      <c r="BJ195" s="14" t="s">
        <v>76</v>
      </c>
      <c r="BK195" s="208">
        <f t="shared" si="49"/>
        <v>0</v>
      </c>
      <c r="BL195" s="14" t="s">
        <v>259</v>
      </c>
      <c r="BM195" s="207" t="s">
        <v>349</v>
      </c>
    </row>
    <row r="196" spans="1:65" s="2" customFormat="1" ht="21.75" customHeight="1">
      <c r="A196" s="31"/>
      <c r="B196" s="32"/>
      <c r="C196" s="195" t="s">
        <v>350</v>
      </c>
      <c r="D196" s="195" t="s">
        <v>129</v>
      </c>
      <c r="E196" s="196" t="s">
        <v>351</v>
      </c>
      <c r="F196" s="197" t="s">
        <v>352</v>
      </c>
      <c r="G196" s="198" t="s">
        <v>232</v>
      </c>
      <c r="H196" s="199">
        <v>0.174</v>
      </c>
      <c r="I196" s="200"/>
      <c r="J196" s="201">
        <f t="shared" si="40"/>
        <v>0</v>
      </c>
      <c r="K196" s="202"/>
      <c r="L196" s="36"/>
      <c r="M196" s="203" t="s">
        <v>1</v>
      </c>
      <c r="N196" s="204" t="s">
        <v>36</v>
      </c>
      <c r="O196" s="68"/>
      <c r="P196" s="205">
        <f t="shared" si="41"/>
        <v>0</v>
      </c>
      <c r="Q196" s="205">
        <v>0</v>
      </c>
      <c r="R196" s="205">
        <f t="shared" si="42"/>
        <v>0</v>
      </c>
      <c r="S196" s="205">
        <v>0</v>
      </c>
      <c r="T196" s="205">
        <f t="shared" si="43"/>
        <v>0</v>
      </c>
      <c r="U196" s="206" t="s">
        <v>1</v>
      </c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207" t="s">
        <v>259</v>
      </c>
      <c r="AT196" s="207" t="s">
        <v>129</v>
      </c>
      <c r="AU196" s="207" t="s">
        <v>78</v>
      </c>
      <c r="AY196" s="14" t="s">
        <v>125</v>
      </c>
      <c r="BE196" s="208">
        <f t="shared" si="44"/>
        <v>0</v>
      </c>
      <c r="BF196" s="208">
        <f t="shared" si="45"/>
        <v>0</v>
      </c>
      <c r="BG196" s="208">
        <f t="shared" si="46"/>
        <v>0</v>
      </c>
      <c r="BH196" s="208">
        <f t="shared" si="47"/>
        <v>0</v>
      </c>
      <c r="BI196" s="208">
        <f t="shared" si="48"/>
        <v>0</v>
      </c>
      <c r="BJ196" s="14" t="s">
        <v>76</v>
      </c>
      <c r="BK196" s="208">
        <f t="shared" si="49"/>
        <v>0</v>
      </c>
      <c r="BL196" s="14" t="s">
        <v>259</v>
      </c>
      <c r="BM196" s="207" t="s">
        <v>353</v>
      </c>
    </row>
    <row r="197" spans="1:65" s="2" customFormat="1" ht="21.75" customHeight="1">
      <c r="A197" s="31"/>
      <c r="B197" s="32"/>
      <c r="C197" s="195" t="s">
        <v>354</v>
      </c>
      <c r="D197" s="195" t="s">
        <v>129</v>
      </c>
      <c r="E197" s="196" t="s">
        <v>351</v>
      </c>
      <c r="F197" s="197" t="s">
        <v>352</v>
      </c>
      <c r="G197" s="198" t="s">
        <v>232</v>
      </c>
      <c r="H197" s="199">
        <v>0.174</v>
      </c>
      <c r="I197" s="200"/>
      <c r="J197" s="201">
        <f t="shared" si="40"/>
        <v>0</v>
      </c>
      <c r="K197" s="202"/>
      <c r="L197" s="36"/>
      <c r="M197" s="203" t="s">
        <v>1</v>
      </c>
      <c r="N197" s="204" t="s">
        <v>36</v>
      </c>
      <c r="O197" s="68"/>
      <c r="P197" s="205">
        <f t="shared" si="41"/>
        <v>0</v>
      </c>
      <c r="Q197" s="205">
        <v>0</v>
      </c>
      <c r="R197" s="205">
        <f t="shared" si="42"/>
        <v>0</v>
      </c>
      <c r="S197" s="205">
        <v>0</v>
      </c>
      <c r="T197" s="205">
        <f t="shared" si="43"/>
        <v>0</v>
      </c>
      <c r="U197" s="206" t="s">
        <v>1</v>
      </c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207" t="s">
        <v>259</v>
      </c>
      <c r="AT197" s="207" t="s">
        <v>129</v>
      </c>
      <c r="AU197" s="207" t="s">
        <v>78</v>
      </c>
      <c r="AY197" s="14" t="s">
        <v>125</v>
      </c>
      <c r="BE197" s="208">
        <f t="shared" si="44"/>
        <v>0</v>
      </c>
      <c r="BF197" s="208">
        <f t="shared" si="45"/>
        <v>0</v>
      </c>
      <c r="BG197" s="208">
        <f t="shared" si="46"/>
        <v>0</v>
      </c>
      <c r="BH197" s="208">
        <f t="shared" si="47"/>
        <v>0</v>
      </c>
      <c r="BI197" s="208">
        <f t="shared" si="48"/>
        <v>0</v>
      </c>
      <c r="BJ197" s="14" t="s">
        <v>76</v>
      </c>
      <c r="BK197" s="208">
        <f t="shared" si="49"/>
        <v>0</v>
      </c>
      <c r="BL197" s="14" t="s">
        <v>259</v>
      </c>
      <c r="BM197" s="207" t="s">
        <v>355</v>
      </c>
    </row>
    <row r="198" spans="1:65" s="2" customFormat="1" ht="16.5" customHeight="1">
      <c r="A198" s="31"/>
      <c r="B198" s="32"/>
      <c r="C198" s="195" t="s">
        <v>356</v>
      </c>
      <c r="D198" s="195" t="s">
        <v>129</v>
      </c>
      <c r="E198" s="196" t="s">
        <v>357</v>
      </c>
      <c r="F198" s="197" t="s">
        <v>358</v>
      </c>
      <c r="G198" s="198" t="s">
        <v>328</v>
      </c>
      <c r="H198" s="199">
        <v>3</v>
      </c>
      <c r="I198" s="200"/>
      <c r="J198" s="201">
        <f t="shared" si="40"/>
        <v>0</v>
      </c>
      <c r="K198" s="202"/>
      <c r="L198" s="36"/>
      <c r="M198" s="203" t="s">
        <v>1</v>
      </c>
      <c r="N198" s="204" t="s">
        <v>36</v>
      </c>
      <c r="O198" s="68"/>
      <c r="P198" s="205">
        <f t="shared" si="41"/>
        <v>0</v>
      </c>
      <c r="Q198" s="205">
        <v>0</v>
      </c>
      <c r="R198" s="205">
        <f t="shared" si="42"/>
        <v>0</v>
      </c>
      <c r="S198" s="205">
        <v>0</v>
      </c>
      <c r="T198" s="205">
        <f t="shared" si="43"/>
        <v>0</v>
      </c>
      <c r="U198" s="206" t="s">
        <v>1</v>
      </c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207" t="s">
        <v>259</v>
      </c>
      <c r="AT198" s="207" t="s">
        <v>129</v>
      </c>
      <c r="AU198" s="207" t="s">
        <v>78</v>
      </c>
      <c r="AY198" s="14" t="s">
        <v>125</v>
      </c>
      <c r="BE198" s="208">
        <f t="shared" si="44"/>
        <v>0</v>
      </c>
      <c r="BF198" s="208">
        <f t="shared" si="45"/>
        <v>0</v>
      </c>
      <c r="BG198" s="208">
        <f t="shared" si="46"/>
        <v>0</v>
      </c>
      <c r="BH198" s="208">
        <f t="shared" si="47"/>
        <v>0</v>
      </c>
      <c r="BI198" s="208">
        <f t="shared" si="48"/>
        <v>0</v>
      </c>
      <c r="BJ198" s="14" t="s">
        <v>76</v>
      </c>
      <c r="BK198" s="208">
        <f t="shared" si="49"/>
        <v>0</v>
      </c>
      <c r="BL198" s="14" t="s">
        <v>259</v>
      </c>
      <c r="BM198" s="207" t="s">
        <v>359</v>
      </c>
    </row>
    <row r="199" spans="1:65" s="2" customFormat="1" ht="21.75" customHeight="1">
      <c r="A199" s="31"/>
      <c r="B199" s="32"/>
      <c r="C199" s="195" t="s">
        <v>360</v>
      </c>
      <c r="D199" s="195" t="s">
        <v>129</v>
      </c>
      <c r="E199" s="196" t="s">
        <v>361</v>
      </c>
      <c r="F199" s="197" t="s">
        <v>362</v>
      </c>
      <c r="G199" s="198" t="s">
        <v>328</v>
      </c>
      <c r="H199" s="199">
        <v>1</v>
      </c>
      <c r="I199" s="200"/>
      <c r="J199" s="201">
        <f t="shared" si="40"/>
        <v>0</v>
      </c>
      <c r="K199" s="202"/>
      <c r="L199" s="36"/>
      <c r="M199" s="203" t="s">
        <v>1</v>
      </c>
      <c r="N199" s="204" t="s">
        <v>36</v>
      </c>
      <c r="O199" s="68"/>
      <c r="P199" s="205">
        <f t="shared" si="41"/>
        <v>0</v>
      </c>
      <c r="Q199" s="205">
        <v>0.00172</v>
      </c>
      <c r="R199" s="205">
        <f t="shared" si="42"/>
        <v>0.00172</v>
      </c>
      <c r="S199" s="205">
        <v>0</v>
      </c>
      <c r="T199" s="205">
        <f t="shared" si="43"/>
        <v>0</v>
      </c>
      <c r="U199" s="206" t="s">
        <v>1</v>
      </c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207" t="s">
        <v>259</v>
      </c>
      <c r="AT199" s="207" t="s">
        <v>129</v>
      </c>
      <c r="AU199" s="207" t="s">
        <v>78</v>
      </c>
      <c r="AY199" s="14" t="s">
        <v>125</v>
      </c>
      <c r="BE199" s="208">
        <f t="shared" si="44"/>
        <v>0</v>
      </c>
      <c r="BF199" s="208">
        <f t="shared" si="45"/>
        <v>0</v>
      </c>
      <c r="BG199" s="208">
        <f t="shared" si="46"/>
        <v>0</v>
      </c>
      <c r="BH199" s="208">
        <f t="shared" si="47"/>
        <v>0</v>
      </c>
      <c r="BI199" s="208">
        <f t="shared" si="48"/>
        <v>0</v>
      </c>
      <c r="BJ199" s="14" t="s">
        <v>76</v>
      </c>
      <c r="BK199" s="208">
        <f t="shared" si="49"/>
        <v>0</v>
      </c>
      <c r="BL199" s="14" t="s">
        <v>259</v>
      </c>
      <c r="BM199" s="207" t="s">
        <v>363</v>
      </c>
    </row>
    <row r="200" spans="1:65" s="2" customFormat="1" ht="16.5" customHeight="1">
      <c r="A200" s="31"/>
      <c r="B200" s="32"/>
      <c r="C200" s="195" t="s">
        <v>364</v>
      </c>
      <c r="D200" s="195" t="s">
        <v>129</v>
      </c>
      <c r="E200" s="196" t="s">
        <v>365</v>
      </c>
      <c r="F200" s="197" t="s">
        <v>366</v>
      </c>
      <c r="G200" s="198" t="s">
        <v>328</v>
      </c>
      <c r="H200" s="199">
        <v>3</v>
      </c>
      <c r="I200" s="200"/>
      <c r="J200" s="201">
        <f t="shared" si="40"/>
        <v>0</v>
      </c>
      <c r="K200" s="202"/>
      <c r="L200" s="36"/>
      <c r="M200" s="203" t="s">
        <v>1</v>
      </c>
      <c r="N200" s="204" t="s">
        <v>36</v>
      </c>
      <c r="O200" s="68"/>
      <c r="P200" s="205">
        <f t="shared" si="41"/>
        <v>0</v>
      </c>
      <c r="Q200" s="205">
        <v>0.00184</v>
      </c>
      <c r="R200" s="205">
        <f t="shared" si="42"/>
        <v>0.005520000000000001</v>
      </c>
      <c r="S200" s="205">
        <v>0</v>
      </c>
      <c r="T200" s="205">
        <f t="shared" si="43"/>
        <v>0</v>
      </c>
      <c r="U200" s="206" t="s">
        <v>1</v>
      </c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207" t="s">
        <v>259</v>
      </c>
      <c r="AT200" s="207" t="s">
        <v>129</v>
      </c>
      <c r="AU200" s="207" t="s">
        <v>78</v>
      </c>
      <c r="AY200" s="14" t="s">
        <v>125</v>
      </c>
      <c r="BE200" s="208">
        <f t="shared" si="44"/>
        <v>0</v>
      </c>
      <c r="BF200" s="208">
        <f t="shared" si="45"/>
        <v>0</v>
      </c>
      <c r="BG200" s="208">
        <f t="shared" si="46"/>
        <v>0</v>
      </c>
      <c r="BH200" s="208">
        <f t="shared" si="47"/>
        <v>0</v>
      </c>
      <c r="BI200" s="208">
        <f t="shared" si="48"/>
        <v>0</v>
      </c>
      <c r="BJ200" s="14" t="s">
        <v>76</v>
      </c>
      <c r="BK200" s="208">
        <f t="shared" si="49"/>
        <v>0</v>
      </c>
      <c r="BL200" s="14" t="s">
        <v>259</v>
      </c>
      <c r="BM200" s="207" t="s">
        <v>367</v>
      </c>
    </row>
    <row r="201" spans="1:65" s="2" customFormat="1" ht="21.75" customHeight="1">
      <c r="A201" s="31"/>
      <c r="B201" s="32"/>
      <c r="C201" s="195" t="s">
        <v>368</v>
      </c>
      <c r="D201" s="195" t="s">
        <v>129</v>
      </c>
      <c r="E201" s="196" t="s">
        <v>369</v>
      </c>
      <c r="F201" s="197" t="s">
        <v>370</v>
      </c>
      <c r="G201" s="198" t="s">
        <v>170</v>
      </c>
      <c r="H201" s="199">
        <v>3</v>
      </c>
      <c r="I201" s="200"/>
      <c r="J201" s="201">
        <f t="shared" si="40"/>
        <v>0</v>
      </c>
      <c r="K201" s="202"/>
      <c r="L201" s="36"/>
      <c r="M201" s="203" t="s">
        <v>1</v>
      </c>
      <c r="N201" s="204" t="s">
        <v>36</v>
      </c>
      <c r="O201" s="68"/>
      <c r="P201" s="205">
        <f t="shared" si="41"/>
        <v>0</v>
      </c>
      <c r="Q201" s="205">
        <v>6E-05</v>
      </c>
      <c r="R201" s="205">
        <f t="shared" si="42"/>
        <v>0.00018</v>
      </c>
      <c r="S201" s="205">
        <v>0</v>
      </c>
      <c r="T201" s="205">
        <f t="shared" si="43"/>
        <v>0</v>
      </c>
      <c r="U201" s="206" t="s">
        <v>1</v>
      </c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207" t="s">
        <v>259</v>
      </c>
      <c r="AT201" s="207" t="s">
        <v>129</v>
      </c>
      <c r="AU201" s="207" t="s">
        <v>78</v>
      </c>
      <c r="AY201" s="14" t="s">
        <v>125</v>
      </c>
      <c r="BE201" s="208">
        <f t="shared" si="44"/>
        <v>0</v>
      </c>
      <c r="BF201" s="208">
        <f t="shared" si="45"/>
        <v>0</v>
      </c>
      <c r="BG201" s="208">
        <f t="shared" si="46"/>
        <v>0</v>
      </c>
      <c r="BH201" s="208">
        <f t="shared" si="47"/>
        <v>0</v>
      </c>
      <c r="BI201" s="208">
        <f t="shared" si="48"/>
        <v>0</v>
      </c>
      <c r="BJ201" s="14" t="s">
        <v>76</v>
      </c>
      <c r="BK201" s="208">
        <f t="shared" si="49"/>
        <v>0</v>
      </c>
      <c r="BL201" s="14" t="s">
        <v>259</v>
      </c>
      <c r="BM201" s="207" t="s">
        <v>371</v>
      </c>
    </row>
    <row r="202" spans="1:65" s="2" customFormat="1" ht="21.75" customHeight="1">
      <c r="A202" s="31"/>
      <c r="B202" s="32"/>
      <c r="C202" s="209" t="s">
        <v>372</v>
      </c>
      <c r="D202" s="209" t="s">
        <v>173</v>
      </c>
      <c r="E202" s="210" t="s">
        <v>373</v>
      </c>
      <c r="F202" s="211" t="s">
        <v>374</v>
      </c>
      <c r="G202" s="212" t="s">
        <v>170</v>
      </c>
      <c r="H202" s="213">
        <v>3</v>
      </c>
      <c r="I202" s="214"/>
      <c r="J202" s="215">
        <f t="shared" si="40"/>
        <v>0</v>
      </c>
      <c r="K202" s="216"/>
      <c r="L202" s="217"/>
      <c r="M202" s="218" t="s">
        <v>1</v>
      </c>
      <c r="N202" s="219" t="s">
        <v>36</v>
      </c>
      <c r="O202" s="68"/>
      <c r="P202" s="205">
        <f t="shared" si="41"/>
        <v>0</v>
      </c>
      <c r="Q202" s="205">
        <v>8E-05</v>
      </c>
      <c r="R202" s="205">
        <f t="shared" si="42"/>
        <v>0.00024000000000000003</v>
      </c>
      <c r="S202" s="205">
        <v>0</v>
      </c>
      <c r="T202" s="205">
        <f t="shared" si="43"/>
        <v>0</v>
      </c>
      <c r="U202" s="206" t="s">
        <v>1</v>
      </c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207" t="s">
        <v>375</v>
      </c>
      <c r="AT202" s="207" t="s">
        <v>173</v>
      </c>
      <c r="AU202" s="207" t="s">
        <v>78</v>
      </c>
      <c r="AY202" s="14" t="s">
        <v>125</v>
      </c>
      <c r="BE202" s="208">
        <f t="shared" si="44"/>
        <v>0</v>
      </c>
      <c r="BF202" s="208">
        <f t="shared" si="45"/>
        <v>0</v>
      </c>
      <c r="BG202" s="208">
        <f t="shared" si="46"/>
        <v>0</v>
      </c>
      <c r="BH202" s="208">
        <f t="shared" si="47"/>
        <v>0</v>
      </c>
      <c r="BI202" s="208">
        <f t="shared" si="48"/>
        <v>0</v>
      </c>
      <c r="BJ202" s="14" t="s">
        <v>76</v>
      </c>
      <c r="BK202" s="208">
        <f t="shared" si="49"/>
        <v>0</v>
      </c>
      <c r="BL202" s="14" t="s">
        <v>259</v>
      </c>
      <c r="BM202" s="207" t="s">
        <v>376</v>
      </c>
    </row>
    <row r="203" spans="1:65" s="2" customFormat="1" ht="16.5" customHeight="1">
      <c r="A203" s="31"/>
      <c r="B203" s="32"/>
      <c r="C203" s="195" t="s">
        <v>377</v>
      </c>
      <c r="D203" s="195" t="s">
        <v>129</v>
      </c>
      <c r="E203" s="196" t="s">
        <v>378</v>
      </c>
      <c r="F203" s="197" t="s">
        <v>379</v>
      </c>
      <c r="G203" s="198" t="s">
        <v>170</v>
      </c>
      <c r="H203" s="199">
        <v>3</v>
      </c>
      <c r="I203" s="200"/>
      <c r="J203" s="201">
        <f t="shared" si="40"/>
        <v>0</v>
      </c>
      <c r="K203" s="202"/>
      <c r="L203" s="36"/>
      <c r="M203" s="203" t="s">
        <v>1</v>
      </c>
      <c r="N203" s="204" t="s">
        <v>36</v>
      </c>
      <c r="O203" s="68"/>
      <c r="P203" s="205">
        <f t="shared" si="41"/>
        <v>0</v>
      </c>
      <c r="Q203" s="205">
        <v>0.00023</v>
      </c>
      <c r="R203" s="205">
        <f t="shared" si="42"/>
        <v>0.0006900000000000001</v>
      </c>
      <c r="S203" s="205">
        <v>0</v>
      </c>
      <c r="T203" s="205">
        <f t="shared" si="43"/>
        <v>0</v>
      </c>
      <c r="U203" s="206" t="s">
        <v>1</v>
      </c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207" t="s">
        <v>259</v>
      </c>
      <c r="AT203" s="207" t="s">
        <v>129</v>
      </c>
      <c r="AU203" s="207" t="s">
        <v>78</v>
      </c>
      <c r="AY203" s="14" t="s">
        <v>125</v>
      </c>
      <c r="BE203" s="208">
        <f t="shared" si="44"/>
        <v>0</v>
      </c>
      <c r="BF203" s="208">
        <f t="shared" si="45"/>
        <v>0</v>
      </c>
      <c r="BG203" s="208">
        <f t="shared" si="46"/>
        <v>0</v>
      </c>
      <c r="BH203" s="208">
        <f t="shared" si="47"/>
        <v>0</v>
      </c>
      <c r="BI203" s="208">
        <f t="shared" si="48"/>
        <v>0</v>
      </c>
      <c r="BJ203" s="14" t="s">
        <v>76</v>
      </c>
      <c r="BK203" s="208">
        <f t="shared" si="49"/>
        <v>0</v>
      </c>
      <c r="BL203" s="14" t="s">
        <v>259</v>
      </c>
      <c r="BM203" s="207" t="s">
        <v>380</v>
      </c>
    </row>
    <row r="204" spans="1:65" s="2" customFormat="1" ht="21.75" customHeight="1">
      <c r="A204" s="31"/>
      <c r="B204" s="32"/>
      <c r="C204" s="195" t="s">
        <v>381</v>
      </c>
      <c r="D204" s="195" t="s">
        <v>129</v>
      </c>
      <c r="E204" s="196" t="s">
        <v>382</v>
      </c>
      <c r="F204" s="197" t="s">
        <v>383</v>
      </c>
      <c r="G204" s="198" t="s">
        <v>232</v>
      </c>
      <c r="H204" s="199">
        <v>0.174</v>
      </c>
      <c r="I204" s="200"/>
      <c r="J204" s="201">
        <f t="shared" si="40"/>
        <v>0</v>
      </c>
      <c r="K204" s="202"/>
      <c r="L204" s="36"/>
      <c r="M204" s="203" t="s">
        <v>1</v>
      </c>
      <c r="N204" s="204" t="s">
        <v>36</v>
      </c>
      <c r="O204" s="68"/>
      <c r="P204" s="205">
        <f t="shared" si="41"/>
        <v>0</v>
      </c>
      <c r="Q204" s="205">
        <v>0</v>
      </c>
      <c r="R204" s="205">
        <f t="shared" si="42"/>
        <v>0</v>
      </c>
      <c r="S204" s="205">
        <v>0</v>
      </c>
      <c r="T204" s="205">
        <f t="shared" si="43"/>
        <v>0</v>
      </c>
      <c r="U204" s="206" t="s">
        <v>1</v>
      </c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207" t="s">
        <v>259</v>
      </c>
      <c r="AT204" s="207" t="s">
        <v>129</v>
      </c>
      <c r="AU204" s="207" t="s">
        <v>78</v>
      </c>
      <c r="AY204" s="14" t="s">
        <v>125</v>
      </c>
      <c r="BE204" s="208">
        <f t="shared" si="44"/>
        <v>0</v>
      </c>
      <c r="BF204" s="208">
        <f t="shared" si="45"/>
        <v>0</v>
      </c>
      <c r="BG204" s="208">
        <f t="shared" si="46"/>
        <v>0</v>
      </c>
      <c r="BH204" s="208">
        <f t="shared" si="47"/>
        <v>0</v>
      </c>
      <c r="BI204" s="208">
        <f t="shared" si="48"/>
        <v>0</v>
      </c>
      <c r="BJ204" s="14" t="s">
        <v>76</v>
      </c>
      <c r="BK204" s="208">
        <f t="shared" si="49"/>
        <v>0</v>
      </c>
      <c r="BL204" s="14" t="s">
        <v>259</v>
      </c>
      <c r="BM204" s="207" t="s">
        <v>384</v>
      </c>
    </row>
    <row r="205" spans="1:65" s="2" customFormat="1" ht="21.75" customHeight="1">
      <c r="A205" s="31"/>
      <c r="B205" s="32"/>
      <c r="C205" s="195" t="s">
        <v>385</v>
      </c>
      <c r="D205" s="195" t="s">
        <v>129</v>
      </c>
      <c r="E205" s="196" t="s">
        <v>386</v>
      </c>
      <c r="F205" s="197" t="s">
        <v>387</v>
      </c>
      <c r="G205" s="198" t="s">
        <v>232</v>
      </c>
      <c r="H205" s="199">
        <v>0.174</v>
      </c>
      <c r="I205" s="200"/>
      <c r="J205" s="201">
        <f t="shared" si="40"/>
        <v>0</v>
      </c>
      <c r="K205" s="202"/>
      <c r="L205" s="36"/>
      <c r="M205" s="203" t="s">
        <v>1</v>
      </c>
      <c r="N205" s="204" t="s">
        <v>36</v>
      </c>
      <c r="O205" s="68"/>
      <c r="P205" s="205">
        <f t="shared" si="41"/>
        <v>0</v>
      </c>
      <c r="Q205" s="205">
        <v>0</v>
      </c>
      <c r="R205" s="205">
        <f t="shared" si="42"/>
        <v>0</v>
      </c>
      <c r="S205" s="205">
        <v>0</v>
      </c>
      <c r="T205" s="205">
        <f t="shared" si="43"/>
        <v>0</v>
      </c>
      <c r="U205" s="206" t="s">
        <v>1</v>
      </c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207" t="s">
        <v>259</v>
      </c>
      <c r="AT205" s="207" t="s">
        <v>129</v>
      </c>
      <c r="AU205" s="207" t="s">
        <v>78</v>
      </c>
      <c r="AY205" s="14" t="s">
        <v>125</v>
      </c>
      <c r="BE205" s="208">
        <f t="shared" si="44"/>
        <v>0</v>
      </c>
      <c r="BF205" s="208">
        <f t="shared" si="45"/>
        <v>0</v>
      </c>
      <c r="BG205" s="208">
        <f t="shared" si="46"/>
        <v>0</v>
      </c>
      <c r="BH205" s="208">
        <f t="shared" si="47"/>
        <v>0</v>
      </c>
      <c r="BI205" s="208">
        <f t="shared" si="48"/>
        <v>0</v>
      </c>
      <c r="BJ205" s="14" t="s">
        <v>76</v>
      </c>
      <c r="BK205" s="208">
        <f t="shared" si="49"/>
        <v>0</v>
      </c>
      <c r="BL205" s="14" t="s">
        <v>259</v>
      </c>
      <c r="BM205" s="207" t="s">
        <v>388</v>
      </c>
    </row>
    <row r="206" spans="2:63" s="12" customFormat="1" ht="22.9" customHeight="1">
      <c r="B206" s="179"/>
      <c r="C206" s="180"/>
      <c r="D206" s="181" t="s">
        <v>70</v>
      </c>
      <c r="E206" s="193" t="s">
        <v>389</v>
      </c>
      <c r="F206" s="193" t="s">
        <v>390</v>
      </c>
      <c r="G206" s="180"/>
      <c r="H206" s="180"/>
      <c r="I206" s="183"/>
      <c r="J206" s="194">
        <f>BK206</f>
        <v>0</v>
      </c>
      <c r="K206" s="180"/>
      <c r="L206" s="185"/>
      <c r="M206" s="186"/>
      <c r="N206" s="187"/>
      <c r="O206" s="187"/>
      <c r="P206" s="188">
        <f>SUM(P207:P211)</f>
        <v>0</v>
      </c>
      <c r="Q206" s="187"/>
      <c r="R206" s="188">
        <f>SUM(R207:R211)</f>
        <v>0.052199999999999996</v>
      </c>
      <c r="S206" s="187"/>
      <c r="T206" s="188">
        <f>SUM(T207:T211)</f>
        <v>0</v>
      </c>
      <c r="U206" s="189"/>
      <c r="AR206" s="190" t="s">
        <v>78</v>
      </c>
      <c r="AT206" s="191" t="s">
        <v>70</v>
      </c>
      <c r="AU206" s="191" t="s">
        <v>76</v>
      </c>
      <c r="AY206" s="190" t="s">
        <v>125</v>
      </c>
      <c r="BK206" s="192">
        <f>SUM(BK207:BK211)</f>
        <v>0</v>
      </c>
    </row>
    <row r="207" spans="1:65" s="2" customFormat="1" ht="21.75" customHeight="1">
      <c r="A207" s="31"/>
      <c r="B207" s="32"/>
      <c r="C207" s="195" t="s">
        <v>391</v>
      </c>
      <c r="D207" s="195" t="s">
        <v>129</v>
      </c>
      <c r="E207" s="196" t="s">
        <v>392</v>
      </c>
      <c r="F207" s="197" t="s">
        <v>393</v>
      </c>
      <c r="G207" s="198" t="s">
        <v>328</v>
      </c>
      <c r="H207" s="199">
        <v>6</v>
      </c>
      <c r="I207" s="200"/>
      <c r="J207" s="201">
        <f>ROUND(I207*H207,2)</f>
        <v>0</v>
      </c>
      <c r="K207" s="202"/>
      <c r="L207" s="36"/>
      <c r="M207" s="203" t="s">
        <v>1</v>
      </c>
      <c r="N207" s="204" t="s">
        <v>36</v>
      </c>
      <c r="O207" s="68"/>
      <c r="P207" s="205">
        <f>O207*H207</f>
        <v>0</v>
      </c>
      <c r="Q207" s="205">
        <v>0</v>
      </c>
      <c r="R207" s="205">
        <f>Q207*H207</f>
        <v>0</v>
      </c>
      <c r="S207" s="205">
        <v>0</v>
      </c>
      <c r="T207" s="205">
        <f>S207*H207</f>
        <v>0</v>
      </c>
      <c r="U207" s="206" t="s">
        <v>1</v>
      </c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207" t="s">
        <v>259</v>
      </c>
      <c r="AT207" s="207" t="s">
        <v>129</v>
      </c>
      <c r="AU207" s="207" t="s">
        <v>78</v>
      </c>
      <c r="AY207" s="14" t="s">
        <v>125</v>
      </c>
      <c r="BE207" s="208">
        <f>IF(N207="základní",J207,0)</f>
        <v>0</v>
      </c>
      <c r="BF207" s="208">
        <f>IF(N207="snížená",J207,0)</f>
        <v>0</v>
      </c>
      <c r="BG207" s="208">
        <f>IF(N207="zákl. přenesená",J207,0)</f>
        <v>0</v>
      </c>
      <c r="BH207" s="208">
        <f>IF(N207="sníž. přenesená",J207,0)</f>
        <v>0</v>
      </c>
      <c r="BI207" s="208">
        <f>IF(N207="nulová",J207,0)</f>
        <v>0</v>
      </c>
      <c r="BJ207" s="14" t="s">
        <v>76</v>
      </c>
      <c r="BK207" s="208">
        <f>ROUND(I207*H207,2)</f>
        <v>0</v>
      </c>
      <c r="BL207" s="14" t="s">
        <v>259</v>
      </c>
      <c r="BM207" s="207" t="s">
        <v>394</v>
      </c>
    </row>
    <row r="208" spans="1:65" s="2" customFormat="1" ht="21.75" customHeight="1">
      <c r="A208" s="31"/>
      <c r="B208" s="32"/>
      <c r="C208" s="209" t="s">
        <v>395</v>
      </c>
      <c r="D208" s="209" t="s">
        <v>173</v>
      </c>
      <c r="E208" s="210" t="s">
        <v>396</v>
      </c>
      <c r="F208" s="211" t="s">
        <v>397</v>
      </c>
      <c r="G208" s="212" t="s">
        <v>170</v>
      </c>
      <c r="H208" s="213">
        <v>6</v>
      </c>
      <c r="I208" s="214"/>
      <c r="J208" s="215">
        <f>ROUND(I208*H208,2)</f>
        <v>0</v>
      </c>
      <c r="K208" s="216"/>
      <c r="L208" s="217"/>
      <c r="M208" s="218" t="s">
        <v>1</v>
      </c>
      <c r="N208" s="219" t="s">
        <v>36</v>
      </c>
      <c r="O208" s="68"/>
      <c r="P208" s="205">
        <f>O208*H208</f>
        <v>0</v>
      </c>
      <c r="Q208" s="205">
        <v>0.0087</v>
      </c>
      <c r="R208" s="205">
        <f>Q208*H208</f>
        <v>0.052199999999999996</v>
      </c>
      <c r="S208" s="205">
        <v>0</v>
      </c>
      <c r="T208" s="205">
        <f>S208*H208</f>
        <v>0</v>
      </c>
      <c r="U208" s="206" t="s">
        <v>1</v>
      </c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207" t="s">
        <v>375</v>
      </c>
      <c r="AT208" s="207" t="s">
        <v>173</v>
      </c>
      <c r="AU208" s="207" t="s">
        <v>78</v>
      </c>
      <c r="AY208" s="14" t="s">
        <v>125</v>
      </c>
      <c r="BE208" s="208">
        <f>IF(N208="základní",J208,0)</f>
        <v>0</v>
      </c>
      <c r="BF208" s="208">
        <f>IF(N208="snížená",J208,0)</f>
        <v>0</v>
      </c>
      <c r="BG208" s="208">
        <f>IF(N208="zákl. přenesená",J208,0)</f>
        <v>0</v>
      </c>
      <c r="BH208" s="208">
        <f>IF(N208="sníž. přenesená",J208,0)</f>
        <v>0</v>
      </c>
      <c r="BI208" s="208">
        <f>IF(N208="nulová",J208,0)</f>
        <v>0</v>
      </c>
      <c r="BJ208" s="14" t="s">
        <v>76</v>
      </c>
      <c r="BK208" s="208">
        <f>ROUND(I208*H208,2)</f>
        <v>0</v>
      </c>
      <c r="BL208" s="14" t="s">
        <v>259</v>
      </c>
      <c r="BM208" s="207" t="s">
        <v>398</v>
      </c>
    </row>
    <row r="209" spans="1:65" s="2" customFormat="1" ht="16.5" customHeight="1">
      <c r="A209" s="31"/>
      <c r="B209" s="32"/>
      <c r="C209" s="195" t="s">
        <v>399</v>
      </c>
      <c r="D209" s="195" t="s">
        <v>129</v>
      </c>
      <c r="E209" s="196" t="s">
        <v>400</v>
      </c>
      <c r="F209" s="197" t="s">
        <v>401</v>
      </c>
      <c r="G209" s="198" t="s">
        <v>328</v>
      </c>
      <c r="H209" s="199">
        <v>6</v>
      </c>
      <c r="I209" s="200"/>
      <c r="J209" s="201">
        <f>ROUND(I209*H209,2)</f>
        <v>0</v>
      </c>
      <c r="K209" s="202"/>
      <c r="L209" s="36"/>
      <c r="M209" s="203" t="s">
        <v>1</v>
      </c>
      <c r="N209" s="204" t="s">
        <v>36</v>
      </c>
      <c r="O209" s="68"/>
      <c r="P209" s="205">
        <f>O209*H209</f>
        <v>0</v>
      </c>
      <c r="Q209" s="205">
        <v>0</v>
      </c>
      <c r="R209" s="205">
        <f>Q209*H209</f>
        <v>0</v>
      </c>
      <c r="S209" s="205">
        <v>0</v>
      </c>
      <c r="T209" s="205">
        <f>S209*H209</f>
        <v>0</v>
      </c>
      <c r="U209" s="206" t="s">
        <v>1</v>
      </c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207" t="s">
        <v>259</v>
      </c>
      <c r="AT209" s="207" t="s">
        <v>129</v>
      </c>
      <c r="AU209" s="207" t="s">
        <v>78</v>
      </c>
      <c r="AY209" s="14" t="s">
        <v>125</v>
      </c>
      <c r="BE209" s="208">
        <f>IF(N209="základní",J209,0)</f>
        <v>0</v>
      </c>
      <c r="BF209" s="208">
        <f>IF(N209="snížená",J209,0)</f>
        <v>0</v>
      </c>
      <c r="BG209" s="208">
        <f>IF(N209="zákl. přenesená",J209,0)</f>
        <v>0</v>
      </c>
      <c r="BH209" s="208">
        <f>IF(N209="sníž. přenesená",J209,0)</f>
        <v>0</v>
      </c>
      <c r="BI209" s="208">
        <f>IF(N209="nulová",J209,0)</f>
        <v>0</v>
      </c>
      <c r="BJ209" s="14" t="s">
        <v>76</v>
      </c>
      <c r="BK209" s="208">
        <f>ROUND(I209*H209,2)</f>
        <v>0</v>
      </c>
      <c r="BL209" s="14" t="s">
        <v>259</v>
      </c>
      <c r="BM209" s="207" t="s">
        <v>402</v>
      </c>
    </row>
    <row r="210" spans="1:65" s="2" customFormat="1" ht="21.75" customHeight="1">
      <c r="A210" s="31"/>
      <c r="B210" s="32"/>
      <c r="C210" s="195" t="s">
        <v>403</v>
      </c>
      <c r="D210" s="195" t="s">
        <v>129</v>
      </c>
      <c r="E210" s="196" t="s">
        <v>404</v>
      </c>
      <c r="F210" s="197" t="s">
        <v>405</v>
      </c>
      <c r="G210" s="198" t="s">
        <v>232</v>
      </c>
      <c r="H210" s="199">
        <v>0.052</v>
      </c>
      <c r="I210" s="200"/>
      <c r="J210" s="201">
        <f>ROUND(I210*H210,2)</f>
        <v>0</v>
      </c>
      <c r="K210" s="202"/>
      <c r="L210" s="36"/>
      <c r="M210" s="203" t="s">
        <v>1</v>
      </c>
      <c r="N210" s="204" t="s">
        <v>36</v>
      </c>
      <c r="O210" s="68"/>
      <c r="P210" s="205">
        <f>O210*H210</f>
        <v>0</v>
      </c>
      <c r="Q210" s="205">
        <v>0</v>
      </c>
      <c r="R210" s="205">
        <f>Q210*H210</f>
        <v>0</v>
      </c>
      <c r="S210" s="205">
        <v>0</v>
      </c>
      <c r="T210" s="205">
        <f>S210*H210</f>
        <v>0</v>
      </c>
      <c r="U210" s="206" t="s">
        <v>1</v>
      </c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207" t="s">
        <v>259</v>
      </c>
      <c r="AT210" s="207" t="s">
        <v>129</v>
      </c>
      <c r="AU210" s="207" t="s">
        <v>78</v>
      </c>
      <c r="AY210" s="14" t="s">
        <v>125</v>
      </c>
      <c r="BE210" s="208">
        <f>IF(N210="základní",J210,0)</f>
        <v>0</v>
      </c>
      <c r="BF210" s="208">
        <f>IF(N210="snížená",J210,0)</f>
        <v>0</v>
      </c>
      <c r="BG210" s="208">
        <f>IF(N210="zákl. přenesená",J210,0)</f>
        <v>0</v>
      </c>
      <c r="BH210" s="208">
        <f>IF(N210="sníž. přenesená",J210,0)</f>
        <v>0</v>
      </c>
      <c r="BI210" s="208">
        <f>IF(N210="nulová",J210,0)</f>
        <v>0</v>
      </c>
      <c r="BJ210" s="14" t="s">
        <v>76</v>
      </c>
      <c r="BK210" s="208">
        <f>ROUND(I210*H210,2)</f>
        <v>0</v>
      </c>
      <c r="BL210" s="14" t="s">
        <v>259</v>
      </c>
      <c r="BM210" s="207" t="s">
        <v>406</v>
      </c>
    </row>
    <row r="211" spans="1:65" s="2" customFormat="1" ht="21.75" customHeight="1">
      <c r="A211" s="31"/>
      <c r="B211" s="32"/>
      <c r="C211" s="195" t="s">
        <v>407</v>
      </c>
      <c r="D211" s="195" t="s">
        <v>129</v>
      </c>
      <c r="E211" s="196" t="s">
        <v>408</v>
      </c>
      <c r="F211" s="197" t="s">
        <v>409</v>
      </c>
      <c r="G211" s="198" t="s">
        <v>232</v>
      </c>
      <c r="H211" s="199">
        <v>0.052</v>
      </c>
      <c r="I211" s="200"/>
      <c r="J211" s="201">
        <f>ROUND(I211*H211,2)</f>
        <v>0</v>
      </c>
      <c r="K211" s="202"/>
      <c r="L211" s="36"/>
      <c r="M211" s="203" t="s">
        <v>1</v>
      </c>
      <c r="N211" s="204" t="s">
        <v>36</v>
      </c>
      <c r="O211" s="68"/>
      <c r="P211" s="205">
        <f>O211*H211</f>
        <v>0</v>
      </c>
      <c r="Q211" s="205">
        <v>0</v>
      </c>
      <c r="R211" s="205">
        <f>Q211*H211</f>
        <v>0</v>
      </c>
      <c r="S211" s="205">
        <v>0</v>
      </c>
      <c r="T211" s="205">
        <f>S211*H211</f>
        <v>0</v>
      </c>
      <c r="U211" s="206" t="s">
        <v>1</v>
      </c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207" t="s">
        <v>259</v>
      </c>
      <c r="AT211" s="207" t="s">
        <v>129</v>
      </c>
      <c r="AU211" s="207" t="s">
        <v>78</v>
      </c>
      <c r="AY211" s="14" t="s">
        <v>125</v>
      </c>
      <c r="BE211" s="208">
        <f>IF(N211="základní",J211,0)</f>
        <v>0</v>
      </c>
      <c r="BF211" s="208">
        <f>IF(N211="snížená",J211,0)</f>
        <v>0</v>
      </c>
      <c r="BG211" s="208">
        <f>IF(N211="zákl. přenesená",J211,0)</f>
        <v>0</v>
      </c>
      <c r="BH211" s="208">
        <f>IF(N211="sníž. přenesená",J211,0)</f>
        <v>0</v>
      </c>
      <c r="BI211" s="208">
        <f>IF(N211="nulová",J211,0)</f>
        <v>0</v>
      </c>
      <c r="BJ211" s="14" t="s">
        <v>76</v>
      </c>
      <c r="BK211" s="208">
        <f>ROUND(I211*H211,2)</f>
        <v>0</v>
      </c>
      <c r="BL211" s="14" t="s">
        <v>259</v>
      </c>
      <c r="BM211" s="207" t="s">
        <v>410</v>
      </c>
    </row>
    <row r="212" spans="2:63" s="12" customFormat="1" ht="22.9" customHeight="1">
      <c r="B212" s="179"/>
      <c r="C212" s="180"/>
      <c r="D212" s="181" t="s">
        <v>70</v>
      </c>
      <c r="E212" s="193" t="s">
        <v>411</v>
      </c>
      <c r="F212" s="193" t="s">
        <v>412</v>
      </c>
      <c r="G212" s="180"/>
      <c r="H212" s="180"/>
      <c r="I212" s="183"/>
      <c r="J212" s="194">
        <f>BK212</f>
        <v>0</v>
      </c>
      <c r="K212" s="180"/>
      <c r="L212" s="185"/>
      <c r="M212" s="186"/>
      <c r="N212" s="187"/>
      <c r="O212" s="187"/>
      <c r="P212" s="188">
        <f>SUM(P213:P217)</f>
        <v>0</v>
      </c>
      <c r="Q212" s="187"/>
      <c r="R212" s="188">
        <f>SUM(R213:R217)</f>
        <v>0.11004000000000001</v>
      </c>
      <c r="S212" s="187"/>
      <c r="T212" s="188">
        <f>SUM(T213:T217)</f>
        <v>0.07479</v>
      </c>
      <c r="U212" s="189"/>
      <c r="AR212" s="190" t="s">
        <v>78</v>
      </c>
      <c r="AT212" s="191" t="s">
        <v>70</v>
      </c>
      <c r="AU212" s="191" t="s">
        <v>76</v>
      </c>
      <c r="AY212" s="190" t="s">
        <v>125</v>
      </c>
      <c r="BK212" s="192">
        <f>SUM(BK213:BK217)</f>
        <v>0</v>
      </c>
    </row>
    <row r="213" spans="1:65" s="2" customFormat="1" ht="21.75" customHeight="1">
      <c r="A213" s="31"/>
      <c r="B213" s="32"/>
      <c r="C213" s="195" t="s">
        <v>413</v>
      </c>
      <c r="D213" s="195" t="s">
        <v>129</v>
      </c>
      <c r="E213" s="196" t="s">
        <v>414</v>
      </c>
      <c r="F213" s="197" t="s">
        <v>415</v>
      </c>
      <c r="G213" s="198" t="s">
        <v>170</v>
      </c>
      <c r="H213" s="199">
        <v>3</v>
      </c>
      <c r="I213" s="200"/>
      <c r="J213" s="201">
        <f>ROUND(I213*H213,2)</f>
        <v>0</v>
      </c>
      <c r="K213" s="202"/>
      <c r="L213" s="36"/>
      <c r="M213" s="203" t="s">
        <v>1</v>
      </c>
      <c r="N213" s="204" t="s">
        <v>36</v>
      </c>
      <c r="O213" s="68"/>
      <c r="P213" s="205">
        <f>O213*H213</f>
        <v>0</v>
      </c>
      <c r="Q213" s="205">
        <v>8E-05</v>
      </c>
      <c r="R213" s="205">
        <f>Q213*H213</f>
        <v>0.00024000000000000003</v>
      </c>
      <c r="S213" s="205">
        <v>0.02493</v>
      </c>
      <c r="T213" s="205">
        <f>S213*H213</f>
        <v>0.07479</v>
      </c>
      <c r="U213" s="206" t="s">
        <v>1</v>
      </c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207" t="s">
        <v>259</v>
      </c>
      <c r="AT213" s="207" t="s">
        <v>129</v>
      </c>
      <c r="AU213" s="207" t="s">
        <v>78</v>
      </c>
      <c r="AY213" s="14" t="s">
        <v>125</v>
      </c>
      <c r="BE213" s="208">
        <f>IF(N213="základní",J213,0)</f>
        <v>0</v>
      </c>
      <c r="BF213" s="208">
        <f>IF(N213="snížená",J213,0)</f>
        <v>0</v>
      </c>
      <c r="BG213" s="208">
        <f>IF(N213="zákl. přenesená",J213,0)</f>
        <v>0</v>
      </c>
      <c r="BH213" s="208">
        <f>IF(N213="sníž. přenesená",J213,0)</f>
        <v>0</v>
      </c>
      <c r="BI213" s="208">
        <f>IF(N213="nulová",J213,0)</f>
        <v>0</v>
      </c>
      <c r="BJ213" s="14" t="s">
        <v>76</v>
      </c>
      <c r="BK213" s="208">
        <f>ROUND(I213*H213,2)</f>
        <v>0</v>
      </c>
      <c r="BL213" s="14" t="s">
        <v>259</v>
      </c>
      <c r="BM213" s="207" t="s">
        <v>416</v>
      </c>
    </row>
    <row r="214" spans="1:65" s="2" customFormat="1" ht="33" customHeight="1">
      <c r="A214" s="31"/>
      <c r="B214" s="32"/>
      <c r="C214" s="195" t="s">
        <v>417</v>
      </c>
      <c r="D214" s="195" t="s">
        <v>129</v>
      </c>
      <c r="E214" s="196" t="s">
        <v>418</v>
      </c>
      <c r="F214" s="197" t="s">
        <v>419</v>
      </c>
      <c r="G214" s="198" t="s">
        <v>170</v>
      </c>
      <c r="H214" s="199">
        <v>3</v>
      </c>
      <c r="I214" s="200"/>
      <c r="J214" s="201">
        <f>ROUND(I214*H214,2)</f>
        <v>0</v>
      </c>
      <c r="K214" s="202"/>
      <c r="L214" s="36"/>
      <c r="M214" s="203" t="s">
        <v>1</v>
      </c>
      <c r="N214" s="204" t="s">
        <v>36</v>
      </c>
      <c r="O214" s="68"/>
      <c r="P214" s="205">
        <f>O214*H214</f>
        <v>0</v>
      </c>
      <c r="Q214" s="205">
        <v>0.0366</v>
      </c>
      <c r="R214" s="205">
        <f>Q214*H214</f>
        <v>0.10980000000000001</v>
      </c>
      <c r="S214" s="205">
        <v>0</v>
      </c>
      <c r="T214" s="205">
        <f>S214*H214</f>
        <v>0</v>
      </c>
      <c r="U214" s="206" t="s">
        <v>1</v>
      </c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207" t="s">
        <v>259</v>
      </c>
      <c r="AT214" s="207" t="s">
        <v>129</v>
      </c>
      <c r="AU214" s="207" t="s">
        <v>78</v>
      </c>
      <c r="AY214" s="14" t="s">
        <v>125</v>
      </c>
      <c r="BE214" s="208">
        <f>IF(N214="základní",J214,0)</f>
        <v>0</v>
      </c>
      <c r="BF214" s="208">
        <f>IF(N214="snížená",J214,0)</f>
        <v>0</v>
      </c>
      <c r="BG214" s="208">
        <f>IF(N214="zákl. přenesená",J214,0)</f>
        <v>0</v>
      </c>
      <c r="BH214" s="208">
        <f>IF(N214="sníž. přenesená",J214,0)</f>
        <v>0</v>
      </c>
      <c r="BI214" s="208">
        <f>IF(N214="nulová",J214,0)</f>
        <v>0</v>
      </c>
      <c r="BJ214" s="14" t="s">
        <v>76</v>
      </c>
      <c r="BK214" s="208">
        <f>ROUND(I214*H214,2)</f>
        <v>0</v>
      </c>
      <c r="BL214" s="14" t="s">
        <v>259</v>
      </c>
      <c r="BM214" s="207" t="s">
        <v>420</v>
      </c>
    </row>
    <row r="215" spans="1:65" s="2" customFormat="1" ht="21.75" customHeight="1">
      <c r="A215" s="31"/>
      <c r="B215" s="32"/>
      <c r="C215" s="195" t="s">
        <v>421</v>
      </c>
      <c r="D215" s="195" t="s">
        <v>129</v>
      </c>
      <c r="E215" s="196" t="s">
        <v>422</v>
      </c>
      <c r="F215" s="197" t="s">
        <v>423</v>
      </c>
      <c r="G215" s="198" t="s">
        <v>232</v>
      </c>
      <c r="H215" s="199">
        <v>0.11</v>
      </c>
      <c r="I215" s="200"/>
      <c r="J215" s="201">
        <f>ROUND(I215*H215,2)</f>
        <v>0</v>
      </c>
      <c r="K215" s="202"/>
      <c r="L215" s="36"/>
      <c r="M215" s="203" t="s">
        <v>1</v>
      </c>
      <c r="N215" s="204" t="s">
        <v>36</v>
      </c>
      <c r="O215" s="68"/>
      <c r="P215" s="205">
        <f>O215*H215</f>
        <v>0</v>
      </c>
      <c r="Q215" s="205">
        <v>0</v>
      </c>
      <c r="R215" s="205">
        <f>Q215*H215</f>
        <v>0</v>
      </c>
      <c r="S215" s="205">
        <v>0</v>
      </c>
      <c r="T215" s="205">
        <f>S215*H215</f>
        <v>0</v>
      </c>
      <c r="U215" s="206" t="s">
        <v>1</v>
      </c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207" t="s">
        <v>259</v>
      </c>
      <c r="AT215" s="207" t="s">
        <v>129</v>
      </c>
      <c r="AU215" s="207" t="s">
        <v>78</v>
      </c>
      <c r="AY215" s="14" t="s">
        <v>125</v>
      </c>
      <c r="BE215" s="208">
        <f>IF(N215="základní",J215,0)</f>
        <v>0</v>
      </c>
      <c r="BF215" s="208">
        <f>IF(N215="snížená",J215,0)</f>
        <v>0</v>
      </c>
      <c r="BG215" s="208">
        <f>IF(N215="zákl. přenesená",J215,0)</f>
        <v>0</v>
      </c>
      <c r="BH215" s="208">
        <f>IF(N215="sníž. přenesená",J215,0)</f>
        <v>0</v>
      </c>
      <c r="BI215" s="208">
        <f>IF(N215="nulová",J215,0)</f>
        <v>0</v>
      </c>
      <c r="BJ215" s="14" t="s">
        <v>76</v>
      </c>
      <c r="BK215" s="208">
        <f>ROUND(I215*H215,2)</f>
        <v>0</v>
      </c>
      <c r="BL215" s="14" t="s">
        <v>259</v>
      </c>
      <c r="BM215" s="207" t="s">
        <v>424</v>
      </c>
    </row>
    <row r="216" spans="1:65" s="2" customFormat="1" ht="21.75" customHeight="1">
      <c r="A216" s="31"/>
      <c r="B216" s="32"/>
      <c r="C216" s="195" t="s">
        <v>425</v>
      </c>
      <c r="D216" s="195" t="s">
        <v>129</v>
      </c>
      <c r="E216" s="196" t="s">
        <v>426</v>
      </c>
      <c r="F216" s="197" t="s">
        <v>427</v>
      </c>
      <c r="G216" s="198" t="s">
        <v>232</v>
      </c>
      <c r="H216" s="199">
        <v>0.11</v>
      </c>
      <c r="I216" s="200"/>
      <c r="J216" s="201">
        <f>ROUND(I216*H216,2)</f>
        <v>0</v>
      </c>
      <c r="K216" s="202"/>
      <c r="L216" s="36"/>
      <c r="M216" s="203" t="s">
        <v>1</v>
      </c>
      <c r="N216" s="204" t="s">
        <v>36</v>
      </c>
      <c r="O216" s="68"/>
      <c r="P216" s="205">
        <f>O216*H216</f>
        <v>0</v>
      </c>
      <c r="Q216" s="205">
        <v>0</v>
      </c>
      <c r="R216" s="205">
        <f>Q216*H216</f>
        <v>0</v>
      </c>
      <c r="S216" s="205">
        <v>0</v>
      </c>
      <c r="T216" s="205">
        <f>S216*H216</f>
        <v>0</v>
      </c>
      <c r="U216" s="206" t="s">
        <v>1</v>
      </c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207" t="s">
        <v>259</v>
      </c>
      <c r="AT216" s="207" t="s">
        <v>129</v>
      </c>
      <c r="AU216" s="207" t="s">
        <v>78</v>
      </c>
      <c r="AY216" s="14" t="s">
        <v>125</v>
      </c>
      <c r="BE216" s="208">
        <f>IF(N216="základní",J216,0)</f>
        <v>0</v>
      </c>
      <c r="BF216" s="208">
        <f>IF(N216="snížená",J216,0)</f>
        <v>0</v>
      </c>
      <c r="BG216" s="208">
        <f>IF(N216="zákl. přenesená",J216,0)</f>
        <v>0</v>
      </c>
      <c r="BH216" s="208">
        <f>IF(N216="sníž. přenesená",J216,0)</f>
        <v>0</v>
      </c>
      <c r="BI216" s="208">
        <f>IF(N216="nulová",J216,0)</f>
        <v>0</v>
      </c>
      <c r="BJ216" s="14" t="s">
        <v>76</v>
      </c>
      <c r="BK216" s="208">
        <f>ROUND(I216*H216,2)</f>
        <v>0</v>
      </c>
      <c r="BL216" s="14" t="s">
        <v>259</v>
      </c>
      <c r="BM216" s="207" t="s">
        <v>428</v>
      </c>
    </row>
    <row r="217" spans="1:65" s="2" customFormat="1" ht="21.75" customHeight="1">
      <c r="A217" s="31"/>
      <c r="B217" s="32"/>
      <c r="C217" s="195" t="s">
        <v>429</v>
      </c>
      <c r="D217" s="195" t="s">
        <v>129</v>
      </c>
      <c r="E217" s="196" t="s">
        <v>430</v>
      </c>
      <c r="F217" s="197" t="s">
        <v>431</v>
      </c>
      <c r="G217" s="198" t="s">
        <v>232</v>
      </c>
      <c r="H217" s="199">
        <v>0.11</v>
      </c>
      <c r="I217" s="200"/>
      <c r="J217" s="201">
        <f>ROUND(I217*H217,2)</f>
        <v>0</v>
      </c>
      <c r="K217" s="202"/>
      <c r="L217" s="36"/>
      <c r="M217" s="203" t="s">
        <v>1</v>
      </c>
      <c r="N217" s="204" t="s">
        <v>36</v>
      </c>
      <c r="O217" s="68"/>
      <c r="P217" s="205">
        <f>O217*H217</f>
        <v>0</v>
      </c>
      <c r="Q217" s="205">
        <v>0</v>
      </c>
      <c r="R217" s="205">
        <f>Q217*H217</f>
        <v>0</v>
      </c>
      <c r="S217" s="205">
        <v>0</v>
      </c>
      <c r="T217" s="205">
        <f>S217*H217</f>
        <v>0</v>
      </c>
      <c r="U217" s="206" t="s">
        <v>1</v>
      </c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207" t="s">
        <v>259</v>
      </c>
      <c r="AT217" s="207" t="s">
        <v>129</v>
      </c>
      <c r="AU217" s="207" t="s">
        <v>78</v>
      </c>
      <c r="AY217" s="14" t="s">
        <v>125</v>
      </c>
      <c r="BE217" s="208">
        <f>IF(N217="základní",J217,0)</f>
        <v>0</v>
      </c>
      <c r="BF217" s="208">
        <f>IF(N217="snížená",J217,0)</f>
        <v>0</v>
      </c>
      <c r="BG217" s="208">
        <f>IF(N217="zákl. přenesená",J217,0)</f>
        <v>0</v>
      </c>
      <c r="BH217" s="208">
        <f>IF(N217="sníž. přenesená",J217,0)</f>
        <v>0</v>
      </c>
      <c r="BI217" s="208">
        <f>IF(N217="nulová",J217,0)</f>
        <v>0</v>
      </c>
      <c r="BJ217" s="14" t="s">
        <v>76</v>
      </c>
      <c r="BK217" s="208">
        <f>ROUND(I217*H217,2)</f>
        <v>0</v>
      </c>
      <c r="BL217" s="14" t="s">
        <v>259</v>
      </c>
      <c r="BM217" s="207" t="s">
        <v>432</v>
      </c>
    </row>
    <row r="218" spans="2:63" s="12" customFormat="1" ht="22.9" customHeight="1">
      <c r="B218" s="179"/>
      <c r="C218" s="180"/>
      <c r="D218" s="181" t="s">
        <v>70</v>
      </c>
      <c r="E218" s="193" t="s">
        <v>433</v>
      </c>
      <c r="F218" s="193" t="s">
        <v>434</v>
      </c>
      <c r="G218" s="180"/>
      <c r="H218" s="180"/>
      <c r="I218" s="183"/>
      <c r="J218" s="194">
        <f>BK218</f>
        <v>0</v>
      </c>
      <c r="K218" s="180"/>
      <c r="L218" s="185"/>
      <c r="M218" s="186"/>
      <c r="N218" s="187"/>
      <c r="O218" s="187"/>
      <c r="P218" s="188">
        <f>P219</f>
        <v>0</v>
      </c>
      <c r="Q218" s="187"/>
      <c r="R218" s="188">
        <f>R219</f>
        <v>0</v>
      </c>
      <c r="S218" s="187"/>
      <c r="T218" s="188">
        <f>T219</f>
        <v>0</v>
      </c>
      <c r="U218" s="189"/>
      <c r="AR218" s="190" t="s">
        <v>78</v>
      </c>
      <c r="AT218" s="191" t="s">
        <v>70</v>
      </c>
      <c r="AU218" s="191" t="s">
        <v>76</v>
      </c>
      <c r="AY218" s="190" t="s">
        <v>125</v>
      </c>
      <c r="BK218" s="192">
        <f>BK219</f>
        <v>0</v>
      </c>
    </row>
    <row r="219" spans="1:65" s="2" customFormat="1" ht="16.5" customHeight="1">
      <c r="A219" s="31"/>
      <c r="B219" s="32"/>
      <c r="C219" s="195" t="s">
        <v>435</v>
      </c>
      <c r="D219" s="195" t="s">
        <v>129</v>
      </c>
      <c r="E219" s="196" t="s">
        <v>436</v>
      </c>
      <c r="F219" s="197" t="s">
        <v>437</v>
      </c>
      <c r="G219" s="198" t="s">
        <v>438</v>
      </c>
      <c r="H219" s="199">
        <v>1</v>
      </c>
      <c r="I219" s="200"/>
      <c r="J219" s="201">
        <f>ROUND(I219*H219,2)</f>
        <v>0</v>
      </c>
      <c r="K219" s="202"/>
      <c r="L219" s="36"/>
      <c r="M219" s="203" t="s">
        <v>1</v>
      </c>
      <c r="N219" s="204" t="s">
        <v>36</v>
      </c>
      <c r="O219" s="68"/>
      <c r="P219" s="205">
        <f>O219*H219</f>
        <v>0</v>
      </c>
      <c r="Q219" s="205">
        <v>0</v>
      </c>
      <c r="R219" s="205">
        <f>Q219*H219</f>
        <v>0</v>
      </c>
      <c r="S219" s="205">
        <v>0</v>
      </c>
      <c r="T219" s="205">
        <f>S219*H219</f>
        <v>0</v>
      </c>
      <c r="U219" s="206" t="s">
        <v>1</v>
      </c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207" t="s">
        <v>259</v>
      </c>
      <c r="AT219" s="207" t="s">
        <v>129</v>
      </c>
      <c r="AU219" s="207" t="s">
        <v>78</v>
      </c>
      <c r="AY219" s="14" t="s">
        <v>125</v>
      </c>
      <c r="BE219" s="208">
        <f>IF(N219="základní",J219,0)</f>
        <v>0</v>
      </c>
      <c r="BF219" s="208">
        <f>IF(N219="snížená",J219,0)</f>
        <v>0</v>
      </c>
      <c r="BG219" s="208">
        <f>IF(N219="zákl. přenesená",J219,0)</f>
        <v>0</v>
      </c>
      <c r="BH219" s="208">
        <f>IF(N219="sníž. přenesená",J219,0)</f>
        <v>0</v>
      </c>
      <c r="BI219" s="208">
        <f>IF(N219="nulová",J219,0)</f>
        <v>0</v>
      </c>
      <c r="BJ219" s="14" t="s">
        <v>76</v>
      </c>
      <c r="BK219" s="208">
        <f>ROUND(I219*H219,2)</f>
        <v>0</v>
      </c>
      <c r="BL219" s="14" t="s">
        <v>259</v>
      </c>
      <c r="BM219" s="207" t="s">
        <v>439</v>
      </c>
    </row>
    <row r="220" spans="2:63" s="12" customFormat="1" ht="22.9" customHeight="1">
      <c r="B220" s="179"/>
      <c r="C220" s="180"/>
      <c r="D220" s="181" t="s">
        <v>70</v>
      </c>
      <c r="E220" s="193" t="s">
        <v>440</v>
      </c>
      <c r="F220" s="193" t="s">
        <v>441</v>
      </c>
      <c r="G220" s="180"/>
      <c r="H220" s="180"/>
      <c r="I220" s="183"/>
      <c r="J220" s="194">
        <f>BK220</f>
        <v>0</v>
      </c>
      <c r="K220" s="180"/>
      <c r="L220" s="185"/>
      <c r="M220" s="186"/>
      <c r="N220" s="187"/>
      <c r="O220" s="187"/>
      <c r="P220" s="188">
        <f>P221</f>
        <v>0</v>
      </c>
      <c r="Q220" s="187"/>
      <c r="R220" s="188">
        <f>R221</f>
        <v>0</v>
      </c>
      <c r="S220" s="187"/>
      <c r="T220" s="188">
        <f>T221</f>
        <v>0</v>
      </c>
      <c r="U220" s="189"/>
      <c r="AR220" s="190" t="s">
        <v>78</v>
      </c>
      <c r="AT220" s="191" t="s">
        <v>70</v>
      </c>
      <c r="AU220" s="191" t="s">
        <v>76</v>
      </c>
      <c r="AY220" s="190" t="s">
        <v>125</v>
      </c>
      <c r="BK220" s="192">
        <f>BK221</f>
        <v>0</v>
      </c>
    </row>
    <row r="221" spans="1:65" s="2" customFormat="1" ht="16.5" customHeight="1">
      <c r="A221" s="31"/>
      <c r="B221" s="32"/>
      <c r="C221" s="195" t="s">
        <v>442</v>
      </c>
      <c r="D221" s="195" t="s">
        <v>129</v>
      </c>
      <c r="E221" s="196" t="s">
        <v>443</v>
      </c>
      <c r="F221" s="197" t="s">
        <v>444</v>
      </c>
      <c r="G221" s="198" t="s">
        <v>445</v>
      </c>
      <c r="H221" s="199">
        <v>1</v>
      </c>
      <c r="I221" s="200"/>
      <c r="J221" s="201">
        <f>ROUND(I221*H221,2)</f>
        <v>0</v>
      </c>
      <c r="K221" s="202"/>
      <c r="L221" s="36"/>
      <c r="M221" s="203" t="s">
        <v>1</v>
      </c>
      <c r="N221" s="204" t="s">
        <v>36</v>
      </c>
      <c r="O221" s="68"/>
      <c r="P221" s="205">
        <f>O221*H221</f>
        <v>0</v>
      </c>
      <c r="Q221" s="205">
        <v>0</v>
      </c>
      <c r="R221" s="205">
        <f>Q221*H221</f>
        <v>0</v>
      </c>
      <c r="S221" s="205">
        <v>0</v>
      </c>
      <c r="T221" s="205">
        <f>S221*H221</f>
        <v>0</v>
      </c>
      <c r="U221" s="206" t="s">
        <v>1</v>
      </c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207" t="s">
        <v>259</v>
      </c>
      <c r="AT221" s="207" t="s">
        <v>129</v>
      </c>
      <c r="AU221" s="207" t="s">
        <v>78</v>
      </c>
      <c r="AY221" s="14" t="s">
        <v>125</v>
      </c>
      <c r="BE221" s="208">
        <f>IF(N221="základní",J221,0)</f>
        <v>0</v>
      </c>
      <c r="BF221" s="208">
        <f>IF(N221="snížená",J221,0)</f>
        <v>0</v>
      </c>
      <c r="BG221" s="208">
        <f>IF(N221="zákl. přenesená",J221,0)</f>
        <v>0</v>
      </c>
      <c r="BH221" s="208">
        <f>IF(N221="sníž. přenesená",J221,0)</f>
        <v>0</v>
      </c>
      <c r="BI221" s="208">
        <f>IF(N221="nulová",J221,0)</f>
        <v>0</v>
      </c>
      <c r="BJ221" s="14" t="s">
        <v>76</v>
      </c>
      <c r="BK221" s="208">
        <f>ROUND(I221*H221,2)</f>
        <v>0</v>
      </c>
      <c r="BL221" s="14" t="s">
        <v>259</v>
      </c>
      <c r="BM221" s="207" t="s">
        <v>446</v>
      </c>
    </row>
    <row r="222" spans="2:63" s="12" customFormat="1" ht="22.9" customHeight="1">
      <c r="B222" s="179"/>
      <c r="C222" s="180"/>
      <c r="D222" s="181" t="s">
        <v>70</v>
      </c>
      <c r="E222" s="193" t="s">
        <v>447</v>
      </c>
      <c r="F222" s="193" t="s">
        <v>448</v>
      </c>
      <c r="G222" s="180"/>
      <c r="H222" s="180"/>
      <c r="I222" s="183"/>
      <c r="J222" s="194">
        <f>BK222</f>
        <v>0</v>
      </c>
      <c r="K222" s="180"/>
      <c r="L222" s="185"/>
      <c r="M222" s="186"/>
      <c r="N222" s="187"/>
      <c r="O222" s="187"/>
      <c r="P222" s="188">
        <f>SUM(P223:P225)</f>
        <v>0</v>
      </c>
      <c r="Q222" s="187"/>
      <c r="R222" s="188">
        <f>SUM(R223:R225)</f>
        <v>0.3605776</v>
      </c>
      <c r="S222" s="187"/>
      <c r="T222" s="188">
        <f>SUM(T223:T225)</f>
        <v>0</v>
      </c>
      <c r="U222" s="189"/>
      <c r="AR222" s="190" t="s">
        <v>78</v>
      </c>
      <c r="AT222" s="191" t="s">
        <v>70</v>
      </c>
      <c r="AU222" s="191" t="s">
        <v>76</v>
      </c>
      <c r="AY222" s="190" t="s">
        <v>125</v>
      </c>
      <c r="BK222" s="192">
        <f>SUM(BK223:BK225)</f>
        <v>0</v>
      </c>
    </row>
    <row r="223" spans="1:65" s="2" customFormat="1" ht="21.75" customHeight="1">
      <c r="A223" s="31"/>
      <c r="B223" s="32"/>
      <c r="C223" s="195" t="s">
        <v>449</v>
      </c>
      <c r="D223" s="195" t="s">
        <v>129</v>
      </c>
      <c r="E223" s="196" t="s">
        <v>450</v>
      </c>
      <c r="F223" s="197" t="s">
        <v>451</v>
      </c>
      <c r="G223" s="198" t="s">
        <v>132</v>
      </c>
      <c r="H223" s="199">
        <v>28.64</v>
      </c>
      <c r="I223" s="200"/>
      <c r="J223" s="201">
        <f>ROUND(I223*H223,2)</f>
        <v>0</v>
      </c>
      <c r="K223" s="202"/>
      <c r="L223" s="36"/>
      <c r="M223" s="203" t="s">
        <v>1</v>
      </c>
      <c r="N223" s="204" t="s">
        <v>36</v>
      </c>
      <c r="O223" s="68"/>
      <c r="P223" s="205">
        <f>O223*H223</f>
        <v>0</v>
      </c>
      <c r="Q223" s="205">
        <v>0.01259</v>
      </c>
      <c r="R223" s="205">
        <f>Q223*H223</f>
        <v>0.3605776</v>
      </c>
      <c r="S223" s="205">
        <v>0</v>
      </c>
      <c r="T223" s="205">
        <f>S223*H223</f>
        <v>0</v>
      </c>
      <c r="U223" s="206" t="s">
        <v>1</v>
      </c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207" t="s">
        <v>259</v>
      </c>
      <c r="AT223" s="207" t="s">
        <v>129</v>
      </c>
      <c r="AU223" s="207" t="s">
        <v>78</v>
      </c>
      <c r="AY223" s="14" t="s">
        <v>125</v>
      </c>
      <c r="BE223" s="208">
        <f>IF(N223="základní",J223,0)</f>
        <v>0</v>
      </c>
      <c r="BF223" s="208">
        <f>IF(N223="snížená",J223,0)</f>
        <v>0</v>
      </c>
      <c r="BG223" s="208">
        <f>IF(N223="zákl. přenesená",J223,0)</f>
        <v>0</v>
      </c>
      <c r="BH223" s="208">
        <f>IF(N223="sníž. přenesená",J223,0)</f>
        <v>0</v>
      </c>
      <c r="BI223" s="208">
        <f>IF(N223="nulová",J223,0)</f>
        <v>0</v>
      </c>
      <c r="BJ223" s="14" t="s">
        <v>76</v>
      </c>
      <c r="BK223" s="208">
        <f>ROUND(I223*H223,2)</f>
        <v>0</v>
      </c>
      <c r="BL223" s="14" t="s">
        <v>259</v>
      </c>
      <c r="BM223" s="207" t="s">
        <v>452</v>
      </c>
    </row>
    <row r="224" spans="1:65" s="2" customFormat="1" ht="21.75" customHeight="1">
      <c r="A224" s="31"/>
      <c r="B224" s="32"/>
      <c r="C224" s="195" t="s">
        <v>453</v>
      </c>
      <c r="D224" s="195" t="s">
        <v>129</v>
      </c>
      <c r="E224" s="196" t="s">
        <v>454</v>
      </c>
      <c r="F224" s="197" t="s">
        <v>455</v>
      </c>
      <c r="G224" s="198" t="s">
        <v>232</v>
      </c>
      <c r="H224" s="199">
        <v>0.361</v>
      </c>
      <c r="I224" s="200"/>
      <c r="J224" s="201">
        <f>ROUND(I224*H224,2)</f>
        <v>0</v>
      </c>
      <c r="K224" s="202"/>
      <c r="L224" s="36"/>
      <c r="M224" s="203" t="s">
        <v>1</v>
      </c>
      <c r="N224" s="204" t="s">
        <v>36</v>
      </c>
      <c r="O224" s="68"/>
      <c r="P224" s="205">
        <f>O224*H224</f>
        <v>0</v>
      </c>
      <c r="Q224" s="205">
        <v>0</v>
      </c>
      <c r="R224" s="205">
        <f>Q224*H224</f>
        <v>0</v>
      </c>
      <c r="S224" s="205">
        <v>0</v>
      </c>
      <c r="T224" s="205">
        <f>S224*H224</f>
        <v>0</v>
      </c>
      <c r="U224" s="206" t="s">
        <v>1</v>
      </c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207" t="s">
        <v>259</v>
      </c>
      <c r="AT224" s="207" t="s">
        <v>129</v>
      </c>
      <c r="AU224" s="207" t="s">
        <v>78</v>
      </c>
      <c r="AY224" s="14" t="s">
        <v>125</v>
      </c>
      <c r="BE224" s="208">
        <f>IF(N224="základní",J224,0)</f>
        <v>0</v>
      </c>
      <c r="BF224" s="208">
        <f>IF(N224="snížená",J224,0)</f>
        <v>0</v>
      </c>
      <c r="BG224" s="208">
        <f>IF(N224="zákl. přenesená",J224,0)</f>
        <v>0</v>
      </c>
      <c r="BH224" s="208">
        <f>IF(N224="sníž. přenesená",J224,0)</f>
        <v>0</v>
      </c>
      <c r="BI224" s="208">
        <f>IF(N224="nulová",J224,0)</f>
        <v>0</v>
      </c>
      <c r="BJ224" s="14" t="s">
        <v>76</v>
      </c>
      <c r="BK224" s="208">
        <f>ROUND(I224*H224,2)</f>
        <v>0</v>
      </c>
      <c r="BL224" s="14" t="s">
        <v>259</v>
      </c>
      <c r="BM224" s="207" t="s">
        <v>456</v>
      </c>
    </row>
    <row r="225" spans="1:65" s="2" customFormat="1" ht="21.75" customHeight="1">
      <c r="A225" s="31"/>
      <c r="B225" s="32"/>
      <c r="C225" s="195" t="s">
        <v>457</v>
      </c>
      <c r="D225" s="195" t="s">
        <v>129</v>
      </c>
      <c r="E225" s="196" t="s">
        <v>458</v>
      </c>
      <c r="F225" s="197" t="s">
        <v>459</v>
      </c>
      <c r="G225" s="198" t="s">
        <v>232</v>
      </c>
      <c r="H225" s="199">
        <v>0.361</v>
      </c>
      <c r="I225" s="200"/>
      <c r="J225" s="201">
        <f>ROUND(I225*H225,2)</f>
        <v>0</v>
      </c>
      <c r="K225" s="202"/>
      <c r="L225" s="36"/>
      <c r="M225" s="203" t="s">
        <v>1</v>
      </c>
      <c r="N225" s="204" t="s">
        <v>36</v>
      </c>
      <c r="O225" s="68"/>
      <c r="P225" s="205">
        <f>O225*H225</f>
        <v>0</v>
      </c>
      <c r="Q225" s="205">
        <v>0</v>
      </c>
      <c r="R225" s="205">
        <f>Q225*H225</f>
        <v>0</v>
      </c>
      <c r="S225" s="205">
        <v>0</v>
      </c>
      <c r="T225" s="205">
        <f>S225*H225</f>
        <v>0</v>
      </c>
      <c r="U225" s="206" t="s">
        <v>1</v>
      </c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207" t="s">
        <v>259</v>
      </c>
      <c r="AT225" s="207" t="s">
        <v>129</v>
      </c>
      <c r="AU225" s="207" t="s">
        <v>78</v>
      </c>
      <c r="AY225" s="14" t="s">
        <v>125</v>
      </c>
      <c r="BE225" s="208">
        <f>IF(N225="základní",J225,0)</f>
        <v>0</v>
      </c>
      <c r="BF225" s="208">
        <f>IF(N225="snížená",J225,0)</f>
        <v>0</v>
      </c>
      <c r="BG225" s="208">
        <f>IF(N225="zákl. přenesená",J225,0)</f>
        <v>0</v>
      </c>
      <c r="BH225" s="208">
        <f>IF(N225="sníž. přenesená",J225,0)</f>
        <v>0</v>
      </c>
      <c r="BI225" s="208">
        <f>IF(N225="nulová",J225,0)</f>
        <v>0</v>
      </c>
      <c r="BJ225" s="14" t="s">
        <v>76</v>
      </c>
      <c r="BK225" s="208">
        <f>ROUND(I225*H225,2)</f>
        <v>0</v>
      </c>
      <c r="BL225" s="14" t="s">
        <v>259</v>
      </c>
      <c r="BM225" s="207" t="s">
        <v>460</v>
      </c>
    </row>
    <row r="226" spans="2:63" s="12" customFormat="1" ht="22.9" customHeight="1">
      <c r="B226" s="179"/>
      <c r="C226" s="180"/>
      <c r="D226" s="181" t="s">
        <v>70</v>
      </c>
      <c r="E226" s="193" t="s">
        <v>461</v>
      </c>
      <c r="F226" s="193" t="s">
        <v>462</v>
      </c>
      <c r="G226" s="180"/>
      <c r="H226" s="180"/>
      <c r="I226" s="183"/>
      <c r="J226" s="194">
        <f>BK226</f>
        <v>0</v>
      </c>
      <c r="K226" s="180"/>
      <c r="L226" s="185"/>
      <c r="M226" s="186"/>
      <c r="N226" s="187"/>
      <c r="O226" s="187"/>
      <c r="P226" s="188">
        <f>SUM(P227:P231)</f>
        <v>0</v>
      </c>
      <c r="Q226" s="187"/>
      <c r="R226" s="188">
        <f>SUM(R227:R231)</f>
        <v>0.149</v>
      </c>
      <c r="S226" s="187"/>
      <c r="T226" s="188">
        <f>SUM(T227:T231)</f>
        <v>0</v>
      </c>
      <c r="U226" s="189"/>
      <c r="AR226" s="190" t="s">
        <v>78</v>
      </c>
      <c r="AT226" s="191" t="s">
        <v>70</v>
      </c>
      <c r="AU226" s="191" t="s">
        <v>76</v>
      </c>
      <c r="AY226" s="190" t="s">
        <v>125</v>
      </c>
      <c r="BK226" s="192">
        <f>SUM(BK227:BK231)</f>
        <v>0</v>
      </c>
    </row>
    <row r="227" spans="1:65" s="2" customFormat="1" ht="21.75" customHeight="1">
      <c r="A227" s="31"/>
      <c r="B227" s="32"/>
      <c r="C227" s="195" t="s">
        <v>463</v>
      </c>
      <c r="D227" s="195" t="s">
        <v>129</v>
      </c>
      <c r="E227" s="196" t="s">
        <v>464</v>
      </c>
      <c r="F227" s="197" t="s">
        <v>465</v>
      </c>
      <c r="G227" s="198" t="s">
        <v>170</v>
      </c>
      <c r="H227" s="199">
        <v>11</v>
      </c>
      <c r="I227" s="200"/>
      <c r="J227" s="201">
        <f>ROUND(I227*H227,2)</f>
        <v>0</v>
      </c>
      <c r="K227" s="202"/>
      <c r="L227" s="36"/>
      <c r="M227" s="203" t="s">
        <v>1</v>
      </c>
      <c r="N227" s="204" t="s">
        <v>36</v>
      </c>
      <c r="O227" s="68"/>
      <c r="P227" s="205">
        <f>O227*H227</f>
        <v>0</v>
      </c>
      <c r="Q227" s="205">
        <v>0</v>
      </c>
      <c r="R227" s="205">
        <f>Q227*H227</f>
        <v>0</v>
      </c>
      <c r="S227" s="205">
        <v>0</v>
      </c>
      <c r="T227" s="205">
        <f>S227*H227</f>
        <v>0</v>
      </c>
      <c r="U227" s="206" t="s">
        <v>1</v>
      </c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207" t="s">
        <v>259</v>
      </c>
      <c r="AT227" s="207" t="s">
        <v>129</v>
      </c>
      <c r="AU227" s="207" t="s">
        <v>78</v>
      </c>
      <c r="AY227" s="14" t="s">
        <v>125</v>
      </c>
      <c r="BE227" s="208">
        <f>IF(N227="základní",J227,0)</f>
        <v>0</v>
      </c>
      <c r="BF227" s="208">
        <f>IF(N227="snížená",J227,0)</f>
        <v>0</v>
      </c>
      <c r="BG227" s="208">
        <f>IF(N227="zákl. přenesená",J227,0)</f>
        <v>0</v>
      </c>
      <c r="BH227" s="208">
        <f>IF(N227="sníž. přenesená",J227,0)</f>
        <v>0</v>
      </c>
      <c r="BI227" s="208">
        <f>IF(N227="nulová",J227,0)</f>
        <v>0</v>
      </c>
      <c r="BJ227" s="14" t="s">
        <v>76</v>
      </c>
      <c r="BK227" s="208">
        <f>ROUND(I227*H227,2)</f>
        <v>0</v>
      </c>
      <c r="BL227" s="14" t="s">
        <v>259</v>
      </c>
      <c r="BM227" s="207" t="s">
        <v>466</v>
      </c>
    </row>
    <row r="228" spans="1:65" s="2" customFormat="1" ht="21.75" customHeight="1">
      <c r="A228" s="31"/>
      <c r="B228" s="32"/>
      <c r="C228" s="209" t="s">
        <v>467</v>
      </c>
      <c r="D228" s="209" t="s">
        <v>173</v>
      </c>
      <c r="E228" s="210" t="s">
        <v>468</v>
      </c>
      <c r="F228" s="211" t="s">
        <v>469</v>
      </c>
      <c r="G228" s="212" t="s">
        <v>170</v>
      </c>
      <c r="H228" s="213">
        <v>7</v>
      </c>
      <c r="I228" s="214"/>
      <c r="J228" s="215">
        <f>ROUND(I228*H228,2)</f>
        <v>0</v>
      </c>
      <c r="K228" s="216"/>
      <c r="L228" s="217"/>
      <c r="M228" s="218" t="s">
        <v>1</v>
      </c>
      <c r="N228" s="219" t="s">
        <v>36</v>
      </c>
      <c r="O228" s="68"/>
      <c r="P228" s="205">
        <f>O228*H228</f>
        <v>0</v>
      </c>
      <c r="Q228" s="205">
        <v>0.013</v>
      </c>
      <c r="R228" s="205">
        <f>Q228*H228</f>
        <v>0.091</v>
      </c>
      <c r="S228" s="205">
        <v>0</v>
      </c>
      <c r="T228" s="205">
        <f>S228*H228</f>
        <v>0</v>
      </c>
      <c r="U228" s="206" t="s">
        <v>1</v>
      </c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207" t="s">
        <v>375</v>
      </c>
      <c r="AT228" s="207" t="s">
        <v>173</v>
      </c>
      <c r="AU228" s="207" t="s">
        <v>78</v>
      </c>
      <c r="AY228" s="14" t="s">
        <v>125</v>
      </c>
      <c r="BE228" s="208">
        <f>IF(N228="základní",J228,0)</f>
        <v>0</v>
      </c>
      <c r="BF228" s="208">
        <f>IF(N228="snížená",J228,0)</f>
        <v>0</v>
      </c>
      <c r="BG228" s="208">
        <f>IF(N228="zákl. přenesená",J228,0)</f>
        <v>0</v>
      </c>
      <c r="BH228" s="208">
        <f>IF(N228="sníž. přenesená",J228,0)</f>
        <v>0</v>
      </c>
      <c r="BI228" s="208">
        <f>IF(N228="nulová",J228,0)</f>
        <v>0</v>
      </c>
      <c r="BJ228" s="14" t="s">
        <v>76</v>
      </c>
      <c r="BK228" s="208">
        <f>ROUND(I228*H228,2)</f>
        <v>0</v>
      </c>
      <c r="BL228" s="14" t="s">
        <v>259</v>
      </c>
      <c r="BM228" s="207" t="s">
        <v>470</v>
      </c>
    </row>
    <row r="229" spans="1:65" s="2" customFormat="1" ht="21.75" customHeight="1">
      <c r="A229" s="31"/>
      <c r="B229" s="32"/>
      <c r="C229" s="209" t="s">
        <v>471</v>
      </c>
      <c r="D229" s="209" t="s">
        <v>173</v>
      </c>
      <c r="E229" s="210" t="s">
        <v>472</v>
      </c>
      <c r="F229" s="211" t="s">
        <v>473</v>
      </c>
      <c r="G229" s="212" t="s">
        <v>170</v>
      </c>
      <c r="H229" s="213">
        <v>4</v>
      </c>
      <c r="I229" s="214"/>
      <c r="J229" s="215">
        <f>ROUND(I229*H229,2)</f>
        <v>0</v>
      </c>
      <c r="K229" s="216"/>
      <c r="L229" s="217"/>
      <c r="M229" s="218" t="s">
        <v>1</v>
      </c>
      <c r="N229" s="219" t="s">
        <v>36</v>
      </c>
      <c r="O229" s="68"/>
      <c r="P229" s="205">
        <f>O229*H229</f>
        <v>0</v>
      </c>
      <c r="Q229" s="205">
        <v>0.0145</v>
      </c>
      <c r="R229" s="205">
        <f>Q229*H229</f>
        <v>0.058</v>
      </c>
      <c r="S229" s="205">
        <v>0</v>
      </c>
      <c r="T229" s="205">
        <f>S229*H229</f>
        <v>0</v>
      </c>
      <c r="U229" s="206" t="s">
        <v>1</v>
      </c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207" t="s">
        <v>375</v>
      </c>
      <c r="AT229" s="207" t="s">
        <v>173</v>
      </c>
      <c r="AU229" s="207" t="s">
        <v>78</v>
      </c>
      <c r="AY229" s="14" t="s">
        <v>125</v>
      </c>
      <c r="BE229" s="208">
        <f>IF(N229="základní",J229,0)</f>
        <v>0</v>
      </c>
      <c r="BF229" s="208">
        <f>IF(N229="snížená",J229,0)</f>
        <v>0</v>
      </c>
      <c r="BG229" s="208">
        <f>IF(N229="zákl. přenesená",J229,0)</f>
        <v>0</v>
      </c>
      <c r="BH229" s="208">
        <f>IF(N229="sníž. přenesená",J229,0)</f>
        <v>0</v>
      </c>
      <c r="BI229" s="208">
        <f>IF(N229="nulová",J229,0)</f>
        <v>0</v>
      </c>
      <c r="BJ229" s="14" t="s">
        <v>76</v>
      </c>
      <c r="BK229" s="208">
        <f>ROUND(I229*H229,2)</f>
        <v>0</v>
      </c>
      <c r="BL229" s="14" t="s">
        <v>259</v>
      </c>
      <c r="BM229" s="207" t="s">
        <v>474</v>
      </c>
    </row>
    <row r="230" spans="1:65" s="2" customFormat="1" ht="21.75" customHeight="1">
      <c r="A230" s="31"/>
      <c r="B230" s="32"/>
      <c r="C230" s="195" t="s">
        <v>475</v>
      </c>
      <c r="D230" s="195" t="s">
        <v>129</v>
      </c>
      <c r="E230" s="196" t="s">
        <v>476</v>
      </c>
      <c r="F230" s="197" t="s">
        <v>477</v>
      </c>
      <c r="G230" s="198" t="s">
        <v>232</v>
      </c>
      <c r="H230" s="199">
        <v>0.149</v>
      </c>
      <c r="I230" s="200"/>
      <c r="J230" s="201">
        <f>ROUND(I230*H230,2)</f>
        <v>0</v>
      </c>
      <c r="K230" s="202"/>
      <c r="L230" s="36"/>
      <c r="M230" s="203" t="s">
        <v>1</v>
      </c>
      <c r="N230" s="204" t="s">
        <v>36</v>
      </c>
      <c r="O230" s="68"/>
      <c r="P230" s="205">
        <f>O230*H230</f>
        <v>0</v>
      </c>
      <c r="Q230" s="205">
        <v>0</v>
      </c>
      <c r="R230" s="205">
        <f>Q230*H230</f>
        <v>0</v>
      </c>
      <c r="S230" s="205">
        <v>0</v>
      </c>
      <c r="T230" s="205">
        <f>S230*H230</f>
        <v>0</v>
      </c>
      <c r="U230" s="206" t="s">
        <v>1</v>
      </c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207" t="s">
        <v>259</v>
      </c>
      <c r="AT230" s="207" t="s">
        <v>129</v>
      </c>
      <c r="AU230" s="207" t="s">
        <v>78</v>
      </c>
      <c r="AY230" s="14" t="s">
        <v>125</v>
      </c>
      <c r="BE230" s="208">
        <f>IF(N230="základní",J230,0)</f>
        <v>0</v>
      </c>
      <c r="BF230" s="208">
        <f>IF(N230="snížená",J230,0)</f>
        <v>0</v>
      </c>
      <c r="BG230" s="208">
        <f>IF(N230="zákl. přenesená",J230,0)</f>
        <v>0</v>
      </c>
      <c r="BH230" s="208">
        <f>IF(N230="sníž. přenesená",J230,0)</f>
        <v>0</v>
      </c>
      <c r="BI230" s="208">
        <f>IF(N230="nulová",J230,0)</f>
        <v>0</v>
      </c>
      <c r="BJ230" s="14" t="s">
        <v>76</v>
      </c>
      <c r="BK230" s="208">
        <f>ROUND(I230*H230,2)</f>
        <v>0</v>
      </c>
      <c r="BL230" s="14" t="s">
        <v>259</v>
      </c>
      <c r="BM230" s="207" t="s">
        <v>478</v>
      </c>
    </row>
    <row r="231" spans="1:65" s="2" customFormat="1" ht="21.75" customHeight="1">
      <c r="A231" s="31"/>
      <c r="B231" s="32"/>
      <c r="C231" s="195" t="s">
        <v>479</v>
      </c>
      <c r="D231" s="195" t="s">
        <v>129</v>
      </c>
      <c r="E231" s="196" t="s">
        <v>480</v>
      </c>
      <c r="F231" s="197" t="s">
        <v>481</v>
      </c>
      <c r="G231" s="198" t="s">
        <v>232</v>
      </c>
      <c r="H231" s="199">
        <v>0.149</v>
      </c>
      <c r="I231" s="200"/>
      <c r="J231" s="201">
        <f>ROUND(I231*H231,2)</f>
        <v>0</v>
      </c>
      <c r="K231" s="202"/>
      <c r="L231" s="36"/>
      <c r="M231" s="203" t="s">
        <v>1</v>
      </c>
      <c r="N231" s="204" t="s">
        <v>36</v>
      </c>
      <c r="O231" s="68"/>
      <c r="P231" s="205">
        <f>O231*H231</f>
        <v>0</v>
      </c>
      <c r="Q231" s="205">
        <v>0</v>
      </c>
      <c r="R231" s="205">
        <f>Q231*H231</f>
        <v>0</v>
      </c>
      <c r="S231" s="205">
        <v>0</v>
      </c>
      <c r="T231" s="205">
        <f>S231*H231</f>
        <v>0</v>
      </c>
      <c r="U231" s="206" t="s">
        <v>1</v>
      </c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207" t="s">
        <v>259</v>
      </c>
      <c r="AT231" s="207" t="s">
        <v>129</v>
      </c>
      <c r="AU231" s="207" t="s">
        <v>78</v>
      </c>
      <c r="AY231" s="14" t="s">
        <v>125</v>
      </c>
      <c r="BE231" s="208">
        <f>IF(N231="základní",J231,0)</f>
        <v>0</v>
      </c>
      <c r="BF231" s="208">
        <f>IF(N231="snížená",J231,0)</f>
        <v>0</v>
      </c>
      <c r="BG231" s="208">
        <f>IF(N231="zákl. přenesená",J231,0)</f>
        <v>0</v>
      </c>
      <c r="BH231" s="208">
        <f>IF(N231="sníž. přenesená",J231,0)</f>
        <v>0</v>
      </c>
      <c r="BI231" s="208">
        <f>IF(N231="nulová",J231,0)</f>
        <v>0</v>
      </c>
      <c r="BJ231" s="14" t="s">
        <v>76</v>
      </c>
      <c r="BK231" s="208">
        <f>ROUND(I231*H231,2)</f>
        <v>0</v>
      </c>
      <c r="BL231" s="14" t="s">
        <v>259</v>
      </c>
      <c r="BM231" s="207" t="s">
        <v>482</v>
      </c>
    </row>
    <row r="232" spans="2:63" s="12" customFormat="1" ht="22.9" customHeight="1">
      <c r="B232" s="179"/>
      <c r="C232" s="180"/>
      <c r="D232" s="181" t="s">
        <v>70</v>
      </c>
      <c r="E232" s="193" t="s">
        <v>483</v>
      </c>
      <c r="F232" s="193" t="s">
        <v>484</v>
      </c>
      <c r="G232" s="180"/>
      <c r="H232" s="180"/>
      <c r="I232" s="183"/>
      <c r="J232" s="194">
        <f>BK232</f>
        <v>0</v>
      </c>
      <c r="K232" s="180"/>
      <c r="L232" s="185"/>
      <c r="M232" s="186"/>
      <c r="N232" s="187"/>
      <c r="O232" s="187"/>
      <c r="P232" s="188">
        <f>SUM(P233:P243)</f>
        <v>0</v>
      </c>
      <c r="Q232" s="187"/>
      <c r="R232" s="188">
        <f>SUM(R233:R243)</f>
        <v>0.6323711999999999</v>
      </c>
      <c r="S232" s="187"/>
      <c r="T232" s="188">
        <f>SUM(T233:T243)</f>
        <v>0</v>
      </c>
      <c r="U232" s="189"/>
      <c r="AR232" s="190" t="s">
        <v>78</v>
      </c>
      <c r="AT232" s="191" t="s">
        <v>70</v>
      </c>
      <c r="AU232" s="191" t="s">
        <v>76</v>
      </c>
      <c r="AY232" s="190" t="s">
        <v>125</v>
      </c>
      <c r="BK232" s="192">
        <f>SUM(BK233:BK243)</f>
        <v>0</v>
      </c>
    </row>
    <row r="233" spans="1:65" s="2" customFormat="1" ht="16.5" customHeight="1">
      <c r="A233" s="31"/>
      <c r="B233" s="32"/>
      <c r="C233" s="195" t="s">
        <v>485</v>
      </c>
      <c r="D233" s="195" t="s">
        <v>129</v>
      </c>
      <c r="E233" s="196" t="s">
        <v>486</v>
      </c>
      <c r="F233" s="197" t="s">
        <v>487</v>
      </c>
      <c r="G233" s="198" t="s">
        <v>132</v>
      </c>
      <c r="H233" s="199">
        <v>28.64</v>
      </c>
      <c r="I233" s="200"/>
      <c r="J233" s="201">
        <f aca="true" t="shared" si="50" ref="J233:J243">ROUND(I233*H233,2)</f>
        <v>0</v>
      </c>
      <c r="K233" s="202"/>
      <c r="L233" s="36"/>
      <c r="M233" s="203" t="s">
        <v>1</v>
      </c>
      <c r="N233" s="204" t="s">
        <v>36</v>
      </c>
      <c r="O233" s="68"/>
      <c r="P233" s="205">
        <f aca="true" t="shared" si="51" ref="P233:P243">O233*H233</f>
        <v>0</v>
      </c>
      <c r="Q233" s="205">
        <v>0</v>
      </c>
      <c r="R233" s="205">
        <f aca="true" t="shared" si="52" ref="R233:R243">Q233*H233</f>
        <v>0</v>
      </c>
      <c r="S233" s="205">
        <v>0</v>
      </c>
      <c r="T233" s="205">
        <f aca="true" t="shared" si="53" ref="T233:T243">S233*H233</f>
        <v>0</v>
      </c>
      <c r="U233" s="206" t="s">
        <v>1</v>
      </c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207" t="s">
        <v>259</v>
      </c>
      <c r="AT233" s="207" t="s">
        <v>129</v>
      </c>
      <c r="AU233" s="207" t="s">
        <v>78</v>
      </c>
      <c r="AY233" s="14" t="s">
        <v>125</v>
      </c>
      <c r="BE233" s="208">
        <f aca="true" t="shared" si="54" ref="BE233:BE243">IF(N233="základní",J233,0)</f>
        <v>0</v>
      </c>
      <c r="BF233" s="208">
        <f aca="true" t="shared" si="55" ref="BF233:BF243">IF(N233="snížená",J233,0)</f>
        <v>0</v>
      </c>
      <c r="BG233" s="208">
        <f aca="true" t="shared" si="56" ref="BG233:BG243">IF(N233="zákl. přenesená",J233,0)</f>
        <v>0</v>
      </c>
      <c r="BH233" s="208">
        <f aca="true" t="shared" si="57" ref="BH233:BH243">IF(N233="sníž. přenesená",J233,0)</f>
        <v>0</v>
      </c>
      <c r="BI233" s="208">
        <f aca="true" t="shared" si="58" ref="BI233:BI243">IF(N233="nulová",J233,0)</f>
        <v>0</v>
      </c>
      <c r="BJ233" s="14" t="s">
        <v>76</v>
      </c>
      <c r="BK233" s="208">
        <f aca="true" t="shared" si="59" ref="BK233:BK243">ROUND(I233*H233,2)</f>
        <v>0</v>
      </c>
      <c r="BL233" s="14" t="s">
        <v>259</v>
      </c>
      <c r="BM233" s="207" t="s">
        <v>488</v>
      </c>
    </row>
    <row r="234" spans="1:65" s="2" customFormat="1" ht="33" customHeight="1">
      <c r="A234" s="31"/>
      <c r="B234" s="32"/>
      <c r="C234" s="195" t="s">
        <v>489</v>
      </c>
      <c r="D234" s="195" t="s">
        <v>129</v>
      </c>
      <c r="E234" s="196" t="s">
        <v>490</v>
      </c>
      <c r="F234" s="197" t="s">
        <v>491</v>
      </c>
      <c r="G234" s="198" t="s">
        <v>132</v>
      </c>
      <c r="H234" s="199">
        <v>28.64</v>
      </c>
      <c r="I234" s="200"/>
      <c r="J234" s="201">
        <f t="shared" si="50"/>
        <v>0</v>
      </c>
      <c r="K234" s="202"/>
      <c r="L234" s="36"/>
      <c r="M234" s="203" t="s">
        <v>1</v>
      </c>
      <c r="N234" s="204" t="s">
        <v>36</v>
      </c>
      <c r="O234" s="68"/>
      <c r="P234" s="205">
        <f t="shared" si="51"/>
        <v>0</v>
      </c>
      <c r="Q234" s="205">
        <v>0</v>
      </c>
      <c r="R234" s="205">
        <f t="shared" si="52"/>
        <v>0</v>
      </c>
      <c r="S234" s="205">
        <v>0</v>
      </c>
      <c r="T234" s="205">
        <f t="shared" si="53"/>
        <v>0</v>
      </c>
      <c r="U234" s="206" t="s">
        <v>1</v>
      </c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207" t="s">
        <v>259</v>
      </c>
      <c r="AT234" s="207" t="s">
        <v>129</v>
      </c>
      <c r="AU234" s="207" t="s">
        <v>78</v>
      </c>
      <c r="AY234" s="14" t="s">
        <v>125</v>
      </c>
      <c r="BE234" s="208">
        <f t="shared" si="54"/>
        <v>0</v>
      </c>
      <c r="BF234" s="208">
        <f t="shared" si="55"/>
        <v>0</v>
      </c>
      <c r="BG234" s="208">
        <f t="shared" si="56"/>
        <v>0</v>
      </c>
      <c r="BH234" s="208">
        <f t="shared" si="57"/>
        <v>0</v>
      </c>
      <c r="BI234" s="208">
        <f t="shared" si="58"/>
        <v>0</v>
      </c>
      <c r="BJ234" s="14" t="s">
        <v>76</v>
      </c>
      <c r="BK234" s="208">
        <f t="shared" si="59"/>
        <v>0</v>
      </c>
      <c r="BL234" s="14" t="s">
        <v>259</v>
      </c>
      <c r="BM234" s="207" t="s">
        <v>492</v>
      </c>
    </row>
    <row r="235" spans="1:65" s="2" customFormat="1" ht="33" customHeight="1">
      <c r="A235" s="31"/>
      <c r="B235" s="32"/>
      <c r="C235" s="209" t="s">
        <v>493</v>
      </c>
      <c r="D235" s="209" t="s">
        <v>173</v>
      </c>
      <c r="E235" s="210" t="s">
        <v>494</v>
      </c>
      <c r="F235" s="211" t="s">
        <v>495</v>
      </c>
      <c r="G235" s="212" t="s">
        <v>132</v>
      </c>
      <c r="H235" s="213">
        <v>32.936</v>
      </c>
      <c r="I235" s="214"/>
      <c r="J235" s="215">
        <f t="shared" si="50"/>
        <v>0</v>
      </c>
      <c r="K235" s="216"/>
      <c r="L235" s="217"/>
      <c r="M235" s="218" t="s">
        <v>1</v>
      </c>
      <c r="N235" s="219" t="s">
        <v>36</v>
      </c>
      <c r="O235" s="68"/>
      <c r="P235" s="205">
        <f t="shared" si="51"/>
        <v>0</v>
      </c>
      <c r="Q235" s="205">
        <v>0.0192</v>
      </c>
      <c r="R235" s="205">
        <f t="shared" si="52"/>
        <v>0.6323711999999999</v>
      </c>
      <c r="S235" s="205">
        <v>0</v>
      </c>
      <c r="T235" s="205">
        <f t="shared" si="53"/>
        <v>0</v>
      </c>
      <c r="U235" s="206" t="s">
        <v>1</v>
      </c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207" t="s">
        <v>375</v>
      </c>
      <c r="AT235" s="207" t="s">
        <v>173</v>
      </c>
      <c r="AU235" s="207" t="s">
        <v>78</v>
      </c>
      <c r="AY235" s="14" t="s">
        <v>125</v>
      </c>
      <c r="BE235" s="208">
        <f t="shared" si="54"/>
        <v>0</v>
      </c>
      <c r="BF235" s="208">
        <f t="shared" si="55"/>
        <v>0</v>
      </c>
      <c r="BG235" s="208">
        <f t="shared" si="56"/>
        <v>0</v>
      </c>
      <c r="BH235" s="208">
        <f t="shared" si="57"/>
        <v>0</v>
      </c>
      <c r="BI235" s="208">
        <f t="shared" si="58"/>
        <v>0</v>
      </c>
      <c r="BJ235" s="14" t="s">
        <v>76</v>
      </c>
      <c r="BK235" s="208">
        <f t="shared" si="59"/>
        <v>0</v>
      </c>
      <c r="BL235" s="14" t="s">
        <v>259</v>
      </c>
      <c r="BM235" s="207" t="s">
        <v>496</v>
      </c>
    </row>
    <row r="236" spans="1:65" s="2" customFormat="1" ht="33" customHeight="1">
      <c r="A236" s="31"/>
      <c r="B236" s="32"/>
      <c r="C236" s="195" t="s">
        <v>497</v>
      </c>
      <c r="D236" s="195" t="s">
        <v>129</v>
      </c>
      <c r="E236" s="196" t="s">
        <v>498</v>
      </c>
      <c r="F236" s="197" t="s">
        <v>499</v>
      </c>
      <c r="G236" s="198" t="s">
        <v>132</v>
      </c>
      <c r="H236" s="199">
        <v>28.64</v>
      </c>
      <c r="I236" s="200"/>
      <c r="J236" s="201">
        <f t="shared" si="50"/>
        <v>0</v>
      </c>
      <c r="K236" s="202"/>
      <c r="L236" s="36"/>
      <c r="M236" s="203" t="s">
        <v>1</v>
      </c>
      <c r="N236" s="204" t="s">
        <v>36</v>
      </c>
      <c r="O236" s="68"/>
      <c r="P236" s="205">
        <f t="shared" si="51"/>
        <v>0</v>
      </c>
      <c r="Q236" s="205">
        <v>0</v>
      </c>
      <c r="R236" s="205">
        <f t="shared" si="52"/>
        <v>0</v>
      </c>
      <c r="S236" s="205">
        <v>0</v>
      </c>
      <c r="T236" s="205">
        <f t="shared" si="53"/>
        <v>0</v>
      </c>
      <c r="U236" s="206" t="s">
        <v>1</v>
      </c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207" t="s">
        <v>259</v>
      </c>
      <c r="AT236" s="207" t="s">
        <v>129</v>
      </c>
      <c r="AU236" s="207" t="s">
        <v>78</v>
      </c>
      <c r="AY236" s="14" t="s">
        <v>125</v>
      </c>
      <c r="BE236" s="208">
        <f t="shared" si="54"/>
        <v>0</v>
      </c>
      <c r="BF236" s="208">
        <f t="shared" si="55"/>
        <v>0</v>
      </c>
      <c r="BG236" s="208">
        <f t="shared" si="56"/>
        <v>0</v>
      </c>
      <c r="BH236" s="208">
        <f t="shared" si="57"/>
        <v>0</v>
      </c>
      <c r="BI236" s="208">
        <f t="shared" si="58"/>
        <v>0</v>
      </c>
      <c r="BJ236" s="14" t="s">
        <v>76</v>
      </c>
      <c r="BK236" s="208">
        <f t="shared" si="59"/>
        <v>0</v>
      </c>
      <c r="BL236" s="14" t="s">
        <v>259</v>
      </c>
      <c r="BM236" s="207" t="s">
        <v>500</v>
      </c>
    </row>
    <row r="237" spans="1:65" s="2" customFormat="1" ht="21.75" customHeight="1">
      <c r="A237" s="31"/>
      <c r="B237" s="32"/>
      <c r="C237" s="195" t="s">
        <v>501</v>
      </c>
      <c r="D237" s="195" t="s">
        <v>129</v>
      </c>
      <c r="E237" s="196" t="s">
        <v>502</v>
      </c>
      <c r="F237" s="197" t="s">
        <v>503</v>
      </c>
      <c r="G237" s="198" t="s">
        <v>132</v>
      </c>
      <c r="H237" s="199">
        <v>28.64</v>
      </c>
      <c r="I237" s="200"/>
      <c r="J237" s="201">
        <f t="shared" si="50"/>
        <v>0</v>
      </c>
      <c r="K237" s="202"/>
      <c r="L237" s="36"/>
      <c r="M237" s="203" t="s">
        <v>1</v>
      </c>
      <c r="N237" s="204" t="s">
        <v>36</v>
      </c>
      <c r="O237" s="68"/>
      <c r="P237" s="205">
        <f t="shared" si="51"/>
        <v>0</v>
      </c>
      <c r="Q237" s="205">
        <v>0</v>
      </c>
      <c r="R237" s="205">
        <f t="shared" si="52"/>
        <v>0</v>
      </c>
      <c r="S237" s="205">
        <v>0</v>
      </c>
      <c r="T237" s="205">
        <f t="shared" si="53"/>
        <v>0</v>
      </c>
      <c r="U237" s="206" t="s">
        <v>1</v>
      </c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207" t="s">
        <v>259</v>
      </c>
      <c r="AT237" s="207" t="s">
        <v>129</v>
      </c>
      <c r="AU237" s="207" t="s">
        <v>78</v>
      </c>
      <c r="AY237" s="14" t="s">
        <v>125</v>
      </c>
      <c r="BE237" s="208">
        <f t="shared" si="54"/>
        <v>0</v>
      </c>
      <c r="BF237" s="208">
        <f t="shared" si="55"/>
        <v>0</v>
      </c>
      <c r="BG237" s="208">
        <f t="shared" si="56"/>
        <v>0</v>
      </c>
      <c r="BH237" s="208">
        <f t="shared" si="57"/>
        <v>0</v>
      </c>
      <c r="BI237" s="208">
        <f t="shared" si="58"/>
        <v>0</v>
      </c>
      <c r="BJ237" s="14" t="s">
        <v>76</v>
      </c>
      <c r="BK237" s="208">
        <f t="shared" si="59"/>
        <v>0</v>
      </c>
      <c r="BL237" s="14" t="s">
        <v>259</v>
      </c>
      <c r="BM237" s="207" t="s">
        <v>504</v>
      </c>
    </row>
    <row r="238" spans="1:65" s="2" customFormat="1" ht="16.5" customHeight="1">
      <c r="A238" s="31"/>
      <c r="B238" s="32"/>
      <c r="C238" s="195" t="s">
        <v>505</v>
      </c>
      <c r="D238" s="195" t="s">
        <v>129</v>
      </c>
      <c r="E238" s="196" t="s">
        <v>506</v>
      </c>
      <c r="F238" s="197" t="s">
        <v>507</v>
      </c>
      <c r="G238" s="198" t="s">
        <v>138</v>
      </c>
      <c r="H238" s="199">
        <v>58.52</v>
      </c>
      <c r="I238" s="200"/>
      <c r="J238" s="201">
        <f t="shared" si="50"/>
        <v>0</v>
      </c>
      <c r="K238" s="202"/>
      <c r="L238" s="36"/>
      <c r="M238" s="203" t="s">
        <v>1</v>
      </c>
      <c r="N238" s="204" t="s">
        <v>36</v>
      </c>
      <c r="O238" s="68"/>
      <c r="P238" s="205">
        <f t="shared" si="51"/>
        <v>0</v>
      </c>
      <c r="Q238" s="205">
        <v>0</v>
      </c>
      <c r="R238" s="205">
        <f t="shared" si="52"/>
        <v>0</v>
      </c>
      <c r="S238" s="205">
        <v>0</v>
      </c>
      <c r="T238" s="205">
        <f t="shared" si="53"/>
        <v>0</v>
      </c>
      <c r="U238" s="206" t="s">
        <v>1</v>
      </c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207" t="s">
        <v>259</v>
      </c>
      <c r="AT238" s="207" t="s">
        <v>129</v>
      </c>
      <c r="AU238" s="207" t="s">
        <v>78</v>
      </c>
      <c r="AY238" s="14" t="s">
        <v>125</v>
      </c>
      <c r="BE238" s="208">
        <f t="shared" si="54"/>
        <v>0</v>
      </c>
      <c r="BF238" s="208">
        <f t="shared" si="55"/>
        <v>0</v>
      </c>
      <c r="BG238" s="208">
        <f t="shared" si="56"/>
        <v>0</v>
      </c>
      <c r="BH238" s="208">
        <f t="shared" si="57"/>
        <v>0</v>
      </c>
      <c r="BI238" s="208">
        <f t="shared" si="58"/>
        <v>0</v>
      </c>
      <c r="BJ238" s="14" t="s">
        <v>76</v>
      </c>
      <c r="BK238" s="208">
        <f t="shared" si="59"/>
        <v>0</v>
      </c>
      <c r="BL238" s="14" t="s">
        <v>259</v>
      </c>
      <c r="BM238" s="207" t="s">
        <v>508</v>
      </c>
    </row>
    <row r="239" spans="1:65" s="2" customFormat="1" ht="16.5" customHeight="1">
      <c r="A239" s="31"/>
      <c r="B239" s="32"/>
      <c r="C239" s="195" t="s">
        <v>509</v>
      </c>
      <c r="D239" s="195" t="s">
        <v>129</v>
      </c>
      <c r="E239" s="196" t="s">
        <v>510</v>
      </c>
      <c r="F239" s="197" t="s">
        <v>511</v>
      </c>
      <c r="G239" s="198" t="s">
        <v>170</v>
      </c>
      <c r="H239" s="199">
        <v>37</v>
      </c>
      <c r="I239" s="200"/>
      <c r="J239" s="201">
        <f t="shared" si="50"/>
        <v>0</v>
      </c>
      <c r="K239" s="202"/>
      <c r="L239" s="36"/>
      <c r="M239" s="203" t="s">
        <v>1</v>
      </c>
      <c r="N239" s="204" t="s">
        <v>36</v>
      </c>
      <c r="O239" s="68"/>
      <c r="P239" s="205">
        <f t="shared" si="51"/>
        <v>0</v>
      </c>
      <c r="Q239" s="205">
        <v>0</v>
      </c>
      <c r="R239" s="205">
        <f t="shared" si="52"/>
        <v>0</v>
      </c>
      <c r="S239" s="205">
        <v>0</v>
      </c>
      <c r="T239" s="205">
        <f t="shared" si="53"/>
        <v>0</v>
      </c>
      <c r="U239" s="206" t="s">
        <v>1</v>
      </c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207" t="s">
        <v>259</v>
      </c>
      <c r="AT239" s="207" t="s">
        <v>129</v>
      </c>
      <c r="AU239" s="207" t="s">
        <v>78</v>
      </c>
      <c r="AY239" s="14" t="s">
        <v>125</v>
      </c>
      <c r="BE239" s="208">
        <f t="shared" si="54"/>
        <v>0</v>
      </c>
      <c r="BF239" s="208">
        <f t="shared" si="55"/>
        <v>0</v>
      </c>
      <c r="BG239" s="208">
        <f t="shared" si="56"/>
        <v>0</v>
      </c>
      <c r="BH239" s="208">
        <f t="shared" si="57"/>
        <v>0</v>
      </c>
      <c r="BI239" s="208">
        <f t="shared" si="58"/>
        <v>0</v>
      </c>
      <c r="BJ239" s="14" t="s">
        <v>76</v>
      </c>
      <c r="BK239" s="208">
        <f t="shared" si="59"/>
        <v>0</v>
      </c>
      <c r="BL239" s="14" t="s">
        <v>259</v>
      </c>
      <c r="BM239" s="207" t="s">
        <v>512</v>
      </c>
    </row>
    <row r="240" spans="1:65" s="2" customFormat="1" ht="16.5" customHeight="1">
      <c r="A240" s="31"/>
      <c r="B240" s="32"/>
      <c r="C240" s="195" t="s">
        <v>513</v>
      </c>
      <c r="D240" s="195" t="s">
        <v>129</v>
      </c>
      <c r="E240" s="196" t="s">
        <v>514</v>
      </c>
      <c r="F240" s="197" t="s">
        <v>515</v>
      </c>
      <c r="G240" s="198" t="s">
        <v>170</v>
      </c>
      <c r="H240" s="199">
        <v>2</v>
      </c>
      <c r="I240" s="200"/>
      <c r="J240" s="201">
        <f t="shared" si="50"/>
        <v>0</v>
      </c>
      <c r="K240" s="202"/>
      <c r="L240" s="36"/>
      <c r="M240" s="203" t="s">
        <v>1</v>
      </c>
      <c r="N240" s="204" t="s">
        <v>36</v>
      </c>
      <c r="O240" s="68"/>
      <c r="P240" s="205">
        <f t="shared" si="51"/>
        <v>0</v>
      </c>
      <c r="Q240" s="205">
        <v>0</v>
      </c>
      <c r="R240" s="205">
        <f t="shared" si="52"/>
        <v>0</v>
      </c>
      <c r="S240" s="205">
        <v>0</v>
      </c>
      <c r="T240" s="205">
        <f t="shared" si="53"/>
        <v>0</v>
      </c>
      <c r="U240" s="206" t="s">
        <v>1</v>
      </c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207" t="s">
        <v>259</v>
      </c>
      <c r="AT240" s="207" t="s">
        <v>129</v>
      </c>
      <c r="AU240" s="207" t="s">
        <v>78</v>
      </c>
      <c r="AY240" s="14" t="s">
        <v>125</v>
      </c>
      <c r="BE240" s="208">
        <f t="shared" si="54"/>
        <v>0</v>
      </c>
      <c r="BF240" s="208">
        <f t="shared" si="55"/>
        <v>0</v>
      </c>
      <c r="BG240" s="208">
        <f t="shared" si="56"/>
        <v>0</v>
      </c>
      <c r="BH240" s="208">
        <f t="shared" si="57"/>
        <v>0</v>
      </c>
      <c r="BI240" s="208">
        <f t="shared" si="58"/>
        <v>0</v>
      </c>
      <c r="BJ240" s="14" t="s">
        <v>76</v>
      </c>
      <c r="BK240" s="208">
        <f t="shared" si="59"/>
        <v>0</v>
      </c>
      <c r="BL240" s="14" t="s">
        <v>259</v>
      </c>
      <c r="BM240" s="207" t="s">
        <v>516</v>
      </c>
    </row>
    <row r="241" spans="1:65" s="2" customFormat="1" ht="16.5" customHeight="1">
      <c r="A241" s="31"/>
      <c r="B241" s="32"/>
      <c r="C241" s="195" t="s">
        <v>517</v>
      </c>
      <c r="D241" s="195" t="s">
        <v>129</v>
      </c>
      <c r="E241" s="196" t="s">
        <v>518</v>
      </c>
      <c r="F241" s="197" t="s">
        <v>519</v>
      </c>
      <c r="G241" s="198" t="s">
        <v>138</v>
      </c>
      <c r="H241" s="199">
        <v>34.52</v>
      </c>
      <c r="I241" s="200"/>
      <c r="J241" s="201">
        <f t="shared" si="50"/>
        <v>0</v>
      </c>
      <c r="K241" s="202"/>
      <c r="L241" s="36"/>
      <c r="M241" s="203" t="s">
        <v>1</v>
      </c>
      <c r="N241" s="204" t="s">
        <v>36</v>
      </c>
      <c r="O241" s="68"/>
      <c r="P241" s="205">
        <f t="shared" si="51"/>
        <v>0</v>
      </c>
      <c r="Q241" s="205">
        <v>0</v>
      </c>
      <c r="R241" s="205">
        <f t="shared" si="52"/>
        <v>0</v>
      </c>
      <c r="S241" s="205">
        <v>0</v>
      </c>
      <c r="T241" s="205">
        <f t="shared" si="53"/>
        <v>0</v>
      </c>
      <c r="U241" s="206" t="s">
        <v>1</v>
      </c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207" t="s">
        <v>259</v>
      </c>
      <c r="AT241" s="207" t="s">
        <v>129</v>
      </c>
      <c r="AU241" s="207" t="s">
        <v>78</v>
      </c>
      <c r="AY241" s="14" t="s">
        <v>125</v>
      </c>
      <c r="BE241" s="208">
        <f t="shared" si="54"/>
        <v>0</v>
      </c>
      <c r="BF241" s="208">
        <f t="shared" si="55"/>
        <v>0</v>
      </c>
      <c r="BG241" s="208">
        <f t="shared" si="56"/>
        <v>0</v>
      </c>
      <c r="BH241" s="208">
        <f t="shared" si="57"/>
        <v>0</v>
      </c>
      <c r="BI241" s="208">
        <f t="shared" si="58"/>
        <v>0</v>
      </c>
      <c r="BJ241" s="14" t="s">
        <v>76</v>
      </c>
      <c r="BK241" s="208">
        <f t="shared" si="59"/>
        <v>0</v>
      </c>
      <c r="BL241" s="14" t="s">
        <v>259</v>
      </c>
      <c r="BM241" s="207" t="s">
        <v>520</v>
      </c>
    </row>
    <row r="242" spans="1:65" s="2" customFormat="1" ht="21.75" customHeight="1">
      <c r="A242" s="31"/>
      <c r="B242" s="32"/>
      <c r="C242" s="195" t="s">
        <v>521</v>
      </c>
      <c r="D242" s="195" t="s">
        <v>129</v>
      </c>
      <c r="E242" s="196" t="s">
        <v>522</v>
      </c>
      <c r="F242" s="197" t="s">
        <v>523</v>
      </c>
      <c r="G242" s="198" t="s">
        <v>232</v>
      </c>
      <c r="H242" s="199">
        <v>0.632</v>
      </c>
      <c r="I242" s="200"/>
      <c r="J242" s="201">
        <f t="shared" si="50"/>
        <v>0</v>
      </c>
      <c r="K242" s="202"/>
      <c r="L242" s="36"/>
      <c r="M242" s="203" t="s">
        <v>1</v>
      </c>
      <c r="N242" s="204" t="s">
        <v>36</v>
      </c>
      <c r="O242" s="68"/>
      <c r="P242" s="205">
        <f t="shared" si="51"/>
        <v>0</v>
      </c>
      <c r="Q242" s="205">
        <v>0</v>
      </c>
      <c r="R242" s="205">
        <f t="shared" si="52"/>
        <v>0</v>
      </c>
      <c r="S242" s="205">
        <v>0</v>
      </c>
      <c r="T242" s="205">
        <f t="shared" si="53"/>
        <v>0</v>
      </c>
      <c r="U242" s="206" t="s">
        <v>1</v>
      </c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207" t="s">
        <v>259</v>
      </c>
      <c r="AT242" s="207" t="s">
        <v>129</v>
      </c>
      <c r="AU242" s="207" t="s">
        <v>78</v>
      </c>
      <c r="AY242" s="14" t="s">
        <v>125</v>
      </c>
      <c r="BE242" s="208">
        <f t="shared" si="54"/>
        <v>0</v>
      </c>
      <c r="BF242" s="208">
        <f t="shared" si="55"/>
        <v>0</v>
      </c>
      <c r="BG242" s="208">
        <f t="shared" si="56"/>
        <v>0</v>
      </c>
      <c r="BH242" s="208">
        <f t="shared" si="57"/>
        <v>0</v>
      </c>
      <c r="BI242" s="208">
        <f t="shared" si="58"/>
        <v>0</v>
      </c>
      <c r="BJ242" s="14" t="s">
        <v>76</v>
      </c>
      <c r="BK242" s="208">
        <f t="shared" si="59"/>
        <v>0</v>
      </c>
      <c r="BL242" s="14" t="s">
        <v>259</v>
      </c>
      <c r="BM242" s="207" t="s">
        <v>524</v>
      </c>
    </row>
    <row r="243" spans="1:65" s="2" customFormat="1" ht="21.75" customHeight="1">
      <c r="A243" s="31"/>
      <c r="B243" s="32"/>
      <c r="C243" s="195" t="s">
        <v>525</v>
      </c>
      <c r="D243" s="195" t="s">
        <v>129</v>
      </c>
      <c r="E243" s="196" t="s">
        <v>526</v>
      </c>
      <c r="F243" s="197" t="s">
        <v>527</v>
      </c>
      <c r="G243" s="198" t="s">
        <v>232</v>
      </c>
      <c r="H243" s="199">
        <v>0.632</v>
      </c>
      <c r="I243" s="200"/>
      <c r="J243" s="201">
        <f t="shared" si="50"/>
        <v>0</v>
      </c>
      <c r="K243" s="202"/>
      <c r="L243" s="36"/>
      <c r="M243" s="203" t="s">
        <v>1</v>
      </c>
      <c r="N243" s="204" t="s">
        <v>36</v>
      </c>
      <c r="O243" s="68"/>
      <c r="P243" s="205">
        <f t="shared" si="51"/>
        <v>0</v>
      </c>
      <c r="Q243" s="205">
        <v>0</v>
      </c>
      <c r="R243" s="205">
        <f t="shared" si="52"/>
        <v>0</v>
      </c>
      <c r="S243" s="205">
        <v>0</v>
      </c>
      <c r="T243" s="205">
        <f t="shared" si="53"/>
        <v>0</v>
      </c>
      <c r="U243" s="206" t="s">
        <v>1</v>
      </c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207" t="s">
        <v>259</v>
      </c>
      <c r="AT243" s="207" t="s">
        <v>129</v>
      </c>
      <c r="AU243" s="207" t="s">
        <v>78</v>
      </c>
      <c r="AY243" s="14" t="s">
        <v>125</v>
      </c>
      <c r="BE243" s="208">
        <f t="shared" si="54"/>
        <v>0</v>
      </c>
      <c r="BF243" s="208">
        <f t="shared" si="55"/>
        <v>0</v>
      </c>
      <c r="BG243" s="208">
        <f t="shared" si="56"/>
        <v>0</v>
      </c>
      <c r="BH243" s="208">
        <f t="shared" si="57"/>
        <v>0</v>
      </c>
      <c r="BI243" s="208">
        <f t="shared" si="58"/>
        <v>0</v>
      </c>
      <c r="BJ243" s="14" t="s">
        <v>76</v>
      </c>
      <c r="BK243" s="208">
        <f t="shared" si="59"/>
        <v>0</v>
      </c>
      <c r="BL243" s="14" t="s">
        <v>259</v>
      </c>
      <c r="BM243" s="207" t="s">
        <v>528</v>
      </c>
    </row>
    <row r="244" spans="2:63" s="12" customFormat="1" ht="22.9" customHeight="1">
      <c r="B244" s="179"/>
      <c r="C244" s="180"/>
      <c r="D244" s="181" t="s">
        <v>70</v>
      </c>
      <c r="E244" s="193" t="s">
        <v>529</v>
      </c>
      <c r="F244" s="193" t="s">
        <v>530</v>
      </c>
      <c r="G244" s="180"/>
      <c r="H244" s="180"/>
      <c r="I244" s="183"/>
      <c r="J244" s="194">
        <f>BK244</f>
        <v>0</v>
      </c>
      <c r="K244" s="180"/>
      <c r="L244" s="185"/>
      <c r="M244" s="186"/>
      <c r="N244" s="187"/>
      <c r="O244" s="187"/>
      <c r="P244" s="188">
        <f>SUM(P245:P257)</f>
        <v>0</v>
      </c>
      <c r="Q244" s="187"/>
      <c r="R244" s="188">
        <f>SUM(R245:R257)</f>
        <v>0.8508493999999998</v>
      </c>
      <c r="S244" s="187"/>
      <c r="T244" s="188">
        <f>SUM(T245:T257)</f>
        <v>0</v>
      </c>
      <c r="U244" s="189"/>
      <c r="AR244" s="190" t="s">
        <v>78</v>
      </c>
      <c r="AT244" s="191" t="s">
        <v>70</v>
      </c>
      <c r="AU244" s="191" t="s">
        <v>76</v>
      </c>
      <c r="AY244" s="190" t="s">
        <v>125</v>
      </c>
      <c r="BK244" s="192">
        <f>SUM(BK245:BK257)</f>
        <v>0</v>
      </c>
    </row>
    <row r="245" spans="1:65" s="2" customFormat="1" ht="16.5" customHeight="1">
      <c r="A245" s="31"/>
      <c r="B245" s="32"/>
      <c r="C245" s="195" t="s">
        <v>531</v>
      </c>
      <c r="D245" s="195" t="s">
        <v>129</v>
      </c>
      <c r="E245" s="196" t="s">
        <v>532</v>
      </c>
      <c r="F245" s="197" t="s">
        <v>533</v>
      </c>
      <c r="G245" s="198" t="s">
        <v>132</v>
      </c>
      <c r="H245" s="199">
        <v>201.035</v>
      </c>
      <c r="I245" s="200"/>
      <c r="J245" s="201">
        <f aca="true" t="shared" si="60" ref="J245:J257">ROUND(I245*H245,2)</f>
        <v>0</v>
      </c>
      <c r="K245" s="202"/>
      <c r="L245" s="36"/>
      <c r="M245" s="203" t="s">
        <v>1</v>
      </c>
      <c r="N245" s="204" t="s">
        <v>36</v>
      </c>
      <c r="O245" s="68"/>
      <c r="P245" s="205">
        <f aca="true" t="shared" si="61" ref="P245:P257">O245*H245</f>
        <v>0</v>
      </c>
      <c r="Q245" s="205">
        <v>0</v>
      </c>
      <c r="R245" s="205">
        <f aca="true" t="shared" si="62" ref="R245:R257">Q245*H245</f>
        <v>0</v>
      </c>
      <c r="S245" s="205">
        <v>0</v>
      </c>
      <c r="T245" s="205">
        <f aca="true" t="shared" si="63" ref="T245:T257">S245*H245</f>
        <v>0</v>
      </c>
      <c r="U245" s="206" t="s">
        <v>1</v>
      </c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207" t="s">
        <v>259</v>
      </c>
      <c r="AT245" s="207" t="s">
        <v>129</v>
      </c>
      <c r="AU245" s="207" t="s">
        <v>78</v>
      </c>
      <c r="AY245" s="14" t="s">
        <v>125</v>
      </c>
      <c r="BE245" s="208">
        <f aca="true" t="shared" si="64" ref="BE245:BE257">IF(N245="základní",J245,0)</f>
        <v>0</v>
      </c>
      <c r="BF245" s="208">
        <f aca="true" t="shared" si="65" ref="BF245:BF257">IF(N245="snížená",J245,0)</f>
        <v>0</v>
      </c>
      <c r="BG245" s="208">
        <f aca="true" t="shared" si="66" ref="BG245:BG257">IF(N245="zákl. přenesená",J245,0)</f>
        <v>0</v>
      </c>
      <c r="BH245" s="208">
        <f aca="true" t="shared" si="67" ref="BH245:BH257">IF(N245="sníž. přenesená",J245,0)</f>
        <v>0</v>
      </c>
      <c r="BI245" s="208">
        <f aca="true" t="shared" si="68" ref="BI245:BI257">IF(N245="nulová",J245,0)</f>
        <v>0</v>
      </c>
      <c r="BJ245" s="14" t="s">
        <v>76</v>
      </c>
      <c r="BK245" s="208">
        <f aca="true" t="shared" si="69" ref="BK245:BK257">ROUND(I245*H245,2)</f>
        <v>0</v>
      </c>
      <c r="BL245" s="14" t="s">
        <v>259</v>
      </c>
      <c r="BM245" s="207" t="s">
        <v>534</v>
      </c>
    </row>
    <row r="246" spans="1:65" s="2" customFormat="1" ht="16.5" customHeight="1">
      <c r="A246" s="31"/>
      <c r="B246" s="32"/>
      <c r="C246" s="195" t="s">
        <v>535</v>
      </c>
      <c r="D246" s="195" t="s">
        <v>129</v>
      </c>
      <c r="E246" s="196" t="s">
        <v>536</v>
      </c>
      <c r="F246" s="197" t="s">
        <v>537</v>
      </c>
      <c r="G246" s="198" t="s">
        <v>132</v>
      </c>
      <c r="H246" s="199">
        <v>152.79</v>
      </c>
      <c r="I246" s="200"/>
      <c r="J246" s="201">
        <f t="shared" si="60"/>
        <v>0</v>
      </c>
      <c r="K246" s="202"/>
      <c r="L246" s="36"/>
      <c r="M246" s="203" t="s">
        <v>1</v>
      </c>
      <c r="N246" s="204" t="s">
        <v>36</v>
      </c>
      <c r="O246" s="68"/>
      <c r="P246" s="205">
        <f t="shared" si="61"/>
        <v>0</v>
      </c>
      <c r="Q246" s="205">
        <v>0.0003</v>
      </c>
      <c r="R246" s="205">
        <f t="shared" si="62"/>
        <v>0.045836999999999996</v>
      </c>
      <c r="S246" s="205">
        <v>0</v>
      </c>
      <c r="T246" s="205">
        <f t="shared" si="63"/>
        <v>0</v>
      </c>
      <c r="U246" s="206" t="s">
        <v>1</v>
      </c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207" t="s">
        <v>259</v>
      </c>
      <c r="AT246" s="207" t="s">
        <v>129</v>
      </c>
      <c r="AU246" s="207" t="s">
        <v>78</v>
      </c>
      <c r="AY246" s="14" t="s">
        <v>125</v>
      </c>
      <c r="BE246" s="208">
        <f t="shared" si="64"/>
        <v>0</v>
      </c>
      <c r="BF246" s="208">
        <f t="shared" si="65"/>
        <v>0</v>
      </c>
      <c r="BG246" s="208">
        <f t="shared" si="66"/>
        <v>0</v>
      </c>
      <c r="BH246" s="208">
        <f t="shared" si="67"/>
        <v>0</v>
      </c>
      <c r="BI246" s="208">
        <f t="shared" si="68"/>
        <v>0</v>
      </c>
      <c r="BJ246" s="14" t="s">
        <v>76</v>
      </c>
      <c r="BK246" s="208">
        <f t="shared" si="69"/>
        <v>0</v>
      </c>
      <c r="BL246" s="14" t="s">
        <v>259</v>
      </c>
      <c r="BM246" s="207" t="s">
        <v>538</v>
      </c>
    </row>
    <row r="247" spans="1:65" s="2" customFormat="1" ht="21.75" customHeight="1">
      <c r="A247" s="31"/>
      <c r="B247" s="32"/>
      <c r="C247" s="195" t="s">
        <v>539</v>
      </c>
      <c r="D247" s="195" t="s">
        <v>129</v>
      </c>
      <c r="E247" s="196" t="s">
        <v>540</v>
      </c>
      <c r="F247" s="197" t="s">
        <v>541</v>
      </c>
      <c r="G247" s="198" t="s">
        <v>132</v>
      </c>
      <c r="H247" s="199">
        <v>71.84</v>
      </c>
      <c r="I247" s="200"/>
      <c r="J247" s="201">
        <f t="shared" si="60"/>
        <v>0</v>
      </c>
      <c r="K247" s="202"/>
      <c r="L247" s="36"/>
      <c r="M247" s="203" t="s">
        <v>1</v>
      </c>
      <c r="N247" s="204" t="s">
        <v>36</v>
      </c>
      <c r="O247" s="68"/>
      <c r="P247" s="205">
        <f t="shared" si="61"/>
        <v>0</v>
      </c>
      <c r="Q247" s="205">
        <v>0.0015</v>
      </c>
      <c r="R247" s="205">
        <f t="shared" si="62"/>
        <v>0.10776000000000001</v>
      </c>
      <c r="S247" s="205">
        <v>0</v>
      </c>
      <c r="T247" s="205">
        <f t="shared" si="63"/>
        <v>0</v>
      </c>
      <c r="U247" s="206" t="s">
        <v>1</v>
      </c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207" t="s">
        <v>259</v>
      </c>
      <c r="AT247" s="207" t="s">
        <v>129</v>
      </c>
      <c r="AU247" s="207" t="s">
        <v>78</v>
      </c>
      <c r="AY247" s="14" t="s">
        <v>125</v>
      </c>
      <c r="BE247" s="208">
        <f t="shared" si="64"/>
        <v>0</v>
      </c>
      <c r="BF247" s="208">
        <f t="shared" si="65"/>
        <v>0</v>
      </c>
      <c r="BG247" s="208">
        <f t="shared" si="66"/>
        <v>0</v>
      </c>
      <c r="BH247" s="208">
        <f t="shared" si="67"/>
        <v>0</v>
      </c>
      <c r="BI247" s="208">
        <f t="shared" si="68"/>
        <v>0</v>
      </c>
      <c r="BJ247" s="14" t="s">
        <v>76</v>
      </c>
      <c r="BK247" s="208">
        <f t="shared" si="69"/>
        <v>0</v>
      </c>
      <c r="BL247" s="14" t="s">
        <v>259</v>
      </c>
      <c r="BM247" s="207" t="s">
        <v>542</v>
      </c>
    </row>
    <row r="248" spans="1:65" s="2" customFormat="1" ht="16.5" customHeight="1">
      <c r="A248" s="31"/>
      <c r="B248" s="32"/>
      <c r="C248" s="195" t="s">
        <v>543</v>
      </c>
      <c r="D248" s="195" t="s">
        <v>129</v>
      </c>
      <c r="E248" s="196" t="s">
        <v>544</v>
      </c>
      <c r="F248" s="197" t="s">
        <v>545</v>
      </c>
      <c r="G248" s="198" t="s">
        <v>132</v>
      </c>
      <c r="H248" s="199">
        <v>152.79</v>
      </c>
      <c r="I248" s="200"/>
      <c r="J248" s="201">
        <f t="shared" si="60"/>
        <v>0</v>
      </c>
      <c r="K248" s="202"/>
      <c r="L248" s="36"/>
      <c r="M248" s="203" t="s">
        <v>1</v>
      </c>
      <c r="N248" s="204" t="s">
        <v>36</v>
      </c>
      <c r="O248" s="68"/>
      <c r="P248" s="205">
        <f t="shared" si="61"/>
        <v>0</v>
      </c>
      <c r="Q248" s="205">
        <v>0.0045</v>
      </c>
      <c r="R248" s="205">
        <f t="shared" si="62"/>
        <v>0.6875549999999999</v>
      </c>
      <c r="S248" s="205">
        <v>0</v>
      </c>
      <c r="T248" s="205">
        <f t="shared" si="63"/>
        <v>0</v>
      </c>
      <c r="U248" s="206" t="s">
        <v>1</v>
      </c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R248" s="207" t="s">
        <v>259</v>
      </c>
      <c r="AT248" s="207" t="s">
        <v>129</v>
      </c>
      <c r="AU248" s="207" t="s">
        <v>78</v>
      </c>
      <c r="AY248" s="14" t="s">
        <v>125</v>
      </c>
      <c r="BE248" s="208">
        <f t="shared" si="64"/>
        <v>0</v>
      </c>
      <c r="BF248" s="208">
        <f t="shared" si="65"/>
        <v>0</v>
      </c>
      <c r="BG248" s="208">
        <f t="shared" si="66"/>
        <v>0</v>
      </c>
      <c r="BH248" s="208">
        <f t="shared" si="67"/>
        <v>0</v>
      </c>
      <c r="BI248" s="208">
        <f t="shared" si="68"/>
        <v>0</v>
      </c>
      <c r="BJ248" s="14" t="s">
        <v>76</v>
      </c>
      <c r="BK248" s="208">
        <f t="shared" si="69"/>
        <v>0</v>
      </c>
      <c r="BL248" s="14" t="s">
        <v>259</v>
      </c>
      <c r="BM248" s="207" t="s">
        <v>546</v>
      </c>
    </row>
    <row r="249" spans="1:65" s="2" customFormat="1" ht="16.5" customHeight="1">
      <c r="A249" s="31"/>
      <c r="B249" s="32"/>
      <c r="C249" s="195" t="s">
        <v>547</v>
      </c>
      <c r="D249" s="195" t="s">
        <v>129</v>
      </c>
      <c r="E249" s="196" t="s">
        <v>548</v>
      </c>
      <c r="F249" s="197" t="s">
        <v>549</v>
      </c>
      <c r="G249" s="198" t="s">
        <v>138</v>
      </c>
      <c r="H249" s="199">
        <v>22</v>
      </c>
      <c r="I249" s="200"/>
      <c r="J249" s="201">
        <f t="shared" si="60"/>
        <v>0</v>
      </c>
      <c r="K249" s="202"/>
      <c r="L249" s="36"/>
      <c r="M249" s="203" t="s">
        <v>1</v>
      </c>
      <c r="N249" s="204" t="s">
        <v>36</v>
      </c>
      <c r="O249" s="68"/>
      <c r="P249" s="205">
        <f t="shared" si="61"/>
        <v>0</v>
      </c>
      <c r="Q249" s="205">
        <v>0.0002</v>
      </c>
      <c r="R249" s="205">
        <f t="shared" si="62"/>
        <v>0.0044</v>
      </c>
      <c r="S249" s="205">
        <v>0</v>
      </c>
      <c r="T249" s="205">
        <f t="shared" si="63"/>
        <v>0</v>
      </c>
      <c r="U249" s="206" t="s">
        <v>1</v>
      </c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207" t="s">
        <v>259</v>
      </c>
      <c r="AT249" s="207" t="s">
        <v>129</v>
      </c>
      <c r="AU249" s="207" t="s">
        <v>78</v>
      </c>
      <c r="AY249" s="14" t="s">
        <v>125</v>
      </c>
      <c r="BE249" s="208">
        <f t="shared" si="64"/>
        <v>0</v>
      </c>
      <c r="BF249" s="208">
        <f t="shared" si="65"/>
        <v>0</v>
      </c>
      <c r="BG249" s="208">
        <f t="shared" si="66"/>
        <v>0</v>
      </c>
      <c r="BH249" s="208">
        <f t="shared" si="67"/>
        <v>0</v>
      </c>
      <c r="BI249" s="208">
        <f t="shared" si="68"/>
        <v>0</v>
      </c>
      <c r="BJ249" s="14" t="s">
        <v>76</v>
      </c>
      <c r="BK249" s="208">
        <f t="shared" si="69"/>
        <v>0</v>
      </c>
      <c r="BL249" s="14" t="s">
        <v>259</v>
      </c>
      <c r="BM249" s="207" t="s">
        <v>550</v>
      </c>
    </row>
    <row r="250" spans="1:65" s="2" customFormat="1" ht="21.75" customHeight="1">
      <c r="A250" s="31"/>
      <c r="B250" s="32"/>
      <c r="C250" s="209" t="s">
        <v>551</v>
      </c>
      <c r="D250" s="209" t="s">
        <v>173</v>
      </c>
      <c r="E250" s="210" t="s">
        <v>552</v>
      </c>
      <c r="F250" s="211" t="s">
        <v>553</v>
      </c>
      <c r="G250" s="212" t="s">
        <v>138</v>
      </c>
      <c r="H250" s="213">
        <v>22</v>
      </c>
      <c r="I250" s="214"/>
      <c r="J250" s="215">
        <f t="shared" si="60"/>
        <v>0</v>
      </c>
      <c r="K250" s="216"/>
      <c r="L250" s="217"/>
      <c r="M250" s="218" t="s">
        <v>1</v>
      </c>
      <c r="N250" s="219" t="s">
        <v>36</v>
      </c>
      <c r="O250" s="68"/>
      <c r="P250" s="205">
        <f t="shared" si="61"/>
        <v>0</v>
      </c>
      <c r="Q250" s="205">
        <v>0.0001</v>
      </c>
      <c r="R250" s="205">
        <f t="shared" si="62"/>
        <v>0.0022</v>
      </c>
      <c r="S250" s="205">
        <v>0</v>
      </c>
      <c r="T250" s="205">
        <f t="shared" si="63"/>
        <v>0</v>
      </c>
      <c r="U250" s="206" t="s">
        <v>1</v>
      </c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207" t="s">
        <v>375</v>
      </c>
      <c r="AT250" s="207" t="s">
        <v>173</v>
      </c>
      <c r="AU250" s="207" t="s">
        <v>78</v>
      </c>
      <c r="AY250" s="14" t="s">
        <v>125</v>
      </c>
      <c r="BE250" s="208">
        <f t="shared" si="64"/>
        <v>0</v>
      </c>
      <c r="BF250" s="208">
        <f t="shared" si="65"/>
        <v>0</v>
      </c>
      <c r="BG250" s="208">
        <f t="shared" si="66"/>
        <v>0</v>
      </c>
      <c r="BH250" s="208">
        <f t="shared" si="67"/>
        <v>0</v>
      </c>
      <c r="BI250" s="208">
        <f t="shared" si="68"/>
        <v>0</v>
      </c>
      <c r="BJ250" s="14" t="s">
        <v>76</v>
      </c>
      <c r="BK250" s="208">
        <f t="shared" si="69"/>
        <v>0</v>
      </c>
      <c r="BL250" s="14" t="s">
        <v>259</v>
      </c>
      <c r="BM250" s="207" t="s">
        <v>554</v>
      </c>
    </row>
    <row r="251" spans="1:65" s="2" customFormat="1" ht="21.75" customHeight="1">
      <c r="A251" s="31"/>
      <c r="B251" s="32"/>
      <c r="C251" s="195" t="s">
        <v>555</v>
      </c>
      <c r="D251" s="195" t="s">
        <v>129</v>
      </c>
      <c r="E251" s="196" t="s">
        <v>556</v>
      </c>
      <c r="F251" s="197" t="s">
        <v>557</v>
      </c>
      <c r="G251" s="198" t="s">
        <v>132</v>
      </c>
      <c r="H251" s="199">
        <v>152.79</v>
      </c>
      <c r="I251" s="200"/>
      <c r="J251" s="201">
        <f t="shared" si="60"/>
        <v>0</v>
      </c>
      <c r="K251" s="202"/>
      <c r="L251" s="36"/>
      <c r="M251" s="203" t="s">
        <v>1</v>
      </c>
      <c r="N251" s="204" t="s">
        <v>36</v>
      </c>
      <c r="O251" s="68"/>
      <c r="P251" s="205">
        <f t="shared" si="61"/>
        <v>0</v>
      </c>
      <c r="Q251" s="205">
        <v>0</v>
      </c>
      <c r="R251" s="205">
        <f t="shared" si="62"/>
        <v>0</v>
      </c>
      <c r="S251" s="205">
        <v>0</v>
      </c>
      <c r="T251" s="205">
        <f t="shared" si="63"/>
        <v>0</v>
      </c>
      <c r="U251" s="206" t="s">
        <v>1</v>
      </c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207" t="s">
        <v>259</v>
      </c>
      <c r="AT251" s="207" t="s">
        <v>129</v>
      </c>
      <c r="AU251" s="207" t="s">
        <v>78</v>
      </c>
      <c r="AY251" s="14" t="s">
        <v>125</v>
      </c>
      <c r="BE251" s="208">
        <f t="shared" si="64"/>
        <v>0</v>
      </c>
      <c r="BF251" s="208">
        <f t="shared" si="65"/>
        <v>0</v>
      </c>
      <c r="BG251" s="208">
        <f t="shared" si="66"/>
        <v>0</v>
      </c>
      <c r="BH251" s="208">
        <f t="shared" si="67"/>
        <v>0</v>
      </c>
      <c r="BI251" s="208">
        <f t="shared" si="68"/>
        <v>0</v>
      </c>
      <c r="BJ251" s="14" t="s">
        <v>76</v>
      </c>
      <c r="BK251" s="208">
        <f t="shared" si="69"/>
        <v>0</v>
      </c>
      <c r="BL251" s="14" t="s">
        <v>259</v>
      </c>
      <c r="BM251" s="207" t="s">
        <v>558</v>
      </c>
    </row>
    <row r="252" spans="1:65" s="2" customFormat="1" ht="16.5" customHeight="1">
      <c r="A252" s="31"/>
      <c r="B252" s="32"/>
      <c r="C252" s="209" t="s">
        <v>559</v>
      </c>
      <c r="D252" s="209" t="s">
        <v>173</v>
      </c>
      <c r="E252" s="210" t="s">
        <v>560</v>
      </c>
      <c r="F252" s="211" t="s">
        <v>561</v>
      </c>
      <c r="G252" s="212" t="s">
        <v>132</v>
      </c>
      <c r="H252" s="213">
        <v>166.541</v>
      </c>
      <c r="I252" s="214"/>
      <c r="J252" s="215">
        <f t="shared" si="60"/>
        <v>0</v>
      </c>
      <c r="K252" s="216"/>
      <c r="L252" s="217"/>
      <c r="M252" s="218" t="s">
        <v>1</v>
      </c>
      <c r="N252" s="219" t="s">
        <v>36</v>
      </c>
      <c r="O252" s="68"/>
      <c r="P252" s="205">
        <f t="shared" si="61"/>
        <v>0</v>
      </c>
      <c r="Q252" s="205">
        <v>0</v>
      </c>
      <c r="R252" s="205">
        <f t="shared" si="62"/>
        <v>0</v>
      </c>
      <c r="S252" s="205">
        <v>0</v>
      </c>
      <c r="T252" s="205">
        <f t="shared" si="63"/>
        <v>0</v>
      </c>
      <c r="U252" s="206" t="s">
        <v>1</v>
      </c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R252" s="207" t="s">
        <v>375</v>
      </c>
      <c r="AT252" s="207" t="s">
        <v>173</v>
      </c>
      <c r="AU252" s="207" t="s">
        <v>78</v>
      </c>
      <c r="AY252" s="14" t="s">
        <v>125</v>
      </c>
      <c r="BE252" s="208">
        <f t="shared" si="64"/>
        <v>0</v>
      </c>
      <c r="BF252" s="208">
        <f t="shared" si="65"/>
        <v>0</v>
      </c>
      <c r="BG252" s="208">
        <f t="shared" si="66"/>
        <v>0</v>
      </c>
      <c r="BH252" s="208">
        <f t="shared" si="67"/>
        <v>0</v>
      </c>
      <c r="BI252" s="208">
        <f t="shared" si="68"/>
        <v>0</v>
      </c>
      <c r="BJ252" s="14" t="s">
        <v>76</v>
      </c>
      <c r="BK252" s="208">
        <f t="shared" si="69"/>
        <v>0</v>
      </c>
      <c r="BL252" s="14" t="s">
        <v>259</v>
      </c>
      <c r="BM252" s="207" t="s">
        <v>562</v>
      </c>
    </row>
    <row r="253" spans="1:65" s="2" customFormat="1" ht="16.5" customHeight="1">
      <c r="A253" s="31"/>
      <c r="B253" s="32"/>
      <c r="C253" s="195" t="s">
        <v>563</v>
      </c>
      <c r="D253" s="195" t="s">
        <v>129</v>
      </c>
      <c r="E253" s="196" t="s">
        <v>564</v>
      </c>
      <c r="F253" s="197" t="s">
        <v>565</v>
      </c>
      <c r="G253" s="198" t="s">
        <v>138</v>
      </c>
      <c r="H253" s="199">
        <v>58</v>
      </c>
      <c r="I253" s="200"/>
      <c r="J253" s="201">
        <f t="shared" si="60"/>
        <v>0</v>
      </c>
      <c r="K253" s="202"/>
      <c r="L253" s="36"/>
      <c r="M253" s="203" t="s">
        <v>1</v>
      </c>
      <c r="N253" s="204" t="s">
        <v>36</v>
      </c>
      <c r="O253" s="68"/>
      <c r="P253" s="205">
        <f t="shared" si="61"/>
        <v>0</v>
      </c>
      <c r="Q253" s="205">
        <v>3E-05</v>
      </c>
      <c r="R253" s="205">
        <f t="shared" si="62"/>
        <v>0.00174</v>
      </c>
      <c r="S253" s="205">
        <v>0</v>
      </c>
      <c r="T253" s="205">
        <f t="shared" si="63"/>
        <v>0</v>
      </c>
      <c r="U253" s="206" t="s">
        <v>1</v>
      </c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207" t="s">
        <v>259</v>
      </c>
      <c r="AT253" s="207" t="s">
        <v>129</v>
      </c>
      <c r="AU253" s="207" t="s">
        <v>78</v>
      </c>
      <c r="AY253" s="14" t="s">
        <v>125</v>
      </c>
      <c r="BE253" s="208">
        <f t="shared" si="64"/>
        <v>0</v>
      </c>
      <c r="BF253" s="208">
        <f t="shared" si="65"/>
        <v>0</v>
      </c>
      <c r="BG253" s="208">
        <f t="shared" si="66"/>
        <v>0</v>
      </c>
      <c r="BH253" s="208">
        <f t="shared" si="67"/>
        <v>0</v>
      </c>
      <c r="BI253" s="208">
        <f t="shared" si="68"/>
        <v>0</v>
      </c>
      <c r="BJ253" s="14" t="s">
        <v>76</v>
      </c>
      <c r="BK253" s="208">
        <f t="shared" si="69"/>
        <v>0</v>
      </c>
      <c r="BL253" s="14" t="s">
        <v>259</v>
      </c>
      <c r="BM253" s="207" t="s">
        <v>566</v>
      </c>
    </row>
    <row r="254" spans="1:65" s="2" customFormat="1" ht="16.5" customHeight="1">
      <c r="A254" s="31"/>
      <c r="B254" s="32"/>
      <c r="C254" s="195" t="s">
        <v>567</v>
      </c>
      <c r="D254" s="195" t="s">
        <v>129</v>
      </c>
      <c r="E254" s="196" t="s">
        <v>568</v>
      </c>
      <c r="F254" s="197" t="s">
        <v>569</v>
      </c>
      <c r="G254" s="198" t="s">
        <v>138</v>
      </c>
      <c r="H254" s="199">
        <v>12.34</v>
      </c>
      <c r="I254" s="200"/>
      <c r="J254" s="201">
        <f t="shared" si="60"/>
        <v>0</v>
      </c>
      <c r="K254" s="202"/>
      <c r="L254" s="36"/>
      <c r="M254" s="203" t="s">
        <v>1</v>
      </c>
      <c r="N254" s="204" t="s">
        <v>36</v>
      </c>
      <c r="O254" s="68"/>
      <c r="P254" s="205">
        <f t="shared" si="61"/>
        <v>0</v>
      </c>
      <c r="Q254" s="205">
        <v>0.00011</v>
      </c>
      <c r="R254" s="205">
        <f t="shared" si="62"/>
        <v>0.0013574</v>
      </c>
      <c r="S254" s="205">
        <v>0</v>
      </c>
      <c r="T254" s="205">
        <f t="shared" si="63"/>
        <v>0</v>
      </c>
      <c r="U254" s="206" t="s">
        <v>1</v>
      </c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207" t="s">
        <v>259</v>
      </c>
      <c r="AT254" s="207" t="s">
        <v>129</v>
      </c>
      <c r="AU254" s="207" t="s">
        <v>78</v>
      </c>
      <c r="AY254" s="14" t="s">
        <v>125</v>
      </c>
      <c r="BE254" s="208">
        <f t="shared" si="64"/>
        <v>0</v>
      </c>
      <c r="BF254" s="208">
        <f t="shared" si="65"/>
        <v>0</v>
      </c>
      <c r="BG254" s="208">
        <f t="shared" si="66"/>
        <v>0</v>
      </c>
      <c r="BH254" s="208">
        <f t="shared" si="67"/>
        <v>0</v>
      </c>
      <c r="BI254" s="208">
        <f t="shared" si="68"/>
        <v>0</v>
      </c>
      <c r="BJ254" s="14" t="s">
        <v>76</v>
      </c>
      <c r="BK254" s="208">
        <f t="shared" si="69"/>
        <v>0</v>
      </c>
      <c r="BL254" s="14" t="s">
        <v>259</v>
      </c>
      <c r="BM254" s="207" t="s">
        <v>570</v>
      </c>
    </row>
    <row r="255" spans="1:65" s="2" customFormat="1" ht="16.5" customHeight="1">
      <c r="A255" s="31"/>
      <c r="B255" s="32"/>
      <c r="C255" s="195" t="s">
        <v>571</v>
      </c>
      <c r="D255" s="195" t="s">
        <v>129</v>
      </c>
      <c r="E255" s="196" t="s">
        <v>572</v>
      </c>
      <c r="F255" s="197" t="s">
        <v>573</v>
      </c>
      <c r="G255" s="198" t="s">
        <v>170</v>
      </c>
      <c r="H255" s="199">
        <v>8</v>
      </c>
      <c r="I255" s="200"/>
      <c r="J255" s="201">
        <f t="shared" si="60"/>
        <v>0</v>
      </c>
      <c r="K255" s="202"/>
      <c r="L255" s="36"/>
      <c r="M255" s="203" t="s">
        <v>1</v>
      </c>
      <c r="N255" s="204" t="s">
        <v>36</v>
      </c>
      <c r="O255" s="68"/>
      <c r="P255" s="205">
        <f t="shared" si="61"/>
        <v>0</v>
      </c>
      <c r="Q255" s="205">
        <v>0</v>
      </c>
      <c r="R255" s="205">
        <f t="shared" si="62"/>
        <v>0</v>
      </c>
      <c r="S255" s="205">
        <v>0</v>
      </c>
      <c r="T255" s="205">
        <f t="shared" si="63"/>
        <v>0</v>
      </c>
      <c r="U255" s="206" t="s">
        <v>1</v>
      </c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207" t="s">
        <v>259</v>
      </c>
      <c r="AT255" s="207" t="s">
        <v>129</v>
      </c>
      <c r="AU255" s="207" t="s">
        <v>78</v>
      </c>
      <c r="AY255" s="14" t="s">
        <v>125</v>
      </c>
      <c r="BE255" s="208">
        <f t="shared" si="64"/>
        <v>0</v>
      </c>
      <c r="BF255" s="208">
        <f t="shared" si="65"/>
        <v>0</v>
      </c>
      <c r="BG255" s="208">
        <f t="shared" si="66"/>
        <v>0</v>
      </c>
      <c r="BH255" s="208">
        <f t="shared" si="67"/>
        <v>0</v>
      </c>
      <c r="BI255" s="208">
        <f t="shared" si="68"/>
        <v>0</v>
      </c>
      <c r="BJ255" s="14" t="s">
        <v>76</v>
      </c>
      <c r="BK255" s="208">
        <f t="shared" si="69"/>
        <v>0</v>
      </c>
      <c r="BL255" s="14" t="s">
        <v>259</v>
      </c>
      <c r="BM255" s="207" t="s">
        <v>574</v>
      </c>
    </row>
    <row r="256" spans="1:65" s="2" customFormat="1" ht="21.75" customHeight="1">
      <c r="A256" s="31"/>
      <c r="B256" s="32"/>
      <c r="C256" s="195" t="s">
        <v>575</v>
      </c>
      <c r="D256" s="195" t="s">
        <v>129</v>
      </c>
      <c r="E256" s="196" t="s">
        <v>576</v>
      </c>
      <c r="F256" s="197" t="s">
        <v>577</v>
      </c>
      <c r="G256" s="198" t="s">
        <v>232</v>
      </c>
      <c r="H256" s="199">
        <v>0.851</v>
      </c>
      <c r="I256" s="200"/>
      <c r="J256" s="201">
        <f t="shared" si="60"/>
        <v>0</v>
      </c>
      <c r="K256" s="202"/>
      <c r="L256" s="36"/>
      <c r="M256" s="203" t="s">
        <v>1</v>
      </c>
      <c r="N256" s="204" t="s">
        <v>36</v>
      </c>
      <c r="O256" s="68"/>
      <c r="P256" s="205">
        <f t="shared" si="61"/>
        <v>0</v>
      </c>
      <c r="Q256" s="205">
        <v>0</v>
      </c>
      <c r="R256" s="205">
        <f t="shared" si="62"/>
        <v>0</v>
      </c>
      <c r="S256" s="205">
        <v>0</v>
      </c>
      <c r="T256" s="205">
        <f t="shared" si="63"/>
        <v>0</v>
      </c>
      <c r="U256" s="206" t="s">
        <v>1</v>
      </c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207" t="s">
        <v>259</v>
      </c>
      <c r="AT256" s="207" t="s">
        <v>129</v>
      </c>
      <c r="AU256" s="207" t="s">
        <v>78</v>
      </c>
      <c r="AY256" s="14" t="s">
        <v>125</v>
      </c>
      <c r="BE256" s="208">
        <f t="shared" si="64"/>
        <v>0</v>
      </c>
      <c r="BF256" s="208">
        <f t="shared" si="65"/>
        <v>0</v>
      </c>
      <c r="BG256" s="208">
        <f t="shared" si="66"/>
        <v>0</v>
      </c>
      <c r="BH256" s="208">
        <f t="shared" si="67"/>
        <v>0</v>
      </c>
      <c r="BI256" s="208">
        <f t="shared" si="68"/>
        <v>0</v>
      </c>
      <c r="BJ256" s="14" t="s">
        <v>76</v>
      </c>
      <c r="BK256" s="208">
        <f t="shared" si="69"/>
        <v>0</v>
      </c>
      <c r="BL256" s="14" t="s">
        <v>259</v>
      </c>
      <c r="BM256" s="207" t="s">
        <v>578</v>
      </c>
    </row>
    <row r="257" spans="1:65" s="2" customFormat="1" ht="21.75" customHeight="1">
      <c r="A257" s="31"/>
      <c r="B257" s="32"/>
      <c r="C257" s="195" t="s">
        <v>579</v>
      </c>
      <c r="D257" s="195" t="s">
        <v>129</v>
      </c>
      <c r="E257" s="196" t="s">
        <v>580</v>
      </c>
      <c r="F257" s="197" t="s">
        <v>581</v>
      </c>
      <c r="G257" s="198" t="s">
        <v>232</v>
      </c>
      <c r="H257" s="199">
        <v>0.851</v>
      </c>
      <c r="I257" s="200"/>
      <c r="J257" s="201">
        <f t="shared" si="60"/>
        <v>0</v>
      </c>
      <c r="K257" s="202"/>
      <c r="L257" s="36"/>
      <c r="M257" s="203" t="s">
        <v>1</v>
      </c>
      <c r="N257" s="204" t="s">
        <v>36</v>
      </c>
      <c r="O257" s="68"/>
      <c r="P257" s="205">
        <f t="shared" si="61"/>
        <v>0</v>
      </c>
      <c r="Q257" s="205">
        <v>0</v>
      </c>
      <c r="R257" s="205">
        <f t="shared" si="62"/>
        <v>0</v>
      </c>
      <c r="S257" s="205">
        <v>0</v>
      </c>
      <c r="T257" s="205">
        <f t="shared" si="63"/>
        <v>0</v>
      </c>
      <c r="U257" s="206" t="s">
        <v>1</v>
      </c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207" t="s">
        <v>259</v>
      </c>
      <c r="AT257" s="207" t="s">
        <v>129</v>
      </c>
      <c r="AU257" s="207" t="s">
        <v>78</v>
      </c>
      <c r="AY257" s="14" t="s">
        <v>125</v>
      </c>
      <c r="BE257" s="208">
        <f t="shared" si="64"/>
        <v>0</v>
      </c>
      <c r="BF257" s="208">
        <f t="shared" si="65"/>
        <v>0</v>
      </c>
      <c r="BG257" s="208">
        <f t="shared" si="66"/>
        <v>0</v>
      </c>
      <c r="BH257" s="208">
        <f t="shared" si="67"/>
        <v>0</v>
      </c>
      <c r="BI257" s="208">
        <f t="shared" si="68"/>
        <v>0</v>
      </c>
      <c r="BJ257" s="14" t="s">
        <v>76</v>
      </c>
      <c r="BK257" s="208">
        <f t="shared" si="69"/>
        <v>0</v>
      </c>
      <c r="BL257" s="14" t="s">
        <v>259</v>
      </c>
      <c r="BM257" s="207" t="s">
        <v>582</v>
      </c>
    </row>
    <row r="258" spans="2:63" s="12" customFormat="1" ht="22.9" customHeight="1">
      <c r="B258" s="179"/>
      <c r="C258" s="180"/>
      <c r="D258" s="181" t="s">
        <v>70</v>
      </c>
      <c r="E258" s="193" t="s">
        <v>583</v>
      </c>
      <c r="F258" s="193" t="s">
        <v>584</v>
      </c>
      <c r="G258" s="180"/>
      <c r="H258" s="180"/>
      <c r="I258" s="183"/>
      <c r="J258" s="194">
        <f>BK258</f>
        <v>0</v>
      </c>
      <c r="K258" s="180"/>
      <c r="L258" s="185"/>
      <c r="M258" s="186"/>
      <c r="N258" s="187"/>
      <c r="O258" s="187"/>
      <c r="P258" s="188">
        <f>P259</f>
        <v>0</v>
      </c>
      <c r="Q258" s="187"/>
      <c r="R258" s="188">
        <f>R259</f>
        <v>0</v>
      </c>
      <c r="S258" s="187"/>
      <c r="T258" s="188">
        <f>T259</f>
        <v>0</v>
      </c>
      <c r="U258" s="189"/>
      <c r="AR258" s="190" t="s">
        <v>78</v>
      </c>
      <c r="AT258" s="191" t="s">
        <v>70</v>
      </c>
      <c r="AU258" s="191" t="s">
        <v>76</v>
      </c>
      <c r="AY258" s="190" t="s">
        <v>125</v>
      </c>
      <c r="BK258" s="192">
        <f>BK259</f>
        <v>0</v>
      </c>
    </row>
    <row r="259" spans="1:65" s="2" customFormat="1" ht="21.75" customHeight="1">
      <c r="A259" s="31"/>
      <c r="B259" s="32"/>
      <c r="C259" s="195" t="s">
        <v>585</v>
      </c>
      <c r="D259" s="195" t="s">
        <v>129</v>
      </c>
      <c r="E259" s="196" t="s">
        <v>586</v>
      </c>
      <c r="F259" s="197" t="s">
        <v>587</v>
      </c>
      <c r="G259" s="198" t="s">
        <v>132</v>
      </c>
      <c r="H259" s="199">
        <v>28.64</v>
      </c>
      <c r="I259" s="200"/>
      <c r="J259" s="201">
        <f>ROUND(I259*H259,2)</f>
        <v>0</v>
      </c>
      <c r="K259" s="202"/>
      <c r="L259" s="36"/>
      <c r="M259" s="203" t="s">
        <v>1</v>
      </c>
      <c r="N259" s="204" t="s">
        <v>36</v>
      </c>
      <c r="O259" s="68"/>
      <c r="P259" s="205">
        <f>O259*H259</f>
        <v>0</v>
      </c>
      <c r="Q259" s="205">
        <v>0</v>
      </c>
      <c r="R259" s="205">
        <f>Q259*H259</f>
        <v>0</v>
      </c>
      <c r="S259" s="205">
        <v>0</v>
      </c>
      <c r="T259" s="205">
        <f>S259*H259</f>
        <v>0</v>
      </c>
      <c r="U259" s="206" t="s">
        <v>1</v>
      </c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R259" s="207" t="s">
        <v>259</v>
      </c>
      <c r="AT259" s="207" t="s">
        <v>129</v>
      </c>
      <c r="AU259" s="207" t="s">
        <v>78</v>
      </c>
      <c r="AY259" s="14" t="s">
        <v>125</v>
      </c>
      <c r="BE259" s="208">
        <f>IF(N259="základní",J259,0)</f>
        <v>0</v>
      </c>
      <c r="BF259" s="208">
        <f>IF(N259="snížená",J259,0)</f>
        <v>0</v>
      </c>
      <c r="BG259" s="208">
        <f>IF(N259="zákl. přenesená",J259,0)</f>
        <v>0</v>
      </c>
      <c r="BH259" s="208">
        <f>IF(N259="sníž. přenesená",J259,0)</f>
        <v>0</v>
      </c>
      <c r="BI259" s="208">
        <f>IF(N259="nulová",J259,0)</f>
        <v>0</v>
      </c>
      <c r="BJ259" s="14" t="s">
        <v>76</v>
      </c>
      <c r="BK259" s="208">
        <f>ROUND(I259*H259,2)</f>
        <v>0</v>
      </c>
      <c r="BL259" s="14" t="s">
        <v>259</v>
      </c>
      <c r="BM259" s="207" t="s">
        <v>588</v>
      </c>
    </row>
    <row r="260" spans="2:63" s="12" customFormat="1" ht="22.9" customHeight="1">
      <c r="B260" s="179"/>
      <c r="C260" s="180"/>
      <c r="D260" s="181" t="s">
        <v>70</v>
      </c>
      <c r="E260" s="193" t="s">
        <v>589</v>
      </c>
      <c r="F260" s="193" t="s">
        <v>590</v>
      </c>
      <c r="G260" s="180"/>
      <c r="H260" s="180"/>
      <c r="I260" s="183"/>
      <c r="J260" s="194">
        <f>BK260</f>
        <v>0</v>
      </c>
      <c r="K260" s="180"/>
      <c r="L260" s="185"/>
      <c r="M260" s="186"/>
      <c r="N260" s="187"/>
      <c r="O260" s="187"/>
      <c r="P260" s="188">
        <f>SUM(P261:P265)</f>
        <v>0</v>
      </c>
      <c r="Q260" s="187"/>
      <c r="R260" s="188">
        <f>SUM(R261:R265)</f>
        <v>0.025925459999999997</v>
      </c>
      <c r="S260" s="187"/>
      <c r="T260" s="188">
        <f>SUM(T261:T265)</f>
        <v>0</v>
      </c>
      <c r="U260" s="189"/>
      <c r="AR260" s="190" t="s">
        <v>78</v>
      </c>
      <c r="AT260" s="191" t="s">
        <v>70</v>
      </c>
      <c r="AU260" s="191" t="s">
        <v>76</v>
      </c>
      <c r="AY260" s="190" t="s">
        <v>125</v>
      </c>
      <c r="BK260" s="192">
        <f>SUM(BK261:BK265)</f>
        <v>0</v>
      </c>
    </row>
    <row r="261" spans="1:65" s="2" customFormat="1" ht="21.75" customHeight="1">
      <c r="A261" s="31"/>
      <c r="B261" s="32"/>
      <c r="C261" s="195" t="s">
        <v>591</v>
      </c>
      <c r="D261" s="195" t="s">
        <v>129</v>
      </c>
      <c r="E261" s="196" t="s">
        <v>592</v>
      </c>
      <c r="F261" s="197" t="s">
        <v>593</v>
      </c>
      <c r="G261" s="198" t="s">
        <v>132</v>
      </c>
      <c r="H261" s="199">
        <v>76.885</v>
      </c>
      <c r="I261" s="200"/>
      <c r="J261" s="201">
        <f>ROUND(I261*H261,2)</f>
        <v>0</v>
      </c>
      <c r="K261" s="202"/>
      <c r="L261" s="36"/>
      <c r="M261" s="203" t="s">
        <v>1</v>
      </c>
      <c r="N261" s="204" t="s">
        <v>36</v>
      </c>
      <c r="O261" s="68"/>
      <c r="P261" s="205">
        <f>O261*H261</f>
        <v>0</v>
      </c>
      <c r="Q261" s="205">
        <v>0.0002</v>
      </c>
      <c r="R261" s="205">
        <f>Q261*H261</f>
        <v>0.015377000000000002</v>
      </c>
      <c r="S261" s="205">
        <v>0</v>
      </c>
      <c r="T261" s="205">
        <f>S261*H261</f>
        <v>0</v>
      </c>
      <c r="U261" s="206" t="s">
        <v>1</v>
      </c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207" t="s">
        <v>259</v>
      </c>
      <c r="AT261" s="207" t="s">
        <v>129</v>
      </c>
      <c r="AU261" s="207" t="s">
        <v>78</v>
      </c>
      <c r="AY261" s="14" t="s">
        <v>125</v>
      </c>
      <c r="BE261" s="208">
        <f>IF(N261="základní",J261,0)</f>
        <v>0</v>
      </c>
      <c r="BF261" s="208">
        <f>IF(N261="snížená",J261,0)</f>
        <v>0</v>
      </c>
      <c r="BG261" s="208">
        <f>IF(N261="zákl. přenesená",J261,0)</f>
        <v>0</v>
      </c>
      <c r="BH261" s="208">
        <f>IF(N261="sníž. přenesená",J261,0)</f>
        <v>0</v>
      </c>
      <c r="BI261" s="208">
        <f>IF(N261="nulová",J261,0)</f>
        <v>0</v>
      </c>
      <c r="BJ261" s="14" t="s">
        <v>76</v>
      </c>
      <c r="BK261" s="208">
        <f>ROUND(I261*H261,2)</f>
        <v>0</v>
      </c>
      <c r="BL261" s="14" t="s">
        <v>259</v>
      </c>
      <c r="BM261" s="207" t="s">
        <v>594</v>
      </c>
    </row>
    <row r="262" spans="1:65" s="2" customFormat="1" ht="21.75" customHeight="1">
      <c r="A262" s="31"/>
      <c r="B262" s="32"/>
      <c r="C262" s="195" t="s">
        <v>595</v>
      </c>
      <c r="D262" s="195" t="s">
        <v>129</v>
      </c>
      <c r="E262" s="196" t="s">
        <v>596</v>
      </c>
      <c r="F262" s="197" t="s">
        <v>597</v>
      </c>
      <c r="G262" s="198" t="s">
        <v>132</v>
      </c>
      <c r="H262" s="199">
        <v>10.701</v>
      </c>
      <c r="I262" s="200"/>
      <c r="J262" s="201">
        <f>ROUND(I262*H262,2)</f>
        <v>0</v>
      </c>
      <c r="K262" s="202"/>
      <c r="L262" s="36"/>
      <c r="M262" s="203" t="s">
        <v>1</v>
      </c>
      <c r="N262" s="204" t="s">
        <v>36</v>
      </c>
      <c r="O262" s="68"/>
      <c r="P262" s="205">
        <f>O262*H262</f>
        <v>0</v>
      </c>
      <c r="Q262" s="205">
        <v>1E-05</v>
      </c>
      <c r="R262" s="205">
        <f>Q262*H262</f>
        <v>0.00010701000000000001</v>
      </c>
      <c r="S262" s="205">
        <v>0</v>
      </c>
      <c r="T262" s="205">
        <f>S262*H262</f>
        <v>0</v>
      </c>
      <c r="U262" s="206" t="s">
        <v>1</v>
      </c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R262" s="207" t="s">
        <v>259</v>
      </c>
      <c r="AT262" s="207" t="s">
        <v>129</v>
      </c>
      <c r="AU262" s="207" t="s">
        <v>78</v>
      </c>
      <c r="AY262" s="14" t="s">
        <v>125</v>
      </c>
      <c r="BE262" s="208">
        <f>IF(N262="základní",J262,0)</f>
        <v>0</v>
      </c>
      <c r="BF262" s="208">
        <f>IF(N262="snížená",J262,0)</f>
        <v>0</v>
      </c>
      <c r="BG262" s="208">
        <f>IF(N262="zákl. přenesená",J262,0)</f>
        <v>0</v>
      </c>
      <c r="BH262" s="208">
        <f>IF(N262="sníž. přenesená",J262,0)</f>
        <v>0</v>
      </c>
      <c r="BI262" s="208">
        <f>IF(N262="nulová",J262,0)</f>
        <v>0</v>
      </c>
      <c r="BJ262" s="14" t="s">
        <v>76</v>
      </c>
      <c r="BK262" s="208">
        <f>ROUND(I262*H262,2)</f>
        <v>0</v>
      </c>
      <c r="BL262" s="14" t="s">
        <v>259</v>
      </c>
      <c r="BM262" s="207" t="s">
        <v>598</v>
      </c>
    </row>
    <row r="263" spans="1:65" s="2" customFormat="1" ht="21.75" customHeight="1">
      <c r="A263" s="31"/>
      <c r="B263" s="32"/>
      <c r="C263" s="195" t="s">
        <v>599</v>
      </c>
      <c r="D263" s="195" t="s">
        <v>129</v>
      </c>
      <c r="E263" s="196" t="s">
        <v>600</v>
      </c>
      <c r="F263" s="197" t="s">
        <v>601</v>
      </c>
      <c r="G263" s="198" t="s">
        <v>132</v>
      </c>
      <c r="H263" s="199">
        <v>16</v>
      </c>
      <c r="I263" s="200"/>
      <c r="J263" s="201">
        <f>ROUND(I263*H263,2)</f>
        <v>0</v>
      </c>
      <c r="K263" s="202"/>
      <c r="L263" s="36"/>
      <c r="M263" s="203" t="s">
        <v>1</v>
      </c>
      <c r="N263" s="204" t="s">
        <v>36</v>
      </c>
      <c r="O263" s="68"/>
      <c r="P263" s="205">
        <f>O263*H263</f>
        <v>0</v>
      </c>
      <c r="Q263" s="205">
        <v>1E-05</v>
      </c>
      <c r="R263" s="205">
        <f>Q263*H263</f>
        <v>0.00016</v>
      </c>
      <c r="S263" s="205">
        <v>0</v>
      </c>
      <c r="T263" s="205">
        <f>S263*H263</f>
        <v>0</v>
      </c>
      <c r="U263" s="206" t="s">
        <v>1</v>
      </c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207" t="s">
        <v>259</v>
      </c>
      <c r="AT263" s="207" t="s">
        <v>129</v>
      </c>
      <c r="AU263" s="207" t="s">
        <v>78</v>
      </c>
      <c r="AY263" s="14" t="s">
        <v>125</v>
      </c>
      <c r="BE263" s="208">
        <f>IF(N263="základní",J263,0)</f>
        <v>0</v>
      </c>
      <c r="BF263" s="208">
        <f>IF(N263="snížená",J263,0)</f>
        <v>0</v>
      </c>
      <c r="BG263" s="208">
        <f>IF(N263="zákl. přenesená",J263,0)</f>
        <v>0</v>
      </c>
      <c r="BH263" s="208">
        <f>IF(N263="sníž. přenesená",J263,0)</f>
        <v>0</v>
      </c>
      <c r="BI263" s="208">
        <f>IF(N263="nulová",J263,0)</f>
        <v>0</v>
      </c>
      <c r="BJ263" s="14" t="s">
        <v>76</v>
      </c>
      <c r="BK263" s="208">
        <f>ROUND(I263*H263,2)</f>
        <v>0</v>
      </c>
      <c r="BL263" s="14" t="s">
        <v>259</v>
      </c>
      <c r="BM263" s="207" t="s">
        <v>602</v>
      </c>
    </row>
    <row r="264" spans="1:65" s="2" customFormat="1" ht="21.75" customHeight="1">
      <c r="A264" s="31"/>
      <c r="B264" s="32"/>
      <c r="C264" s="195" t="s">
        <v>603</v>
      </c>
      <c r="D264" s="195" t="s">
        <v>129</v>
      </c>
      <c r="E264" s="196" t="s">
        <v>604</v>
      </c>
      <c r="F264" s="197" t="s">
        <v>605</v>
      </c>
      <c r="G264" s="198" t="s">
        <v>132</v>
      </c>
      <c r="H264" s="199">
        <v>28.64</v>
      </c>
      <c r="I264" s="200"/>
      <c r="J264" s="201">
        <f>ROUND(I264*H264,2)</f>
        <v>0</v>
      </c>
      <c r="K264" s="202"/>
      <c r="L264" s="36"/>
      <c r="M264" s="203" t="s">
        <v>1</v>
      </c>
      <c r="N264" s="204" t="s">
        <v>36</v>
      </c>
      <c r="O264" s="68"/>
      <c r="P264" s="205">
        <f>O264*H264</f>
        <v>0</v>
      </c>
      <c r="Q264" s="205">
        <v>1E-05</v>
      </c>
      <c r="R264" s="205">
        <f>Q264*H264</f>
        <v>0.0002864</v>
      </c>
      <c r="S264" s="205">
        <v>0</v>
      </c>
      <c r="T264" s="205">
        <f>S264*H264</f>
        <v>0</v>
      </c>
      <c r="U264" s="206" t="s">
        <v>1</v>
      </c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R264" s="207" t="s">
        <v>259</v>
      </c>
      <c r="AT264" s="207" t="s">
        <v>129</v>
      </c>
      <c r="AU264" s="207" t="s">
        <v>78</v>
      </c>
      <c r="AY264" s="14" t="s">
        <v>125</v>
      </c>
      <c r="BE264" s="208">
        <f>IF(N264="základní",J264,0)</f>
        <v>0</v>
      </c>
      <c r="BF264" s="208">
        <f>IF(N264="snížená",J264,0)</f>
        <v>0</v>
      </c>
      <c r="BG264" s="208">
        <f>IF(N264="zákl. přenesená",J264,0)</f>
        <v>0</v>
      </c>
      <c r="BH264" s="208">
        <f>IF(N264="sníž. přenesená",J264,0)</f>
        <v>0</v>
      </c>
      <c r="BI264" s="208">
        <f>IF(N264="nulová",J264,0)</f>
        <v>0</v>
      </c>
      <c r="BJ264" s="14" t="s">
        <v>76</v>
      </c>
      <c r="BK264" s="208">
        <f>ROUND(I264*H264,2)</f>
        <v>0</v>
      </c>
      <c r="BL264" s="14" t="s">
        <v>259</v>
      </c>
      <c r="BM264" s="207" t="s">
        <v>606</v>
      </c>
    </row>
    <row r="265" spans="1:65" s="2" customFormat="1" ht="21.75" customHeight="1">
      <c r="A265" s="31"/>
      <c r="B265" s="32"/>
      <c r="C265" s="195" t="s">
        <v>607</v>
      </c>
      <c r="D265" s="195" t="s">
        <v>129</v>
      </c>
      <c r="E265" s="196" t="s">
        <v>608</v>
      </c>
      <c r="F265" s="197" t="s">
        <v>609</v>
      </c>
      <c r="G265" s="198" t="s">
        <v>132</v>
      </c>
      <c r="H265" s="199">
        <v>76.885</v>
      </c>
      <c r="I265" s="200"/>
      <c r="J265" s="201">
        <f>ROUND(I265*H265,2)</f>
        <v>0</v>
      </c>
      <c r="K265" s="202"/>
      <c r="L265" s="36"/>
      <c r="M265" s="203" t="s">
        <v>1</v>
      </c>
      <c r="N265" s="204" t="s">
        <v>36</v>
      </c>
      <c r="O265" s="68"/>
      <c r="P265" s="205">
        <f>O265*H265</f>
        <v>0</v>
      </c>
      <c r="Q265" s="205">
        <v>0.00013</v>
      </c>
      <c r="R265" s="205">
        <f>Q265*H265</f>
        <v>0.00999505</v>
      </c>
      <c r="S265" s="205">
        <v>0</v>
      </c>
      <c r="T265" s="205">
        <f>S265*H265</f>
        <v>0</v>
      </c>
      <c r="U265" s="206" t="s">
        <v>1</v>
      </c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R265" s="207" t="s">
        <v>259</v>
      </c>
      <c r="AT265" s="207" t="s">
        <v>129</v>
      </c>
      <c r="AU265" s="207" t="s">
        <v>78</v>
      </c>
      <c r="AY265" s="14" t="s">
        <v>125</v>
      </c>
      <c r="BE265" s="208">
        <f>IF(N265="základní",J265,0)</f>
        <v>0</v>
      </c>
      <c r="BF265" s="208">
        <f>IF(N265="snížená",J265,0)</f>
        <v>0</v>
      </c>
      <c r="BG265" s="208">
        <f>IF(N265="zákl. přenesená",J265,0)</f>
        <v>0</v>
      </c>
      <c r="BH265" s="208">
        <f>IF(N265="sníž. přenesená",J265,0)</f>
        <v>0</v>
      </c>
      <c r="BI265" s="208">
        <f>IF(N265="nulová",J265,0)</f>
        <v>0</v>
      </c>
      <c r="BJ265" s="14" t="s">
        <v>76</v>
      </c>
      <c r="BK265" s="208">
        <f>ROUND(I265*H265,2)</f>
        <v>0</v>
      </c>
      <c r="BL265" s="14" t="s">
        <v>259</v>
      </c>
      <c r="BM265" s="207" t="s">
        <v>610</v>
      </c>
    </row>
    <row r="266" spans="2:63" s="12" customFormat="1" ht="25.9" customHeight="1">
      <c r="B266" s="179"/>
      <c r="C266" s="180"/>
      <c r="D266" s="181" t="s">
        <v>70</v>
      </c>
      <c r="E266" s="182" t="s">
        <v>611</v>
      </c>
      <c r="F266" s="182" t="s">
        <v>612</v>
      </c>
      <c r="G266" s="180"/>
      <c r="H266" s="180"/>
      <c r="I266" s="183"/>
      <c r="J266" s="184">
        <f>BK266</f>
        <v>0</v>
      </c>
      <c r="K266" s="180"/>
      <c r="L266" s="185"/>
      <c r="M266" s="186"/>
      <c r="N266" s="187"/>
      <c r="O266" s="187"/>
      <c r="P266" s="188">
        <f>P267+P269+P271</f>
        <v>0</v>
      </c>
      <c r="Q266" s="187"/>
      <c r="R266" s="188">
        <f>R267+R269+R271</f>
        <v>0</v>
      </c>
      <c r="S266" s="187"/>
      <c r="T266" s="188">
        <f>T267+T269+T271</f>
        <v>0</v>
      </c>
      <c r="U266" s="189"/>
      <c r="AR266" s="190" t="s">
        <v>613</v>
      </c>
      <c r="AT266" s="191" t="s">
        <v>70</v>
      </c>
      <c r="AU266" s="191" t="s">
        <v>71</v>
      </c>
      <c r="AY266" s="190" t="s">
        <v>125</v>
      </c>
      <c r="BK266" s="192">
        <f>BK267+BK269+BK271</f>
        <v>0</v>
      </c>
    </row>
    <row r="267" spans="2:63" s="12" customFormat="1" ht="22.9" customHeight="1">
      <c r="B267" s="179"/>
      <c r="C267" s="180"/>
      <c r="D267" s="181" t="s">
        <v>70</v>
      </c>
      <c r="E267" s="193" t="s">
        <v>614</v>
      </c>
      <c r="F267" s="193" t="s">
        <v>615</v>
      </c>
      <c r="G267" s="180"/>
      <c r="H267" s="180"/>
      <c r="I267" s="183"/>
      <c r="J267" s="194">
        <f>BK267</f>
        <v>0</v>
      </c>
      <c r="K267" s="180"/>
      <c r="L267" s="185"/>
      <c r="M267" s="186"/>
      <c r="N267" s="187"/>
      <c r="O267" s="187"/>
      <c r="P267" s="188">
        <f>P268</f>
        <v>0</v>
      </c>
      <c r="Q267" s="187"/>
      <c r="R267" s="188">
        <f>R268</f>
        <v>0</v>
      </c>
      <c r="S267" s="187"/>
      <c r="T267" s="188">
        <f>T268</f>
        <v>0</v>
      </c>
      <c r="U267" s="189"/>
      <c r="AR267" s="190" t="s">
        <v>613</v>
      </c>
      <c r="AT267" s="191" t="s">
        <v>70</v>
      </c>
      <c r="AU267" s="191" t="s">
        <v>76</v>
      </c>
      <c r="AY267" s="190" t="s">
        <v>125</v>
      </c>
      <c r="BK267" s="192">
        <f>BK268</f>
        <v>0</v>
      </c>
    </row>
    <row r="268" spans="1:65" s="2" customFormat="1" ht="16.5" customHeight="1">
      <c r="A268" s="31"/>
      <c r="B268" s="32"/>
      <c r="C268" s="195" t="s">
        <v>616</v>
      </c>
      <c r="D268" s="195" t="s">
        <v>129</v>
      </c>
      <c r="E268" s="196" t="s">
        <v>617</v>
      </c>
      <c r="F268" s="197" t="s">
        <v>615</v>
      </c>
      <c r="G268" s="198" t="s">
        <v>618</v>
      </c>
      <c r="H268" s="199">
        <v>1</v>
      </c>
      <c r="I268" s="200"/>
      <c r="J268" s="201">
        <f>ROUND(I268*H268,2)</f>
        <v>0</v>
      </c>
      <c r="K268" s="202"/>
      <c r="L268" s="36"/>
      <c r="M268" s="203" t="s">
        <v>1</v>
      </c>
      <c r="N268" s="204" t="s">
        <v>36</v>
      </c>
      <c r="O268" s="68"/>
      <c r="P268" s="205">
        <f>O268*H268</f>
        <v>0</v>
      </c>
      <c r="Q268" s="205">
        <v>0</v>
      </c>
      <c r="R268" s="205">
        <f>Q268*H268</f>
        <v>0</v>
      </c>
      <c r="S268" s="205">
        <v>0</v>
      </c>
      <c r="T268" s="205">
        <f>S268*H268</f>
        <v>0</v>
      </c>
      <c r="U268" s="206" t="s">
        <v>1</v>
      </c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R268" s="207" t="s">
        <v>133</v>
      </c>
      <c r="AT268" s="207" t="s">
        <v>129</v>
      </c>
      <c r="AU268" s="207" t="s">
        <v>78</v>
      </c>
      <c r="AY268" s="14" t="s">
        <v>125</v>
      </c>
      <c r="BE268" s="208">
        <f>IF(N268="základní",J268,0)</f>
        <v>0</v>
      </c>
      <c r="BF268" s="208">
        <f>IF(N268="snížená",J268,0)</f>
        <v>0</v>
      </c>
      <c r="BG268" s="208">
        <f>IF(N268="zákl. přenesená",J268,0)</f>
        <v>0</v>
      </c>
      <c r="BH268" s="208">
        <f>IF(N268="sníž. přenesená",J268,0)</f>
        <v>0</v>
      </c>
      <c r="BI268" s="208">
        <f>IF(N268="nulová",J268,0)</f>
        <v>0</v>
      </c>
      <c r="BJ268" s="14" t="s">
        <v>76</v>
      </c>
      <c r="BK268" s="208">
        <f>ROUND(I268*H268,2)</f>
        <v>0</v>
      </c>
      <c r="BL268" s="14" t="s">
        <v>133</v>
      </c>
      <c r="BM268" s="207" t="s">
        <v>619</v>
      </c>
    </row>
    <row r="269" spans="2:63" s="12" customFormat="1" ht="22.9" customHeight="1">
      <c r="B269" s="179"/>
      <c r="C269" s="180"/>
      <c r="D269" s="181" t="s">
        <v>70</v>
      </c>
      <c r="E269" s="193" t="s">
        <v>620</v>
      </c>
      <c r="F269" s="193" t="s">
        <v>621</v>
      </c>
      <c r="G269" s="180"/>
      <c r="H269" s="180"/>
      <c r="I269" s="183"/>
      <c r="J269" s="194">
        <f>BK269</f>
        <v>0</v>
      </c>
      <c r="K269" s="180"/>
      <c r="L269" s="185"/>
      <c r="M269" s="186"/>
      <c r="N269" s="187"/>
      <c r="O269" s="187"/>
      <c r="P269" s="188">
        <f>P270</f>
        <v>0</v>
      </c>
      <c r="Q269" s="187"/>
      <c r="R269" s="188">
        <f>R270</f>
        <v>0</v>
      </c>
      <c r="S269" s="187"/>
      <c r="T269" s="188">
        <f>T270</f>
        <v>0</v>
      </c>
      <c r="U269" s="189"/>
      <c r="AR269" s="190" t="s">
        <v>613</v>
      </c>
      <c r="AT269" s="191" t="s">
        <v>70</v>
      </c>
      <c r="AU269" s="191" t="s">
        <v>76</v>
      </c>
      <c r="AY269" s="190" t="s">
        <v>125</v>
      </c>
      <c r="BK269" s="192">
        <f>BK270</f>
        <v>0</v>
      </c>
    </row>
    <row r="270" spans="1:65" s="2" customFormat="1" ht="16.5" customHeight="1">
      <c r="A270" s="31"/>
      <c r="B270" s="32"/>
      <c r="C270" s="195" t="s">
        <v>622</v>
      </c>
      <c r="D270" s="195" t="s">
        <v>129</v>
      </c>
      <c r="E270" s="196" t="s">
        <v>623</v>
      </c>
      <c r="F270" s="197" t="s">
        <v>621</v>
      </c>
      <c r="G270" s="198" t="s">
        <v>624</v>
      </c>
      <c r="H270" s="199">
        <v>1</v>
      </c>
      <c r="I270" s="200"/>
      <c r="J270" s="201">
        <f>ROUND(I270*H270,2)</f>
        <v>0</v>
      </c>
      <c r="K270" s="202"/>
      <c r="L270" s="36"/>
      <c r="M270" s="203" t="s">
        <v>1</v>
      </c>
      <c r="N270" s="204" t="s">
        <v>36</v>
      </c>
      <c r="O270" s="68"/>
      <c r="P270" s="205">
        <f>O270*H270</f>
        <v>0</v>
      </c>
      <c r="Q270" s="205">
        <v>0</v>
      </c>
      <c r="R270" s="205">
        <f>Q270*H270</f>
        <v>0</v>
      </c>
      <c r="S270" s="205">
        <v>0</v>
      </c>
      <c r="T270" s="205">
        <f>S270*H270</f>
        <v>0</v>
      </c>
      <c r="U270" s="206" t="s">
        <v>1</v>
      </c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R270" s="207" t="s">
        <v>133</v>
      </c>
      <c r="AT270" s="207" t="s">
        <v>129</v>
      </c>
      <c r="AU270" s="207" t="s">
        <v>78</v>
      </c>
      <c r="AY270" s="14" t="s">
        <v>125</v>
      </c>
      <c r="BE270" s="208">
        <f>IF(N270="základní",J270,0)</f>
        <v>0</v>
      </c>
      <c r="BF270" s="208">
        <f>IF(N270="snížená",J270,0)</f>
        <v>0</v>
      </c>
      <c r="BG270" s="208">
        <f>IF(N270="zákl. přenesená",J270,0)</f>
        <v>0</v>
      </c>
      <c r="BH270" s="208">
        <f>IF(N270="sníž. přenesená",J270,0)</f>
        <v>0</v>
      </c>
      <c r="BI270" s="208">
        <f>IF(N270="nulová",J270,0)</f>
        <v>0</v>
      </c>
      <c r="BJ270" s="14" t="s">
        <v>76</v>
      </c>
      <c r="BK270" s="208">
        <f>ROUND(I270*H270,2)</f>
        <v>0</v>
      </c>
      <c r="BL270" s="14" t="s">
        <v>133</v>
      </c>
      <c r="BM270" s="207" t="s">
        <v>625</v>
      </c>
    </row>
    <row r="271" spans="2:63" s="12" customFormat="1" ht="22.9" customHeight="1">
      <c r="B271" s="179"/>
      <c r="C271" s="180"/>
      <c r="D271" s="181" t="s">
        <v>70</v>
      </c>
      <c r="E271" s="193" t="s">
        <v>626</v>
      </c>
      <c r="F271" s="193" t="s">
        <v>627</v>
      </c>
      <c r="G271" s="180"/>
      <c r="H271" s="180"/>
      <c r="I271" s="183"/>
      <c r="J271" s="194">
        <f>BK271</f>
        <v>0</v>
      </c>
      <c r="K271" s="180"/>
      <c r="L271" s="185"/>
      <c r="M271" s="186"/>
      <c r="N271" s="187"/>
      <c r="O271" s="187"/>
      <c r="P271" s="188">
        <f>P272</f>
        <v>0</v>
      </c>
      <c r="Q271" s="187"/>
      <c r="R271" s="188">
        <f>R272</f>
        <v>0</v>
      </c>
      <c r="S271" s="187"/>
      <c r="T271" s="188">
        <f>T272</f>
        <v>0</v>
      </c>
      <c r="U271" s="189"/>
      <c r="AR271" s="190" t="s">
        <v>613</v>
      </c>
      <c r="AT271" s="191" t="s">
        <v>70</v>
      </c>
      <c r="AU271" s="191" t="s">
        <v>76</v>
      </c>
      <c r="AY271" s="190" t="s">
        <v>125</v>
      </c>
      <c r="BK271" s="192">
        <f>BK272</f>
        <v>0</v>
      </c>
    </row>
    <row r="272" spans="1:65" s="2" customFormat="1" ht="16.5" customHeight="1">
      <c r="A272" s="31"/>
      <c r="B272" s="32"/>
      <c r="C272" s="195" t="s">
        <v>628</v>
      </c>
      <c r="D272" s="195" t="s">
        <v>129</v>
      </c>
      <c r="E272" s="196" t="s">
        <v>629</v>
      </c>
      <c r="F272" s="197" t="s">
        <v>627</v>
      </c>
      <c r="G272" s="198" t="s">
        <v>624</v>
      </c>
      <c r="H272" s="199">
        <v>1</v>
      </c>
      <c r="I272" s="200"/>
      <c r="J272" s="201">
        <f>ROUND(I272*H272,2)</f>
        <v>0</v>
      </c>
      <c r="K272" s="202"/>
      <c r="L272" s="36"/>
      <c r="M272" s="220" t="s">
        <v>1</v>
      </c>
      <c r="N272" s="221" t="s">
        <v>36</v>
      </c>
      <c r="O272" s="222"/>
      <c r="P272" s="223">
        <f>O272*H272</f>
        <v>0</v>
      </c>
      <c r="Q272" s="223">
        <v>0</v>
      </c>
      <c r="R272" s="223">
        <f>Q272*H272</f>
        <v>0</v>
      </c>
      <c r="S272" s="223">
        <v>0</v>
      </c>
      <c r="T272" s="223">
        <f>S272*H272</f>
        <v>0</v>
      </c>
      <c r="U272" s="224" t="s">
        <v>1</v>
      </c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R272" s="207" t="s">
        <v>133</v>
      </c>
      <c r="AT272" s="207" t="s">
        <v>129</v>
      </c>
      <c r="AU272" s="207" t="s">
        <v>78</v>
      </c>
      <c r="AY272" s="14" t="s">
        <v>125</v>
      </c>
      <c r="BE272" s="208">
        <f>IF(N272="základní",J272,0)</f>
        <v>0</v>
      </c>
      <c r="BF272" s="208">
        <f>IF(N272="snížená",J272,0)</f>
        <v>0</v>
      </c>
      <c r="BG272" s="208">
        <f>IF(N272="zákl. přenesená",J272,0)</f>
        <v>0</v>
      </c>
      <c r="BH272" s="208">
        <f>IF(N272="sníž. přenesená",J272,0)</f>
        <v>0</v>
      </c>
      <c r="BI272" s="208">
        <f>IF(N272="nulová",J272,0)</f>
        <v>0</v>
      </c>
      <c r="BJ272" s="14" t="s">
        <v>76</v>
      </c>
      <c r="BK272" s="208">
        <f>ROUND(I272*H272,2)</f>
        <v>0</v>
      </c>
      <c r="BL272" s="14" t="s">
        <v>133</v>
      </c>
      <c r="BM272" s="207" t="s">
        <v>630</v>
      </c>
    </row>
    <row r="273" spans="1:31" s="2" customFormat="1" ht="6.95" customHeight="1">
      <c r="A273" s="31"/>
      <c r="B273" s="51"/>
      <c r="C273" s="52"/>
      <c r="D273" s="52"/>
      <c r="E273" s="52"/>
      <c r="F273" s="52"/>
      <c r="G273" s="52"/>
      <c r="H273" s="52"/>
      <c r="I273" s="144"/>
      <c r="J273" s="52"/>
      <c r="K273" s="52"/>
      <c r="L273" s="36"/>
      <c r="M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</row>
  </sheetData>
  <sheetProtection formatColumns="0" formatRows="0" autoFilter="0"/>
  <autoFilter ref="C135:K272"/>
  <mergeCells count="6">
    <mergeCell ref="E128:H128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1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KROS\uzivatel</dc:creator>
  <cp:keywords/>
  <dc:description/>
  <cp:lastModifiedBy>Stepanka Prochazkova</cp:lastModifiedBy>
  <cp:lastPrinted>2020-05-18T11:30:26Z</cp:lastPrinted>
  <dcterms:created xsi:type="dcterms:W3CDTF">2020-05-15T09:56:38Z</dcterms:created>
  <dcterms:modified xsi:type="dcterms:W3CDTF">2020-05-18T11:49:14Z</dcterms:modified>
  <cp:category/>
  <cp:version/>
  <cp:contentType/>
  <cp:contentStatus/>
</cp:coreProperties>
</file>