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'Položky'!$A$1:$G$55</definedName>
    <definedName name="_xlnm.Print_Titles" localSheetId="2">'Položky'!$1:$6</definedName>
    <definedName name="_xlnm.Print_Area" localSheetId="1">'Rekapitulace'!$A$1:$I$31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</definedNames>
  <calcPr fullCalcOnLoad="1"/>
</workbook>
</file>

<file path=xl/sharedStrings.xml><?xml version="1.0" encoding="utf-8"?>
<sst xmlns="http://schemas.openxmlformats.org/spreadsheetml/2006/main" count="235" uniqueCount="171">
  <si>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</si>
  <si>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</si>
  <si>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</si>
  <si>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</si>
  <si>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</si>
  <si>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</si>
  <si>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Oprava pokojů</t>
  </si>
  <si>
    <t>Měrná jednotka</t>
  </si>
  <si>
    <t>Stavba</t>
  </si>
  <si>
    <t>Název stavby</t>
  </si>
  <si>
    <t>Počet jednotek</t>
  </si>
  <si>
    <t>20120005</t>
  </si>
  <si>
    <t>DD Zátor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</si>
  <si>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</si>
  <si>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</si>
  <si>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</si>
  <si>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</si>
  <si>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</si>
  <si>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</si>
  <si>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</si>
  <si>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</si>
  <si>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</si>
  <si>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</si>
  <si>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</si>
  <si>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</si>
  <si>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</si>
  <si>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</si>
  <si>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</si>
  <si>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</si>
  <si>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</si>
  <si>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</si>
  <si>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</si>
  <si>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</si>
  <si>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</si>
  <si>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</si>
  <si>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</si>
  <si>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</si>
  <si>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</si>
  <si>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</si>
  <si>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</si>
  <si>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</si>
  <si>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</si>
  <si>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</si>
  <si>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</si>
  <si>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</si>
  <si>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</si>
  <si>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</si>
  <si>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</si>
  <si>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</si>
  <si>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</si>
  <si>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</si>
  <si>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</si>
  <si>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</si>
  <si>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</si>
  <si>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</si>
  <si>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</si>
  <si>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</si>
  <si>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</si>
  <si>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</si>
  <si>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</si>
  <si>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</si>
  <si>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</si>
  <si>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</si>
  <si>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</si>
  <si>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</si>
  <si>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</si>
  <si>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</si>
  <si>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</si>
  <si>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</si>
  <si>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</si>
  <si>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</si>
  <si>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</si>
  <si>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Provozní vlivy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</si>
  <si>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</si>
  <si>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</si>
  <si>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</si>
  <si>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</si>
  <si>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</si>
  <si>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</si>
  <si>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</si>
  <si>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</si>
  <si>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</si>
  <si>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</si>
  <si>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</si>
  <si>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</si>
  <si>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</si>
  <si>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311</t>
  </si>
  <si>
    <t>Sádrokartonové konstrukce</t>
  </si>
  <si>
    <t>342264051RT1</t>
  </si>
  <si>
    <t>Podhled sádrokartonový na zavěšenou ocel. konstr. desky standard tl. 12,5 mm, bez izolace</t>
  </si>
  <si>
    <t>m2</t>
  </si>
  <si>
    <t>Celkem za</t>
  </si>
  <si>
    <t>61</t>
  </si>
  <si>
    <t>Upravy povrchů vnitřní</t>
  </si>
  <si>
    <t>612131121U00</t>
  </si>
  <si>
    <t xml:space="preserve">Penetrace vni stěn </t>
  </si>
  <si>
    <t>612403382R00</t>
  </si>
  <si>
    <t xml:space="preserve">Hrubá výplň rýh ve stěnách do 5 x 5 cm maltou </t>
  </si>
  <si>
    <t>m</t>
  </si>
  <si>
    <t>612471411R00</t>
  </si>
  <si>
    <t>Úprava vnitřních stěn přeštukováním po vložení perlinky</t>
  </si>
  <si>
    <t>612481211RT2</t>
  </si>
  <si>
    <t>Montáž výztužné sítě(perlinky)do stěrky-vnit.stěny včetně výztužné sítě a stěrkového tmelu</t>
  </si>
  <si>
    <t>9</t>
  </si>
  <si>
    <t>Ostatní konstrukce</t>
  </si>
  <si>
    <t>938902122R00</t>
  </si>
  <si>
    <t>Očištění stáv.podkladu po vybourání bet.podkladu před položením nových podlah</t>
  </si>
  <si>
    <t>952901111R00</t>
  </si>
  <si>
    <t xml:space="preserve">Vyčištění budov o výšce podlaží do 4 m </t>
  </si>
  <si>
    <t>96</t>
  </si>
  <si>
    <t>Bourání konstrukcí</t>
  </si>
  <si>
    <t>776511810R00</t>
  </si>
  <si>
    <t xml:space="preserve">Odstranění PVC a koberců lepených </t>
  </si>
  <si>
    <t>965042141RT1</t>
  </si>
  <si>
    <t>Bourání mazanin betonových tl. 10 cm, nad 4 m2 tl. mazaniny 5 - 8 cm</t>
  </si>
  <si>
    <t>m3</t>
  </si>
  <si>
    <t>974031132R00</t>
  </si>
  <si>
    <t xml:space="preserve">Vysekání rýh ve zdi cihelné 5 x 5 cm </t>
  </si>
  <si>
    <t>979011111R00</t>
  </si>
  <si>
    <t xml:space="preserve">Svislá doprava suti a vybour. hmot za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</si>
  <si>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</si>
  <si>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</si>
  <si>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</si>
  <si>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</si>
  <si>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</si>
  <si>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</si>
  <si>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</si>
  <si>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</si>
  <si>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</si>
  <si>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</si>
  <si>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</si>
  <si>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</si>
  <si>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</si>
  <si>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999281108R00</t>
  </si>
  <si>
    <t xml:space="preserve">Přesun hmot pro opravy a údržbu </t>
  </si>
  <si>
    <t>730</t>
  </si>
  <si>
    <t>Ústřední vytápění</t>
  </si>
  <si>
    <t>735110915R00</t>
  </si>
  <si>
    <t>Zpětné osazení otopného tělesa + předělání přípojek k radiátorům včetně dodávky tělesa a armatur</t>
  </si>
  <si>
    <t>kus</t>
  </si>
  <si>
    <t>735161812R00</t>
  </si>
  <si>
    <t>Demontáž otopných těles + vypuštění systému</t>
  </si>
  <si>
    <t>763</t>
  </si>
  <si>
    <t>Dřevěné podlahy</t>
  </si>
  <si>
    <t>763614232RT6</t>
  </si>
  <si>
    <t>Montáž podlahy z desek nad tl.18 mm šroubováním vč.dodávky desky OSB tl. 22 mm</t>
  </si>
  <si>
    <t>998763101R00</t>
  </si>
  <si>
    <t xml:space="preserve">Přesun hmot </t>
  </si>
  <si>
    <t>776</t>
  </si>
  <si>
    <t>Podlahy povlakové</t>
  </si>
  <si>
    <t>711212107R00</t>
  </si>
  <si>
    <t xml:space="preserve">Penetrace savých podkladů </t>
  </si>
  <si>
    <t>776520010RAF</t>
  </si>
  <si>
    <t>Podlaha povlaková z PVC pásů, soklík podlahovina Standard plus tl. 2,0 mm</t>
  </si>
  <si>
    <t>784</t>
  </si>
  <si>
    <t>Malby</t>
  </si>
  <si>
    <t>784191101R00</t>
  </si>
  <si>
    <t xml:space="preserve">Penetrace podkladu univerzální </t>
  </si>
  <si>
    <t>784195112R00</t>
  </si>
  <si>
    <t xml:space="preserve">Malba interiérová bílá, bez penetrace, 2 x </t>
  </si>
  <si>
    <t>784195412R00</t>
  </si>
  <si>
    <t xml:space="preserve">Malba tekutá na sádrokarton bílá, 2 x </t>
  </si>
  <si>
    <t>784402801R00</t>
  </si>
  <si>
    <t xml:space="preserve">Odstranění malby oškrábáním </t>
  </si>
  <si>
    <t>784403801R00</t>
  </si>
  <si>
    <t xml:space="preserve">Omytí stěn </t>
  </si>
  <si>
    <t>M210</t>
  </si>
  <si>
    <t>Elektroinstalace</t>
  </si>
  <si>
    <t>210 00</t>
  </si>
  <si>
    <t xml:space="preserve">Elektoinstalace silno a slaboproud - rozvody + kompletace včetně dodávky světla a zásuvek </t>
  </si>
  <si>
    <t>kompl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</si>
</sst>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MM/DD/YY"/>
    <numFmt numFmtId="168" formatCode="0.0"/>
    <numFmt numFmtId="169" formatCode="#,##0&quot; Kč&quot;"/>
    <numFmt numFmtId="170" formatCode="#,##0.00"/>
  </numFmts>
  <fonts count="16">
    <font>
      <sz val="10"/>
      <name val="Arial CE"/>
      <family val="0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9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5" fontId="3" fillId="0" borderId="45" xfId="20" applyNumberFormat="1" applyFont="1" applyBorder="1">
      <alignment/>
      <protection/>
    </xf>
    <xf numFmtId="165" fontId="1" fillId="0" borderId="45" xfId="20" applyNumberFormat="1" applyFont="1" applyBorder="1">
      <alignment/>
      <protection/>
    </xf>
    <xf numFmtId="165" fontId="1" fillId="0" borderId="45" xfId="20" applyNumberFormat="1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0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1" fillId="0" borderId="0" xfId="20" applyFont="1" applyAlignment="1">
      <alignment horizontal="center"/>
      <protection/>
    </xf>
    <xf numFmtId="164" fontId="12" fillId="0" borderId="0" xfId="20" applyFont="1" applyAlignment="1">
      <alignment horizontal="center"/>
      <protection/>
    </xf>
    <xf numFmtId="164" fontId="12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5" xfId="20" applyFont="1" applyBorder="1">
      <alignment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3" fillId="0" borderId="0" xfId="20" applyFont="1">
      <alignment/>
      <protection/>
    </xf>
    <xf numFmtId="164" fontId="14" fillId="0" borderId="54" xfId="20" applyFont="1" applyBorder="1" applyAlignment="1">
      <alignment horizontal="center" vertical="top"/>
      <protection/>
    </xf>
    <xf numFmtId="165" fontId="14" fillId="0" borderId="54" xfId="20" applyNumberFormat="1" applyFont="1" applyBorder="1" applyAlignment="1">
      <alignment horizontal="left" vertical="top"/>
      <protection/>
    </xf>
    <xf numFmtId="164" fontId="14" fillId="0" borderId="54" xfId="20" applyFont="1" applyBorder="1" applyAlignment="1">
      <alignment vertical="top" wrapText="1"/>
      <protection/>
    </xf>
    <xf numFmtId="165" fontId="14" fillId="0" borderId="54" xfId="20" applyNumberFormat="1" applyFont="1" applyBorder="1" applyAlignment="1">
      <alignment horizontal="center" shrinkToFit="1"/>
      <protection/>
    </xf>
    <xf numFmtId="170" fontId="14" fillId="0" borderId="54" xfId="20" applyNumberFormat="1" applyFont="1" applyBorder="1" applyAlignment="1">
      <alignment horizontal="right"/>
      <protection/>
    </xf>
    <xf numFmtId="170" fontId="14" fillId="0" borderId="54" xfId="20" applyNumberFormat="1" applyFont="1" applyBorder="1">
      <alignment/>
      <protection/>
    </xf>
    <xf numFmtId="164" fontId="13" fillId="0" borderId="0" xfId="20" applyFont="1">
      <alignment/>
      <protection/>
    </xf>
    <xf numFmtId="164" fontId="1" fillId="2" borderId="10" xfId="20" applyFont="1" applyFill="1" applyBorder="1" applyAlignment="1">
      <alignment horizontal="center"/>
      <protection/>
    </xf>
    <xf numFmtId="165" fontId="15" fillId="2" borderId="10" xfId="20" applyNumberFormat="1" applyFont="1" applyFill="1" applyBorder="1" applyAlignment="1">
      <alignment horizontal="left"/>
      <protection/>
    </xf>
    <xf numFmtId="164" fontId="15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workbookViewId="0" topLeftCell="A1">
      <selection activeCell="J13" sqref="J13"/>
    </sheetView>
  </sheetViews>
  <sheetFormatPr defaultColWidth="8.00390625" defaultRowHeight="12.75" customHeight="1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8" max="16384" width="9.00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  <v>0</v>
      </c>
      <c r="D2" s="4">
        <f>Rekapitulace!G2</f>
        <v>0</v>
      </c>
      <c r="E2" s="5"/>
      <c r="F2" s="6" t="s">
        <v>2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75" customHeight="1">
      <c r="A5" s="16"/>
      <c r="B5" s="17"/>
      <c r="C5" s="18" t="s">
        <v>6</v>
      </c>
      <c r="D5" s="19"/>
      <c r="E5" s="17"/>
      <c r="F5" s="12" t="s">
        <v>7</v>
      </c>
      <c r="G5" s="13"/>
    </row>
    <row r="6" spans="1:15" ht="12.75" customHeight="1">
      <c r="A6" s="14" t="s">
        <v>8</v>
      </c>
      <c r="B6" s="9"/>
      <c r="C6" s="10" t="s">
        <v>9</v>
      </c>
      <c r="D6" s="10"/>
      <c r="E6" s="11"/>
      <c r="F6" s="20" t="s">
        <v>10</v>
      </c>
      <c r="G6" s="21">
        <v>0</v>
      </c>
      <c r="O6" s="22"/>
    </row>
    <row r="7" spans="1:7" ht="12.75" customHeight="1">
      <c r="A7" s="23" t="s">
        <v>11</v>
      </c>
      <c r="B7" s="24"/>
      <c r="C7" s="25" t="s">
        <v>12</v>
      </c>
      <c r="D7" s="26"/>
      <c r="E7" s="26"/>
      <c r="F7" s="27" t="s">
        <v>13</v>
      </c>
      <c r="G7" s="21">
        <f>IF(PocetMJ=0,0,ROUND((F30+F32)/PocetMJ,1))</f>
        <v>0</v>
      </c>
    </row>
    <row r="8" spans="1:9" ht="12.75">
      <c r="A8" s="28" t="s">
        <v>14</v>
      </c>
      <c r="B8" s="12"/>
      <c r="C8" s="29"/>
      <c r="D8" s="29"/>
      <c r="E8" s="29"/>
      <c r="F8" s="30" t="s">
        <v>15</v>
      </c>
      <c r="G8" s="31"/>
      <c r="H8" s="32"/>
      <c r="I8" s="33"/>
    </row>
    <row r="9" spans="1:8" ht="12.75">
      <c r="A9" s="28" t="s">
        <v>16</v>
      </c>
      <c r="B9" s="12"/>
      <c r="C9" s="29">
        <f>Projektant</f>
        <v>0</v>
      </c>
      <c r="D9" s="29"/>
      <c r="E9" s="29"/>
      <c r="F9" s="12"/>
      <c r="G9" s="34"/>
      <c r="H9" s="35"/>
    </row>
    <row r="10" spans="1:8" ht="12.75">
      <c r="A10" s="28" t="s">
        <v>17</v>
      </c>
      <c r="B10" s="12"/>
      <c r="C10" s="36"/>
      <c r="D10" s="36"/>
      <c r="E10" s="36"/>
      <c r="F10" s="37"/>
      <c r="G10" s="38"/>
      <c r="H10" s="39"/>
    </row>
    <row r="11" spans="1:57" ht="13.5" customHeight="1">
      <c r="A11" s="28" t="s">
        <v>18</v>
      </c>
      <c r="B11" s="12"/>
      <c r="C11" s="36"/>
      <c r="D11" s="36"/>
      <c r="E11" s="36"/>
      <c r="F11" s="40" t="s">
        <v>19</v>
      </c>
      <c r="G11" s="41">
        <v>20120005</v>
      </c>
      <c r="H11" s="35"/>
      <c r="BA11" s="42"/>
      <c r="BB11" s="42"/>
      <c r="BC11" s="42"/>
      <c r="BD11" s="42"/>
      <c r="BE11" s="42"/>
    </row>
    <row r="12" spans="1:8" ht="12.75" customHeight="1">
      <c r="A12" s="43" t="s">
        <v>20</v>
      </c>
      <c r="B12" s="9"/>
      <c r="C12" s="44"/>
      <c r="D12" s="44"/>
      <c r="E12" s="44"/>
      <c r="F12" s="45" t="s">
        <v>21</v>
      </c>
      <c r="G12" s="46"/>
      <c r="H12" s="35"/>
    </row>
    <row r="13" spans="1:8" ht="28.5" customHeight="1">
      <c r="A13" s="47" t="s">
        <v>22</v>
      </c>
      <c r="B13" s="47"/>
      <c r="C13" s="47"/>
      <c r="D13" s="47"/>
      <c r="E13" s="47"/>
      <c r="F13" s="47"/>
      <c r="G13" s="47"/>
      <c r="H13" s="35"/>
    </row>
    <row r="14" spans="1:7" ht="17.25" customHeight="1">
      <c r="A14" s="48" t="s">
        <v>23</v>
      </c>
      <c r="B14" s="49"/>
      <c r="C14" s="50"/>
      <c r="D14" s="51" t="s">
        <v>24</v>
      </c>
      <c r="E14" s="51"/>
      <c r="F14" s="51"/>
      <c r="G14" s="51"/>
    </row>
    <row r="15" spans="1:7" ht="15.75" customHeight="1">
      <c r="A15" s="52"/>
      <c r="B15" s="53" t="s">
        <v>25</v>
      </c>
      <c r="C15" s="54">
        <f>HSV</f>
        <v>0</v>
      </c>
      <c r="D15" s="55">
        <f>Rekapitulace!A22</f>
        <v>0</v>
      </c>
      <c r="E15" s="56"/>
      <c r="F15" s="57"/>
      <c r="G15" s="54">
        <f>Rekapitulace!I22</f>
        <v>0</v>
      </c>
    </row>
    <row r="16" spans="1:7" ht="15.75" customHeight="1">
      <c r="A16" s="52" t="s">
        <v>26</v>
      </c>
      <c r="B16" s="53" t="s">
        <v>27</v>
      </c>
      <c r="C16" s="54">
        <f>PSV</f>
        <v>0</v>
      </c>
      <c r="D16" s="8">
        <f>Rekapitulace!A23</f>
        <v>0</v>
      </c>
      <c r="E16" s="58"/>
      <c r="F16" s="59"/>
      <c r="G16" s="54">
        <f>Rekapitulace!I23</f>
        <v>0</v>
      </c>
    </row>
    <row r="17" spans="1:7" ht="15.75" customHeight="1">
      <c r="A17" s="52" t="s">
        <v>28</v>
      </c>
      <c r="B17" s="53" t="s">
        <v>29</v>
      </c>
      <c r="C17" s="54">
        <f>Mont</f>
        <v>0</v>
      </c>
      <c r="D17" s="8">
        <f>Rekapitulace!A24</f>
        <v>0</v>
      </c>
      <c r="E17" s="58"/>
      <c r="F17" s="59"/>
      <c r="G17" s="54">
        <f>Rekapitulace!I24</f>
        <v>0</v>
      </c>
    </row>
    <row r="18" spans="1:7" ht="15.75" customHeight="1">
      <c r="A18" s="60" t="s">
        <v>30</v>
      </c>
      <c r="B18" s="61" t="s">
        <v>31</v>
      </c>
      <c r="C18" s="54">
        <f>Dodavka</f>
        <v>0</v>
      </c>
      <c r="D18" s="8">
        <f>Rekapitulace!A25</f>
        <v>0</v>
      </c>
      <c r="E18" s="58"/>
      <c r="F18" s="59"/>
      <c r="G18" s="54">
        <f>Rekapitulace!I25</f>
        <v>0</v>
      </c>
    </row>
    <row r="19" spans="1:7" ht="15.75" customHeight="1">
      <c r="A19" s="62" t="s">
        <v>32</v>
      </c>
      <c r="B19" s="53"/>
      <c r="C19" s="54">
        <f>SUM(C15:C18)</f>
        <v>0</v>
      </c>
      <c r="D19" s="8">
        <f>Rekapitulace!A26</f>
        <v>0</v>
      </c>
      <c r="E19" s="58"/>
      <c r="F19" s="59"/>
      <c r="G19" s="54">
        <f>Rekapitulace!I26</f>
        <v>0</v>
      </c>
    </row>
    <row r="20" spans="1:7" ht="15.75" customHeight="1">
      <c r="A20" s="62"/>
      <c r="B20" s="53"/>
      <c r="C20" s="54"/>
      <c r="D20" s="8">
        <f>Rekapitulace!A27</f>
        <v>0</v>
      </c>
      <c r="E20" s="58"/>
      <c r="F20" s="59"/>
      <c r="G20" s="54">
        <f>Rekapitulace!I27</f>
        <v>0</v>
      </c>
    </row>
    <row r="21" spans="1:7" ht="15.75" customHeight="1">
      <c r="A21" s="62" t="s">
        <v>33</v>
      </c>
      <c r="B21" s="53"/>
      <c r="C21" s="54">
        <f>HZS</f>
        <v>0</v>
      </c>
      <c r="D21" s="8">
        <f>Rekapitulace!A28</f>
        <v>0</v>
      </c>
      <c r="E21" s="58"/>
      <c r="F21" s="59"/>
      <c r="G21" s="54">
        <f>Rekapitulace!I28</f>
        <v>0</v>
      </c>
    </row>
    <row r="22" spans="1:7" ht="15.75" customHeight="1">
      <c r="A22" s="63" t="s">
        <v>34</v>
      </c>
      <c r="B22" s="64"/>
      <c r="C22" s="54">
        <f>C19+C21</f>
        <v>0</v>
      </c>
      <c r="D22" s="8" t="s">
        <v>35</v>
      </c>
      <c r="E22" s="58"/>
      <c r="F22" s="59"/>
      <c r="G22" s="54">
        <f>G23-SUM(G15:G21)</f>
        <v>0</v>
      </c>
    </row>
    <row r="23" spans="1:7" ht="15.75" customHeight="1">
      <c r="A23" s="65" t="s">
        <v>36</v>
      </c>
      <c r="B23" s="65"/>
      <c r="C23" s="66">
        <f>C22+G23</f>
        <v>0</v>
      </c>
      <c r="D23" s="67" t="s">
        <v>37</v>
      </c>
      <c r="E23" s="68"/>
      <c r="F23" s="69"/>
      <c r="G23" s="54">
        <f>VRN</f>
        <v>0</v>
      </c>
    </row>
    <row r="24" spans="1:7" ht="12.75">
      <c r="A24" s="70" t="s">
        <v>38</v>
      </c>
      <c r="B24" s="71"/>
      <c r="C24" s="72"/>
      <c r="D24" s="71" t="s">
        <v>39</v>
      </c>
      <c r="E24" s="71"/>
      <c r="F24" s="73" t="s">
        <v>40</v>
      </c>
      <c r="G24" s="74"/>
    </row>
    <row r="25" spans="1:7" ht="12.75">
      <c r="A25" s="63" t="s">
        <v>41</v>
      </c>
      <c r="B25" s="64"/>
      <c r="C25" s="75"/>
      <c r="D25" s="64" t="s">
        <v>41</v>
      </c>
      <c r="E25" s="76"/>
      <c r="F25" s="77" t="s">
        <v>41</v>
      </c>
      <c r="G25" s="78"/>
    </row>
    <row r="26" spans="1:7" ht="37.5" customHeight="1">
      <c r="A26" s="63" t="s">
        <v>42</v>
      </c>
      <c r="B26" s="79"/>
      <c r="C26" s="75"/>
      <c r="D26" s="64" t="s">
        <v>42</v>
      </c>
      <c r="E26" s="76"/>
      <c r="F26" s="77" t="s">
        <v>42</v>
      </c>
      <c r="G26" s="78"/>
    </row>
    <row r="27" spans="1:7" ht="12.75">
      <c r="A27" s="63"/>
      <c r="B27" s="80"/>
      <c r="C27" s="75"/>
      <c r="D27" s="64"/>
      <c r="E27" s="76"/>
      <c r="F27" s="77"/>
      <c r="G27" s="78"/>
    </row>
    <row r="28" spans="1:7" ht="12.75">
      <c r="A28" s="63" t="s">
        <v>43</v>
      </c>
      <c r="B28" s="64"/>
      <c r="C28" s="75"/>
      <c r="D28" s="77" t="s">
        <v>44</v>
      </c>
      <c r="E28" s="75"/>
      <c r="F28" s="81" t="s">
        <v>44</v>
      </c>
      <c r="G28" s="78"/>
    </row>
    <row r="29" spans="1:7" ht="69" customHeight="1">
      <c r="A29" s="63"/>
      <c r="B29" s="64"/>
      <c r="C29" s="82"/>
      <c r="D29" s="83"/>
      <c r="E29" s="82"/>
      <c r="F29" s="64"/>
      <c r="G29" s="78"/>
    </row>
    <row r="30" spans="1:7" ht="12.75">
      <c r="A30" s="84" t="s">
        <v>45</v>
      </c>
      <c r="B30" s="85"/>
      <c r="C30" s="86">
        <v>15</v>
      </c>
      <c r="D30" s="85" t="s">
        <v>46</v>
      </c>
      <c r="E30" s="87"/>
      <c r="F30" s="88">
        <f>C23-F32</f>
        <v>0</v>
      </c>
      <c r="G30" s="88"/>
    </row>
    <row r="31" spans="1:7" ht="12.75">
      <c r="A31" s="84" t="s">
        <v>47</v>
      </c>
      <c r="B31" s="85"/>
      <c r="C31" s="86">
        <f>SazbaDPH1</f>
        <v>15</v>
      </c>
      <c r="D31" s="85" t="s">
        <v>48</v>
      </c>
      <c r="E31" s="87"/>
      <c r="F31" s="88">
        <f>ROUND(PRODUCT(F30,C31/100),0)</f>
        <v>0</v>
      </c>
      <c r="G31" s="88"/>
    </row>
    <row r="32" spans="1:7" ht="12.75">
      <c r="A32" s="84" t="s">
        <v>45</v>
      </c>
      <c r="B32" s="85"/>
      <c r="C32" s="86">
        <v>0</v>
      </c>
      <c r="D32" s="85" t="s">
        <v>48</v>
      </c>
      <c r="E32" s="87"/>
      <c r="F32" s="88">
        <v>0</v>
      </c>
      <c r="G32" s="88"/>
    </row>
    <row r="33" spans="1:7" ht="12.75">
      <c r="A33" s="84" t="s">
        <v>47</v>
      </c>
      <c r="B33" s="89"/>
      <c r="C33" s="90">
        <f>SazbaDPH2</f>
        <v>0</v>
      </c>
      <c r="D33" s="85" t="s">
        <v>48</v>
      </c>
      <c r="E33" s="59"/>
      <c r="F33" s="88">
        <f>ROUND(PRODUCT(F32,C33/100),0)</f>
        <v>0</v>
      </c>
      <c r="G33" s="88"/>
    </row>
    <row r="34" spans="1:7" s="95" customFormat="1" ht="19.5" customHeight="1">
      <c r="A34" s="91" t="s">
        <v>49</v>
      </c>
      <c r="B34" s="92"/>
      <c r="C34" s="92"/>
      <c r="D34" s="92"/>
      <c r="E34" s="93"/>
      <c r="F34" s="94">
        <f>ROUND(SUM(F30:F33),0)</f>
        <v>0</v>
      </c>
      <c r="G34" s="94"/>
    </row>
    <row r="35" ht="12.75"/>
    <row r="36" spans="1:8" ht="12.75">
      <c r="A36" s="96" t="s">
        <v>50</v>
      </c>
      <c r="B36" s="96"/>
      <c r="C36" s="96"/>
      <c r="D36" s="96"/>
      <c r="E36" s="96"/>
      <c r="F36" s="96"/>
      <c r="G36" s="96"/>
      <c r="H36" t="s">
        <v>51</v>
      </c>
    </row>
    <row r="37" spans="1:8" ht="14.25" customHeight="1">
      <c r="A37" s="96"/>
      <c r="B37" s="97"/>
      <c r="C37" s="97"/>
      <c r="D37" s="97"/>
      <c r="E37" s="97"/>
      <c r="F37" s="97"/>
      <c r="G37" s="97"/>
      <c r="H37" t="s">
        <v>51</v>
      </c>
    </row>
    <row r="38" spans="1:8" ht="12.75" customHeight="1">
      <c r="A38" s="98"/>
      <c r="B38" s="97"/>
      <c r="C38" s="97"/>
      <c r="D38" s="97"/>
      <c r="E38" s="97"/>
      <c r="F38" s="97"/>
      <c r="G38" s="97"/>
      <c r="H38" t="s">
        <v>51</v>
      </c>
    </row>
    <row r="39" spans="1:8" ht="12.75">
      <c r="A39" s="98"/>
      <c r="B39" s="97"/>
      <c r="C39" s="97"/>
      <c r="D39" s="97"/>
      <c r="E39" s="97"/>
      <c r="F39" s="97"/>
      <c r="G39" s="97"/>
      <c r="H39" t="s">
        <v>51</v>
      </c>
    </row>
    <row r="40" spans="1:8" ht="12.75">
      <c r="A40" s="98"/>
      <c r="B40" s="97"/>
      <c r="C40" s="97"/>
      <c r="D40" s="97"/>
      <c r="E40" s="97"/>
      <c r="F40" s="97"/>
      <c r="G40" s="97"/>
      <c r="H40" t="s">
        <v>51</v>
      </c>
    </row>
    <row r="41" spans="1:8" ht="12.75">
      <c r="A41" s="98"/>
      <c r="B41" s="97"/>
      <c r="C41" s="97"/>
      <c r="D41" s="97"/>
      <c r="E41" s="97"/>
      <c r="F41" s="97"/>
      <c r="G41" s="97"/>
      <c r="H41" t="s">
        <v>51</v>
      </c>
    </row>
    <row r="42" spans="1:8" ht="12.75">
      <c r="A42" s="98"/>
      <c r="B42" s="97"/>
      <c r="C42" s="97"/>
      <c r="D42" s="97"/>
      <c r="E42" s="97"/>
      <c r="F42" s="97"/>
      <c r="G42" s="97"/>
      <c r="H42" t="s">
        <v>51</v>
      </c>
    </row>
    <row r="43" spans="1:8" ht="12.75">
      <c r="A43" s="98"/>
      <c r="B43" s="97"/>
      <c r="C43" s="97"/>
      <c r="D43" s="97"/>
      <c r="E43" s="97"/>
      <c r="F43" s="97"/>
      <c r="G43" s="97"/>
      <c r="H43" t="s">
        <v>51</v>
      </c>
    </row>
    <row r="44" spans="1:8" ht="12.75">
      <c r="A44" s="98"/>
      <c r="B44" s="97"/>
      <c r="C44" s="97"/>
      <c r="D44" s="97"/>
      <c r="E44" s="97"/>
      <c r="F44" s="97"/>
      <c r="G44" s="97"/>
      <c r="H44" t="s">
        <v>51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t="s">
        <v>51</v>
      </c>
    </row>
    <row r="65536" ht="12.75"/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30"/>
  <sheetViews>
    <sheetView workbookViewId="0" topLeftCell="A1">
      <selection activeCell="L24" sqref="L24"/>
    </sheetView>
  </sheetViews>
  <sheetFormatPr defaultColWidth="8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10" max="16384" width="9.00390625" style="0" customWidth="1"/>
  </cols>
  <sheetData>
    <row r="1" spans="1:9" ht="13.5">
      <c r="A1" s="99" t="s">
        <v>52</v>
      </c>
      <c r="B1" s="99"/>
      <c r="C1" s="100">
        <f>CONCATENATE(cislostavby," ",nazevstavby)</f>
        <v>0</v>
      </c>
      <c r="D1" s="101"/>
      <c r="E1" s="102"/>
      <c r="F1" s="101"/>
      <c r="G1" s="103" t="s">
        <v>53</v>
      </c>
      <c r="H1" s="104" t="s">
        <v>11</v>
      </c>
      <c r="I1" s="105"/>
    </row>
    <row r="2" spans="1:9" ht="13.5">
      <c r="A2" s="106" t="s">
        <v>54</v>
      </c>
      <c r="B2" s="106"/>
      <c r="C2" s="107">
        <f>CONCATENATE(cisloobjektu," ",nazevobjektu)</f>
        <v>0</v>
      </c>
      <c r="D2" s="108"/>
      <c r="E2" s="109"/>
      <c r="F2" s="108"/>
      <c r="G2" s="110"/>
      <c r="H2" s="110"/>
      <c r="I2" s="110"/>
    </row>
    <row r="3" spans="1:9" ht="13.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1" t="s">
        <v>55</v>
      </c>
      <c r="B4" s="111"/>
      <c r="C4" s="111"/>
      <c r="D4" s="111"/>
      <c r="E4" s="111"/>
      <c r="F4" s="111"/>
      <c r="G4" s="111"/>
      <c r="H4" s="111"/>
      <c r="I4" s="111"/>
    </row>
    <row r="5" spans="1:9" ht="13.5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3.5">
      <c r="A6" s="112"/>
      <c r="B6" s="113" t="s">
        <v>56</v>
      </c>
      <c r="C6" s="113"/>
      <c r="D6" s="51"/>
      <c r="E6" s="114" t="s">
        <v>57</v>
      </c>
      <c r="F6" s="115" t="s">
        <v>58</v>
      </c>
      <c r="G6" s="115" t="s">
        <v>59</v>
      </c>
      <c r="H6" s="115" t="s">
        <v>60</v>
      </c>
      <c r="I6" s="116" t="s">
        <v>33</v>
      </c>
    </row>
    <row r="7" spans="1:9" s="35" customFormat="1" ht="12.75">
      <c r="A7" s="117">
        <f>Položky!B7</f>
        <v>0</v>
      </c>
      <c r="B7" s="118">
        <f>Položky!C7</f>
        <v>0</v>
      </c>
      <c r="C7" s="64"/>
      <c r="D7" s="119"/>
      <c r="E7" s="120">
        <f>Položky!BA9</f>
        <v>0</v>
      </c>
      <c r="F7" s="121">
        <f>Položky!BB9</f>
        <v>0</v>
      </c>
      <c r="G7" s="121">
        <f>Položky!BC9</f>
        <v>0</v>
      </c>
      <c r="H7" s="121">
        <f>Položky!BD9</f>
        <v>0</v>
      </c>
      <c r="I7" s="122">
        <f>Položky!BE9</f>
        <v>0</v>
      </c>
    </row>
    <row r="8" spans="1:9" s="35" customFormat="1" ht="12.75">
      <c r="A8" s="117">
        <f>Položky!B10</f>
        <v>0</v>
      </c>
      <c r="B8" s="118">
        <f>Položky!C10</f>
        <v>0</v>
      </c>
      <c r="C8" s="64"/>
      <c r="D8" s="119"/>
      <c r="E8" s="120">
        <f>Položky!BA15</f>
        <v>0</v>
      </c>
      <c r="F8" s="121">
        <f>Položky!BB15</f>
        <v>0</v>
      </c>
      <c r="G8" s="121">
        <f>Položky!BC15</f>
        <v>0</v>
      </c>
      <c r="H8" s="121">
        <f>Položky!BD15</f>
        <v>0</v>
      </c>
      <c r="I8" s="122">
        <f>Položky!BE15</f>
        <v>0</v>
      </c>
    </row>
    <row r="9" spans="1:9" s="35" customFormat="1" ht="12.75">
      <c r="A9" s="117">
        <f>Položky!B16</f>
        <v>0</v>
      </c>
      <c r="B9" s="118">
        <f>Položky!C16</f>
        <v>0</v>
      </c>
      <c r="C9" s="64"/>
      <c r="D9" s="119"/>
      <c r="E9" s="120">
        <f>Položky!BA19</f>
        <v>0</v>
      </c>
      <c r="F9" s="121">
        <f>Položky!BB19</f>
        <v>0</v>
      </c>
      <c r="G9" s="121">
        <f>Položky!BC19</f>
        <v>0</v>
      </c>
      <c r="H9" s="121">
        <f>Položky!BD19</f>
        <v>0</v>
      </c>
      <c r="I9" s="122">
        <f>Položky!BE19</f>
        <v>0</v>
      </c>
    </row>
    <row r="10" spans="1:9" s="35" customFormat="1" ht="12.75">
      <c r="A10" s="117">
        <f>Položky!B20</f>
        <v>0</v>
      </c>
      <c r="B10" s="118">
        <f>Položky!C20</f>
        <v>0</v>
      </c>
      <c r="C10" s="64"/>
      <c r="D10" s="119"/>
      <c r="E10" s="120">
        <f>Položky!BA30</f>
        <v>0</v>
      </c>
      <c r="F10" s="121">
        <f>Položky!BB30</f>
        <v>0</v>
      </c>
      <c r="G10" s="121">
        <f>Položky!BC30</f>
        <v>0</v>
      </c>
      <c r="H10" s="121">
        <f>Položky!BD30</f>
        <v>0</v>
      </c>
      <c r="I10" s="122">
        <f>Položky!BE30</f>
        <v>0</v>
      </c>
    </row>
    <row r="11" spans="1:9" s="35" customFormat="1" ht="12.75">
      <c r="A11" s="117">
        <f>Položky!B31</f>
        <v>0</v>
      </c>
      <c r="B11" s="118">
        <f>Položky!C31</f>
        <v>0</v>
      </c>
      <c r="C11" s="64"/>
      <c r="D11" s="119"/>
      <c r="E11" s="120">
        <f>Položky!BA33</f>
        <v>0</v>
      </c>
      <c r="F11" s="121">
        <f>Položky!BB33</f>
        <v>0</v>
      </c>
      <c r="G11" s="121">
        <f>Položky!BC33</f>
        <v>0</v>
      </c>
      <c r="H11" s="121">
        <f>Položky!BD33</f>
        <v>0</v>
      </c>
      <c r="I11" s="122">
        <f>Položky!BE33</f>
        <v>0</v>
      </c>
    </row>
    <row r="12" spans="1:9" s="35" customFormat="1" ht="12.75">
      <c r="A12" s="117">
        <f>Položky!B34</f>
        <v>0</v>
      </c>
      <c r="B12" s="118">
        <f>Položky!C34</f>
        <v>0</v>
      </c>
      <c r="C12" s="64"/>
      <c r="D12" s="119"/>
      <c r="E12" s="120">
        <f>Položky!BA37</f>
        <v>0</v>
      </c>
      <c r="F12" s="121">
        <f>Položky!BB37</f>
        <v>0</v>
      </c>
      <c r="G12" s="121">
        <f>Položky!BC37</f>
        <v>0</v>
      </c>
      <c r="H12" s="121">
        <f>Položky!BD37</f>
        <v>0</v>
      </c>
      <c r="I12" s="122">
        <f>Položky!BE37</f>
        <v>0</v>
      </c>
    </row>
    <row r="13" spans="1:9" s="35" customFormat="1" ht="12.75">
      <c r="A13" s="117">
        <f>Položky!B38</f>
        <v>0</v>
      </c>
      <c r="B13" s="118">
        <f>Položky!C38</f>
        <v>0</v>
      </c>
      <c r="C13" s="64"/>
      <c r="D13" s="119"/>
      <c r="E13" s="120">
        <f>Položky!BA41</f>
        <v>0</v>
      </c>
      <c r="F13" s="121">
        <f>Položky!BB41</f>
        <v>0</v>
      </c>
      <c r="G13" s="121">
        <f>Položky!BC41</f>
        <v>0</v>
      </c>
      <c r="H13" s="121">
        <f>Položky!BD41</f>
        <v>0</v>
      </c>
      <c r="I13" s="122">
        <f>Položky!BE41</f>
        <v>0</v>
      </c>
    </row>
    <row r="14" spans="1:9" s="35" customFormat="1" ht="12.75">
      <c r="A14" s="117">
        <f>Položky!B42</f>
        <v>0</v>
      </c>
      <c r="B14" s="118">
        <f>Položky!C42</f>
        <v>0</v>
      </c>
      <c r="C14" s="64"/>
      <c r="D14" s="119"/>
      <c r="E14" s="120">
        <f>Položky!BA45</f>
        <v>0</v>
      </c>
      <c r="F14" s="121">
        <f>Položky!BB45</f>
        <v>0</v>
      </c>
      <c r="G14" s="121">
        <f>Položky!BC45</f>
        <v>0</v>
      </c>
      <c r="H14" s="121">
        <f>Položky!BD45</f>
        <v>0</v>
      </c>
      <c r="I14" s="122">
        <f>Položky!BE45</f>
        <v>0</v>
      </c>
    </row>
    <row r="15" spans="1:9" s="35" customFormat="1" ht="12.75">
      <c r="A15" s="117">
        <f>Položky!B46</f>
        <v>0</v>
      </c>
      <c r="B15" s="118">
        <f>Položky!C46</f>
        <v>0</v>
      </c>
      <c r="C15" s="64"/>
      <c r="D15" s="119"/>
      <c r="E15" s="120">
        <f>Položky!BA52</f>
        <v>0</v>
      </c>
      <c r="F15" s="121">
        <f>Položky!BB52</f>
        <v>0</v>
      </c>
      <c r="G15" s="121">
        <f>Položky!BC52</f>
        <v>0</v>
      </c>
      <c r="H15" s="121">
        <f>Položky!BD52</f>
        <v>0</v>
      </c>
      <c r="I15" s="122">
        <f>Položky!BE52</f>
        <v>0</v>
      </c>
    </row>
    <row r="16" spans="1:9" s="35" customFormat="1" ht="13.5">
      <c r="A16" s="117">
        <f>Položky!B53</f>
        <v>0</v>
      </c>
      <c r="B16" s="118">
        <f>Položky!C53</f>
        <v>0</v>
      </c>
      <c r="C16" s="64"/>
      <c r="D16" s="119"/>
      <c r="E16" s="120">
        <f>Položky!BA55</f>
        <v>0</v>
      </c>
      <c r="F16" s="121">
        <f>Položky!BB55</f>
        <v>0</v>
      </c>
      <c r="G16" s="121">
        <f>Položky!BC55</f>
        <v>0</v>
      </c>
      <c r="H16" s="121">
        <f>Položky!BD55</f>
        <v>0</v>
      </c>
      <c r="I16" s="122">
        <f>Položky!BE55</f>
        <v>0</v>
      </c>
    </row>
    <row r="17" spans="1:9" s="129" customFormat="1" ht="13.5">
      <c r="A17" s="123"/>
      <c r="B17" s="124" t="s">
        <v>61</v>
      </c>
      <c r="C17" s="124"/>
      <c r="D17" s="125"/>
      <c r="E17" s="126">
        <f>SUM(E7:E16)</f>
        <v>0</v>
      </c>
      <c r="F17" s="127">
        <f>SUM(F7:F16)</f>
        <v>0</v>
      </c>
      <c r="G17" s="127">
        <f>SUM(G7:G16)</f>
        <v>0</v>
      </c>
      <c r="H17" s="127">
        <f>SUM(H7:H16)</f>
        <v>0</v>
      </c>
      <c r="I17" s="128">
        <f>SUM(I7:I16)</f>
        <v>0</v>
      </c>
    </row>
    <row r="18" spans="1:9" ht="12.75">
      <c r="A18" s="64"/>
      <c r="B18" s="64"/>
      <c r="C18" s="64"/>
      <c r="D18" s="64"/>
      <c r="E18" s="64"/>
      <c r="F18" s="64"/>
      <c r="G18" s="64"/>
      <c r="H18" s="64"/>
      <c r="I18" s="64"/>
    </row>
    <row r="19" spans="1:57" ht="19.5" customHeight="1">
      <c r="A19" s="130" t="s">
        <v>62</v>
      </c>
      <c r="B19" s="130"/>
      <c r="C19" s="130"/>
      <c r="D19" s="130"/>
      <c r="E19" s="130"/>
      <c r="F19" s="130"/>
      <c r="G19" s="130"/>
      <c r="H19" s="130"/>
      <c r="I19" s="130"/>
      <c r="BA19" s="42"/>
      <c r="BB19" s="42"/>
      <c r="BC19" s="42"/>
      <c r="BD19" s="42"/>
      <c r="BE19" s="42"/>
    </row>
    <row r="20" spans="1:9" ht="13.5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12.75">
      <c r="A21" s="70" t="s">
        <v>63</v>
      </c>
      <c r="B21" s="71"/>
      <c r="C21" s="71"/>
      <c r="D21" s="131"/>
      <c r="E21" s="132" t="s">
        <v>64</v>
      </c>
      <c r="F21" s="133" t="s">
        <v>65</v>
      </c>
      <c r="G21" s="134" t="s">
        <v>66</v>
      </c>
      <c r="H21" s="135"/>
      <c r="I21" s="136" t="s">
        <v>64</v>
      </c>
    </row>
    <row r="22" spans="1:53" ht="12.75">
      <c r="A22" s="62" t="s">
        <v>67</v>
      </c>
      <c r="B22" s="53"/>
      <c r="C22" s="53"/>
      <c r="D22" s="137"/>
      <c r="E22" s="138">
        <v>0</v>
      </c>
      <c r="F22" s="139">
        <v>2</v>
      </c>
      <c r="G22" s="140">
        <f aca="true" t="shared" si="0" ref="G22:G29">CHOOSE(BA22+1,HSV+PSV,HSV+PSV+Mont,HSV+PSV+Dodavka+Mont,HSV,PSV,Mont,Dodavka,Mont+Dodavka,0)</f>
        <v>0</v>
      </c>
      <c r="H22" s="141"/>
      <c r="I22" s="142">
        <f aca="true" t="shared" si="1" ref="I22:I29">E22+F22*G22/100</f>
        <v>0</v>
      </c>
      <c r="BA22">
        <v>0</v>
      </c>
    </row>
    <row r="23" spans="1:53" ht="12.75">
      <c r="A23" s="62" t="s">
        <v>68</v>
      </c>
      <c r="B23" s="53"/>
      <c r="C23" s="53"/>
      <c r="D23" s="137"/>
      <c r="E23" s="138">
        <v>0</v>
      </c>
      <c r="F23" s="139">
        <v>0</v>
      </c>
      <c r="G23" s="140">
        <f t="shared" si="0"/>
        <v>0</v>
      </c>
      <c r="H23" s="141"/>
      <c r="I23" s="142">
        <f t="shared" si="1"/>
        <v>0</v>
      </c>
      <c r="BA23">
        <v>0</v>
      </c>
    </row>
    <row r="24" spans="1:53" ht="12.75">
      <c r="A24" s="62" t="s">
        <v>69</v>
      </c>
      <c r="B24" s="53"/>
      <c r="C24" s="53"/>
      <c r="D24" s="137"/>
      <c r="E24" s="138">
        <v>0</v>
      </c>
      <c r="F24" s="139">
        <v>5</v>
      </c>
      <c r="G24" s="140">
        <f t="shared" si="0"/>
        <v>0</v>
      </c>
      <c r="H24" s="141"/>
      <c r="I24" s="142">
        <f t="shared" si="1"/>
        <v>0</v>
      </c>
      <c r="BA24">
        <v>0</v>
      </c>
    </row>
    <row r="25" spans="1:53" ht="12.75">
      <c r="A25" s="62" t="s">
        <v>70</v>
      </c>
      <c r="B25" s="53"/>
      <c r="C25" s="53"/>
      <c r="D25" s="137"/>
      <c r="E25" s="138">
        <v>0</v>
      </c>
      <c r="F25" s="139">
        <v>0.5</v>
      </c>
      <c r="G25" s="140">
        <f t="shared" si="0"/>
        <v>0</v>
      </c>
      <c r="H25" s="141"/>
      <c r="I25" s="142">
        <f t="shared" si="1"/>
        <v>0</v>
      </c>
      <c r="BA25">
        <v>0</v>
      </c>
    </row>
    <row r="26" spans="1:53" ht="12.75">
      <c r="A26" s="62" t="s">
        <v>71</v>
      </c>
      <c r="B26" s="53"/>
      <c r="C26" s="53"/>
      <c r="D26" s="137"/>
      <c r="E26" s="138">
        <v>0</v>
      </c>
      <c r="F26" s="139">
        <v>1</v>
      </c>
      <c r="G26" s="140">
        <f t="shared" si="0"/>
        <v>0</v>
      </c>
      <c r="H26" s="141"/>
      <c r="I26" s="142">
        <f t="shared" si="1"/>
        <v>0</v>
      </c>
      <c r="BA26">
        <v>1</v>
      </c>
    </row>
    <row r="27" spans="1:53" ht="12.75">
      <c r="A27" s="62" t="s">
        <v>72</v>
      </c>
      <c r="B27" s="53"/>
      <c r="C27" s="53"/>
      <c r="D27" s="137"/>
      <c r="E27" s="138">
        <v>0</v>
      </c>
      <c r="F27" s="139">
        <v>2</v>
      </c>
      <c r="G27" s="140">
        <f t="shared" si="0"/>
        <v>0</v>
      </c>
      <c r="H27" s="141"/>
      <c r="I27" s="142">
        <f t="shared" si="1"/>
        <v>0</v>
      </c>
      <c r="BA27">
        <v>1</v>
      </c>
    </row>
    <row r="28" spans="1:53" ht="12.75">
      <c r="A28" s="62" t="s">
        <v>73</v>
      </c>
      <c r="B28" s="53"/>
      <c r="C28" s="53"/>
      <c r="D28" s="137"/>
      <c r="E28" s="138">
        <v>0</v>
      </c>
      <c r="F28" s="139">
        <v>1</v>
      </c>
      <c r="G28" s="140">
        <f t="shared" si="0"/>
        <v>0</v>
      </c>
      <c r="H28" s="141"/>
      <c r="I28" s="142">
        <f t="shared" si="1"/>
        <v>0</v>
      </c>
      <c r="BA28">
        <v>2</v>
      </c>
    </row>
    <row r="29" spans="1:53" ht="12.75">
      <c r="A29" s="62" t="s">
        <v>74</v>
      </c>
      <c r="B29" s="53"/>
      <c r="C29" s="53"/>
      <c r="D29" s="137"/>
      <c r="E29" s="138">
        <v>0</v>
      </c>
      <c r="F29" s="139">
        <v>1</v>
      </c>
      <c r="G29" s="140">
        <f t="shared" si="0"/>
        <v>0</v>
      </c>
      <c r="H29" s="141"/>
      <c r="I29" s="142">
        <f t="shared" si="1"/>
        <v>0</v>
      </c>
      <c r="BA29">
        <v>2</v>
      </c>
    </row>
    <row r="30" spans="1:9" ht="13.5">
      <c r="A30" s="143"/>
      <c r="B30" s="144" t="s">
        <v>75</v>
      </c>
      <c r="C30" s="145"/>
      <c r="D30" s="146"/>
      <c r="E30" s="147"/>
      <c r="F30" s="148"/>
      <c r="G30" s="148"/>
      <c r="H30" s="149">
        <f>SUM(I22:I29)</f>
        <v>0</v>
      </c>
      <c r="I30" s="149"/>
    </row>
  </sheetData>
  <sheetProtection selectLockedCells="1" selectUnlockedCells="1"/>
  <mergeCells count="6">
    <mergeCell ref="A1:B1"/>
    <mergeCell ref="A2:B2"/>
    <mergeCell ref="G2:I2"/>
    <mergeCell ref="A4:I4"/>
    <mergeCell ref="A19:I19"/>
    <mergeCell ref="H30:I30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55"/>
  <sheetViews>
    <sheetView showGridLines="0" workbookViewId="0" topLeftCell="A1">
      <selection activeCell="K11" sqref="K11"/>
    </sheetView>
  </sheetViews>
  <sheetFormatPr defaultColWidth="8.00390625" defaultRowHeight="12.75"/>
  <cols>
    <col min="1" max="1" width="4.375" style="150" customWidth="1"/>
    <col min="2" max="2" width="11.625" style="150" customWidth="1"/>
    <col min="3" max="3" width="40.375" style="150" customWidth="1"/>
    <col min="4" max="4" width="5.625" style="150" customWidth="1"/>
    <col min="5" max="5" width="8.625" style="151" customWidth="1"/>
    <col min="6" max="6" width="9.875" style="150" customWidth="1"/>
    <col min="7" max="7" width="13.875" style="150" customWidth="1"/>
    <col min="8" max="11" width="9.125" style="150" customWidth="1"/>
    <col min="12" max="12" width="75.375" style="150" customWidth="1"/>
    <col min="13" max="13" width="45.25390625" style="150" customWidth="1"/>
    <col min="14" max="16384" width="9.125" style="150" customWidth="1"/>
  </cols>
  <sheetData>
    <row r="1" spans="1:7" ht="15.75">
      <c r="A1" s="152" t="s">
        <v>76</v>
      </c>
      <c r="B1" s="152"/>
      <c r="C1" s="152"/>
      <c r="D1" s="152"/>
      <c r="E1" s="152"/>
      <c r="F1" s="152"/>
      <c r="G1" s="152"/>
    </row>
    <row r="2" spans="1:7" ht="14.25" customHeight="1">
      <c r="A2" s="153"/>
      <c r="B2" s="154"/>
      <c r="C2" s="155"/>
      <c r="D2" s="155"/>
      <c r="E2" s="156"/>
      <c r="F2" s="155"/>
      <c r="G2" s="155"/>
    </row>
    <row r="3" spans="1:7" ht="13.5">
      <c r="A3" s="99" t="s">
        <v>52</v>
      </c>
      <c r="B3" s="99"/>
      <c r="C3" s="100">
        <f>CONCATENATE(cislostavby," ",nazevstavby)</f>
        <v>0</v>
      </c>
      <c r="D3" s="157"/>
      <c r="E3" s="158" t="s">
        <v>77</v>
      </c>
      <c r="F3" s="159">
        <f>Rekapitulace!H1</f>
        <v>0</v>
      </c>
      <c r="G3" s="160"/>
    </row>
    <row r="4" spans="1:7" ht="13.5">
      <c r="A4" s="161" t="s">
        <v>54</v>
      </c>
      <c r="B4" s="161"/>
      <c r="C4" s="107">
        <f>CONCATENATE(cisloobjektu," ",nazevobjektu)</f>
        <v>0</v>
      </c>
      <c r="D4" s="162"/>
      <c r="E4" s="163">
        <f>Rekapitulace!G2</f>
        <v>0</v>
      </c>
      <c r="F4" s="163"/>
      <c r="G4" s="163"/>
    </row>
    <row r="5" spans="1:7" ht="13.5">
      <c r="A5" s="164"/>
      <c r="B5" s="153"/>
      <c r="C5" s="153"/>
      <c r="D5" s="153"/>
      <c r="E5" s="165"/>
      <c r="F5" s="153"/>
      <c r="G5" s="166"/>
    </row>
    <row r="6" spans="1:7" ht="12.75">
      <c r="A6" s="167" t="s">
        <v>78</v>
      </c>
      <c r="B6" s="168" t="s">
        <v>79</v>
      </c>
      <c r="C6" s="168" t="s">
        <v>80</v>
      </c>
      <c r="D6" s="168" t="s">
        <v>81</v>
      </c>
      <c r="E6" s="169" t="s">
        <v>82</v>
      </c>
      <c r="F6" s="168" t="s">
        <v>83</v>
      </c>
      <c r="G6" s="170" t="s">
        <v>84</v>
      </c>
    </row>
    <row r="7" spans="1:15" ht="12.75">
      <c r="A7" s="171" t="s">
        <v>85</v>
      </c>
      <c r="B7" s="172" t="s">
        <v>86</v>
      </c>
      <c r="C7" s="173" t="s">
        <v>87</v>
      </c>
      <c r="D7" s="174"/>
      <c r="E7" s="175"/>
      <c r="F7" s="175"/>
      <c r="G7" s="176"/>
      <c r="H7" s="177"/>
      <c r="I7" s="177"/>
      <c r="O7" s="178">
        <v>1</v>
      </c>
    </row>
    <row r="8" spans="1:104" ht="22.5">
      <c r="A8" s="179">
        <v>1</v>
      </c>
      <c r="B8" s="180" t="s">
        <v>88</v>
      </c>
      <c r="C8" s="181" t="s">
        <v>89</v>
      </c>
      <c r="D8" s="182" t="s">
        <v>90</v>
      </c>
      <c r="E8" s="183">
        <v>178</v>
      </c>
      <c r="F8" s="183"/>
      <c r="G8" s="184">
        <f>E8*F8</f>
        <v>0</v>
      </c>
      <c r="O8" s="178">
        <v>2</v>
      </c>
      <c r="AA8" s="150">
        <v>1</v>
      </c>
      <c r="AB8" s="150">
        <v>1</v>
      </c>
      <c r="AC8" s="150">
        <v>1</v>
      </c>
      <c r="AZ8" s="150">
        <v>1</v>
      </c>
      <c r="BA8" s="150">
        <f>IF(AZ8=1,G8,0)</f>
        <v>0</v>
      </c>
      <c r="BB8" s="150">
        <f>IF(AZ8=2,G8,0)</f>
        <v>0</v>
      </c>
      <c r="BC8" s="150">
        <f>IF(AZ8=3,G8,0)</f>
        <v>0</v>
      </c>
      <c r="BD8" s="150">
        <f>IF(AZ8=4,G8,0)</f>
        <v>0</v>
      </c>
      <c r="BE8" s="150">
        <f>IF(AZ8=5,G8,0)</f>
        <v>0</v>
      </c>
      <c r="CA8" s="185">
        <v>1</v>
      </c>
      <c r="CB8" s="185">
        <v>1</v>
      </c>
      <c r="CZ8" s="150">
        <v>0.01215</v>
      </c>
    </row>
    <row r="9" spans="1:57" ht="12.75">
      <c r="A9" s="186"/>
      <c r="B9" s="187" t="s">
        <v>91</v>
      </c>
      <c r="C9" s="188">
        <f>CONCATENATE(B7," ",C7)</f>
        <v>0</v>
      </c>
      <c r="D9" s="189"/>
      <c r="E9" s="190"/>
      <c r="F9" s="191"/>
      <c r="G9" s="192">
        <f>SUM(G7:G8)</f>
        <v>0</v>
      </c>
      <c r="O9" s="178">
        <v>4</v>
      </c>
      <c r="BA9" s="193">
        <f>SUM(BA7:BA8)</f>
        <v>0</v>
      </c>
      <c r="BB9" s="193">
        <f>SUM(BB7:BB8)</f>
        <v>0</v>
      </c>
      <c r="BC9" s="193">
        <f>SUM(BC7:BC8)</f>
        <v>0</v>
      </c>
      <c r="BD9" s="193">
        <f>SUM(BD7:BD8)</f>
        <v>0</v>
      </c>
      <c r="BE9" s="193">
        <f>SUM(BE7:BE8)</f>
        <v>0</v>
      </c>
    </row>
    <row r="10" spans="1:15" ht="12.75">
      <c r="A10" s="171" t="s">
        <v>85</v>
      </c>
      <c r="B10" s="172" t="s">
        <v>92</v>
      </c>
      <c r="C10" s="173" t="s">
        <v>93</v>
      </c>
      <c r="D10" s="174"/>
      <c r="E10" s="175"/>
      <c r="F10" s="175"/>
      <c r="G10" s="176"/>
      <c r="H10" s="177"/>
      <c r="I10" s="177"/>
      <c r="O10" s="178">
        <v>1</v>
      </c>
    </row>
    <row r="11" spans="1:104" ht="12.75">
      <c r="A11" s="179">
        <v>2</v>
      </c>
      <c r="B11" s="180" t="s">
        <v>94</v>
      </c>
      <c r="C11" s="181" t="s">
        <v>95</v>
      </c>
      <c r="D11" s="182" t="s">
        <v>90</v>
      </c>
      <c r="E11" s="183">
        <v>566</v>
      </c>
      <c r="F11" s="183"/>
      <c r="G11" s="184">
        <f aca="true" t="shared" si="0" ref="G11:G14">E11*F11</f>
        <v>0</v>
      </c>
      <c r="O11" s="178">
        <v>2</v>
      </c>
      <c r="AA11" s="150">
        <v>1</v>
      </c>
      <c r="AB11" s="150">
        <v>1</v>
      </c>
      <c r="AC11" s="150">
        <v>1</v>
      </c>
      <c r="AZ11" s="150">
        <v>1</v>
      </c>
      <c r="BA11" s="150">
        <f aca="true" t="shared" si="1" ref="BA11:BA14">IF(AZ11=1,G11,0)</f>
        <v>0</v>
      </c>
      <c r="BB11" s="150">
        <f aca="true" t="shared" si="2" ref="BB11:BB14">IF(AZ11=2,G11,0)</f>
        <v>0</v>
      </c>
      <c r="BC11" s="150">
        <f aca="true" t="shared" si="3" ref="BC11:BC14">IF(AZ11=3,G11,0)</f>
        <v>0</v>
      </c>
      <c r="BD11" s="150">
        <f aca="true" t="shared" si="4" ref="BD11:BD14">IF(AZ11=4,G11,0)</f>
        <v>0</v>
      </c>
      <c r="BE11" s="150">
        <f aca="true" t="shared" si="5" ref="BE11:BE14">IF(AZ11=5,G11,0)</f>
        <v>0</v>
      </c>
      <c r="CA11" s="185">
        <v>1</v>
      </c>
      <c r="CB11" s="185">
        <v>1</v>
      </c>
      <c r="CZ11" s="150">
        <v>0.00047</v>
      </c>
    </row>
    <row r="12" spans="1:104" ht="12.75">
      <c r="A12" s="179">
        <v>3</v>
      </c>
      <c r="B12" s="180" t="s">
        <v>96</v>
      </c>
      <c r="C12" s="181" t="s">
        <v>97</v>
      </c>
      <c r="D12" s="182" t="s">
        <v>98</v>
      </c>
      <c r="E12" s="183">
        <v>320</v>
      </c>
      <c r="F12" s="183"/>
      <c r="G12" s="184">
        <f t="shared" si="0"/>
        <v>0</v>
      </c>
      <c r="O12" s="178">
        <v>2</v>
      </c>
      <c r="AA12" s="150">
        <v>1</v>
      </c>
      <c r="AB12" s="150">
        <v>1</v>
      </c>
      <c r="AC12" s="150">
        <v>1</v>
      </c>
      <c r="AZ12" s="150">
        <v>1</v>
      </c>
      <c r="BA12" s="150">
        <f t="shared" si="1"/>
        <v>0</v>
      </c>
      <c r="BB12" s="150">
        <f t="shared" si="2"/>
        <v>0</v>
      </c>
      <c r="BC12" s="150">
        <f t="shared" si="3"/>
        <v>0</v>
      </c>
      <c r="BD12" s="150">
        <f t="shared" si="4"/>
        <v>0</v>
      </c>
      <c r="BE12" s="150">
        <f t="shared" si="5"/>
        <v>0</v>
      </c>
      <c r="CA12" s="185">
        <v>1</v>
      </c>
      <c r="CB12" s="185">
        <v>1</v>
      </c>
      <c r="CZ12" s="150">
        <v>0.00433</v>
      </c>
    </row>
    <row r="13" spans="1:104" ht="12.75">
      <c r="A13" s="179">
        <v>4</v>
      </c>
      <c r="B13" s="180" t="s">
        <v>99</v>
      </c>
      <c r="C13" s="181" t="s">
        <v>100</v>
      </c>
      <c r="D13" s="182" t="s">
        <v>90</v>
      </c>
      <c r="E13" s="183">
        <v>566</v>
      </c>
      <c r="F13" s="183"/>
      <c r="G13" s="184">
        <f t="shared" si="0"/>
        <v>0</v>
      </c>
      <c r="O13" s="178">
        <v>2</v>
      </c>
      <c r="AA13" s="150">
        <v>1</v>
      </c>
      <c r="AB13" s="150">
        <v>1</v>
      </c>
      <c r="AC13" s="150">
        <v>1</v>
      </c>
      <c r="AZ13" s="150">
        <v>1</v>
      </c>
      <c r="BA13" s="150">
        <f t="shared" si="1"/>
        <v>0</v>
      </c>
      <c r="BB13" s="150">
        <f t="shared" si="2"/>
        <v>0</v>
      </c>
      <c r="BC13" s="150">
        <f t="shared" si="3"/>
        <v>0</v>
      </c>
      <c r="BD13" s="150">
        <f t="shared" si="4"/>
        <v>0</v>
      </c>
      <c r="BE13" s="150">
        <f t="shared" si="5"/>
        <v>0</v>
      </c>
      <c r="CA13" s="185">
        <v>1</v>
      </c>
      <c r="CB13" s="185">
        <v>1</v>
      </c>
      <c r="CZ13" s="150">
        <v>0.00635</v>
      </c>
    </row>
    <row r="14" spans="1:104" ht="22.5">
      <c r="A14" s="179">
        <v>5</v>
      </c>
      <c r="B14" s="180" t="s">
        <v>101</v>
      </c>
      <c r="C14" s="181" t="s">
        <v>102</v>
      </c>
      <c r="D14" s="182" t="s">
        <v>90</v>
      </c>
      <c r="E14" s="183">
        <v>566</v>
      </c>
      <c r="F14" s="183"/>
      <c r="G14" s="184">
        <f t="shared" si="0"/>
        <v>0</v>
      </c>
      <c r="O14" s="178">
        <v>2</v>
      </c>
      <c r="AA14" s="150">
        <v>1</v>
      </c>
      <c r="AB14" s="150">
        <v>1</v>
      </c>
      <c r="AC14" s="150">
        <v>1</v>
      </c>
      <c r="AZ14" s="150">
        <v>1</v>
      </c>
      <c r="BA14" s="150">
        <f t="shared" si="1"/>
        <v>0</v>
      </c>
      <c r="BB14" s="150">
        <f t="shared" si="2"/>
        <v>0</v>
      </c>
      <c r="BC14" s="150">
        <f t="shared" si="3"/>
        <v>0</v>
      </c>
      <c r="BD14" s="150">
        <f t="shared" si="4"/>
        <v>0</v>
      </c>
      <c r="BE14" s="150">
        <f t="shared" si="5"/>
        <v>0</v>
      </c>
      <c r="CA14" s="185">
        <v>1</v>
      </c>
      <c r="CB14" s="185">
        <v>1</v>
      </c>
      <c r="CZ14" s="150">
        <v>0.00367</v>
      </c>
    </row>
    <row r="15" spans="1:57" ht="12.75">
      <c r="A15" s="186"/>
      <c r="B15" s="187" t="s">
        <v>91</v>
      </c>
      <c r="C15" s="188">
        <f>CONCATENATE(B10," ",C10)</f>
        <v>0</v>
      </c>
      <c r="D15" s="189"/>
      <c r="E15" s="190"/>
      <c r="F15" s="191"/>
      <c r="G15" s="192">
        <f>SUM(G10:G14)</f>
        <v>0</v>
      </c>
      <c r="O15" s="178">
        <v>4</v>
      </c>
      <c r="BA15" s="193">
        <f>SUM(BA10:BA14)</f>
        <v>0</v>
      </c>
      <c r="BB15" s="193">
        <f>SUM(BB10:BB14)</f>
        <v>0</v>
      </c>
      <c r="BC15" s="193">
        <f>SUM(BC10:BC14)</f>
        <v>0</v>
      </c>
      <c r="BD15" s="193">
        <f>SUM(BD10:BD14)</f>
        <v>0</v>
      </c>
      <c r="BE15" s="193">
        <f>SUM(BE10:BE14)</f>
        <v>0</v>
      </c>
    </row>
    <row r="16" spans="1:15" ht="12.75">
      <c r="A16" s="171" t="s">
        <v>85</v>
      </c>
      <c r="B16" s="172" t="s">
        <v>103</v>
      </c>
      <c r="C16" s="173" t="s">
        <v>104</v>
      </c>
      <c r="D16" s="174"/>
      <c r="E16" s="175"/>
      <c r="F16" s="175"/>
      <c r="G16" s="176"/>
      <c r="H16" s="177"/>
      <c r="I16" s="177"/>
      <c r="O16" s="178">
        <v>1</v>
      </c>
    </row>
    <row r="17" spans="1:104" ht="22.5">
      <c r="A17" s="179">
        <v>6</v>
      </c>
      <c r="B17" s="180" t="s">
        <v>105</v>
      </c>
      <c r="C17" s="181" t="s">
        <v>106</v>
      </c>
      <c r="D17" s="182" t="s">
        <v>90</v>
      </c>
      <c r="E17" s="183">
        <v>178</v>
      </c>
      <c r="F17" s="183"/>
      <c r="G17" s="184">
        <f aca="true" t="shared" si="6" ref="G17:G18">E17*F17</f>
        <v>0</v>
      </c>
      <c r="O17" s="178">
        <v>2</v>
      </c>
      <c r="AA17" s="150">
        <v>1</v>
      </c>
      <c r="AB17" s="150">
        <v>0</v>
      </c>
      <c r="AC17" s="150">
        <v>0</v>
      </c>
      <c r="AZ17" s="150">
        <v>1</v>
      </c>
      <c r="BA17" s="150">
        <f aca="true" t="shared" si="7" ref="BA17:BA18">IF(AZ17=1,G17,0)</f>
        <v>0</v>
      </c>
      <c r="BB17" s="150">
        <f aca="true" t="shared" si="8" ref="BB17:BB18">IF(AZ17=2,G17,0)</f>
        <v>0</v>
      </c>
      <c r="BC17" s="150">
        <f aca="true" t="shared" si="9" ref="BC17:BC18">IF(AZ17=3,G17,0)</f>
        <v>0</v>
      </c>
      <c r="BD17" s="150">
        <f aca="true" t="shared" si="10" ref="BD17:BD18">IF(AZ17=4,G17,0)</f>
        <v>0</v>
      </c>
      <c r="BE17" s="150">
        <f aca="true" t="shared" si="11" ref="BE17:BE18">IF(AZ17=5,G17,0)</f>
        <v>0</v>
      </c>
      <c r="CA17" s="185">
        <v>1</v>
      </c>
      <c r="CB17" s="185">
        <v>0</v>
      </c>
      <c r="CZ17" s="150">
        <v>0</v>
      </c>
    </row>
    <row r="18" spans="1:104" ht="12.75">
      <c r="A18" s="179">
        <v>7</v>
      </c>
      <c r="B18" s="180" t="s">
        <v>107</v>
      </c>
      <c r="C18" s="181" t="s">
        <v>108</v>
      </c>
      <c r="D18" s="182" t="s">
        <v>90</v>
      </c>
      <c r="E18" s="183">
        <v>178</v>
      </c>
      <c r="F18" s="183"/>
      <c r="G18" s="184">
        <f t="shared" si="6"/>
        <v>0</v>
      </c>
      <c r="O18" s="178">
        <v>2</v>
      </c>
      <c r="AA18" s="150">
        <v>1</v>
      </c>
      <c r="AB18" s="150">
        <v>1</v>
      </c>
      <c r="AC18" s="150">
        <v>1</v>
      </c>
      <c r="AZ18" s="150">
        <v>1</v>
      </c>
      <c r="BA18" s="150">
        <f t="shared" si="7"/>
        <v>0</v>
      </c>
      <c r="BB18" s="150">
        <f t="shared" si="8"/>
        <v>0</v>
      </c>
      <c r="BC18" s="150">
        <f t="shared" si="9"/>
        <v>0</v>
      </c>
      <c r="BD18" s="150">
        <f t="shared" si="10"/>
        <v>0</v>
      </c>
      <c r="BE18" s="150">
        <f t="shared" si="11"/>
        <v>0</v>
      </c>
      <c r="CA18" s="185">
        <v>1</v>
      </c>
      <c r="CB18" s="185">
        <v>1</v>
      </c>
      <c r="CZ18" s="150">
        <v>4E-05</v>
      </c>
    </row>
    <row r="19" spans="1:57" ht="12.75">
      <c r="A19" s="186"/>
      <c r="B19" s="187" t="s">
        <v>91</v>
      </c>
      <c r="C19" s="188">
        <f>CONCATENATE(B16," ",C16)</f>
        <v>0</v>
      </c>
      <c r="D19" s="189"/>
      <c r="E19" s="190"/>
      <c r="F19" s="191"/>
      <c r="G19" s="192">
        <f>SUM(G16:G18)</f>
        <v>0</v>
      </c>
      <c r="O19" s="178">
        <v>4</v>
      </c>
      <c r="BA19" s="193">
        <f>SUM(BA16:BA18)</f>
        <v>0</v>
      </c>
      <c r="BB19" s="193">
        <f>SUM(BB16:BB18)</f>
        <v>0</v>
      </c>
      <c r="BC19" s="193">
        <f>SUM(BC16:BC18)</f>
        <v>0</v>
      </c>
      <c r="BD19" s="193">
        <f>SUM(BD16:BD18)</f>
        <v>0</v>
      </c>
      <c r="BE19" s="193">
        <f>SUM(BE16:BE18)</f>
        <v>0</v>
      </c>
    </row>
    <row r="20" spans="1:15" ht="12.75">
      <c r="A20" s="171" t="s">
        <v>85</v>
      </c>
      <c r="B20" s="172" t="s">
        <v>109</v>
      </c>
      <c r="C20" s="173" t="s">
        <v>110</v>
      </c>
      <c r="D20" s="174"/>
      <c r="E20" s="175"/>
      <c r="F20" s="175"/>
      <c r="G20" s="176"/>
      <c r="H20" s="177"/>
      <c r="I20" s="177"/>
      <c r="O20" s="178">
        <v>1</v>
      </c>
    </row>
    <row r="21" spans="1:104" ht="12.75">
      <c r="A21" s="179">
        <v>8</v>
      </c>
      <c r="B21" s="180" t="s">
        <v>111</v>
      </c>
      <c r="C21" s="181" t="s">
        <v>112</v>
      </c>
      <c r="D21" s="182" t="s">
        <v>90</v>
      </c>
      <c r="E21" s="183">
        <v>178</v>
      </c>
      <c r="F21" s="183"/>
      <c r="G21" s="184">
        <f aca="true" t="shared" si="12" ref="G21:G29">E21*F21</f>
        <v>0</v>
      </c>
      <c r="O21" s="178">
        <v>2</v>
      </c>
      <c r="AA21" s="150">
        <v>1</v>
      </c>
      <c r="AB21" s="150">
        <v>7</v>
      </c>
      <c r="AC21" s="150">
        <v>7</v>
      </c>
      <c r="AZ21" s="150">
        <v>1</v>
      </c>
      <c r="BA21" s="150">
        <f aca="true" t="shared" si="13" ref="BA21:BA29">IF(AZ21=1,G21,0)</f>
        <v>0</v>
      </c>
      <c r="BB21" s="150">
        <f aca="true" t="shared" si="14" ref="BB21:BB29">IF(AZ21=2,G21,0)</f>
        <v>0</v>
      </c>
      <c r="BC21" s="150">
        <f aca="true" t="shared" si="15" ref="BC21:BC29">IF(AZ21=3,G21,0)</f>
        <v>0</v>
      </c>
      <c r="BD21" s="150">
        <f aca="true" t="shared" si="16" ref="BD21:BD29">IF(AZ21=4,G21,0)</f>
        <v>0</v>
      </c>
      <c r="BE21" s="150">
        <f aca="true" t="shared" si="17" ref="BE21:BE29">IF(AZ21=5,G21,0)</f>
        <v>0</v>
      </c>
      <c r="CA21" s="185">
        <v>1</v>
      </c>
      <c r="CB21" s="185">
        <v>7</v>
      </c>
      <c r="CZ21" s="150">
        <v>0</v>
      </c>
    </row>
    <row r="22" spans="1:104" ht="22.5">
      <c r="A22" s="179">
        <v>9</v>
      </c>
      <c r="B22" s="180" t="s">
        <v>113</v>
      </c>
      <c r="C22" s="181" t="s">
        <v>114</v>
      </c>
      <c r="D22" s="182" t="s">
        <v>115</v>
      </c>
      <c r="E22" s="183">
        <v>17.92</v>
      </c>
      <c r="F22" s="183"/>
      <c r="G22" s="184">
        <f t="shared" si="12"/>
        <v>0</v>
      </c>
      <c r="O22" s="178">
        <v>2</v>
      </c>
      <c r="AA22" s="150">
        <v>1</v>
      </c>
      <c r="AB22" s="150">
        <v>1</v>
      </c>
      <c r="AC22" s="150">
        <v>1</v>
      </c>
      <c r="AZ22" s="150">
        <v>1</v>
      </c>
      <c r="BA22" s="150">
        <f t="shared" si="13"/>
        <v>0</v>
      </c>
      <c r="BB22" s="150">
        <f t="shared" si="14"/>
        <v>0</v>
      </c>
      <c r="BC22" s="150">
        <f t="shared" si="15"/>
        <v>0</v>
      </c>
      <c r="BD22" s="150">
        <f t="shared" si="16"/>
        <v>0</v>
      </c>
      <c r="BE22" s="150">
        <f t="shared" si="17"/>
        <v>0</v>
      </c>
      <c r="CA22" s="185">
        <v>1</v>
      </c>
      <c r="CB22" s="185">
        <v>1</v>
      </c>
      <c r="CZ22" s="150">
        <v>0</v>
      </c>
    </row>
    <row r="23" spans="1:104" ht="12.75">
      <c r="A23" s="179">
        <v>10</v>
      </c>
      <c r="B23" s="180" t="s">
        <v>116</v>
      </c>
      <c r="C23" s="181" t="s">
        <v>117</v>
      </c>
      <c r="D23" s="182" t="s">
        <v>98</v>
      </c>
      <c r="E23" s="183">
        <v>320</v>
      </c>
      <c r="F23" s="183"/>
      <c r="G23" s="184">
        <f t="shared" si="12"/>
        <v>0</v>
      </c>
      <c r="O23" s="178">
        <v>2</v>
      </c>
      <c r="AA23" s="150">
        <v>1</v>
      </c>
      <c r="AB23" s="150">
        <v>1</v>
      </c>
      <c r="AC23" s="150">
        <v>1</v>
      </c>
      <c r="AZ23" s="150">
        <v>1</v>
      </c>
      <c r="BA23" s="150">
        <f t="shared" si="13"/>
        <v>0</v>
      </c>
      <c r="BB23" s="150">
        <f t="shared" si="14"/>
        <v>0</v>
      </c>
      <c r="BC23" s="150">
        <f t="shared" si="15"/>
        <v>0</v>
      </c>
      <c r="BD23" s="150">
        <f t="shared" si="16"/>
        <v>0</v>
      </c>
      <c r="BE23" s="150">
        <f t="shared" si="17"/>
        <v>0</v>
      </c>
      <c r="CA23" s="185">
        <v>1</v>
      </c>
      <c r="CB23" s="185">
        <v>1</v>
      </c>
      <c r="CZ23" s="150">
        <v>0.00049</v>
      </c>
    </row>
    <row r="24" spans="1:104" ht="12.75">
      <c r="A24" s="179">
        <v>11</v>
      </c>
      <c r="B24" s="180" t="s">
        <v>118</v>
      </c>
      <c r="C24" s="181" t="s">
        <v>119</v>
      </c>
      <c r="D24" s="182" t="s">
        <v>120</v>
      </c>
      <c r="E24" s="183">
        <v>12.8</v>
      </c>
      <c r="F24" s="183"/>
      <c r="G24" s="184">
        <f t="shared" si="12"/>
        <v>0</v>
      </c>
      <c r="O24" s="178">
        <v>2</v>
      </c>
      <c r="AA24" s="150">
        <v>8</v>
      </c>
      <c r="AB24" s="150">
        <v>0</v>
      </c>
      <c r="AC24" s="150">
        <v>3</v>
      </c>
      <c r="AZ24" s="150">
        <v>1</v>
      </c>
      <c r="BA24" s="150">
        <f t="shared" si="13"/>
        <v>0</v>
      </c>
      <c r="BB24" s="150">
        <f t="shared" si="14"/>
        <v>0</v>
      </c>
      <c r="BC24" s="150">
        <f t="shared" si="15"/>
        <v>0</v>
      </c>
      <c r="BD24" s="150">
        <f t="shared" si="16"/>
        <v>0</v>
      </c>
      <c r="BE24" s="150">
        <f t="shared" si="17"/>
        <v>0</v>
      </c>
      <c r="CA24" s="185">
        <v>8</v>
      </c>
      <c r="CB24" s="185">
        <v>0</v>
      </c>
      <c r="CZ24" s="150">
        <v>0</v>
      </c>
    </row>
    <row r="25" spans="1:104" ht="12.75">
      <c r="A25" s="179">
        <v>12</v>
      </c>
      <c r="B25" s="180" t="s">
        <v>121</v>
      </c>
      <c r="C25" s="181" t="s">
        <v>122</v>
      </c>
      <c r="D25" s="182" t="s">
        <v>120</v>
      </c>
      <c r="E25" s="183">
        <v>12.8</v>
      </c>
      <c r="F25" s="183"/>
      <c r="G25" s="184">
        <f t="shared" si="12"/>
        <v>0</v>
      </c>
      <c r="O25" s="178">
        <v>2</v>
      </c>
      <c r="AA25" s="150">
        <v>8</v>
      </c>
      <c r="AB25" s="150">
        <v>1</v>
      </c>
      <c r="AC25" s="150">
        <v>3</v>
      </c>
      <c r="AZ25" s="150">
        <v>1</v>
      </c>
      <c r="BA25" s="150">
        <f t="shared" si="13"/>
        <v>0</v>
      </c>
      <c r="BB25" s="150">
        <f t="shared" si="14"/>
        <v>0</v>
      </c>
      <c r="BC25" s="150">
        <f t="shared" si="15"/>
        <v>0</v>
      </c>
      <c r="BD25" s="150">
        <f t="shared" si="16"/>
        <v>0</v>
      </c>
      <c r="BE25" s="150">
        <f t="shared" si="17"/>
        <v>0</v>
      </c>
      <c r="CA25" s="185">
        <v>8</v>
      </c>
      <c r="CB25" s="185">
        <v>1</v>
      </c>
      <c r="CZ25" s="150">
        <v>0</v>
      </c>
    </row>
    <row r="26" spans="1:104" ht="12.75">
      <c r="A26" s="179">
        <v>13</v>
      </c>
      <c r="B26" s="180" t="s">
        <v>123</v>
      </c>
      <c r="C26" s="181" t="s">
        <v>124</v>
      </c>
      <c r="D26" s="182" t="s">
        <v>120</v>
      </c>
      <c r="E26" s="183">
        <v>12.8</v>
      </c>
      <c r="F26" s="183"/>
      <c r="G26" s="184">
        <f t="shared" si="12"/>
        <v>0</v>
      </c>
      <c r="O26" s="178">
        <v>2</v>
      </c>
      <c r="AA26" s="150">
        <v>8</v>
      </c>
      <c r="AB26" s="150">
        <v>0</v>
      </c>
      <c r="AC26" s="150">
        <v>3</v>
      </c>
      <c r="AZ26" s="150">
        <v>1</v>
      </c>
      <c r="BA26" s="150">
        <f t="shared" si="13"/>
        <v>0</v>
      </c>
      <c r="BB26" s="150">
        <f t="shared" si="14"/>
        <v>0</v>
      </c>
      <c r="BC26" s="150">
        <f t="shared" si="15"/>
        <v>0</v>
      </c>
      <c r="BD26" s="150">
        <f t="shared" si="16"/>
        <v>0</v>
      </c>
      <c r="BE26" s="150">
        <f t="shared" si="17"/>
        <v>0</v>
      </c>
      <c r="CA26" s="185">
        <v>8</v>
      </c>
      <c r="CB26" s="185">
        <v>0</v>
      </c>
      <c r="CZ26" s="150">
        <v>0</v>
      </c>
    </row>
    <row r="27" spans="1:104" ht="12.75">
      <c r="A27" s="179">
        <v>14</v>
      </c>
      <c r="B27" s="180" t="s">
        <v>125</v>
      </c>
      <c r="C27" s="181" t="s">
        <v>126</v>
      </c>
      <c r="D27" s="182" t="s">
        <v>120</v>
      </c>
      <c r="E27" s="183">
        <v>12.8</v>
      </c>
      <c r="F27" s="183"/>
      <c r="G27" s="184">
        <f t="shared" si="12"/>
        <v>0</v>
      </c>
      <c r="O27" s="178">
        <v>2</v>
      </c>
      <c r="AA27" s="150">
        <v>8</v>
      </c>
      <c r="AB27" s="150">
        <v>1</v>
      </c>
      <c r="AC27" s="150">
        <v>3</v>
      </c>
      <c r="AZ27" s="150">
        <v>1</v>
      </c>
      <c r="BA27" s="150">
        <f t="shared" si="13"/>
        <v>0</v>
      </c>
      <c r="BB27" s="150">
        <f t="shared" si="14"/>
        <v>0</v>
      </c>
      <c r="BC27" s="150">
        <f t="shared" si="15"/>
        <v>0</v>
      </c>
      <c r="BD27" s="150">
        <f t="shared" si="16"/>
        <v>0</v>
      </c>
      <c r="BE27" s="150">
        <f t="shared" si="17"/>
        <v>0</v>
      </c>
      <c r="CA27" s="185">
        <v>8</v>
      </c>
      <c r="CB27" s="185">
        <v>1</v>
      </c>
      <c r="CZ27" s="150">
        <v>0</v>
      </c>
    </row>
    <row r="28" spans="1:104" ht="12.75">
      <c r="A28" s="179">
        <v>15</v>
      </c>
      <c r="B28" s="180" t="s">
        <v>127</v>
      </c>
      <c r="C28" s="181" t="s">
        <v>128</v>
      </c>
      <c r="D28" s="182" t="s">
        <v>120</v>
      </c>
      <c r="E28" s="183">
        <v>12.8</v>
      </c>
      <c r="F28" s="183"/>
      <c r="G28" s="184">
        <f t="shared" si="12"/>
        <v>0</v>
      </c>
      <c r="O28" s="178">
        <v>2</v>
      </c>
      <c r="AA28" s="150">
        <v>8</v>
      </c>
      <c r="AB28" s="150">
        <v>0</v>
      </c>
      <c r="AC28" s="150">
        <v>3</v>
      </c>
      <c r="AZ28" s="150">
        <v>1</v>
      </c>
      <c r="BA28" s="150">
        <f t="shared" si="13"/>
        <v>0</v>
      </c>
      <c r="BB28" s="150">
        <f t="shared" si="14"/>
        <v>0</v>
      </c>
      <c r="BC28" s="150">
        <f t="shared" si="15"/>
        <v>0</v>
      </c>
      <c r="BD28" s="150">
        <f t="shared" si="16"/>
        <v>0</v>
      </c>
      <c r="BE28" s="150">
        <f t="shared" si="17"/>
        <v>0</v>
      </c>
      <c r="CA28" s="185">
        <v>8</v>
      </c>
      <c r="CB28" s="185">
        <v>0</v>
      </c>
      <c r="CZ28" s="150">
        <v>0</v>
      </c>
    </row>
    <row r="29" spans="1:104" ht="12.75">
      <c r="A29" s="179">
        <v>16</v>
      </c>
      <c r="B29" s="180" t="s">
        <v>129</v>
      </c>
      <c r="C29" s="181" t="s">
        <v>130</v>
      </c>
      <c r="D29" s="182" t="s">
        <v>120</v>
      </c>
      <c r="E29" s="183">
        <v>12.8</v>
      </c>
      <c r="F29" s="183"/>
      <c r="G29" s="184">
        <f t="shared" si="12"/>
        <v>0</v>
      </c>
      <c r="O29" s="178">
        <v>2</v>
      </c>
      <c r="AA29" s="150">
        <v>8</v>
      </c>
      <c r="AB29" s="150">
        <v>1</v>
      </c>
      <c r="AC29" s="150">
        <v>3</v>
      </c>
      <c r="AZ29" s="150">
        <v>1</v>
      </c>
      <c r="BA29" s="150">
        <f t="shared" si="13"/>
        <v>0</v>
      </c>
      <c r="BB29" s="150">
        <f t="shared" si="14"/>
        <v>0</v>
      </c>
      <c r="BC29" s="150">
        <f t="shared" si="15"/>
        <v>0</v>
      </c>
      <c r="BD29" s="150">
        <f t="shared" si="16"/>
        <v>0</v>
      </c>
      <c r="BE29" s="150">
        <f t="shared" si="17"/>
        <v>0</v>
      </c>
      <c r="CA29" s="185">
        <v>8</v>
      </c>
      <c r="CB29" s="185">
        <v>1</v>
      </c>
      <c r="CZ29" s="150">
        <v>0</v>
      </c>
    </row>
    <row r="30" spans="1:57" ht="12.75">
      <c r="A30" s="186"/>
      <c r="B30" s="187" t="s">
        <v>91</v>
      </c>
      <c r="C30" s="188">
        <f>CONCATENATE(B20," ",C20)</f>
        <v>0</v>
      </c>
      <c r="D30" s="189"/>
      <c r="E30" s="190"/>
      <c r="F30" s="191"/>
      <c r="G30" s="192">
        <f>SUM(G20:G29)</f>
        <v>0</v>
      </c>
      <c r="O30" s="178">
        <v>4</v>
      </c>
      <c r="BA30" s="193">
        <f>SUM(BA20:BA29)</f>
        <v>0</v>
      </c>
      <c r="BB30" s="193">
        <f>SUM(BB20:BB29)</f>
        <v>0</v>
      </c>
      <c r="BC30" s="193">
        <f>SUM(BC20:BC29)</f>
        <v>0</v>
      </c>
      <c r="BD30" s="193">
        <f>SUM(BD20:BD29)</f>
        <v>0</v>
      </c>
      <c r="BE30" s="193">
        <f>SUM(BE20:BE29)</f>
        <v>0</v>
      </c>
    </row>
    <row r="31" spans="1:15" ht="12.75">
      <c r="A31" s="171" t="s">
        <v>85</v>
      </c>
      <c r="B31" s="172" t="s">
        <v>131</v>
      </c>
      <c r="C31" s="173" t="s">
        <v>132</v>
      </c>
      <c r="D31" s="174"/>
      <c r="E31" s="175"/>
      <c r="F31" s="175"/>
      <c r="G31" s="176"/>
      <c r="H31" s="177"/>
      <c r="I31" s="177"/>
      <c r="O31" s="178">
        <v>1</v>
      </c>
    </row>
    <row r="32" spans="1:104" ht="12.75">
      <c r="A32" s="179">
        <v>17</v>
      </c>
      <c r="B32" s="180" t="s">
        <v>133</v>
      </c>
      <c r="C32" s="181" t="s">
        <v>134</v>
      </c>
      <c r="D32" s="182" t="s">
        <v>120</v>
      </c>
      <c r="E32" s="183">
        <v>8</v>
      </c>
      <c r="F32" s="183"/>
      <c r="G32" s="184">
        <f>E32*F32</f>
        <v>0</v>
      </c>
      <c r="O32" s="178">
        <v>2</v>
      </c>
      <c r="AA32" s="150">
        <v>7</v>
      </c>
      <c r="AB32" s="150">
        <v>1</v>
      </c>
      <c r="AC32" s="150">
        <v>2</v>
      </c>
      <c r="AZ32" s="150">
        <v>1</v>
      </c>
      <c r="BA32" s="150">
        <f>IF(AZ32=1,G32,0)</f>
        <v>0</v>
      </c>
      <c r="BB32" s="150">
        <f>IF(AZ32=2,G32,0)</f>
        <v>0</v>
      </c>
      <c r="BC32" s="150">
        <f>IF(AZ32=3,G32,0)</f>
        <v>0</v>
      </c>
      <c r="BD32" s="150">
        <f>IF(AZ32=4,G32,0)</f>
        <v>0</v>
      </c>
      <c r="BE32" s="150">
        <f>IF(AZ32=5,G32,0)</f>
        <v>0</v>
      </c>
      <c r="CA32" s="185">
        <v>7</v>
      </c>
      <c r="CB32" s="185">
        <v>1</v>
      </c>
      <c r="CZ32" s="150">
        <v>0</v>
      </c>
    </row>
    <row r="33" spans="1:57" ht="12.75">
      <c r="A33" s="186"/>
      <c r="B33" s="187" t="s">
        <v>91</v>
      </c>
      <c r="C33" s="188">
        <f>CONCATENATE(B31," ",C31)</f>
        <v>0</v>
      </c>
      <c r="D33" s="189"/>
      <c r="E33" s="190"/>
      <c r="F33" s="191"/>
      <c r="G33" s="192">
        <f>SUM(G31:G32)</f>
        <v>0</v>
      </c>
      <c r="O33" s="178">
        <v>4</v>
      </c>
      <c r="BA33" s="193">
        <f>SUM(BA31:BA32)</f>
        <v>0</v>
      </c>
      <c r="BB33" s="193">
        <f>SUM(BB31:BB32)</f>
        <v>0</v>
      </c>
      <c r="BC33" s="193">
        <f>SUM(BC31:BC32)</f>
        <v>0</v>
      </c>
      <c r="BD33" s="193">
        <f>SUM(BD31:BD32)</f>
        <v>0</v>
      </c>
      <c r="BE33" s="193">
        <f>SUM(BE31:BE32)</f>
        <v>0</v>
      </c>
    </row>
    <row r="34" spans="1:15" ht="12.75">
      <c r="A34" s="171" t="s">
        <v>85</v>
      </c>
      <c r="B34" s="172" t="s">
        <v>135</v>
      </c>
      <c r="C34" s="173" t="s">
        <v>136</v>
      </c>
      <c r="D34" s="174"/>
      <c r="E34" s="175"/>
      <c r="F34" s="175"/>
      <c r="G34" s="176"/>
      <c r="H34" s="177"/>
      <c r="I34" s="177"/>
      <c r="O34" s="178">
        <v>1</v>
      </c>
    </row>
    <row r="35" spans="1:104" ht="22.5">
      <c r="A35" s="179">
        <v>18</v>
      </c>
      <c r="B35" s="180" t="s">
        <v>137</v>
      </c>
      <c r="C35" s="181" t="s">
        <v>138</v>
      </c>
      <c r="D35" s="182" t="s">
        <v>139</v>
      </c>
      <c r="E35" s="183">
        <v>16</v>
      </c>
      <c r="F35" s="183"/>
      <c r="G35" s="184">
        <f aca="true" t="shared" si="18" ref="G35:G36">E35*F35</f>
        <v>0</v>
      </c>
      <c r="O35" s="178">
        <v>2</v>
      </c>
      <c r="AA35" s="150">
        <v>1</v>
      </c>
      <c r="AB35" s="150">
        <v>0</v>
      </c>
      <c r="AC35" s="150">
        <v>0</v>
      </c>
      <c r="AZ35" s="150">
        <v>2</v>
      </c>
      <c r="BA35" s="150">
        <f aca="true" t="shared" si="19" ref="BA35:BA36">IF(AZ35=1,G35,0)</f>
        <v>0</v>
      </c>
      <c r="BB35" s="150">
        <f aca="true" t="shared" si="20" ref="BB35:BB36">IF(AZ35=2,G35,0)</f>
        <v>0</v>
      </c>
      <c r="BC35" s="150">
        <f aca="true" t="shared" si="21" ref="BC35:BC36">IF(AZ35=3,G35,0)</f>
        <v>0</v>
      </c>
      <c r="BD35" s="150">
        <f aca="true" t="shared" si="22" ref="BD35:BD36">IF(AZ35=4,G35,0)</f>
        <v>0</v>
      </c>
      <c r="BE35" s="150">
        <f aca="true" t="shared" si="23" ref="BE35:BE36">IF(AZ35=5,G35,0)</f>
        <v>0</v>
      </c>
      <c r="CA35" s="185">
        <v>1</v>
      </c>
      <c r="CB35" s="185">
        <v>0</v>
      </c>
      <c r="CZ35" s="150">
        <v>1E-05</v>
      </c>
    </row>
    <row r="36" spans="1:104" ht="12.75">
      <c r="A36" s="179">
        <v>19</v>
      </c>
      <c r="B36" s="180" t="s">
        <v>140</v>
      </c>
      <c r="C36" s="181" t="s">
        <v>141</v>
      </c>
      <c r="D36" s="182" t="s">
        <v>139</v>
      </c>
      <c r="E36" s="183">
        <v>16</v>
      </c>
      <c r="F36" s="183"/>
      <c r="G36" s="184">
        <f t="shared" si="18"/>
        <v>0</v>
      </c>
      <c r="O36" s="178">
        <v>2</v>
      </c>
      <c r="AA36" s="150">
        <v>1</v>
      </c>
      <c r="AB36" s="150">
        <v>7</v>
      </c>
      <c r="AC36" s="150">
        <v>7</v>
      </c>
      <c r="AZ36" s="150">
        <v>2</v>
      </c>
      <c r="BA36" s="150">
        <f t="shared" si="19"/>
        <v>0</v>
      </c>
      <c r="BB36" s="150">
        <f t="shared" si="20"/>
        <v>0</v>
      </c>
      <c r="BC36" s="150">
        <f t="shared" si="21"/>
        <v>0</v>
      </c>
      <c r="BD36" s="150">
        <f t="shared" si="22"/>
        <v>0</v>
      </c>
      <c r="BE36" s="150">
        <f t="shared" si="23"/>
        <v>0</v>
      </c>
      <c r="CA36" s="185">
        <v>1</v>
      </c>
      <c r="CB36" s="185">
        <v>7</v>
      </c>
      <c r="CZ36" s="150">
        <v>8E-05</v>
      </c>
    </row>
    <row r="37" spans="1:57" ht="12.75">
      <c r="A37" s="186"/>
      <c r="B37" s="187" t="s">
        <v>91</v>
      </c>
      <c r="C37" s="188">
        <f>CONCATENATE(B34," ",C34)</f>
        <v>0</v>
      </c>
      <c r="D37" s="189"/>
      <c r="E37" s="190"/>
      <c r="F37" s="191"/>
      <c r="G37" s="192">
        <f>SUM(G34:G36)</f>
        <v>0</v>
      </c>
      <c r="O37" s="178">
        <v>4</v>
      </c>
      <c r="BA37" s="193">
        <f>SUM(BA34:BA36)</f>
        <v>0</v>
      </c>
      <c r="BB37" s="193">
        <f>SUM(BB34:BB36)</f>
        <v>0</v>
      </c>
      <c r="BC37" s="193">
        <f>SUM(BC34:BC36)</f>
        <v>0</v>
      </c>
      <c r="BD37" s="193">
        <f>SUM(BD34:BD36)</f>
        <v>0</v>
      </c>
      <c r="BE37" s="193">
        <f>SUM(BE34:BE36)</f>
        <v>0</v>
      </c>
    </row>
    <row r="38" spans="1:15" ht="12.75">
      <c r="A38" s="171" t="s">
        <v>85</v>
      </c>
      <c r="B38" s="172" t="s">
        <v>142</v>
      </c>
      <c r="C38" s="173" t="s">
        <v>143</v>
      </c>
      <c r="D38" s="174"/>
      <c r="E38" s="175"/>
      <c r="F38" s="175"/>
      <c r="G38" s="176"/>
      <c r="H38" s="177"/>
      <c r="I38" s="177"/>
      <c r="O38" s="178">
        <v>1</v>
      </c>
    </row>
    <row r="39" spans="1:104" ht="22.5">
      <c r="A39" s="179">
        <v>20</v>
      </c>
      <c r="B39" s="180" t="s">
        <v>144</v>
      </c>
      <c r="C39" s="181" t="s">
        <v>145</v>
      </c>
      <c r="D39" s="182" t="s">
        <v>90</v>
      </c>
      <c r="E39" s="183">
        <v>178</v>
      </c>
      <c r="F39" s="183"/>
      <c r="G39" s="184">
        <f aca="true" t="shared" si="24" ref="G39:G40">E39*F39</f>
        <v>0</v>
      </c>
      <c r="O39" s="178">
        <v>2</v>
      </c>
      <c r="AA39" s="150">
        <v>1</v>
      </c>
      <c r="AB39" s="150">
        <v>7</v>
      </c>
      <c r="AC39" s="150">
        <v>7</v>
      </c>
      <c r="AZ39" s="150">
        <v>2</v>
      </c>
      <c r="BA39" s="150">
        <f aca="true" t="shared" si="25" ref="BA39:BA40">IF(AZ39=1,G39,0)</f>
        <v>0</v>
      </c>
      <c r="BB39" s="150">
        <f aca="true" t="shared" si="26" ref="BB39:BB40">IF(AZ39=2,G39,0)</f>
        <v>0</v>
      </c>
      <c r="BC39" s="150">
        <f aca="true" t="shared" si="27" ref="BC39:BC40">IF(AZ39=3,G39,0)</f>
        <v>0</v>
      </c>
      <c r="BD39" s="150">
        <f aca="true" t="shared" si="28" ref="BD39:BD40">IF(AZ39=4,G39,0)</f>
        <v>0</v>
      </c>
      <c r="BE39" s="150">
        <f aca="true" t="shared" si="29" ref="BE39:BE40">IF(AZ39=5,G39,0)</f>
        <v>0</v>
      </c>
      <c r="CA39" s="185">
        <v>1</v>
      </c>
      <c r="CB39" s="185">
        <v>7</v>
      </c>
      <c r="CZ39" s="150">
        <v>0.01371</v>
      </c>
    </row>
    <row r="40" spans="1:104" ht="12.75">
      <c r="A40" s="179">
        <v>21</v>
      </c>
      <c r="B40" s="180" t="s">
        <v>146</v>
      </c>
      <c r="C40" s="181" t="s">
        <v>147</v>
      </c>
      <c r="D40" s="182" t="s">
        <v>120</v>
      </c>
      <c r="E40" s="183">
        <v>3.2</v>
      </c>
      <c r="F40" s="183"/>
      <c r="G40" s="184">
        <f t="shared" si="24"/>
        <v>0</v>
      </c>
      <c r="O40" s="178">
        <v>2</v>
      </c>
      <c r="AA40" s="150">
        <v>7</v>
      </c>
      <c r="AB40" s="150">
        <v>1001</v>
      </c>
      <c r="AC40" s="150">
        <v>5</v>
      </c>
      <c r="AZ40" s="150">
        <v>2</v>
      </c>
      <c r="BA40" s="150">
        <f t="shared" si="25"/>
        <v>0</v>
      </c>
      <c r="BB40" s="150">
        <f t="shared" si="26"/>
        <v>0</v>
      </c>
      <c r="BC40" s="150">
        <f t="shared" si="27"/>
        <v>0</v>
      </c>
      <c r="BD40" s="150">
        <f t="shared" si="28"/>
        <v>0</v>
      </c>
      <c r="BE40" s="150">
        <f t="shared" si="29"/>
        <v>0</v>
      </c>
      <c r="CA40" s="185">
        <v>7</v>
      </c>
      <c r="CB40" s="185">
        <v>1001</v>
      </c>
      <c r="CZ40" s="150">
        <v>0</v>
      </c>
    </row>
    <row r="41" spans="1:57" ht="12.75">
      <c r="A41" s="186"/>
      <c r="B41" s="187" t="s">
        <v>91</v>
      </c>
      <c r="C41" s="188">
        <f>CONCATENATE(B38," ",C38)</f>
        <v>0</v>
      </c>
      <c r="D41" s="189"/>
      <c r="E41" s="190"/>
      <c r="F41" s="191"/>
      <c r="G41" s="192">
        <f>SUM(G38:G40)</f>
        <v>0</v>
      </c>
      <c r="O41" s="178">
        <v>4</v>
      </c>
      <c r="BA41" s="193">
        <f>SUM(BA38:BA40)</f>
        <v>0</v>
      </c>
      <c r="BB41" s="193">
        <f>SUM(BB38:BB40)</f>
        <v>0</v>
      </c>
      <c r="BC41" s="193">
        <f>SUM(BC38:BC40)</f>
        <v>0</v>
      </c>
      <c r="BD41" s="193">
        <f>SUM(BD38:BD40)</f>
        <v>0</v>
      </c>
      <c r="BE41" s="193">
        <f>SUM(BE38:BE40)</f>
        <v>0</v>
      </c>
    </row>
    <row r="42" spans="1:15" ht="12.75">
      <c r="A42" s="171" t="s">
        <v>85</v>
      </c>
      <c r="B42" s="172" t="s">
        <v>148</v>
      </c>
      <c r="C42" s="173" t="s">
        <v>149</v>
      </c>
      <c r="D42" s="174"/>
      <c r="E42" s="175"/>
      <c r="F42" s="175"/>
      <c r="G42" s="176"/>
      <c r="H42" s="177"/>
      <c r="I42" s="177"/>
      <c r="O42" s="178">
        <v>1</v>
      </c>
    </row>
    <row r="43" spans="1:104" ht="12.75">
      <c r="A43" s="179">
        <v>22</v>
      </c>
      <c r="B43" s="180" t="s">
        <v>150</v>
      </c>
      <c r="C43" s="181" t="s">
        <v>151</v>
      </c>
      <c r="D43" s="182" t="s">
        <v>90</v>
      </c>
      <c r="E43" s="183">
        <v>178</v>
      </c>
      <c r="F43" s="183"/>
      <c r="G43" s="184">
        <f aca="true" t="shared" si="30" ref="G43:G44">E43*F43</f>
        <v>0</v>
      </c>
      <c r="O43" s="178">
        <v>2</v>
      </c>
      <c r="AA43" s="150">
        <v>1</v>
      </c>
      <c r="AB43" s="150">
        <v>7</v>
      </c>
      <c r="AC43" s="150">
        <v>7</v>
      </c>
      <c r="AZ43" s="150">
        <v>2</v>
      </c>
      <c r="BA43" s="150">
        <f aca="true" t="shared" si="31" ref="BA43:BA44">IF(AZ43=1,G43,0)</f>
        <v>0</v>
      </c>
      <c r="BB43" s="150">
        <f aca="true" t="shared" si="32" ref="BB43:BB44">IF(AZ43=2,G43,0)</f>
        <v>0</v>
      </c>
      <c r="BC43" s="150">
        <f aca="true" t="shared" si="33" ref="BC43:BC44">IF(AZ43=3,G43,0)</f>
        <v>0</v>
      </c>
      <c r="BD43" s="150">
        <f aca="true" t="shared" si="34" ref="BD43:BD44">IF(AZ43=4,G43,0)</f>
        <v>0</v>
      </c>
      <c r="BE43" s="150">
        <f aca="true" t="shared" si="35" ref="BE43:BE44">IF(AZ43=5,G43,0)</f>
        <v>0</v>
      </c>
      <c r="CA43" s="185">
        <v>1</v>
      </c>
      <c r="CB43" s="185">
        <v>7</v>
      </c>
      <c r="CZ43" s="150">
        <v>0.00026</v>
      </c>
    </row>
    <row r="44" spans="1:104" ht="22.5">
      <c r="A44" s="179">
        <v>23</v>
      </c>
      <c r="B44" s="180" t="s">
        <v>152</v>
      </c>
      <c r="C44" s="181" t="s">
        <v>153</v>
      </c>
      <c r="D44" s="182" t="s">
        <v>90</v>
      </c>
      <c r="E44" s="183">
        <v>178</v>
      </c>
      <c r="F44" s="183"/>
      <c r="G44" s="184">
        <f t="shared" si="30"/>
        <v>0</v>
      </c>
      <c r="O44" s="178">
        <v>2</v>
      </c>
      <c r="AA44" s="150">
        <v>1</v>
      </c>
      <c r="AB44" s="150">
        <v>7</v>
      </c>
      <c r="AC44" s="150">
        <v>7</v>
      </c>
      <c r="AZ44" s="150">
        <v>2</v>
      </c>
      <c r="BA44" s="150">
        <f t="shared" si="31"/>
        <v>0</v>
      </c>
      <c r="BB44" s="150">
        <f t="shared" si="32"/>
        <v>0</v>
      </c>
      <c r="BC44" s="150">
        <f t="shared" si="33"/>
        <v>0</v>
      </c>
      <c r="BD44" s="150">
        <f t="shared" si="34"/>
        <v>0</v>
      </c>
      <c r="BE44" s="150">
        <f t="shared" si="35"/>
        <v>0</v>
      </c>
      <c r="CA44" s="185">
        <v>1</v>
      </c>
      <c r="CB44" s="185">
        <v>7</v>
      </c>
      <c r="CZ44" s="150">
        <v>0.00401</v>
      </c>
    </row>
    <row r="45" spans="1:57" ht="12.75">
      <c r="A45" s="186"/>
      <c r="B45" s="187" t="s">
        <v>91</v>
      </c>
      <c r="C45" s="188">
        <f>CONCATENATE(B42," ",C42)</f>
        <v>0</v>
      </c>
      <c r="D45" s="189"/>
      <c r="E45" s="190"/>
      <c r="F45" s="191"/>
      <c r="G45" s="192">
        <f>SUM(G42:G44)</f>
        <v>0</v>
      </c>
      <c r="O45" s="178">
        <v>4</v>
      </c>
      <c r="BA45" s="193">
        <f>SUM(BA42:BA44)</f>
        <v>0</v>
      </c>
      <c r="BB45" s="193">
        <f>SUM(BB42:BB44)</f>
        <v>0</v>
      </c>
      <c r="BC45" s="193">
        <f>SUM(BC42:BC44)</f>
        <v>0</v>
      </c>
      <c r="BD45" s="193">
        <f>SUM(BD42:BD44)</f>
        <v>0</v>
      </c>
      <c r="BE45" s="193">
        <f>SUM(BE42:BE44)</f>
        <v>0</v>
      </c>
    </row>
    <row r="46" spans="1:15" ht="12.75">
      <c r="A46" s="171" t="s">
        <v>85</v>
      </c>
      <c r="B46" s="172" t="s">
        <v>154</v>
      </c>
      <c r="C46" s="173" t="s">
        <v>155</v>
      </c>
      <c r="D46" s="174"/>
      <c r="E46" s="175"/>
      <c r="F46" s="175"/>
      <c r="G46" s="176"/>
      <c r="H46" s="177"/>
      <c r="I46" s="177"/>
      <c r="O46" s="178">
        <v>1</v>
      </c>
    </row>
    <row r="47" spans="1:104" ht="12.75">
      <c r="A47" s="179">
        <v>24</v>
      </c>
      <c r="B47" s="180" t="s">
        <v>156</v>
      </c>
      <c r="C47" s="181" t="s">
        <v>157</v>
      </c>
      <c r="D47" s="182" t="s">
        <v>90</v>
      </c>
      <c r="E47" s="183">
        <v>566</v>
      </c>
      <c r="F47" s="183"/>
      <c r="G47" s="184">
        <f aca="true" t="shared" si="36" ref="G47:G51">E47*F47</f>
        <v>0</v>
      </c>
      <c r="O47" s="178">
        <v>2</v>
      </c>
      <c r="AA47" s="150">
        <v>1</v>
      </c>
      <c r="AB47" s="150">
        <v>7</v>
      </c>
      <c r="AC47" s="150">
        <v>7</v>
      </c>
      <c r="AZ47" s="150">
        <v>2</v>
      </c>
      <c r="BA47" s="150">
        <f aca="true" t="shared" si="37" ref="BA47:BA51">IF(AZ47=1,G47,0)</f>
        <v>0</v>
      </c>
      <c r="BB47" s="150">
        <f aca="true" t="shared" si="38" ref="BB47:BB51">IF(AZ47=2,G47,0)</f>
        <v>0</v>
      </c>
      <c r="BC47" s="150">
        <f aca="true" t="shared" si="39" ref="BC47:BC51">IF(AZ47=3,G47,0)</f>
        <v>0</v>
      </c>
      <c r="BD47" s="150">
        <f aca="true" t="shared" si="40" ref="BD47:BD51">IF(AZ47=4,G47,0)</f>
        <v>0</v>
      </c>
      <c r="BE47" s="150">
        <f aca="true" t="shared" si="41" ref="BE47:BE51">IF(AZ47=5,G47,0)</f>
        <v>0</v>
      </c>
      <c r="CA47" s="185">
        <v>1</v>
      </c>
      <c r="CB47" s="185">
        <v>7</v>
      </c>
      <c r="CZ47" s="150">
        <v>7E-05</v>
      </c>
    </row>
    <row r="48" spans="1:104" ht="12.75">
      <c r="A48" s="179">
        <v>25</v>
      </c>
      <c r="B48" s="180" t="s">
        <v>158</v>
      </c>
      <c r="C48" s="181" t="s">
        <v>159</v>
      </c>
      <c r="D48" s="182" t="s">
        <v>90</v>
      </c>
      <c r="E48" s="183">
        <v>566</v>
      </c>
      <c r="F48" s="183"/>
      <c r="G48" s="184">
        <f t="shared" si="36"/>
        <v>0</v>
      </c>
      <c r="O48" s="178">
        <v>2</v>
      </c>
      <c r="AA48" s="150">
        <v>1</v>
      </c>
      <c r="AB48" s="150">
        <v>7</v>
      </c>
      <c r="AC48" s="150">
        <v>7</v>
      </c>
      <c r="AZ48" s="150">
        <v>2</v>
      </c>
      <c r="BA48" s="150">
        <f t="shared" si="37"/>
        <v>0</v>
      </c>
      <c r="BB48" s="150">
        <f t="shared" si="38"/>
        <v>0</v>
      </c>
      <c r="BC48" s="150">
        <f t="shared" si="39"/>
        <v>0</v>
      </c>
      <c r="BD48" s="150">
        <f t="shared" si="40"/>
        <v>0</v>
      </c>
      <c r="BE48" s="150">
        <f t="shared" si="41"/>
        <v>0</v>
      </c>
      <c r="CA48" s="185">
        <v>1</v>
      </c>
      <c r="CB48" s="185">
        <v>7</v>
      </c>
      <c r="CZ48" s="150">
        <v>0.00014</v>
      </c>
    </row>
    <row r="49" spans="1:104" ht="12.75">
      <c r="A49" s="179">
        <v>26</v>
      </c>
      <c r="B49" s="180" t="s">
        <v>160</v>
      </c>
      <c r="C49" s="181" t="s">
        <v>161</v>
      </c>
      <c r="D49" s="182" t="s">
        <v>90</v>
      </c>
      <c r="E49" s="183">
        <v>178</v>
      </c>
      <c r="F49" s="183"/>
      <c r="G49" s="184">
        <f t="shared" si="36"/>
        <v>0</v>
      </c>
      <c r="O49" s="178">
        <v>2</v>
      </c>
      <c r="AA49" s="150">
        <v>1</v>
      </c>
      <c r="AB49" s="150">
        <v>7</v>
      </c>
      <c r="AC49" s="150">
        <v>7</v>
      </c>
      <c r="AZ49" s="150">
        <v>2</v>
      </c>
      <c r="BA49" s="150">
        <f t="shared" si="37"/>
        <v>0</v>
      </c>
      <c r="BB49" s="150">
        <f t="shared" si="38"/>
        <v>0</v>
      </c>
      <c r="BC49" s="150">
        <f t="shared" si="39"/>
        <v>0</v>
      </c>
      <c r="BD49" s="150">
        <f t="shared" si="40"/>
        <v>0</v>
      </c>
      <c r="BE49" s="150">
        <f t="shared" si="41"/>
        <v>0</v>
      </c>
      <c r="CA49" s="185">
        <v>1</v>
      </c>
      <c r="CB49" s="185">
        <v>7</v>
      </c>
      <c r="CZ49" s="150">
        <v>0.00029</v>
      </c>
    </row>
    <row r="50" spans="1:104" ht="12.75">
      <c r="A50" s="179">
        <v>27</v>
      </c>
      <c r="B50" s="180" t="s">
        <v>162</v>
      </c>
      <c r="C50" s="181" t="s">
        <v>163</v>
      </c>
      <c r="D50" s="182" t="s">
        <v>90</v>
      </c>
      <c r="E50" s="183">
        <v>566</v>
      </c>
      <c r="F50" s="183"/>
      <c r="G50" s="184">
        <f t="shared" si="36"/>
        <v>0</v>
      </c>
      <c r="O50" s="178">
        <v>2</v>
      </c>
      <c r="AA50" s="150">
        <v>1</v>
      </c>
      <c r="AB50" s="150">
        <v>7</v>
      </c>
      <c r="AC50" s="150">
        <v>7</v>
      </c>
      <c r="AZ50" s="150">
        <v>2</v>
      </c>
      <c r="BA50" s="150">
        <f t="shared" si="37"/>
        <v>0</v>
      </c>
      <c r="BB50" s="150">
        <f t="shared" si="38"/>
        <v>0</v>
      </c>
      <c r="BC50" s="150">
        <f t="shared" si="39"/>
        <v>0</v>
      </c>
      <c r="BD50" s="150">
        <f t="shared" si="40"/>
        <v>0</v>
      </c>
      <c r="BE50" s="150">
        <f t="shared" si="41"/>
        <v>0</v>
      </c>
      <c r="CA50" s="185">
        <v>1</v>
      </c>
      <c r="CB50" s="185">
        <v>7</v>
      </c>
      <c r="CZ50" s="150">
        <v>0</v>
      </c>
    </row>
    <row r="51" spans="1:104" ht="12.75">
      <c r="A51" s="179">
        <v>28</v>
      </c>
      <c r="B51" s="180" t="s">
        <v>164</v>
      </c>
      <c r="C51" s="181" t="s">
        <v>165</v>
      </c>
      <c r="D51" s="182" t="s">
        <v>90</v>
      </c>
      <c r="E51" s="183">
        <v>566</v>
      </c>
      <c r="F51" s="183"/>
      <c r="G51" s="184">
        <f t="shared" si="36"/>
        <v>0</v>
      </c>
      <c r="O51" s="178">
        <v>2</v>
      </c>
      <c r="AA51" s="150">
        <v>1</v>
      </c>
      <c r="AB51" s="150">
        <v>0</v>
      </c>
      <c r="AC51" s="150">
        <v>0</v>
      </c>
      <c r="AZ51" s="150">
        <v>2</v>
      </c>
      <c r="BA51" s="150">
        <f t="shared" si="37"/>
        <v>0</v>
      </c>
      <c r="BB51" s="150">
        <f t="shared" si="38"/>
        <v>0</v>
      </c>
      <c r="BC51" s="150">
        <f t="shared" si="39"/>
        <v>0</v>
      </c>
      <c r="BD51" s="150">
        <f t="shared" si="40"/>
        <v>0</v>
      </c>
      <c r="BE51" s="150">
        <f t="shared" si="41"/>
        <v>0</v>
      </c>
      <c r="CA51" s="185">
        <v>1</v>
      </c>
      <c r="CB51" s="185">
        <v>0</v>
      </c>
      <c r="CZ51" s="150">
        <v>0</v>
      </c>
    </row>
    <row r="52" spans="1:57" ht="12.75">
      <c r="A52" s="186"/>
      <c r="B52" s="187" t="s">
        <v>91</v>
      </c>
      <c r="C52" s="188">
        <f>CONCATENATE(B46," ",C46)</f>
        <v>0</v>
      </c>
      <c r="D52" s="189"/>
      <c r="E52" s="190"/>
      <c r="F52" s="191"/>
      <c r="G52" s="192">
        <f>SUM(G46:G51)</f>
        <v>0</v>
      </c>
      <c r="O52" s="178">
        <v>4</v>
      </c>
      <c r="BA52" s="193">
        <f>SUM(BA46:BA51)</f>
        <v>0</v>
      </c>
      <c r="BB52" s="193">
        <f>SUM(BB46:BB51)</f>
        <v>0</v>
      </c>
      <c r="BC52" s="193">
        <f>SUM(BC46:BC51)</f>
        <v>0</v>
      </c>
      <c r="BD52" s="193">
        <f>SUM(BD46:BD51)</f>
        <v>0</v>
      </c>
      <c r="BE52" s="193">
        <f>SUM(BE46:BE51)</f>
        <v>0</v>
      </c>
    </row>
    <row r="53" spans="1:15" ht="12.75">
      <c r="A53" s="171" t="s">
        <v>85</v>
      </c>
      <c r="B53" s="172" t="s">
        <v>166</v>
      </c>
      <c r="C53" s="173" t="s">
        <v>167</v>
      </c>
      <c r="D53" s="174"/>
      <c r="E53" s="175"/>
      <c r="F53" s="175"/>
      <c r="G53" s="176"/>
      <c r="H53" s="177"/>
      <c r="I53" s="177"/>
      <c r="O53" s="178">
        <v>1</v>
      </c>
    </row>
    <row r="54" spans="1:104" ht="22.5">
      <c r="A54" s="179">
        <v>29</v>
      </c>
      <c r="B54" s="180" t="s">
        <v>168</v>
      </c>
      <c r="C54" s="181" t="s">
        <v>169</v>
      </c>
      <c r="D54" s="182" t="s">
        <v>170</v>
      </c>
      <c r="E54" s="183">
        <v>16</v>
      </c>
      <c r="F54" s="183"/>
      <c r="G54" s="184">
        <f>E54*F54</f>
        <v>0</v>
      </c>
      <c r="O54" s="178">
        <v>2</v>
      </c>
      <c r="AA54" s="150">
        <v>11</v>
      </c>
      <c r="AB54" s="150">
        <v>3</v>
      </c>
      <c r="AC54" s="150">
        <v>26</v>
      </c>
      <c r="AZ54" s="150">
        <v>4</v>
      </c>
      <c r="BA54" s="150">
        <f>IF(AZ54=1,G54,0)</f>
        <v>0</v>
      </c>
      <c r="BB54" s="150">
        <f>IF(AZ54=2,G54,0)</f>
        <v>0</v>
      </c>
      <c r="BC54" s="150">
        <f>IF(AZ54=3,G54,0)</f>
        <v>0</v>
      </c>
      <c r="BD54" s="150">
        <f>IF(AZ54=4,G54,0)</f>
        <v>0</v>
      </c>
      <c r="BE54" s="150">
        <f>IF(AZ54=5,G54,0)</f>
        <v>0</v>
      </c>
      <c r="CA54" s="185">
        <v>11</v>
      </c>
      <c r="CB54" s="185">
        <v>3</v>
      </c>
      <c r="CZ54" s="150">
        <v>0</v>
      </c>
    </row>
    <row r="55" spans="1:57" ht="12.75">
      <c r="A55" s="186"/>
      <c r="B55" s="187" t="s">
        <v>91</v>
      </c>
      <c r="C55" s="188">
        <f>CONCATENATE(B53," ",C53)</f>
        <v>0</v>
      </c>
      <c r="D55" s="189"/>
      <c r="E55" s="190"/>
      <c r="F55" s="191"/>
      <c r="G55" s="192">
        <f>SUM(G53:G54)</f>
        <v>0</v>
      </c>
      <c r="O55" s="178">
        <v>4</v>
      </c>
      <c r="BA55" s="193">
        <f>SUM(BA53:BA54)</f>
        <v>0</v>
      </c>
      <c r="BB55" s="193">
        <f>SUM(BB53:BB54)</f>
        <v>0</v>
      </c>
      <c r="BC55" s="193">
        <f>SUM(BC53:BC54)</f>
        <v>0</v>
      </c>
      <c r="BD55" s="193">
        <f>SUM(BD53:BD54)</f>
        <v>0</v>
      </c>
      <c r="BE55" s="193">
        <f>SUM(BE53:BE54)</f>
        <v>0</v>
      </c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cp:lastPrinted>2020-03-06T15:30:52Z</cp:lastPrinted>
  <dcterms:created xsi:type="dcterms:W3CDTF">2020-03-05T18:44:22Z</dcterms:created>
  <dcterms:modified xsi:type="dcterms:W3CDTF">2020-03-10T11:13:04Z</dcterms:modified>
  <cp:category/>
  <cp:version/>
  <cp:contentType/>
  <cp:contentStatus/>
  <cp:revision>1</cp:revision>
</cp:coreProperties>
</file>