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000" sheetId="2" r:id="rId2"/>
    <sheet name="SO 001_001" sheetId="3" r:id="rId3"/>
    <sheet name="SO 101_101" sheetId="4" r:id="rId4"/>
    <sheet name="SO 201_201_001" sheetId="5" r:id="rId5"/>
    <sheet name="SO 201_201_002" sheetId="6" r:id="rId6"/>
    <sheet name="SO 302_302" sheetId="7" r:id="rId7"/>
    <sheet name="SO 311_311" sheetId="8" r:id="rId8"/>
    <sheet name="SO 502_502" sheetId="9" r:id="rId9"/>
  </sheets>
  <definedNames/>
  <calcPr fullCalcOnLoad="1"/>
</workbook>
</file>

<file path=xl/sharedStrings.xml><?xml version="1.0" encoding="utf-8"?>
<sst xmlns="http://schemas.openxmlformats.org/spreadsheetml/2006/main" count="3048" uniqueCount="851">
  <si>
    <t>Firma: Pontex, spol. s r.o.</t>
  </si>
  <si>
    <t>Soupis objektů s DPH</t>
  </si>
  <si>
    <t>Stavba: Karlstejn - Most e.č. 11619-1 přes Mořinský potok v obci Karlštejn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</si>
  <si>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</si>
  <si>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</si>
  <si>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</si>
  <si>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</si>
  <si>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</si>
  <si>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</si>
  <si>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</si>
  <si>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</si>
  <si>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</si>
  <si>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</si>
  <si>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</si>
  <si>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</si>
  <si>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Karlstejn</t>
  </si>
  <si>
    <t>Most e.č. 11619-1 přes Mořinský potok v obci Karlštejn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</si>
  <si>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</si>
  <si>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</si>
  <si>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</si>
  <si>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</si>
  <si>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</si>
  <si>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</si>
  <si>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</si>
  <si>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</si>
  <si>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</si>
  <si>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</si>
  <si>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</si>
  <si>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</si>
  <si>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</si>
  <si>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</si>
  <si>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</si>
  <si>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</si>
  <si>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</si>
  <si>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</si>
  <si>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</si>
  <si>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</si>
  <si>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</si>
  <si>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</si>
  <si>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</si>
  <si>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</si>
  <si>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</si>
  <si>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</si>
  <si>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</si>
  <si>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</si>
  <si>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</si>
  <si>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</si>
  <si>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</si>
  <si>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</si>
  <si>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</si>
  <si>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</si>
  <si>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</si>
  <si>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</si>
  <si>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</si>
  <si>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dopravními omezeními 
- uvedení stavbou dotčených ploch a staveništní dopravou dotčených komunikací do původního nebo projektovaného stavu 
- zajištění bezpečnosti při provádění stavby ve smyslu bezpečnosti práce a ochrany životního prostředí 
- likvidace přebytečného stavebního materiálu odpovídajícím způsobem 
- péče o nepředané objekty a konstrukce stavby, jejich ošetřování 
- nutný rozsah stavebního pojištění budovaného díla na předmětné stavbě a pojištění odpovědnosti za škodu způsobenou dodavatelem třetí osobě 
- zajištění bankovních garancí 
- všechny další nutné náklady k řádnému a úplnému zhotovení předmětu díla zřejmé ze zadávací dokumentace nebo místních podmínek 
... 
- vč. příplatků za práce ve stísněném prostředí (v bezprostřední blízkosti budov a provozoven), ztížené provádění prací kvůli omezení prašnosti, hluku a vibrací</t>
  </si>
  <si>
    <t>VV</t>
  </si>
  <si>
    <t>1=1,000 [A]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</si>
  <si>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</si>
  <si>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</si>
  <si>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odst. 
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</si>
  <si>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</si>
  <si>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</si>
  <si>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Veškeré zkoušky dle KZP stavby 
- včetně zkoušení obsahu aromatických uhlovodíků a zatřídění dle vyhlášky č. 130/2019 sb. v aktuálním znění</t>
  </si>
  <si>
    <t>02620</t>
  </si>
  <si>
    <t>ZKOUŠENÍ KONSTRUKCÍ A PRACÍ NEZÁVISLOU ZKUŠEBNOU</t>
  </si>
  <si>
    <t>Veškeré zkoušky dle KZP stavby</t>
  </si>
  <si>
    <t>02720</t>
  </si>
  <si>
    <t>POMOC PRÁCE ZŘÍZ NEBO ZAJIŠŤ REGULACI A OCHRANU DOPRAVY</t>
  </si>
  <si>
    <t>02730</t>
  </si>
  <si>
    <t>POMOC PRÁCE ZŘÍZ NEBO ZAJIŠŤ OCHRANU INŽENÝRSKÝCH SÍTÍ</t>
  </si>
  <si>
    <t>- Vytýčení veškerých inženýrských sítí a jejich ochrana během výstavby 
- Náklady správců sítí včetně zemních prací a ostatních přípomocí zhotovitele 
V zájmovém území se dle vyjádření jednotlivých majitelů sítí nacházejí tyto IS: 
- podzemní vedení sítě elektronických komunikací. 
- podzemní vedení nízkého napětí. 
- vodovod 
- kanalizace 
- plynárenská zařízení STL plynovody</t>
  </si>
  <si>
    <t>7</t>
  </si>
  <si>
    <t>02911R</t>
  </si>
  <si>
    <t>OSTATNÍ POŽADAVKY - GEODETICKÉ ZAMĚŘENÍ</t>
  </si>
  <si>
    <t>Zaměření skutečného stavu po dokončení stavby vč. zákresu do katastrální mapy a její digitalizace</t>
  </si>
  <si>
    <t>8</t>
  </si>
  <si>
    <t>02943</t>
  </si>
  <si>
    <t>OSTATNÍ POŽADAVKY - VYPRACOVÁNÍ RDS</t>
  </si>
  <si>
    <t>RDS-z-PDPS</t>
  </si>
  <si>
    <t>02944</t>
  </si>
  <si>
    <t>OSTAT POŽADAVKY - DOKUMENTACE SKUTEČ PROVEDENÍ V DIGIT FORMĚ</t>
  </si>
  <si>
    <t>Skutečné provedení stavby</t>
  </si>
  <si>
    <t>02946</t>
  </si>
  <si>
    <t>OSTAT POŽADAVKY - FOTODOKUMENTACE</t>
  </si>
  <si>
    <t>Včetně zdokumentování stávajícího stavu během demolice</t>
  </si>
  <si>
    <t>11</t>
  </si>
  <si>
    <t>02960</t>
  </si>
  <si>
    <t>OSTATNÍ POŽADAVKY - ODBORNÝ DOZOR</t>
  </si>
  <si>
    <t>Koordinace staveb 
- ČEZ, CETIN, požadavky NPÚ</t>
  </si>
  <si>
    <t>12</t>
  </si>
  <si>
    <t>02991</t>
  </si>
  <si>
    <t>OSTATNÍ POŽADAVKY - INFORMAČNÍ TABULE</t>
  </si>
  <si>
    <t>KUS</t>
  </si>
  <si>
    <t>Označení stavby dle směrnic investora</t>
  </si>
  <si>
    <t>2=2,000 [A]</t>
  </si>
  <si>
    <t>13</t>
  </si>
  <si>
    <t>03100</t>
  </si>
  <si>
    <t>ZAŘÍZENÍ STAVENIŠTĚ - ZŘÍZENÍ, PROVOZ, DEMONTÁŽ</t>
  </si>
  <si>
    <t>Vč .případného nájmu pozemku, vč. provizorních komunikací a případných záborů vč. buňkoviště, toalet a dalšího zařízení nezbytného pro provoz a řízení stavby po celou dobu její výstavby</t>
  </si>
  <si>
    <t>14</t>
  </si>
  <si>
    <t>03999R</t>
  </si>
  <si>
    <t>PŘÍPLATEK ZA PRÁCE MALÉHO ROZSAHU</t>
  </si>
  <si>
    <t>Odhad 
- zahrnuje zvýšené náklady spojené s provedením prací, u nichž vlivem malého rozsahu náklady na dopravu, zajištění stroj. vybavení a pod. neobvykle navyšují jednotkovou cenu</t>
  </si>
  <si>
    <t>SO 001</t>
  </si>
  <si>
    <t>Demolice</t>
  </si>
  <si>
    <t>001</t>
  </si>
  <si>
    <t>015120</t>
  </si>
  <si>
    <t>POPLATKY ZA LIKVIDACI ODPADŮ NEKONTAMINOVANÝCH - 17 01 02 STAVEBNÍ A DEMOLIČNÍ SUŤ (CIHLY)</t>
  </si>
  <si>
    <t>T</t>
  </si>
  <si>
    <t>- místo uložení (skládky) zajistí zhotovitel 
- nebo dle požadavků investora</t>
  </si>
  <si>
    <t>966148+12960 
0,131*1,8+14,893*1,8=27,043 [A]</t>
  </si>
  <si>
    <t>015130</t>
  </si>
  <si>
    <t>POPLATKY ZA LIKVIDACI ODPADŮ NEKONTAMINOVANÝCH - 17 03 02 VYBOURANÝ ASFALTOVÝ BETON BEZ DEHTU</t>
  </si>
  <si>
    <t>Izolace 97817 
42,304*5,5*2/1000=0,465 [A]</t>
  </si>
  <si>
    <t>015140</t>
  </si>
  <si>
    <t>POPLATKY ZA LIKVIDACI ODPADŮ NEKONTAMINOVANÝCH - 17 01 01 BETON Z DEMOLIC OBJEKTŮ, ZÁKLADŮ TV</t>
  </si>
  <si>
    <t>966158 
0,373*2,3=0,858 [A]</t>
  </si>
  <si>
    <t>015199R</t>
  </si>
  <si>
    <t>POPLATKY ZA LIKVIDACI ODPADŮ NEKONTAMINOVANÝCH - 17 01 01 ŽELEZOBETON Z DEMOLIC OBJEKTŮ</t>
  </si>
  <si>
    <t>966168 
19,067*2,5=47,668 [A]</t>
  </si>
  <si>
    <t>015330</t>
  </si>
  <si>
    <t>POPLATKY ZA LIKVIDACI ODPADŮ NEKONTAMINOVANÝCH - 17 05 04 KAMENNÁ SUŤ</t>
  </si>
  <si>
    <t>- materiál je v majetku investora 
- místo uložení (skládky) zajistí zhotovitel 
- nebo dle požadavků investora</t>
  </si>
  <si>
    <t>966128+966138+114158 
0,396*2,2+56,405*2,6+26,063*2,6=215,288 [A]</t>
  </si>
  <si>
    <t>Pasportizace přilehlých nemovitostí a konstrukcí.</t>
  </si>
  <si>
    <t>Zemní práce</t>
  </si>
  <si>
    <t>114158</t>
  </si>
  <si>
    <t>ODSTR DLAŽ VOD KOR Z LOMKAM NA MC VČET PODKL, ODVOZ DO 20KM</t>
  </si>
  <si>
    <t>M3</t>
  </si>
  <si>
    <t>Odstranění dlažby a souvrství stávajícího koryta potoka</t>
  </si>
  <si>
    <t>74,465*0,35 (tloušťka odhadem)=26,063 [A]</t>
  </si>
  <si>
    <t>12960</t>
  </si>
  <si>
    <t>ČIŠTĚNÍ VODOTEČÍ A MELIORAČ KANÁLŮ OD NÁNOSŮ</t>
  </si>
  <si>
    <t>Vyčištění koryta pod mostem a při přítoku a odtoku</t>
  </si>
  <si>
    <t>74,465*0,200=14,893 [A]</t>
  </si>
  <si>
    <t>12961R</t>
  </si>
  <si>
    <t>PŘÍPLATEK ZA RUČNÍ ČIŠTĚNÍ VODOTEČÍ A MELIORAČ KANÁLŮ OD NÁNOSŮ</t>
  </si>
  <si>
    <t>Předpoklad 1/3 z celkového objemu pol. 12960</t>
  </si>
  <si>
    <t>74,465*0,200*0,333=4,959 [A]</t>
  </si>
  <si>
    <t>Ostatní konstrukce a práce</t>
  </si>
  <si>
    <t>9112A3</t>
  </si>
  <si>
    <t>ZÁBRADLÍ MOSTNÍ S VODOR MADLY - DEMONTÁŽ S PŘESUNEM</t>
  </si>
  <si>
    <t>M</t>
  </si>
  <si>
    <t>Demontáž dvoumadlového zábradlí mezi kamennými (1 x ocelový) sloupy zábradlí a zdmi 
- vč. ostatních namontovaných konstrukcí</t>
  </si>
  <si>
    <t>Návodní strana 
2,4=2,400 [A] 
Povodní strana 
1,953+4,784+4,354=11,091 [B] 
Celkem 
A+B=13,491 [C]</t>
  </si>
  <si>
    <t>94890</t>
  </si>
  <si>
    <t>PODPĚRNÉ SKRUŽE - ZŘÍZENÍ A ODSTRANĚNÍ</t>
  </si>
  <si>
    <t>M3OP</t>
  </si>
  <si>
    <t>Podepření sousedního nájezdu</t>
  </si>
  <si>
    <t>4*5*1,5=30,000 [A]</t>
  </si>
  <si>
    <t>966128</t>
  </si>
  <si>
    <t>BOURÁNÍ KONSTRUKCÍ Z KAMENE NA SUCHO S ODVOZEM DO 20KM</t>
  </si>
  <si>
    <t>Sloupy zábradlí</t>
  </si>
  <si>
    <t>0,3*0,3*1,1*4=0,396 [A]</t>
  </si>
  <si>
    <t>966138</t>
  </si>
  <si>
    <t>BOURÁNÍ KONSTRUKCÍ Z KAMENE NA MC S ODVOZEM DO 20KM</t>
  </si>
  <si>
    <t>- skryté konstrukce jsou odhadnuty</t>
  </si>
  <si>
    <t>Návodní 
 Kamenná nábřežní zeď O2 
 1,000*1,750*6,600=11,550 [A] 
 Kamenná nábřežní zeď O1 
 0,225*1,750*2,6=1,024 [B] 
 Kamenné schodiště 
 1,050*1,570*1,930/2=1,591 [C] 
 Skryté konstrukce (odhad) 
 (A+B+C)*0,15=2,125 [D] 
Povodní 
 Kamenná nábřežní zeď O2 (ubourání) 
 0,410*1,750*1,450=1,040 [E] 
 Kamenná nábřežní zeď O1 
 0,330*1,750*2,480=1,432 [F] 
 Skryté konstrukce (odhad) 
 (E+F)*0,15=0,371 [G] 
Masivní kamenné opěry 
 O1 
 (1,000*0,600+((1,000+0,766)/2)*1,195)*11,36=18,803 [H] 
 O2 
 (1,000*0,600+((1,000+0,844)/2)*1,160)*8,150=13,607 [I] 
 Skryté konstrukce (odhad) 
 (H+I)*0,15=4,862 [J] 
CELKEM 
A+B+C+D+E+F+G+H+I+J=56,405 [K]</t>
  </si>
  <si>
    <t>966139R</t>
  </si>
  <si>
    <t>PŘÍPLATEK ZA RUČNÍ BOURÁNÍ ČÁSTÍ KONSTRUKCÍ KAMENNÝCH NA MC</t>
  </si>
  <si>
    <t>Ruční bourání v blízkosti baráku a sítí 
- k položce 966138</t>
  </si>
  <si>
    <t>56,405=56,405 [A]</t>
  </si>
  <si>
    <t>15</t>
  </si>
  <si>
    <t>966148</t>
  </si>
  <si>
    <t>BOURÁNÍ KONSTRUKCÍ Z CIHEL A TVÁRNIC S ODVOZEM DO 20KM</t>
  </si>
  <si>
    <t>Bourání sloupu vrat - 1 ks</t>
  </si>
  <si>
    <t>0,25*0,25*2,1=0,131 [A]</t>
  </si>
  <si>
    <t>16</t>
  </si>
  <si>
    <t>966158</t>
  </si>
  <si>
    <t>BOURÁNÍ KONSTRUKCÍ Z PROST BETONU S ODVOZEM DO 20KM</t>
  </si>
  <si>
    <t>Betonové římsy</t>
  </si>
  <si>
    <t>0,46*0,180*2,4/2=0,099 [A] 
0,386*0,150*4,730=0,274 [B] 
A+B=0,373 [C]</t>
  </si>
  <si>
    <t>17</t>
  </si>
  <si>
    <t>966168</t>
  </si>
  <si>
    <t>BOURÁNÍ KONSTRUKCÍ ZE ŽELEZOBETONU S ODVOZEM DO 20KM</t>
  </si>
  <si>
    <t>ŽB deska</t>
  </si>
  <si>
    <t>0,4*5,75*8,29=19,067 [A]</t>
  </si>
  <si>
    <t>18</t>
  </si>
  <si>
    <t>966188</t>
  </si>
  <si>
    <t>DEMONTÁŽ KONSTRUKCÍ KOVOVÝCH S ODVOZEM DO 20KM</t>
  </si>
  <si>
    <t>Ocelové chráničky 
- vč. likvidace a poplatků (kovošrot) : výzisk náleží objednateli</t>
  </si>
  <si>
    <t>(4,73+2,4)*12,5/1000=0,089 [A]</t>
  </si>
  <si>
    <t>19</t>
  </si>
  <si>
    <t>967188</t>
  </si>
  <si>
    <t>VYBOURÁNÍ ČÁSTÍ KONSTRUKCÍ KOVOVÝCH S ODVOZEM DO 20KM</t>
  </si>
  <si>
    <t>Vysazení a demontáž vrat sousedního pozemku 
- vč. likvidace a poplatků (kovošrot) : výzisk náleží objednateli</t>
  </si>
  <si>
    <t>125/1000=0,125 [A] (odhad hmotnosti)</t>
  </si>
  <si>
    <t>20</t>
  </si>
  <si>
    <t>97817</t>
  </si>
  <si>
    <t>ODSTRANĚNÍ MOSTNÍ IZOLACE</t>
  </si>
  <si>
    <t>M2</t>
  </si>
  <si>
    <t>Odstranění izolačního systému (odhad)</t>
  </si>
  <si>
    <t>8,290*5,103=42,304 [A]</t>
  </si>
  <si>
    <t>SO 101</t>
  </si>
  <si>
    <t>Úprava komunikace</t>
  </si>
  <si>
    <t>101</t>
  </si>
  <si>
    <t>015111</t>
  </si>
  <si>
    <t>POPLATKY ZA LIKVIDACI ODPADŮ NEKONTAMINOVANÝCH - 17 05 04 VYTĚŽENÉ ZEMINY A HORNINY - I. TŘÍDA TĚŽITELNOSTI</t>
  </si>
  <si>
    <t>121108 
2,6*2,0=5,200 [A]</t>
  </si>
  <si>
    <t>015112</t>
  </si>
  <si>
    <t>POPLATKY ZA LIKVIDACI ODPADŮ NEKONTAMINOVANÝCH - 17 05 04 VYTĚŽENÉ ZEMINY A HORNINY - II. TŘÍDA TĚŽITELNOSTI</t>
  </si>
  <si>
    <t>123838 
1,95*2,0=3,900 [A]</t>
  </si>
  <si>
    <t>113138 
13,557*2,4*0,67=21,800 [A]</t>
  </si>
  <si>
    <t>113188 
6,908*2,3=15,888 [A]</t>
  </si>
  <si>
    <t>113178 
2,57*2,6=6,682 [A]</t>
  </si>
  <si>
    <t>015671R</t>
  </si>
  <si>
    <t>POPLATKY ZA LIKVIDACI ODPADŮ NEBEZPEČNÝCH - VYBOURANÝ ASFALTOVÝ BETON T3</t>
  </si>
  <si>
    <t>113138 
13,557*2,4*0,33=10,737 [A]</t>
  </si>
  <si>
    <t>11130</t>
  </si>
  <si>
    <t>SEJMUTÍ DRNU</t>
  </si>
  <si>
    <t>tl. 100 mm</t>
  </si>
  <si>
    <t>13=13,000 [A]</t>
  </si>
  <si>
    <t>113138</t>
  </si>
  <si>
    <t>ODSTRANĚNÍ KRYTU ZPEVNĚNÝCH PLOCH S ASFALT POJIVEM, ODVOZ DO 20KM</t>
  </si>
  <si>
    <t>Uvažovaná tl. 100 mm</t>
  </si>
  <si>
    <t>(67,95+24,31+3,66+11,15+28,5)*0,1=13,557 [A]</t>
  </si>
  <si>
    <t>113178</t>
  </si>
  <si>
    <t>ODSTRAN KRYTU ZPEVNĚNÝCH PLOCH Z DLAŽEB KOSTEK, ODVOZ DO 20KM</t>
  </si>
  <si>
    <t>Návodní strana 
- tl. 200 mm (odhad)</t>
  </si>
  <si>
    <t>12,85*0,2=2,570 [A]</t>
  </si>
  <si>
    <t>113188</t>
  </si>
  <si>
    <t>ODSTRANĚNÍ KRYTU ZPEVNĚNÝCH PLOCH Z DLAŽDIC, ODVOZ DO 20KM</t>
  </si>
  <si>
    <t>Povodní strana 
- tl. 200 mm (odhad)</t>
  </si>
  <si>
    <t>(11,53+23,01)*0,2=6,908 [A]</t>
  </si>
  <si>
    <t>113728</t>
  </si>
  <si>
    <t>FRÉZOVÁNÍ ZPEVNĚNÝCH PLOCH ASFALTOVÝCH, ODVOZ DO 20KM</t>
  </si>
  <si>
    <t>Uvažovaná tl. frézování 50 mm 
Zhotovitel nabídne k odkupu investorovi, popřípadě zajistí recyklaci dle požadavků investora 
- v majetku investora</t>
  </si>
  <si>
    <t>(67,95+24,31+3,66+11,15+28,5)*0,05=6,779 [A]</t>
  </si>
  <si>
    <t>121108</t>
  </si>
  <si>
    <t>SEJMUTÍ ORNICE NEBO LESNÍ PŮDY S ODVOZEM DO 20KM</t>
  </si>
  <si>
    <t>tl. 200 mm</t>
  </si>
  <si>
    <t>13*0,200=2,600 [A]</t>
  </si>
  <si>
    <t>123830R</t>
  </si>
  <si>
    <t>PŘÍPLATEK ZA RUČNÍ ODKOP PRO SPOD STAVBU SILNIC A ŽELEZNIC TŘ. II</t>
  </si>
  <si>
    <t>Předpoklad 1/3 z celkového objemu pol. 123838</t>
  </si>
  <si>
    <t>Návodní vpravo 
13*0,150*0,333=0,649 [A]</t>
  </si>
  <si>
    <t>123838</t>
  </si>
  <si>
    <t>ODKOP PRO SPOD STAVBU SILNIC A ŽELEZNIC TŘ. II, ODVOZ DO 20KM</t>
  </si>
  <si>
    <t>150 mm pro přídlažbu 
- včetně úpravy a homogenizace podloží a hutnění</t>
  </si>
  <si>
    <t>Návodní vpravo 
13*0,150=1,950 [A]</t>
  </si>
  <si>
    <t>18120</t>
  </si>
  <si>
    <t>ÚPRAVA PLÁNĚ SE ZHUTNĚNÍM V HORNINĚ TŘ. II</t>
  </si>
  <si>
    <t>Náběhové klíny napojení na stávající stav nebo na novou konstrukci 
28,05+35,84=63,890 [A] 
Konstrukce vozovky mimo most (asfalt) 
67,95-(7,37*5,08)=30,510 [B] 
Konstrukce dlážděné vozovky mimo most 
22,21+7,67+14,51+13,38+7,67=65,440 [C] 
Konstrukce z lomového kamene mimo most 
Most (afalt) 
5,133*4,5=23,099 [D] 
Celkem</t>
  </si>
  <si>
    <t>Základy</t>
  </si>
  <si>
    <t>272315</t>
  </si>
  <si>
    <t>PAT</t>
  </si>
  <si>
    <t>ZÁKLADY Z PROSTÉHO BETONU DO C30/37</t>
  </si>
  <si>
    <t>Základ patníku C30/37-XA1 (XF3, XC2)</t>
  </si>
  <si>
    <t>0,500*0,500*1,000=0,250 [A]</t>
  </si>
  <si>
    <t>285394</t>
  </si>
  <si>
    <t>DODATEČNÉ KOTVENÍ VLEPENÍM BETONÁŘSKÉ VÝZTUŽE D DO 25MM DO VRTŮ</t>
  </si>
  <si>
    <t>Patníku 
- 4 x trn</t>
  </si>
  <si>
    <t>4=4,000 [A]</t>
  </si>
  <si>
    <t>Vodorovné konstrukce</t>
  </si>
  <si>
    <t>451314</t>
  </si>
  <si>
    <t>PODKLADNÍ A VÝPLŇOVÉ VRSTVY Z PROSTÉHO BETONU C25/30</t>
  </si>
  <si>
    <t>Podkladního beton pro kamennou dlažbu celkem 120 mm (dlažba tl. cca 50 mm, lože cca 70 mm) 
- dlažba vykázána samostatně (pol. č. 58242) 
- C 25/30-XF3</t>
  </si>
  <si>
    <t>Konstrukce dlážděné vozovky na mostě 
32,500*0,07=2,275 [A]</t>
  </si>
  <si>
    <t>451325</t>
  </si>
  <si>
    <t>PODKL A VÝPLŇ VRSTVY ZE ŽELEZOBET DO C30/37</t>
  </si>
  <si>
    <t>Ochranný beton C 30/37-XF4 izolace+KARI síť (vykázána samostatně) 55 mm</t>
  </si>
  <si>
    <t>Most (afalt) 
23,500*0,055=1,293 [A] 
Konstrukce dlážděné vozovky na mostě 
32,500*0,055=1,788 [B] 
Celkem 
A+B=3,081 [C]</t>
  </si>
  <si>
    <t>451368</t>
  </si>
  <si>
    <t>VÝZTUŽ PODKL VRSTEV ZE SVAŘ SÍTÍ</t>
  </si>
  <si>
    <t>KARI síť do ochranného betonu C 30/37-XF4 
- uvažováno 7,9 kg/m2</t>
  </si>
  <si>
    <t>Most (afalt) 
23,500*7,9/1000=0,186 [A] 
Konstrukce dlážděné vozovky na mostě 
32,500*7,9/1000=0,257 [B] 
Celkem 
A+B=0,443 [C]</t>
  </si>
  <si>
    <t>21</t>
  </si>
  <si>
    <t>465512</t>
  </si>
  <si>
    <t>DLAŽBY Z LOMOVÉHO KAMENE NA MC</t>
  </si>
  <si>
    <t>Lomový kámen do betonu 300 mm 
- vč. betonového lože</t>
  </si>
  <si>
    <t>Konstrukce z lomového kamene mimo most 
35,300=35,300 [A]</t>
  </si>
  <si>
    <t>22</t>
  </si>
  <si>
    <t>465513</t>
  </si>
  <si>
    <t>PŘEDLÁŽDĚNÍ DLAŽBY Z LOMOVÉHO KAMENE</t>
  </si>
  <si>
    <t>54,800*0,200=10,960 [A]</t>
  </si>
  <si>
    <t>Komunikace</t>
  </si>
  <si>
    <t>23</t>
  </si>
  <si>
    <t>56143</t>
  </si>
  <si>
    <t>KAMENIVO ZPEVNĚNÉ CEMENTEM TL. DO 150MM</t>
  </si>
  <si>
    <t>Směs stmelená cementem SC c8/10 130 mm ČSN 73 6124</t>
  </si>
  <si>
    <t>Konstrukce vozovky mimo most (asfalt) 130 mm 
44,5=44,500 [A] 
Konstrukce dlážděné vozovky mimo most 130 mm 
22,1=22,100 [B]  
Celkem 
A+B=66,600 [C]</t>
  </si>
  <si>
    <t>24</t>
  </si>
  <si>
    <t>56330</t>
  </si>
  <si>
    <t>VOZOVKOVÉ VRSTVY ZE ŠTĚRKODRTI</t>
  </si>
  <si>
    <t>Štěrkodrť 0-32 ŠDA min. 200 mm a 140 mm ČSN 73 6126</t>
  </si>
  <si>
    <t>Konstrukce vozovky mimo most (asfalt) 200 mm 
44,5=44,500 [A] 
Konstrukce dlážděné vozovky mimo most 200 mm 
22,1=22,100 [B] 
Konstrukce z lomového kamene mimo most 140 mm 
35,3=35,300 [C] 
Celkem 
A+B+C=101,900 [D]</t>
  </si>
  <si>
    <t>25</t>
  </si>
  <si>
    <t>56341</t>
  </si>
  <si>
    <t>VOZOVKOVÉ VRSTVY ZE ŠTĚRKOPÍSKU TL. DO 50MM</t>
  </si>
  <si>
    <t>Štěrkopískové lože L 30 mm</t>
  </si>
  <si>
    <t>Konstrukce dlážděné vozovky mimo most 
22,100=22,100 [A]</t>
  </si>
  <si>
    <t>26</t>
  </si>
  <si>
    <t>572123</t>
  </si>
  <si>
    <t>INFILTRAČNÍ POSTŘIK Z EMULZE DO 1,0KG/M2</t>
  </si>
  <si>
    <t>Postřik infiltrační, emulze PI-E 0.8 kg/m2 ČSN 73 6129</t>
  </si>
  <si>
    <t>Konstrukce vozovky mimo most (asfalt) 200 mm 
4,500=4,500 [A] 
Náběhové klíny napojení na stávající stav nebo na novou konstrukci 
63,900=63,900 [B] 
Celkem 
A+B=68,400 [C]</t>
  </si>
  <si>
    <t>27</t>
  </si>
  <si>
    <t>572214</t>
  </si>
  <si>
    <t>SPOJOVACÍ POSTŘIK Z MODIFIK EMULZE DO 0,5KG/M2</t>
  </si>
  <si>
    <t>Postřik spojovací, emulze PS-E 0.4 kg/m2 ČSN 73 6129</t>
  </si>
  <si>
    <t>Konstrukce vozovky mimo most (asfalt) 
44,500=44,500 [A] 
Náběhové klíny napojení na stávající stav nebo na novou konstrukci 
63,900=63,900 [B] 
Celkem 
A+B=108,400 [C]</t>
  </si>
  <si>
    <t>28</t>
  </si>
  <si>
    <t>574B34</t>
  </si>
  <si>
    <t>ASFALTOVÝ BETON PRO OBRUSNÉ VRSTVY MODIFIK ACO 11+, 11S TL. 40MM</t>
  </si>
  <si>
    <t>Asf. beton pro obrusné vrstvy ACO 11 40 mm ČSN EN 13108-1</t>
  </si>
  <si>
    <t>29</t>
  </si>
  <si>
    <t>574B44</t>
  </si>
  <si>
    <t>ASFALTOVÝ BETON PRO OBRUSNÉ VRSTVY MODIFIK ACO 11+, 11S TL. 50MM</t>
  </si>
  <si>
    <t>Obrusná vrstva ACO 11+ 50 mm</t>
  </si>
  <si>
    <t>Most (afalt) 
23,500=23,500 [A]</t>
  </si>
  <si>
    <t>30</t>
  </si>
  <si>
    <t>574D66</t>
  </si>
  <si>
    <t>ASFALTOVÝ BETON PRO LOŽNÍ VRSTVY MODIFIK ACL 16+, 16S TL. 70MM</t>
  </si>
  <si>
    <t>Ložná vrstva ACL 16+ 70 mm</t>
  </si>
  <si>
    <t>31</t>
  </si>
  <si>
    <t>574F66</t>
  </si>
  <si>
    <t>ASFALTOVÝ BETON PRO PODKLADNÍ VRSTVY MODIFIK ACP 16+, 16S TL. 70MM</t>
  </si>
  <si>
    <t>Asf. beton pro podkladní vrstvy ACP 16+ 70 mm ČSN 13108-1</t>
  </si>
  <si>
    <t>32</t>
  </si>
  <si>
    <t>58221</t>
  </si>
  <si>
    <t>DLÁŽDĚNÉ KRYTY Z DROBNÝCH KOSTEK DO LOŽE Z KAMENIVA</t>
  </si>
  <si>
    <t>Drobná kamenná dlažba DL 80 mm</t>
  </si>
  <si>
    <t>33</t>
  </si>
  <si>
    <t>58242</t>
  </si>
  <si>
    <t>DLÁŽDĚNÉ KRYTY Z KAMEN DESEK DO LOŽE Z MC</t>
  </si>
  <si>
    <t>Kamenná dlažba do podkladního betonu celkem 120 mm (dlažba tl. cca 50 mm, lože cca 70 mm) 
- lože vykázáno samostatně (pol. č. 451314)</t>
  </si>
  <si>
    <t>Konstrukce dlážděné vozovky na mostě 
32,500=32,500 [A]</t>
  </si>
  <si>
    <t>34</t>
  </si>
  <si>
    <t>91334</t>
  </si>
  <si>
    <t>MEZNÍKY KAMENNÉ</t>
  </si>
  <si>
    <t>Patník 300x300*1000 mm 
- vč. zemních prací pro základ (vykázán samostatně)</t>
  </si>
  <si>
    <t>35</t>
  </si>
  <si>
    <t>91743</t>
  </si>
  <si>
    <t>CHODNÍKOVÉ OBRUBY Z KAMENNÝCH KRAJNÍKŮ</t>
  </si>
  <si>
    <t>Dle dokumentace a TZ 
- kompletní provedení</t>
  </si>
  <si>
    <t>41=41,000 [A]</t>
  </si>
  <si>
    <t>36</t>
  </si>
  <si>
    <t>919111</t>
  </si>
  <si>
    <t>ŘEZÁNÍ ASFALTOVÉHO KRYTU VOZOVEK TL DO 50MM</t>
  </si>
  <si>
    <t>Řezaná spára 15x20 mm</t>
  </si>
  <si>
    <t>6,23+5,1+4,9+4,9+4,5+6,52=32,150 [A]</t>
  </si>
  <si>
    <t>37</t>
  </si>
  <si>
    <t>931325</t>
  </si>
  <si>
    <t>TĚSNĚNÍ DILATAČ SPAR ASF ZÁLIVKOU MODIFIK PRŮŘ DO 600MM2</t>
  </si>
  <si>
    <t>Příčné spáry 
6,23+5,1+4,9+4,9+4,5+6,52=32,150 [A] 
Podél krajníků 
19,2+16,1=35,300 [B] 
Celkem 
A+B=67,450 [C]</t>
  </si>
  <si>
    <t>38</t>
  </si>
  <si>
    <t>93135</t>
  </si>
  <si>
    <t>TĚSNĚNÍ DILATAČ SPAR PRYŽ PÁSKOU NEBO KRUH PROFILEM</t>
  </si>
  <si>
    <t>Podél krajníků 
19,2+16,1=35,300 [B]</t>
  </si>
  <si>
    <t>SO 201</t>
  </si>
  <si>
    <t>Most</t>
  </si>
  <si>
    <t>201_001</t>
  </si>
  <si>
    <t>124838+131838+132838+136838.VMB 
8,64+165,564+3,080+4,209=181,493 [A] 
A*2,0=362,986 [B]</t>
  </si>
  <si>
    <t>02940</t>
  </si>
  <si>
    <t>OSTATNÍ POŽADAVKY - VYPRACOVÁNÍ DOKUMENTACE</t>
  </si>
  <si>
    <t>Projekt sledování a údržby mostu</t>
  </si>
  <si>
    <t>029412</t>
  </si>
  <si>
    <t>OSTATNÍ POŽADAVKY - VYPRACOVÁNÍ MOSTNÍHO LISTU</t>
  </si>
  <si>
    <t>02950</t>
  </si>
  <si>
    <t>OSTATNÍ POŽADAVKY - POSUDKY, KONTROLY, REVIZNÍ ZPRÁVY</t>
  </si>
  <si>
    <t>Výpočet zatížitelnosti</t>
  </si>
  <si>
    <t>02953</t>
  </si>
  <si>
    <t>OSTATNÍ POŽADAVKY - HLAVNÍ MOSTNÍ PROHLÍDKA</t>
  </si>
  <si>
    <t>1. HMP</t>
  </si>
  <si>
    <t>11513</t>
  </si>
  <si>
    <t>ČERPÁNÍ VODY DO 2000 L/MIN</t>
  </si>
  <si>
    <t>HOD</t>
  </si>
  <si>
    <t>Dle potřeb a zkušeností zhotovitele 
- kompletní provedení a zajištění po celou nutnou dobu 
- odhad</t>
  </si>
  <si>
    <t>500=500,000 [A]</t>
  </si>
  <si>
    <t>11523</t>
  </si>
  <si>
    <t>PŘEVEDENÍ VODY POTRUBÍM DN 300 NEBO ŽLABY R.O. DO 1,0M</t>
  </si>
  <si>
    <t>DN 800</t>
  </si>
  <si>
    <t>25=25,000 [A]</t>
  </si>
  <si>
    <t>124830R</t>
  </si>
  <si>
    <t>PŘÍPLATEK ZA RUČNÍ VYKOPÁVKY PRO KORYTA VODOTEČÍ TŘ. II</t>
  </si>
  <si>
    <t>Předpoklad 1/3 z celkového objemu pol. 124838</t>
  </si>
  <si>
    <t>Zemní hrázky 
(2*(0,75*1,2*3,6/2+0,25*1,2*3,6+0,75*1,2*3,6/2))*0,333=2,877 [A]</t>
  </si>
  <si>
    <t>124838</t>
  </si>
  <si>
    <t>VYKOPÁVKY PRO KORYTA VODOTEČÍ TŘ. II, ODVOZ DO 20KM</t>
  </si>
  <si>
    <t>Zemní hrázky 
2*(0,75*1,2*3,6/2+0,25*1,2*3,6+0,75*1,2*3,6/2)=8,640 [A]</t>
  </si>
  <si>
    <t>131830R</t>
  </si>
  <si>
    <t>PŘÍPLATEK ZA RUČNÍ HLOUBENÍ JAM ZAPAŽ I NEPAŽ TŘ. II</t>
  </si>
  <si>
    <t>Předpoklad 1/3 z celkového objemu pol. 131838</t>
  </si>
  <si>
    <t>O1 
14,2*((1,5+1,555+1,35)/3)*3,25=67,764 [A] 
2,35*2,8*3,25=21,385 [B] 
A+B=89,149 [C] 
O2 
15,5*((1,4+1,3+1,5+1,6)/4)*3,4=76,415 [D] 
Celkem 
(C+D)*0,333=55,133 [E]</t>
  </si>
  <si>
    <t>131838</t>
  </si>
  <si>
    <t>HLOUBENÍ JAM ZAPAŽ I NEPAŽ TŘ. II, ODVOZ DO 20KM</t>
  </si>
  <si>
    <t>Výkopy k pažení</t>
  </si>
  <si>
    <t>O1 
14,2*((1,5+1,555+1,35)/3)*3,25=67,764 [A] 
2,35*2,8*3,25=21,385 [B] 
A+B=89,149 [C] 
O2 
15,5*((1,4+1,3+1,5+1,6)/4)*3,4=76,415 [D] 
Celkem 
C+D=165,564 [E]</t>
  </si>
  <si>
    <t>132830R</t>
  </si>
  <si>
    <t>PŘÍPLATEK ZA RUČNÍ HLOUBENÍ RÝH ŠÍŘ DO 2M PAŽ I NEPAŽ TŘ. II</t>
  </si>
  <si>
    <t>Předpoklad 1/3 z celkového objemu pol. 132838</t>
  </si>
  <si>
    <t>Návodní 
0,5*0,8*3,45=1,380 [A] 
Povodní 
0,5*0,8*4,25=1,700 [B] 
Celkem 
(A+B)*0,333=1,026 [C]</t>
  </si>
  <si>
    <t>132838</t>
  </si>
  <si>
    <t>HLOUBENÍ RÝH ŠÍŘ DO 2M PAŽ I NEPAŽ TŘ. II, ODVOZ DO 20KM</t>
  </si>
  <si>
    <t>Pro betonové prahy</t>
  </si>
  <si>
    <t>Návodní 
0,5*0,8*3,45=1,380 [A] 
Povodní 
0,5*0,8*4,25=1,700 [B] 
Celkem 
A+B=3,080 [C]</t>
  </si>
  <si>
    <t>136830R</t>
  </si>
  <si>
    <t>VMB</t>
  </si>
  <si>
    <t>PŘÍPLATEK ZA RUČNÍ HLOUBENÍ VÝKOPU V UZAVŘ PROSTORÁCH A POD ZÁKLADY TŘ. II</t>
  </si>
  <si>
    <t>Předpoklad 1/3 z celkového objemu pol. 136838.VMB</t>
  </si>
  <si>
    <t>(0,350*3,250*(0,350+3,000+0,350))*0,333=1,402 [A]</t>
  </si>
  <si>
    <t>136838</t>
  </si>
  <si>
    <t>VYKOP V UZAVŘ PROSTORÁCH A POD ZÁKLADY TŘ. II ODVOZ DO 20KM</t>
  </si>
  <si>
    <t>Mezi trvalým pažením a základy objektu</t>
  </si>
  <si>
    <t>0,350*3,250*(0,350+3,000+0,350)=4,209 [A]</t>
  </si>
  <si>
    <t>17120</t>
  </si>
  <si>
    <t>ULOŽENÍ SYPANINY DO NÁSYPŮ A NA SKLÁDKY BEZ ZHUTNĚNÍ</t>
  </si>
  <si>
    <t>124838+131838+132838+136838.VMB 
8,64+165,564+3,080+4,209=181,493 [A]</t>
  </si>
  <si>
    <t>17780</t>
  </si>
  <si>
    <t>ZEMNÍ HRÁZKY Z NAKUPOVANÝCH MATERIÁLŮ</t>
  </si>
  <si>
    <t>Pro převedení vody</t>
  </si>
  <si>
    <t>2*(0,75*1,2*3,6/2+0,25*1,2*3,6+0,75*1,2*3,6/2)=8,640 [A]</t>
  </si>
  <si>
    <t>21263</t>
  </si>
  <si>
    <t>TRATIVODY KOMPLET Z TRUB Z PLAST HMOT DN DO 150MM</t>
  </si>
  <si>
    <t>Drenáž rubu perforovaná trubka DN150 SN8; sklon min. 3% 
- včetně prostupů skrz opěry</t>
  </si>
  <si>
    <t>O1+ křídlo 
12,047+1,895+0,870=14,812 [A] 
O2 
12,507+0,870=13,377 [B] 
Celkem 
A+B=28,189 [C]</t>
  </si>
  <si>
    <t>22596R</t>
  </si>
  <si>
    <t>ZÁPOROVÉ PAŽENÍ TRVALÉ KOTVENÉ (VIDITELNÁ PLOCHA)</t>
  </si>
  <si>
    <t>Počítáno z viditelné plochy pažení 
- kompletní provedení vč. kotvení, vrtů vč. vyplnění atd. 
- provedení dle návrhu zhotovitele</t>
  </si>
  <si>
    <t>17,454*3,250=56,726 [A]</t>
  </si>
  <si>
    <t>22696R</t>
  </si>
  <si>
    <t>ZÁPOROVÉ PAŽENÍ DOČASNÉ KOTVENÉ (VIDITELNÁ PLOCHA)</t>
  </si>
  <si>
    <t>Počítáno z viditelné plochy pažení 
- kompletní provedení vč. zřízení, odstranění, kotvení, vrtů vč. vyplnění atd. 
- provedení dle návrhu zhotovitele</t>
  </si>
  <si>
    <t>O2 
17,837*3,350=59,754 [B]</t>
  </si>
  <si>
    <t>27152</t>
  </si>
  <si>
    <t>POLŠTÁŘE POD ZÁKLADY Z KAMENIVA DRCENÉHO</t>
  </si>
  <si>
    <t>Štěrkový polštář ŠD 0-32, ID=0,9 tl. 300mm</t>
  </si>
  <si>
    <t>7,5*((14,217+14,217+14,252)/3)*0,3=32,015 [A]</t>
  </si>
  <si>
    <t>272325</t>
  </si>
  <si>
    <t>ZÁKLADY ZE ŽELEZOBETONU DO C30/37</t>
  </si>
  <si>
    <t>Základ křídla C30/37-XA1 (XF3, XC2) 
- vč.bednění, nátěru zasypaných ploch proti zemní vlhkosti dle TZ a dokumentace vč.ochrany geotextilií, vč.výplně a těsnění prac. a dilat. spar a dalších specifikovaných náležitostí.</t>
  </si>
  <si>
    <t>2*0,45*((2,424+1,859)/2)=1,927 [A]</t>
  </si>
  <si>
    <t>272365</t>
  </si>
  <si>
    <t>VÝZTUŽ ZÁKLADŮ Z OCELI 10505, B500B</t>
  </si>
  <si>
    <t>Uvažováno 120 kg/m3 
- zaručeně svařitelná</t>
  </si>
  <si>
    <t>1,927*0,120=0,231 [A]</t>
  </si>
  <si>
    <t>283610R</t>
  </si>
  <si>
    <t>POSTUPNÉ PODCHYCOVÁNÍ OBJEKTU</t>
  </si>
  <si>
    <t>V prostoru mezi trvalým pažením a základy objektu 
- provedení je věcí zhotovitel (kompletní provedení)</t>
  </si>
  <si>
    <t>285392</t>
  </si>
  <si>
    <t>A</t>
  </si>
  <si>
    <t>DODATEČNÉ KOTVENÍ VLEPENÍM BETONÁŘSKÉ VÝZTUŽE D DO 16MM DO VRTŮ</t>
  </si>
  <si>
    <t>Vlepované kotevní trny pro uchycení kamenných sloupků (viz. pol. 33822) 
- 4 ks a´ sloupek 
- d = 0,367 m</t>
  </si>
  <si>
    <t>(3+4)*4=28,000 [A]</t>
  </si>
  <si>
    <t>B</t>
  </si>
  <si>
    <t>Vlepované kotevní trny pro uchycení kamenných obrubníků (viz. pol. 917425) 
- 1 ks a´ m 
- d = 0,500 m</t>
  </si>
  <si>
    <t>7+5=12,000 [A]</t>
  </si>
  <si>
    <t>289971</t>
  </si>
  <si>
    <t>OPLÁŠTĚNÍ (ZPEVNĚNÍ) Z GEOTEXTILIE</t>
  </si>
  <si>
    <t>Ochrana geomembrány nad i pod geomembránu</t>
  </si>
  <si>
    <t>O1+ křídlo 
0,568*(12,047+1,895)*2=15,838 [A] 
O2 
0,556*12,507*2=13,908 [B] 
Celkem 
A+B=29,746 [C]</t>
  </si>
  <si>
    <t>28999</t>
  </si>
  <si>
    <t>OPLÁŠTĚNÍ (ZPEVNĚNÍ) Z FÓLIE</t>
  </si>
  <si>
    <t>Těsnící vrstva z hydroizolační geomembrány s minimální pevností 20 kN/m a tažností 20% v obou směrech (sklon 5%) ve vrstvě hutněného zásypu</t>
  </si>
  <si>
    <t>O1+ křídlo 
0,568*(12,047+1,895)=7,919 [A] 
O2 
0,556*12,507=6,954 [B] 
Celkem 
A+B=14,873 [C]</t>
  </si>
  <si>
    <t>Svislé konstrukce</t>
  </si>
  <si>
    <t>31717</t>
  </si>
  <si>
    <t>KOVOVÉ KONSTRUKCE PRO KOTVENÍ ŘÍMSY</t>
  </si>
  <si>
    <t>KG</t>
  </si>
  <si>
    <t>V rozestupech po 1 m. Uvažováno 1 x 6 a 1 x 8 ks a´ 6 kg. 
- kotvy do vývrtu</t>
  </si>
  <si>
    <t>Návodní 
6*6=36,000 [A] 
Povodní 
8*6=48,000 [B] 
Celkem 
A+B=84,000 [C]</t>
  </si>
  <si>
    <t>317325</t>
  </si>
  <si>
    <t>ŘÍMSY ZE ŽELEZOBETONU DO C30/37</t>
  </si>
  <si>
    <t>C30/37 XF4 (XD3, XC4) 
Včetně : bednění, výplně a těsnění prac. a dilat. spar včetně jejich zřízení, letopočtu vlysem, penetrace. 
- včetně smršťovací spáry na styku římsy kotvené do mostu a do křídla 
- včetně odvorů pro chránička DN110 (vykázány samostatně) a jejich zabudování</t>
  </si>
  <si>
    <t>Návodní 
0,247*((5,962+5,659)/2)=1,435 [A] 
Povodní 
0,235*((7,696+7,281)/2)=1,760 [B] 
Celkem 
A+B=3,195 [C]</t>
  </si>
  <si>
    <t>317365</t>
  </si>
  <si>
    <t>VÝZTUŽ ŘÍMS Z OCELI 10505, B500B</t>
  </si>
  <si>
    <t>Odhad 150 kg/m3</t>
  </si>
  <si>
    <t>3,195*0,15=0,479 [A]</t>
  </si>
  <si>
    <t>327213</t>
  </si>
  <si>
    <t>OBKLAD ZDÍ OPĚR, ZÁRUB, NÁBŘEŽ Z LOM KAMENE</t>
  </si>
  <si>
    <t>Vsazení kamenů do zajišťujících prahů imitující zděný kamenný práh</t>
  </si>
  <si>
    <t>0,5*3,45+0,5*4,25=3,850 [A] 
A*0,25=0,963 [B]</t>
  </si>
  <si>
    <t>327215</t>
  </si>
  <si>
    <t>PŘEZDĚNÍ ZDÍ Z KAMENNÉHO ZDIVA</t>
  </si>
  <si>
    <t>Přezdění kamenných opěr a zdí</t>
  </si>
  <si>
    <t>O1 návodní (půdorysná plocha x výška _ viditelná část) 
0,542 m2 * 2,961 m + 3,000*1,200*0,500=3,405 [A] 
O1 návodní - zeď u lávky 
3,000*1,200*0,500=1,800 [B] 
O2 návodní 
2,437 m2 * 1,865 m=4,545 [C] 
O2 povodní 
0,606 m2 * 1,990 m=1,206 [D] 
Celkem 
A+B+C+D=10,956 [E]</t>
  </si>
  <si>
    <t>327325</t>
  </si>
  <si>
    <t>ZDI OPĚRNÉ, ZÁRUBNÍ, NÁBŘEŽNÍ ZE ŽELEZOVÉHO BETONU DO C30/37</t>
  </si>
  <si>
    <t>Betonová stěna (zesílení pažení) C30/37-XA1 (XF3, XC2) 
- vč.bednění, nátěru zasypaných ploch proti zemní vlhkosti dle TZ a dokumentace vč.ochrany geotextilií, vč.výplně a těsnění prac. a dilat. spar a dalších specifikovaných náležitostí.</t>
  </si>
  <si>
    <t>3,000*2,800*0,250=2,100 [A]</t>
  </si>
  <si>
    <t>327365</t>
  </si>
  <si>
    <t>VÝZTUŽ ZDÍ OPĚRNÝCH, ZÁRUBNÍCH, NÁBŘEŽNÍCH Z OCELI 10505, B500B</t>
  </si>
  <si>
    <t>Betonová stěna (zesílení pažení) 
- odhad 200 kg/m3</t>
  </si>
  <si>
    <t>2,100*0,200=0,420 [A]</t>
  </si>
  <si>
    <t>333213</t>
  </si>
  <si>
    <t>OBKLAD MOST OPĚR A KŘÍDEL Z LOM KAMENE</t>
  </si>
  <si>
    <t>Líc opěr obložen lomovým kamenem tl. 300mm 
- Obklad ve struktuře a materiálu dle stávajících nábřežních zdí</t>
  </si>
  <si>
    <t>O1 
1,512*12,542*0,3=5,689 [A] 
O2 
1,598*12,507*0,3=5,996 [B] 
Křídlo 
2,150*2,119*0,3=1,367 [C] 
Celkem 
A+B+C=13,052 [D]</t>
  </si>
  <si>
    <t>333325</t>
  </si>
  <si>
    <t>MOSTNÍ OPĚRY A KŘÍDLA ZE ŽELEZOVÉHO BETONU DO C30/37</t>
  </si>
  <si>
    <t>Dříky křídel, stěny C30/37-XF4 (XD3, XC3) 
- vč.bednění, nátěru zasypaných ploch proti zemní vlhkosti dle TZ a dokumentace vč.ochrany geotextilií, vč.výplně a těsnění prac. a dilat. spar a dalších specifikovaných náležitostí.</t>
  </si>
  <si>
    <t>(2,389+2,327)/2*1,895*0,5=2,234 [A]</t>
  </si>
  <si>
    <t>333365</t>
  </si>
  <si>
    <t>VÝZTUŽ MOSTNÍCH OPĚR A KŘÍDEL Z OCELI 10505, B500B</t>
  </si>
  <si>
    <t>Uvažováno 150 kg/m3 
- zaručeně svařitelná</t>
  </si>
  <si>
    <t>2,234*0,15=0,335 [A]</t>
  </si>
  <si>
    <t>39</t>
  </si>
  <si>
    <t>33822</t>
  </si>
  <si>
    <t>SLOUPKY OHRADNÍ A PLOTOVÉ Z DÍLCŮ Z KAMENICKÝCH VÝROBKŮ</t>
  </si>
  <si>
    <t>Kamenné sloupky s jehlancovým zakončením (kotvení viz. pol. 285392.A) 
- 0,25 x 0,25 x 1,10 m + horní jehlancový tvar výšky 0,05 m</t>
  </si>
  <si>
    <t>(0,25*0,25*1,1+0,25*0,25*0,05/2)*(3+4)=0,492 [A]</t>
  </si>
  <si>
    <t>40</t>
  </si>
  <si>
    <t>389325</t>
  </si>
  <si>
    <t>MOSTNÍ RÁMOVÉ KONSTRUKCE ZE ŽELEZOBETONU C30/37</t>
  </si>
  <si>
    <t>Základy C30/37-XA1 (XF3, XC2) 
Nosná konstrukce C30/37-XF2 (XD1, XC2) 
- vč.bednění, nátěru zasypaných ploch proti zemní vlhkosti dle TZ a dokumentace vč.ochrany geotextilií, vč.výplně a těsnění prac. a dilat. spar a dalších specifikovaných náležitostí. 
- Křídlo vykázána samostatně</t>
  </si>
  <si>
    <t>Základ (dolní deska) 
(((5,806+5,773)/2)*(0,75+2,5+8,45))*0,450=30,482 [A] 
O1 
((12,562*((1,743+2,084)/2+(0,05)+(0,154)))*0,450)+(0,15*0,15/2*12,562)=12,111 [B] 
O2 
((12,507*((1,858+2,180)/2+(0,05)+(0,154)))*0,450)+(0,15*0,15/2*12,507)=12,652 [C] 
Horní deska 
(((5,806+5,773)/2)*(0,75+2,5+8,45))*0,450=30,482 [D] 
Celkem 
A+B+C+D=85,727 [E]</t>
  </si>
  <si>
    <t>41</t>
  </si>
  <si>
    <t>389365</t>
  </si>
  <si>
    <t>VÝZTUŽ MOSTNÍ RÁMOVÉ KONSTRUKCE Z OCELI 10505, B500B</t>
  </si>
  <si>
    <t>Uvažováno 180 kg/m3 
- zaručeně svařitelná</t>
  </si>
  <si>
    <t>85,727*0,18=15,431 [A]</t>
  </si>
  <si>
    <t>42</t>
  </si>
  <si>
    <t>434212</t>
  </si>
  <si>
    <t>SCHODIŠŤOVÉ STUPNĚ, Z LOMOVÉHO KAMENE NA MC</t>
  </si>
  <si>
    <t>Revizní kamenné schodiště pro přístup pod most</t>
  </si>
  <si>
    <t>1,589*1,404*0,6/2=0,669 [A]</t>
  </si>
  <si>
    <t>43</t>
  </si>
  <si>
    <t>451312</t>
  </si>
  <si>
    <t>PODKLADNÍ A VÝPLŇOVÉ VRSTVY Z PROSTÉHO BETONU C12/15</t>
  </si>
  <si>
    <t>Podkladní beton C12/15-X0  
- tl. 150 mm pod rám 
- tl. 100 mm pod kam. dl. v rámu 
- vč.bednění, nátěru zasypaných ploch proti zemní vlhkosti dle TZ a dokumentace, vč.výplně a těsnění prac. a dilat. spar a dalších specifikovaných náležitostí.</t>
  </si>
  <si>
    <t>Pod rám 
6,423*((13,149+13,184+13,149)/2)*0,15=19,019 [A] 
Pod dl. v rámu 
4,928*((12,507+12,542+12,507)/3)*0,1=6,169 [B] 
Celkem 
A+B=25,188 [C]</t>
  </si>
  <si>
    <t>44</t>
  </si>
  <si>
    <t>451313</t>
  </si>
  <si>
    <t>PODKLADNÍ A VÝPLŇOVÉ VRSTVY Z PROSTÉHO BETONU C16/20</t>
  </si>
  <si>
    <t>Podkladní beton C16/20-XF1 
- pod drenáž</t>
  </si>
  <si>
    <t>O1 
0,3*1,58*12,547=5,947 [A] 
O2 
0,3*1,58*12,510=5,930 [B] 
Celkem 
A+B=11,877 [C]</t>
  </si>
  <si>
    <t>45</t>
  </si>
  <si>
    <t>Betonové lože C20/30-XF3 pro schodišťové stupně pol. 434212 
- tl. 200 mm</t>
  </si>
  <si>
    <t>1,404*0,6*0,2=0,168 [A]</t>
  </si>
  <si>
    <t>46</t>
  </si>
  <si>
    <t>451522</t>
  </si>
  <si>
    <t>VÝPLŇ VRSTVY Z KAMENIVA DRCENÉHO, INDEX ZHUTNĚNÍ ID DO 0,8</t>
  </si>
  <si>
    <t>Podkladní štěrkopísková vrstva pod schodiště pol. 434212 (451314) 
- uvažovaná tl. 150 mm</t>
  </si>
  <si>
    <t>1,404*0,6*0,15=0,126 [A]</t>
  </si>
  <si>
    <t>47</t>
  </si>
  <si>
    <t>451572</t>
  </si>
  <si>
    <t>VÝPLŇ VRSTVY Z KAMENIVA TĚŽENÉHO, INDEX ZHUTNĚNÍ ID DO 0,8</t>
  </si>
  <si>
    <t>Zásyp proměnný na dno rámu</t>
  </si>
  <si>
    <t>1,432*((12,507+12,542+12,507)/3)=17,927 [A]</t>
  </si>
  <si>
    <t>48</t>
  </si>
  <si>
    <t>45860</t>
  </si>
  <si>
    <t>VÝPLŇ ZA OPĚRAMI A ZDMI Z MEZEROVITÉHO BETONU</t>
  </si>
  <si>
    <t>Mezerovitý beton 
- 0,4x0,4m okolo drenáže (pol. 21263) 
- přechodový klín</t>
  </si>
  <si>
    <t>Zásyp před opěrou a za opěrou do úrovně těsnící vrstvy (zásyp základu) 
O1+ křídlo 
0,567*1,708*(12,047+1,895)=13,502 [A] 
O2 
0,555*1,807*12,507=12,543 [B] 
Celkem 
A+B=26,045 [C] 
Zásyp za opěrou nad úrovní těsnící vrstvy 
O1+ křídlo 
(0,442*0,38+0,837*0,617)*(12,047+1,895)=9,542 [D] 
O2 
(0,430*0,38+0,825*0,758)*12,507=9,865 [E] 
Celkem 
D+E=19,407 [F] 
Obsyp okolo drenáže 
O1+ křídlo 
(0,391*0,395-3,14*(0,075*0,075))*(12,047+1,895)=1,907 [G] 
O2 
(0,391*0,395-3,14*(0,075*0,075))*12,507=1,711 [H] 
Celkem 
G+H=3,618 [I] 
Celkem 
C+F+I=49,070 [J]</t>
  </si>
  <si>
    <t>49</t>
  </si>
  <si>
    <t>Výplň prostoru mezi trvalým pažením a základy objektu</t>
  </si>
  <si>
    <t>50</t>
  </si>
  <si>
    <t>- Kamenna dlažba ve vrstvě tl. 250 mm do betonového lože C25/30 XF3 tl. 100 mm, spárování MC25-XF4 (v rámu) 
- Kamenna dlažba ve vrstvě tl. 250 mm do betonového lože C25/30 XF3 tl. 100 mm, spárování MC25-XF4 (v korytu)</t>
  </si>
  <si>
    <t>Rám 
4,282*((12,507+12,542+12,507)/3)*0,25=13,401 [A] 
Koryto 
(10,189+14,487)*0,25=6,169 [B]</t>
  </si>
  <si>
    <t>51</t>
  </si>
  <si>
    <t>467314</t>
  </si>
  <si>
    <t>STUPNĚ A PRAHY VODNÍCH KORYT Z PROSTÉHO BETONU C25/30</t>
  </si>
  <si>
    <t>Zajišťovací prahy 500 x 800</t>
  </si>
  <si>
    <t>Úpravy povrchů, podlahy, výplně otvorů</t>
  </si>
  <si>
    <t>52</t>
  </si>
  <si>
    <t>62947</t>
  </si>
  <si>
    <t>VYROVNÁVACÍ VRSTVA ZE ZVLÁŠT MALTY</t>
  </si>
  <si>
    <t>Vyrovnání podélného a příčného sklonu pod sloupky z jemnozrnné polymerní malty (viz. pol. 33822)</t>
  </si>
  <si>
    <t>0,25*0,25*5=0,313 [A]</t>
  </si>
  <si>
    <t>Přidružená stavební výroba</t>
  </si>
  <si>
    <t>53</t>
  </si>
  <si>
    <t>711442</t>
  </si>
  <si>
    <t>IZOLACE MOSTOVEK CELOPLOŠNÁ ASFALTOVÝMI PÁSY S PEČETÍCÍ VRSTVOU</t>
  </si>
  <si>
    <t>Natavované modifikované asfaltové pásy tl. 5 mm 
- vodorovná a svislá izolace celoplošně</t>
  </si>
  <si>
    <t>(1,563+0,155+5,592+0,155+1,688)*((12,507+12,542+12,507)/3)+1,895*(2,359+1,001+0,343)=121,601 [A]</t>
  </si>
  <si>
    <t>54</t>
  </si>
  <si>
    <t>76796</t>
  </si>
  <si>
    <t>VRATA A VRÁTKA</t>
  </si>
  <si>
    <t>Vjezdová brána na soukromý pozemek 
- dvoukřídlá skládací,  s ocelovým rámem, dřevěnou výplní, manuálním pojezdem 
- finální podoba dle požadavků majitele nemovitosti (nutný souhlas objednatele)</t>
  </si>
  <si>
    <t>3,800*2,000=7,600 [A]</t>
  </si>
  <si>
    <t>55</t>
  </si>
  <si>
    <t>78322</t>
  </si>
  <si>
    <t>PROTIKOROZ OCHRANA DOPLŇK OK NÁTĚREM VÍCEVRST</t>
  </si>
  <si>
    <t>PKO stávajícího zábradlí (u OP2 ... návodní) 
- kompletní provedení</t>
  </si>
  <si>
    <t>5*1,000+4*2,000*2=21,000 [A] 
2*3,14*0,050=0,314 [B] 
A*B=6,594 [C]</t>
  </si>
  <si>
    <t>56</t>
  </si>
  <si>
    <t>78382</t>
  </si>
  <si>
    <t>NÁTĚRY BETON KONSTR TYP S2 (OS-B)</t>
  </si>
  <si>
    <t>Nátěr typ S2  
- svislé boční plochy nosné konstrukce, vodorovné části na spodním líci nosné konstrukce do vzdálenosti 0,28 m od okraje</t>
  </si>
  <si>
    <t>(0,45+0,28)*5,778+(0,51+0,28)*5,778=8,783 [A]</t>
  </si>
  <si>
    <t>57</t>
  </si>
  <si>
    <t>78383</t>
  </si>
  <si>
    <t>NÁTĚRY BETON KONSTR TYP S4 (OS-C)</t>
  </si>
  <si>
    <t>Nátěr typ S4 
- svislé plochy nášlapu říms a vodorovné do vzdálenosti 0,25 m od okraje</t>
  </si>
  <si>
    <t>(0,215+0,250)*5,962+(0,187+0,250)*7,696=6,135 [A]</t>
  </si>
  <si>
    <t>Potrubí</t>
  </si>
  <si>
    <t>58</t>
  </si>
  <si>
    <t>87633</t>
  </si>
  <si>
    <t>CHRÁNIČKY Z TRUB PLASTOVÝCH DN DO 150MM</t>
  </si>
  <si>
    <t>Umístěných do říms mostu 
- DN110</t>
  </si>
  <si>
    <t>Návodní 
((5,962+5,659)/2)*2=11,621 [A] 
Povodní 
((7,696+7,281)/2)*2=14,977 [B] 
Celkem 
A+B=26,598 [C]</t>
  </si>
  <si>
    <t>59</t>
  </si>
  <si>
    <t>9112A1</t>
  </si>
  <si>
    <t>ZÁBRADLÍ MOSTNÍ S VODOR MADLY - DODÁVKA A MONTÁŽ</t>
  </si>
  <si>
    <t>Ocelové dvoumadlové zábradlí 
- vč. napojení na stávající</t>
  </si>
  <si>
    <t>0,5+1+1+1,425=3,925 [A]</t>
  </si>
  <si>
    <t>60</t>
  </si>
  <si>
    <t>9112A2</t>
  </si>
  <si>
    <t>ZÁBRADLÍ MOSTNÍ S VODOR MADLY - MONTÁŽ S PŘESUNEM (BEZ DODÁVKY)</t>
  </si>
  <si>
    <t>Zpětná montáž stávajícího zábradlí do původní polohy (u OP2 ... návodní) vč. obnovy (repase) 
- kompletní provedení</t>
  </si>
  <si>
    <t>4*2,000=8,000 [A]</t>
  </si>
  <si>
    <t>61</t>
  </si>
  <si>
    <t>Demontáž stávajícího zábradlí (u OP2 ... návodní) pro jeho následnou obnovu (repase) a zpětnou montáž do původní polohy 
- uložení je věcí zhotovitele</t>
  </si>
  <si>
    <t>62</t>
  </si>
  <si>
    <t>91345</t>
  </si>
  <si>
    <t>NIVELAČNÍ ZNAČKY KOVOVÉ</t>
  </si>
  <si>
    <t>Do opěr a říms</t>
  </si>
  <si>
    <t>(2+3)*2=10,000 [A]</t>
  </si>
  <si>
    <t>63</t>
  </si>
  <si>
    <t>91355</t>
  </si>
  <si>
    <t>EVIDENČNÍ ČÍSLO MOSTU</t>
  </si>
  <si>
    <t>Kompletní provedí včetně připevnění</t>
  </si>
  <si>
    <t>64</t>
  </si>
  <si>
    <t>917425</t>
  </si>
  <si>
    <t>CHODNÍKOVÉ OBRUBY Z KAMENNÝCH OBRUBNÍKŮ ŠÍŘ 200MM</t>
  </si>
  <si>
    <t>Podél říms směrem do komunikace (cca š 160 mm a v 130 mm) 
- výška nášlapu 30 mm 
- viz dokumentace 
- dodatečně kotvené do říms</t>
  </si>
  <si>
    <t>7,696+5,962=13,658 [A]</t>
  </si>
  <si>
    <t>65</t>
  </si>
  <si>
    <t>936504</t>
  </si>
  <si>
    <t>R</t>
  </si>
  <si>
    <t>MADLA ATYPICKÉHO ZÁBRADLÍ</t>
  </si>
  <si>
    <t>Madla atypického zábradlí (viz. pol. 33822) 
- vodorovná madla uzavřeného průřezu se zaoblenými hranami (např. profil jekl) 80 x 80 x 4 mm orientovaných na plocho 
- uvažovaná hmotnost 7,5 kg/m výrobku 
- konec opatřen čelní deskou zabraňující vytažení madla nebo dle jiného předem odsouhlaseného provedení 
- RAL nutno konzultovat s investorem a projektantem 
- ostatní požadavky viz. TZ a dokumentace 
- vč. všech potřebných vyjádření a souhlasů (např. ministerstvo dopravy, CHKO, TDI, objednatel ...) a dokumentů</t>
  </si>
  <si>
    <t>7,5*(2,1*3+2,4*2)=83,250 [A]  (výpočet z viditelné části)</t>
  </si>
  <si>
    <t>66</t>
  </si>
  <si>
    <t>936532</t>
  </si>
  <si>
    <t>MOSTNÍ ODVODŇOVACÍ SOUPRAVA 300/500</t>
  </si>
  <si>
    <t>Voda svedena svislým svodem do koryta potoka</t>
  </si>
  <si>
    <t>201_002</t>
  </si>
  <si>
    <t>DIO</t>
  </si>
  <si>
    <t>Aktualizace DIO vč. projednání, včetně získání DIR</t>
  </si>
  <si>
    <t>02742</t>
  </si>
  <si>
    <t>PROVIZORNÍ LÁVKY</t>
  </si>
  <si>
    <t>Provizorní lávka pro pěší 
- lávka na hlavní komunikaci 3,0 m (+2x0,45 do stran) x 10 m + rampa 1,5 m x 9,5 m + rampa 1,5 m x 3 m 
- lávka na soukromý pozemek (!!! VČETNĚ UZAMYKATELNÉ BRANKY!!!) 1,5 m (+2x0,45 do stran) x 7 m + rampa 1,5 m x 3,0 m + rampa 1,5 m x 3,0 m 
- dřevěná mostovka se zábradlím výšky 1,1 m 
- ocelové válcované nosníky 
- betonové panely 
- provizorní lávka zřízena zhotovitelem z jeho inventárního materiálu 
- provedení lávky je plně věcí zhotovitele stavby 
- vč. zbudování přístupových cest (ramp) 
- včetně spojovacího materiálu 
- vč. dopravy, montáže, údržby, demontáže, odvozu, uložení, poplatků apod. 
- ostatní viz TZ a dokumentace</t>
  </si>
  <si>
    <t>3,0*10+2*0,45*10+1,5*9,5+2*0,45*9,5+1,5*3+2*0,45*3=69,000 [A] 
1,5*7+2*0,45*7+1,5*3,0+2*0,45*3,0+1,5*3+2*0,45*3=31,200 [B] 
A+B=100,200 [C]</t>
  </si>
  <si>
    <t>Pasportizace objízdných tras</t>
  </si>
  <si>
    <t>57792B</t>
  </si>
  <si>
    <t>VÝSPRAVA VÝTLUKŮ SMĚSÍ ACO MODIFIK TL. DO 50MM</t>
  </si>
  <si>
    <t>Oprava objízdných tras 
- položka bude čerpána pouze v rozsahu a se souhlasem odpovědného zástupce objednatele 
- položka není automaticky nárokovatelná</t>
  </si>
  <si>
    <t>5% plochy vozovky (odhad) 
10500,000*6,000/100*5%=3 150,000 [A]</t>
  </si>
  <si>
    <t>91400</t>
  </si>
  <si>
    <t>DOČASNÉ ZAKRYTÍ NEBO OTOČENÍ STÁVAJÍCÍCH DOPRAVNÍCH ZNAČEK</t>
  </si>
  <si>
    <t>Odhad 
- DIO před realizací stavby nutno projednat na Dopravnímu Inspektorátu ČR a příslušnému odboru dopravy kvůli upřesnění a doplnění jeho případných připomínek.</t>
  </si>
  <si>
    <t>6=6,000 [A]</t>
  </si>
  <si>
    <t>914132</t>
  </si>
  <si>
    <t>DOPRAVNÍ ZNAČKY ZÁKLADNÍ VELIKOSTI OCELOVÉ FÓLIE TŘ 2 - MONTÁŽ S PŘEMÍSTĚNÍM</t>
  </si>
  <si>
    <t>- DIO před realizací stavby nutno projednat na Dopravnímu Inspektorátu ČR a příslušnému odboru dopravy kvůli upřesnění a doplnění jeho případných připomínek.</t>
  </si>
  <si>
    <t>2 x A15 + 2 x B1 + 1 x IP10b + 6 x rezerva 
2+2+1+6=11,000 [A]</t>
  </si>
  <si>
    <t>914133</t>
  </si>
  <si>
    <t>DOPRAVNÍ ZNAČKY ZÁKLADNÍ VELIKOSTI OCELOVÉ FÓLIE TŘ 2 - DEMONTÁŽ</t>
  </si>
  <si>
    <t>914139</t>
  </si>
  <si>
    <t>DOPRAV ZNAČKY ZÁKLAD VEL OCEL FÓLIE TŘ 2 - NÁJEMNÉ</t>
  </si>
  <si>
    <t>KSDEN</t>
  </si>
  <si>
    <t>Uvažováno 20 týdnů</t>
  </si>
  <si>
    <t>2 x A15 + 2 x B1 + 1 x IP10b + 6 x rezerva 
2+2+1+6=11,000 [A] 
A*(20*7)=1 540,000 [B]</t>
  </si>
  <si>
    <t>914331</t>
  </si>
  <si>
    <t>DOPRAV ZNAČKY ZMENŠ VEL OCEL FÓLIE TŘ 2 - DODÁVKA A MONT</t>
  </si>
  <si>
    <t>3 x E3a + 2 x E12 + 12 x IS11b 
3+2+12=17,000 [A]</t>
  </si>
  <si>
    <t>914333</t>
  </si>
  <si>
    <t>DOPRAV ZNAČKY ZMENŠ VEL OCEL FÓLIE TŘ 2 - DEMONTÁŽ</t>
  </si>
  <si>
    <t>914339</t>
  </si>
  <si>
    <t>DOPRAV ZNAČKY ZMENŠ VEL OCEL FÓLIE TŘ 2 - NÁJEMNÉ</t>
  </si>
  <si>
    <t>3 x E3a + 2 x E12 + 12 x IS11b 
3+2+12=17,000 [A] 
A*(20*7)=2 380,000 [B]</t>
  </si>
  <si>
    <t>914432</t>
  </si>
  <si>
    <t>DOPRAVNÍ ZNAČKY 100X150CM OCELOVÉ FÓLIE TŘ 2 - MONTÁŽ S PŘEMÍSTĚNÍM</t>
  </si>
  <si>
    <t>3 x IP22 
3=3,000 [A]</t>
  </si>
  <si>
    <t>914433</t>
  </si>
  <si>
    <t>DOPRAVNÍ ZNAČKY 100X150CM OCELOVÉ FÓLIE TŘ 2 - DEMONTÁŽ</t>
  </si>
  <si>
    <t>914439</t>
  </si>
  <si>
    <t>DOPRAV ZNAČKY 100X150CM OCEL FÓLIE TŘ 2 - NÁJEMNÉ</t>
  </si>
  <si>
    <t>3 x IP22 
3=3,000 [A] 
A*(20*7)=420,000 [B]</t>
  </si>
  <si>
    <t>914922</t>
  </si>
  <si>
    <t>SLOUPKY A STOJKY DZ Z OCEL TRUBEK DO PATKY MONTÁŽ S PŘESUNEM</t>
  </si>
  <si>
    <t>2+1+1+3+9+6+6=28,000 [A]</t>
  </si>
  <si>
    <t>914923</t>
  </si>
  <si>
    <t>SLOUPKY A STOJKY DZ Z OCEL TRUBEK DO PATKY DEMONTÁŽ</t>
  </si>
  <si>
    <t>914929</t>
  </si>
  <si>
    <t>SLOUPKY A STOJKY DZ Z OCEL TRUBEK DO PATKY NÁJEMNÉ</t>
  </si>
  <si>
    <t>2+1+1+3+9+6+6=28,000 [A] 
A*(20*7)=3 920,000 [B]</t>
  </si>
  <si>
    <t>916122</t>
  </si>
  <si>
    <t>DOPRAV SVĚTLO VÝSTRAŽ SOUPRAVA 3KS - MONTÁŽ S PŘESUNEM</t>
  </si>
  <si>
    <t>S7 typ 1 
2=2,000 [A]</t>
  </si>
  <si>
    <t>916123</t>
  </si>
  <si>
    <t>DOPRAV SVĚTLO VÝSTRAŽ SOUPRAVA 3KS - DEMONTÁŽ</t>
  </si>
  <si>
    <t>916129</t>
  </si>
  <si>
    <t>DOPRAV SVĚTLO VÝSTRAŽ SOUPRAVA 3KS - NÁJEMNÉ</t>
  </si>
  <si>
    <t>S7 typ 1 
2=2,000 [A] 
A*(20*7)=280,000 [B]</t>
  </si>
  <si>
    <t>916322</t>
  </si>
  <si>
    <t>DOPRAVNÍ ZÁBRANY Z2 S FÓLIÍ TŘ 2 - MONTÁŽ S PŘESUNEM</t>
  </si>
  <si>
    <t>2 x Z2 (3 m) 
2=2,000 [A]</t>
  </si>
  <si>
    <t>916323</t>
  </si>
  <si>
    <t>DOPRAVNÍ ZÁBRANY Z2 S FÓLIÍ TŘ 2 - DEMONTÁŽ</t>
  </si>
  <si>
    <t>916329</t>
  </si>
  <si>
    <t>DOPRAVNÍ ZÁBRANY Z2 S FÓLIÍ TŘ 2 - NÁJEMNÉ</t>
  </si>
  <si>
    <t>2 x Z2 (3 m) 
2=2,000 [A] 
A*(20*7)=280,000 [B]</t>
  </si>
  <si>
    <t>SO 302</t>
  </si>
  <si>
    <t>Přeložka vodovodu</t>
  </si>
  <si>
    <t>302</t>
  </si>
  <si>
    <t>132838 
15*1,8=27,000 [A]</t>
  </si>
  <si>
    <t>02911</t>
  </si>
  <si>
    <t>- zemní práce, odkopávky pro napojení</t>
  </si>
  <si>
    <t>15=15,000 [A]</t>
  </si>
  <si>
    <t>17411</t>
  </si>
  <si>
    <t>ZÁSYP JAM A RÝH ZEMINOU SE ZHUTNĚNÍM</t>
  </si>
  <si>
    <t>Hutněný zásyp rýh</t>
  </si>
  <si>
    <t>10=10,000 [A]</t>
  </si>
  <si>
    <t>17581</t>
  </si>
  <si>
    <t>OBSYP POTRUBÍ A OBJEKTŮ Z NAKUPOVANÝCH MATERIÁLŮ</t>
  </si>
  <si>
    <t>- pískový obsyp</t>
  </si>
  <si>
    <t>5=5,000 [A]</t>
  </si>
  <si>
    <t>86634</t>
  </si>
  <si>
    <t>CHRÁNIČKY Z TRUB OCELOVÝCH DN DO 200MM</t>
  </si>
  <si>
    <t>- chránička ocel DN200</t>
  </si>
  <si>
    <t>7=7,000 [A]</t>
  </si>
  <si>
    <t>87327</t>
  </si>
  <si>
    <t>POTRUBÍ Z TRUB PLASTOVÝCH TLAKOVÝCH SVAŘOVANÝCH DN DO 100MM</t>
  </si>
  <si>
    <t>- potrubí z lPE 90 s izolací</t>
  </si>
  <si>
    <t>30=30,000 [A]</t>
  </si>
  <si>
    <t>87333</t>
  </si>
  <si>
    <t>POTRUBÍ Z TRUB PLASTOVÝCH TLAKOVÝCH SVAŘOVANÝCH DN DO 150MM</t>
  </si>
  <si>
    <t>- potrubí lPE 110 SDR11 
včetně: 
- izolace potrubí PE110 v chráničce 7,0 m 
- T100/80 2 ks 
- koleno 15° lPE110 2 ks 
- koleno 30° lPE110 2 ks 
- koleno 45° lPE110 2 ks</t>
  </si>
  <si>
    <t>87833</t>
  </si>
  <si>
    <t>NASUNUTÍ PLAST TRUB DN DO 150MM DO CHRÁNIČKY</t>
  </si>
  <si>
    <t>- vč. vystřeďovacích kroužků do chráničky : 9 ks</t>
  </si>
  <si>
    <t>891126</t>
  </si>
  <si>
    <t>ŠOUPÁTKA DN DO 80MM</t>
  </si>
  <si>
    <t>- šoupě se zemní zákopovou soupravou Š80</t>
  </si>
  <si>
    <t>891127</t>
  </si>
  <si>
    <t>ŠOUPÁTKA DN DO 100MM</t>
  </si>
  <si>
    <t>- šoupě se zemní zákopovou soupravou Š100</t>
  </si>
  <si>
    <t>89916</t>
  </si>
  <si>
    <t>BETONOVÉ DOPLŇKY TRUB VEDENÍ</t>
  </si>
  <si>
    <t>- betonové bloky na potrubí</t>
  </si>
  <si>
    <t>89917</t>
  </si>
  <si>
    <t>KOVOVÉ DOPLŇKY TRUB VEDENÍ</t>
  </si>
  <si>
    <t>- podpěrná ocelová konstrukce „I“ 160  
včetně : 
- přichycení vodovodu na podpěrnou konstrukci pomocí objímek 5 ks 
- montáž objímek na potrubí a konstrukci 5 ks</t>
  </si>
  <si>
    <t>6*17,9+5*1,5=114,900 [A]</t>
  </si>
  <si>
    <t>899631</t>
  </si>
  <si>
    <t>TLAKOVÉ ZKOUŠKY POTRUBÍ DN DO 150MM</t>
  </si>
  <si>
    <t>899632</t>
  </si>
  <si>
    <t>ZKOUŠKA VODOTĚSNOSTI POTRUBÍ DN DO 150MM</t>
  </si>
  <si>
    <t>89973</t>
  </si>
  <si>
    <t>PROPLACH A DEZINFEKCE VODOVODNÍHO POTRUBÍ DN DO 150MM</t>
  </si>
  <si>
    <t>899901</t>
  </si>
  <si>
    <t>PŘEPOJENÍ PŘÍPOJEK</t>
  </si>
  <si>
    <t>- přepojení přeložky na stávající potrubí</t>
  </si>
  <si>
    <t>2+2=4,000 [A]</t>
  </si>
  <si>
    <t>- demontáž podpěrné konstrukce  
- včetně zajištění skládky a poplatku (kovošrot) - výzisk náleží objednateli 
- veškerý vybouraný materiál je v majetku objednatele</t>
  </si>
  <si>
    <t>6*17,9+5*1,5=114,900 [A] 
A/1000=0,115 [B]</t>
  </si>
  <si>
    <t>969133</t>
  </si>
  <si>
    <t>VYBOURÁNÍ POTRUBÍ DN DO 150MM VODOVODNÍCH</t>
  </si>
  <si>
    <t>- demontáž stávajícího  vodovodního potrubí 
- vč. poplatku za skládku 
- veškerý vybouraný materiál je v majetku objednatele</t>
  </si>
  <si>
    <t>- demontáž provizorní přeložky 
- vč. poplatku za skládku 
- veškerý vybouraný materiál je v majetku objednatele</t>
  </si>
  <si>
    <t>SO 311</t>
  </si>
  <si>
    <t>Přeložka kanalizace</t>
  </si>
  <si>
    <t>311</t>
  </si>
  <si>
    <t>8*1,8=14,400 [A]</t>
  </si>
  <si>
    <t>115311</t>
  </si>
  <si>
    <t>ČERPÁNÍ VODY Z PODZEMÍ DO 500L/MIN VÝŠKY DO 20M</t>
  </si>
  <si>
    <t>- čerpání splašků cca</t>
  </si>
  <si>
    <t>250=250,000 [A]</t>
  </si>
  <si>
    <t>- zemní práce, hloubení rýh</t>
  </si>
  <si>
    <t>14=14,000 [A]</t>
  </si>
  <si>
    <t>8=8,000 [A]</t>
  </si>
  <si>
    <t>- písek pro hutněný obsyp potrubí</t>
  </si>
  <si>
    <t>22694</t>
  </si>
  <si>
    <t>ZÁPOROVÉ PAŽENÍ Z KOVU DOČASNÉ</t>
  </si>
  <si>
    <t>Předpoklad HEB 240 a´ 10,000 m x 8 ks x 83,200 kg 
- provedení dle návrhu zhotovitele</t>
  </si>
  <si>
    <t>10*8*83,2/1000=6,656 [A]</t>
  </si>
  <si>
    <t>22695A</t>
  </si>
  <si>
    <t>VÝDŘEVA ZÁPOROVÉHO PAŽENÍ DOČASNÁ (PLOCHA)</t>
  </si>
  <si>
    <t>- provedení dle návrhu zhotovitele</t>
  </si>
  <si>
    <t>14-7,5=6,500 [A] 
(3,586+3,447)/2=3,517 [B] 
A*B*2=45,721 [C]</t>
  </si>
  <si>
    <t>741736</t>
  </si>
  <si>
    <t>KALOVÉ ČERPADLO 500-1000 W, 230 V, S TEPELNOU OCHRANOU</t>
  </si>
  <si>
    <t>86646</t>
  </si>
  <si>
    <t>CHRÁNIČKY Z TRUB OCELOVÝCH DN DO 400MM</t>
  </si>
  <si>
    <t>- chránička ocel DN400</t>
  </si>
  <si>
    <t>87315</t>
  </si>
  <si>
    <t>POTRUBÍ Z TRUB PLASTOVÝCH TLAKOVÝCH SVAŘOVANÝCH DN DO 50MM</t>
  </si>
  <si>
    <t>- tlaková kanalizace pro přečerpávání DN50</t>
  </si>
  <si>
    <t>20=20,000 [A]</t>
  </si>
  <si>
    <t>87445</t>
  </si>
  <si>
    <t>POTRUBÍ Z TRUB PLASTOVÝCH ODPADNÍCH DN DO 300MM</t>
  </si>
  <si>
    <t>- kanalizační potrubí PVC300 (SN10)</t>
  </si>
  <si>
    <t>11=11,000 [A]</t>
  </si>
  <si>
    <t>87801R</t>
  </si>
  <si>
    <t>NASUNUTÍ PLAST TRUB DN DO 300MM DO CHRÁNIČKY</t>
  </si>
  <si>
    <t>- vč. vystřeďovacích kroužků do chráničky : 8 ks</t>
  </si>
  <si>
    <t>891001R</t>
  </si>
  <si>
    <t>UZAVŘENÍ ODTOKU Z ŠACHTY BALÓNOVÁNÍM</t>
  </si>
  <si>
    <t>899622</t>
  </si>
  <si>
    <t>ZKOUŠKA VODOTĚSNOSTI POTRUBÍ DN DO 100MM</t>
  </si>
  <si>
    <t>899652</t>
  </si>
  <si>
    <t>ZKOUŠKA VODOTĚSNOSTI POTRUBÍ DN DO 300MM</t>
  </si>
  <si>
    <t>89980</t>
  </si>
  <si>
    <t>TELEVIZNÍ PROHLÍDKA POTRUBÍ</t>
  </si>
  <si>
    <t>96922</t>
  </si>
  <si>
    <t>VYBOURÁNÍ POTRUBÍ DN DO 100MM KANALIZAČ</t>
  </si>
  <si>
    <t>- demontáž provizorní přeložky 
- tlaková kanalizace pro přečerpávání DN50 
- vč. poplatku za skládku 
- veškerý vybouraný materiál je v majetku objednatele</t>
  </si>
  <si>
    <t>969246</t>
  </si>
  <si>
    <t>VYBOURÁNÍ POTRUBÍ DN DO 400MM KANALIZAČ</t>
  </si>
  <si>
    <t>- zrušení stávajícího kanal. potrubí DN300 
- vč. poplatku za skládku 
- veškerý vybouraný materiál je v majetku objednatele</t>
  </si>
  <si>
    <t>SO 502</t>
  </si>
  <si>
    <t>Přeložka plynovodu</t>
  </si>
  <si>
    <t>502</t>
  </si>
  <si>
    <t>4*1,8=7,200 [A]</t>
  </si>
  <si>
    <t>Včetně : 
- zajištění kontrolního měření  koncentrace plynu 
- zajištění mimořádné kontroly těsnosti sítě</t>
  </si>
  <si>
    <t>Předpoklad HEB 240 a´ 10,000 m x 10 ks x 83,200 kg 
- provedení dle návrhu zhotovitele</t>
  </si>
  <si>
    <t>10*10*83,2/1000=8,320 [A]</t>
  </si>
  <si>
    <t>15-7,5=7,500 [A] 
(3,586+3,447)/2=3,517 [B] 
A*B*2=52,755 [C]</t>
  </si>
  <si>
    <t>86315</t>
  </si>
  <si>
    <t>POTRUBÍ Z TRUB OCELOVÝCH DN DO 50MM</t>
  </si>
  <si>
    <t>- stl  potrubí oc. 50 ( továrně opláštěná)  
- vč. tvarovek s integrovaným přechodem PE - ocel DN 50 2 ks</t>
  </si>
  <si>
    <t>9=9,000 [A]</t>
  </si>
  <si>
    <t>- potrubí dočasné přeložky oc. 50</t>
  </si>
  <si>
    <t>86627</t>
  </si>
  <si>
    <t>CHRÁNIČKY Z TRUB OCELOVÝCH DN DO 100MM</t>
  </si>
  <si>
    <t>- ocelová ochranná trubka DN 100</t>
  </si>
  <si>
    <t>1,5+5,5+2=9,000 [A]</t>
  </si>
  <si>
    <t>86815</t>
  </si>
  <si>
    <t>NASUNUTÍ OCELOVÉ POTRUBNÍ SEKCE DN DO 50MM DO OCELOVÉ CHRÁNIČKY</t>
  </si>
  <si>
    <t>- stl  potrubí oc. 50 ( továrně opláštěná)</t>
  </si>
  <si>
    <t>87326</t>
  </si>
  <si>
    <t>POTRUBÍ Z TRUB PLASTOVÝCH TLAKOVÝCH SVAŘOVANÝCH DN DO 80MM</t>
  </si>
  <si>
    <t>- stl  potrubí PE 63</t>
  </si>
  <si>
    <t>87627</t>
  </si>
  <si>
    <t>CHRÁNIČKY Z TRUB PLASTOVÝCH DN DO 100MM</t>
  </si>
  <si>
    <t>- plastová ochranná trubka DN 100 
včetně : 
- vystřeďovací kroužky do ochranné trubky 27 ks</t>
  </si>
  <si>
    <t>87815</t>
  </si>
  <si>
    <t>NASUNUTÍ PLAST TRUB DN DO 50MM DO CHRÁNIČKY</t>
  </si>
  <si>
    <t>899001R</t>
  </si>
  <si>
    <t>PŘERUŠENÍ PLYNOVODU PE63 (ZÁMÁČKNUTÍM)</t>
  </si>
  <si>
    <t>- ocelové pozinkované konzole včetně objímek 
- pomocná ocelová konstrukce pro vyvěšení provizorní přeložky</t>
  </si>
  <si>
    <t>15*7=105,000 [A] 
25*17,9=447,500 [B] 
A+B=552,500 [C]</t>
  </si>
  <si>
    <t>89941</t>
  </si>
  <si>
    <t>VÝŘEZ, VÝSEK, ÚTES NA POTRUBÍ DN DO 80MM</t>
  </si>
  <si>
    <t>- přeříznutí stávajícího plynovodu PE63</t>
  </si>
  <si>
    <t>899611</t>
  </si>
  <si>
    <t>TLAKOVÉ ZKOUŠKY POTRUBÍ DN DO 80MM</t>
  </si>
  <si>
    <t>- tlakové zkoušky</t>
  </si>
  <si>
    <t>15+9+25=49,000 [A]</t>
  </si>
  <si>
    <t>- ocelové pozinkované konzole včetně objímek 
- pomocná ocelová konstrukce pro vyvěšení provizorní přeložky 
- včetně zajištění skládky a poplatku (kovošrot) - výzisk náleží objednateli 
- veškerý vybouraný materiál je v majetku objednatele</t>
  </si>
  <si>
    <t>15*7=105,000 [A] 
25*17,9=447,500 [B] 
(A+B)/1000=0,553 [C]</t>
  </si>
  <si>
    <t>96931</t>
  </si>
  <si>
    <t>VYBOURÁNÍ POTRUBÍ DN DO 50MM PLYNOVÝCH</t>
  </si>
  <si>
    <t>- zrušení provizorní přeložky oc. 50  
- vč. poplatku za skládku 
- veškerý vybouraný materiál je v majetku objednatele</t>
  </si>
  <si>
    <t>96932</t>
  </si>
  <si>
    <t>VYBOURÁNÍ POTRUBÍ DN DO 100MM PLYNOVÝCH</t>
  </si>
  <si>
    <t>- zrušení stávajícího STL plynovodu na mostě 
- vč. souvisejících konstrukcí a prvků 
- vč. poplatku za skládku 
- veškerý vybouraný materiál je v majetku objednatele</t>
  </si>
  <si>
    <t>17=17,000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</si>
</sst>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SUM(C10:C17)</f>
      </c>
      <c r="D6" s="1"/>
      <c r="E6" s="1"/>
    </row>
    <row r="7" spans="1:5" ht="12.75" customHeight="1">
      <c r="A7" s="1"/>
      <c r="B7" s="4" t="s">
        <v>5</v>
      </c>
      <c r="C7" s="7">
        <f>SUM(E10:E17)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28</v>
      </c>
      <c r="B10" s="19" t="s">
        <v>20</v>
      </c>
      <c r="C10" s="20">
        <f>'SO 000_000'!I3</f>
      </c>
      <c r="D10" s="20">
        <f>'SO 000_000'!O2</f>
      </c>
      <c r="E10" s="20">
        <f>C10+D10</f>
      </c>
    </row>
    <row r="11" spans="1:5" ht="12.75" customHeight="1">
      <c r="A11" s="19" t="s">
        <v>105</v>
      </c>
      <c r="B11" s="19" t="s">
        <v>104</v>
      </c>
      <c r="C11" s="20">
        <f>'SO 001_001'!I3</f>
      </c>
      <c r="D11" s="20">
        <f>'SO 001_001'!O2</f>
      </c>
      <c r="E11" s="20">
        <f>C11+D11</f>
      </c>
    </row>
    <row r="12" spans="1:5" ht="12.75" customHeight="1">
      <c r="A12" s="19" t="s">
        <v>195</v>
      </c>
      <c r="B12" s="19" t="s">
        <v>194</v>
      </c>
      <c r="C12" s="20">
        <f>'SO 101_101'!I3</f>
      </c>
      <c r="D12" s="20">
        <f>'SO 101_101'!O2</f>
      </c>
      <c r="E12" s="20">
        <f>C12+D12</f>
      </c>
    </row>
    <row r="13" spans="1:5" ht="12.75" customHeight="1">
      <c r="A13" s="19" t="s">
        <v>351</v>
      </c>
      <c r="B13" s="19" t="s">
        <v>350</v>
      </c>
      <c r="C13" s="20">
        <f>'SO 201_201_001'!I3</f>
      </c>
      <c r="D13" s="20">
        <f>'SO 201_201_001'!O2</f>
      </c>
      <c r="E13" s="20">
        <f>C13+D13</f>
      </c>
    </row>
    <row r="14" spans="1:5" ht="12.75" customHeight="1">
      <c r="A14" s="19" t="s">
        <v>628</v>
      </c>
      <c r="B14" s="19" t="s">
        <v>629</v>
      </c>
      <c r="C14" s="20">
        <f>'SO 201_201_002'!I3</f>
      </c>
      <c r="D14" s="20">
        <f>'SO 201_201_002'!O2</f>
      </c>
      <c r="E14" s="20">
        <f>C14+D14</f>
      </c>
    </row>
    <row r="15" spans="1:5" ht="12.75" customHeight="1">
      <c r="A15" s="19" t="s">
        <v>697</v>
      </c>
      <c r="B15" s="19" t="s">
        <v>696</v>
      </c>
      <c r="C15" s="20">
        <f>'SO 302_302'!I3</f>
      </c>
      <c r="D15" s="20">
        <f>'SO 302_302'!O2</f>
      </c>
      <c r="E15" s="20">
        <f>C15+D15</f>
      </c>
    </row>
    <row r="16" spans="1:5" ht="12.75" customHeight="1">
      <c r="A16" s="19" t="s">
        <v>755</v>
      </c>
      <c r="B16" s="19" t="s">
        <v>754</v>
      </c>
      <c r="C16" s="20">
        <f>'SO 311_311'!I3</f>
      </c>
      <c r="D16" s="20">
        <f>'SO 311_311'!O2</f>
      </c>
      <c r="E16" s="20">
        <f>C16+D16</f>
      </c>
    </row>
    <row r="17" spans="1:5" ht="12.75" customHeight="1">
      <c r="A17" s="19" t="s">
        <v>805</v>
      </c>
      <c r="B17" s="19" t="s">
        <v>804</v>
      </c>
      <c r="C17" s="20">
        <f>'SO 502_502'!I3</f>
      </c>
      <c r="D17" s="20">
        <f>'SO 502_502'!O2</f>
      </c>
      <c r="E17" s="20">
        <f>C17+D17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0+I10+I13+I16+I19+I22+I25+I28+I31+I34+I37+I40+I43+I46+I49</f>
      </c>
      <c r="R9">
        <f>0+O10+O13+O16+O19+O22+O25+O28+O31+O34+O37+O40+O43+O46+O49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216.75">
      <c r="A11" s="34" t="s">
        <v>53</v>
      </c>
      <c r="E11" s="35" t="s">
        <v>54</v>
      </c>
    </row>
    <row r="12" spans="1:5" ht="12.75">
      <c r="A12" s="38" t="s">
        <v>55</v>
      </c>
      <c r="E12" s="37" t="s">
        <v>56</v>
      </c>
    </row>
    <row r="13" spans="1:16" ht="12.75">
      <c r="A13" s="24" t="s">
        <v>48</v>
      </c>
      <c r="B13" s="29" t="s">
        <v>27</v>
      </c>
      <c r="C13" s="29" t="s">
        <v>57</v>
      </c>
      <c r="D13" s="24" t="s">
        <v>50</v>
      </c>
      <c r="E13" s="30" t="s">
        <v>58</v>
      </c>
      <c r="F13" s="31" t="s">
        <v>52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40.25">
      <c r="A14" s="34" t="s">
        <v>53</v>
      </c>
      <c r="E14" s="35" t="s">
        <v>59</v>
      </c>
    </row>
    <row r="15" spans="1:5" ht="12.75">
      <c r="A15" s="38" t="s">
        <v>55</v>
      </c>
      <c r="E15" s="37" t="s">
        <v>56</v>
      </c>
    </row>
    <row r="16" spans="1:16" ht="12.75">
      <c r="A16" s="24" t="s">
        <v>48</v>
      </c>
      <c r="B16" s="29" t="s">
        <v>26</v>
      </c>
      <c r="C16" s="29" t="s">
        <v>60</v>
      </c>
      <c r="D16" s="24" t="s">
        <v>50</v>
      </c>
      <c r="E16" s="30" t="s">
        <v>61</v>
      </c>
      <c r="F16" s="31" t="s">
        <v>52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38.25">
      <c r="A17" s="34" t="s">
        <v>53</v>
      </c>
      <c r="E17" s="35" t="s">
        <v>62</v>
      </c>
    </row>
    <row r="18" spans="1:5" ht="12.75">
      <c r="A18" s="38" t="s">
        <v>55</v>
      </c>
      <c r="E18" s="37" t="s">
        <v>56</v>
      </c>
    </row>
    <row r="19" spans="1:16" ht="12.75">
      <c r="A19" s="24" t="s">
        <v>48</v>
      </c>
      <c r="B19" s="29" t="s">
        <v>36</v>
      </c>
      <c r="C19" s="29" t="s">
        <v>63</v>
      </c>
      <c r="D19" s="24" t="s">
        <v>50</v>
      </c>
      <c r="E19" s="30" t="s">
        <v>64</v>
      </c>
      <c r="F19" s="31" t="s">
        <v>52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53</v>
      </c>
      <c r="E20" s="35" t="s">
        <v>65</v>
      </c>
    </row>
    <row r="21" spans="1:5" ht="12.75">
      <c r="A21" s="38" t="s">
        <v>55</v>
      </c>
      <c r="E21" s="37" t="s">
        <v>56</v>
      </c>
    </row>
    <row r="22" spans="1:16" ht="12.75">
      <c r="A22" s="24" t="s">
        <v>48</v>
      </c>
      <c r="B22" s="29" t="s">
        <v>38</v>
      </c>
      <c r="C22" s="29" t="s">
        <v>66</v>
      </c>
      <c r="D22" s="24" t="s">
        <v>50</v>
      </c>
      <c r="E22" s="30" t="s">
        <v>67</v>
      </c>
      <c r="F22" s="31" t="s">
        <v>52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53</v>
      </c>
      <c r="E23" s="35" t="s">
        <v>50</v>
      </c>
    </row>
    <row r="24" spans="1:5" ht="12.75">
      <c r="A24" s="38" t="s">
        <v>55</v>
      </c>
      <c r="E24" s="37" t="s">
        <v>56</v>
      </c>
    </row>
    <row r="25" spans="1:16" ht="12.75">
      <c r="A25" s="24" t="s">
        <v>48</v>
      </c>
      <c r="B25" s="29" t="s">
        <v>40</v>
      </c>
      <c r="C25" s="29" t="s">
        <v>68</v>
      </c>
      <c r="D25" s="24" t="s">
        <v>50</v>
      </c>
      <c r="E25" s="30" t="s">
        <v>69</v>
      </c>
      <c r="F25" s="31" t="s">
        <v>52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02">
      <c r="A26" s="34" t="s">
        <v>53</v>
      </c>
      <c r="E26" s="35" t="s">
        <v>70</v>
      </c>
    </row>
    <row r="27" spans="1:5" ht="12.75">
      <c r="A27" s="38" t="s">
        <v>55</v>
      </c>
      <c r="E27" s="37" t="s">
        <v>56</v>
      </c>
    </row>
    <row r="28" spans="1:16" ht="12.75">
      <c r="A28" s="24" t="s">
        <v>48</v>
      </c>
      <c r="B28" s="29" t="s">
        <v>71</v>
      </c>
      <c r="C28" s="29" t="s">
        <v>72</v>
      </c>
      <c r="D28" s="24" t="s">
        <v>50</v>
      </c>
      <c r="E28" s="30" t="s">
        <v>73</v>
      </c>
      <c r="F28" s="31" t="s">
        <v>52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25.5">
      <c r="A29" s="34" t="s">
        <v>53</v>
      </c>
      <c r="E29" s="35" t="s">
        <v>74</v>
      </c>
    </row>
    <row r="30" spans="1:5" ht="12.75">
      <c r="A30" s="38" t="s">
        <v>55</v>
      </c>
      <c r="E30" s="37" t="s">
        <v>56</v>
      </c>
    </row>
    <row r="31" spans="1:16" ht="12.75">
      <c r="A31" s="24" t="s">
        <v>48</v>
      </c>
      <c r="B31" s="29" t="s">
        <v>75</v>
      </c>
      <c r="C31" s="29" t="s">
        <v>76</v>
      </c>
      <c r="D31" s="24" t="s">
        <v>50</v>
      </c>
      <c r="E31" s="30" t="s">
        <v>77</v>
      </c>
      <c r="F31" s="31" t="s">
        <v>52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53</v>
      </c>
      <c r="E32" s="35" t="s">
        <v>78</v>
      </c>
    </row>
    <row r="33" spans="1:5" ht="12.75">
      <c r="A33" s="38" t="s">
        <v>55</v>
      </c>
      <c r="E33" s="37" t="s">
        <v>56</v>
      </c>
    </row>
    <row r="34" spans="1:16" ht="12.75">
      <c r="A34" s="24" t="s">
        <v>48</v>
      </c>
      <c r="B34" s="29" t="s">
        <v>43</v>
      </c>
      <c r="C34" s="29" t="s">
        <v>79</v>
      </c>
      <c r="D34" s="24" t="s">
        <v>50</v>
      </c>
      <c r="E34" s="30" t="s">
        <v>80</v>
      </c>
      <c r="F34" s="31" t="s">
        <v>52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53</v>
      </c>
      <c r="E35" s="35" t="s">
        <v>81</v>
      </c>
    </row>
    <row r="36" spans="1:5" ht="12.75">
      <c r="A36" s="38" t="s">
        <v>55</v>
      </c>
      <c r="E36" s="37" t="s">
        <v>56</v>
      </c>
    </row>
    <row r="37" spans="1:16" ht="12.75">
      <c r="A37" s="24" t="s">
        <v>48</v>
      </c>
      <c r="B37" s="29" t="s">
        <v>45</v>
      </c>
      <c r="C37" s="29" t="s">
        <v>82</v>
      </c>
      <c r="D37" s="24" t="s">
        <v>50</v>
      </c>
      <c r="E37" s="30" t="s">
        <v>83</v>
      </c>
      <c r="F37" s="31" t="s">
        <v>52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53</v>
      </c>
      <c r="E38" s="35" t="s">
        <v>84</v>
      </c>
    </row>
    <row r="39" spans="1:5" ht="12.75">
      <c r="A39" s="38" t="s">
        <v>55</v>
      </c>
      <c r="E39" s="37" t="s">
        <v>56</v>
      </c>
    </row>
    <row r="40" spans="1:16" ht="12.75">
      <c r="A40" s="24" t="s">
        <v>48</v>
      </c>
      <c r="B40" s="29" t="s">
        <v>85</v>
      </c>
      <c r="C40" s="29" t="s">
        <v>86</v>
      </c>
      <c r="D40" s="24" t="s">
        <v>50</v>
      </c>
      <c r="E40" s="30" t="s">
        <v>87</v>
      </c>
      <c r="F40" s="31" t="s">
        <v>52</v>
      </c>
      <c r="G40" s="32">
        <v>1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25.5">
      <c r="A41" s="34" t="s">
        <v>53</v>
      </c>
      <c r="E41" s="35" t="s">
        <v>88</v>
      </c>
    </row>
    <row r="42" spans="1:5" ht="12.75">
      <c r="A42" s="38" t="s">
        <v>55</v>
      </c>
      <c r="E42" s="37" t="s">
        <v>56</v>
      </c>
    </row>
    <row r="43" spans="1:16" ht="12.75">
      <c r="A43" s="24" t="s">
        <v>48</v>
      </c>
      <c r="B43" s="29" t="s">
        <v>89</v>
      </c>
      <c r="C43" s="29" t="s">
        <v>90</v>
      </c>
      <c r="D43" s="24" t="s">
        <v>50</v>
      </c>
      <c r="E43" s="30" t="s">
        <v>91</v>
      </c>
      <c r="F43" s="31" t="s">
        <v>92</v>
      </c>
      <c r="G43" s="32">
        <v>2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53</v>
      </c>
      <c r="E44" s="35" t="s">
        <v>93</v>
      </c>
    </row>
    <row r="45" spans="1:5" ht="12.75">
      <c r="A45" s="38" t="s">
        <v>55</v>
      </c>
      <c r="E45" s="37" t="s">
        <v>94</v>
      </c>
    </row>
    <row r="46" spans="1:16" ht="12.75">
      <c r="A46" s="24" t="s">
        <v>48</v>
      </c>
      <c r="B46" s="29" t="s">
        <v>95</v>
      </c>
      <c r="C46" s="29" t="s">
        <v>96</v>
      </c>
      <c r="D46" s="24" t="s">
        <v>50</v>
      </c>
      <c r="E46" s="30" t="s">
        <v>97</v>
      </c>
      <c r="F46" s="31" t="s">
        <v>52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38.25">
      <c r="A47" s="34" t="s">
        <v>53</v>
      </c>
      <c r="E47" s="35" t="s">
        <v>98</v>
      </c>
    </row>
    <row r="48" spans="1:5" ht="12.75">
      <c r="A48" s="38" t="s">
        <v>55</v>
      </c>
      <c r="E48" s="37" t="s">
        <v>56</v>
      </c>
    </row>
    <row r="49" spans="1:16" ht="12.75">
      <c r="A49" s="24" t="s">
        <v>48</v>
      </c>
      <c r="B49" s="29" t="s">
        <v>99</v>
      </c>
      <c r="C49" s="29" t="s">
        <v>100</v>
      </c>
      <c r="D49" s="24" t="s">
        <v>50</v>
      </c>
      <c r="E49" s="30" t="s">
        <v>101</v>
      </c>
      <c r="F49" s="31" t="s">
        <v>52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51">
      <c r="A50" s="34" t="s">
        <v>53</v>
      </c>
      <c r="E50" s="35" t="s">
        <v>102</v>
      </c>
    </row>
    <row r="51" spans="1:5" ht="12.75">
      <c r="A51" s="36" t="s">
        <v>55</v>
      </c>
      <c r="E51" s="37" t="s">
        <v>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0+O9+O28+O38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105</v>
      </c>
      <c r="I3" s="39">
        <f>0+I9+I28+I38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</v>
      </c>
      <c r="D4" s="1"/>
      <c r="E4" s="14" t="s">
        <v>104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105</v>
      </c>
      <c r="D5" s="6"/>
      <c r="E5" s="18" t="s">
        <v>104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0+I10+I13+I16+I19+I22+I25</f>
      </c>
      <c r="R9">
        <f>0+O10+O13+O16+O19+O22+O25</f>
      </c>
    </row>
    <row r="10" spans="1:16" ht="25.5">
      <c r="A10" s="24" t="s">
        <v>48</v>
      </c>
      <c r="B10" s="29" t="s">
        <v>32</v>
      </c>
      <c r="C10" s="29" t="s">
        <v>106</v>
      </c>
      <c r="D10" s="24" t="s">
        <v>50</v>
      </c>
      <c r="E10" s="30" t="s">
        <v>107</v>
      </c>
      <c r="F10" s="31" t="s">
        <v>108</v>
      </c>
      <c r="G10" s="32">
        <v>27.043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25.5">
      <c r="A11" s="34" t="s">
        <v>53</v>
      </c>
      <c r="E11" s="35" t="s">
        <v>109</v>
      </c>
    </row>
    <row r="12" spans="1:5" ht="25.5">
      <c r="A12" s="38" t="s">
        <v>55</v>
      </c>
      <c r="E12" s="37" t="s">
        <v>110</v>
      </c>
    </row>
    <row r="13" spans="1:16" ht="25.5">
      <c r="A13" s="24" t="s">
        <v>48</v>
      </c>
      <c r="B13" s="29" t="s">
        <v>27</v>
      </c>
      <c r="C13" s="29" t="s">
        <v>111</v>
      </c>
      <c r="D13" s="24" t="s">
        <v>50</v>
      </c>
      <c r="E13" s="30" t="s">
        <v>112</v>
      </c>
      <c r="F13" s="31" t="s">
        <v>108</v>
      </c>
      <c r="G13" s="32">
        <v>0.465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50</v>
      </c>
    </row>
    <row r="15" spans="1:5" ht="25.5">
      <c r="A15" s="38" t="s">
        <v>55</v>
      </c>
      <c r="E15" s="37" t="s">
        <v>113</v>
      </c>
    </row>
    <row r="16" spans="1:16" ht="25.5">
      <c r="A16" s="24" t="s">
        <v>48</v>
      </c>
      <c r="B16" s="29" t="s">
        <v>26</v>
      </c>
      <c r="C16" s="29" t="s">
        <v>114</v>
      </c>
      <c r="D16" s="24" t="s">
        <v>50</v>
      </c>
      <c r="E16" s="30" t="s">
        <v>115</v>
      </c>
      <c r="F16" s="31" t="s">
        <v>108</v>
      </c>
      <c r="G16" s="32">
        <v>0.858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53</v>
      </c>
      <c r="E17" s="35" t="s">
        <v>50</v>
      </c>
    </row>
    <row r="18" spans="1:5" ht="25.5">
      <c r="A18" s="38" t="s">
        <v>55</v>
      </c>
      <c r="E18" s="37" t="s">
        <v>116</v>
      </c>
    </row>
    <row r="19" spans="1:16" ht="25.5">
      <c r="A19" s="24" t="s">
        <v>48</v>
      </c>
      <c r="B19" s="29" t="s">
        <v>36</v>
      </c>
      <c r="C19" s="29" t="s">
        <v>117</v>
      </c>
      <c r="D19" s="24" t="s">
        <v>50</v>
      </c>
      <c r="E19" s="30" t="s">
        <v>118</v>
      </c>
      <c r="F19" s="31" t="s">
        <v>108</v>
      </c>
      <c r="G19" s="32">
        <v>47.668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25.5">
      <c r="A20" s="34" t="s">
        <v>53</v>
      </c>
      <c r="E20" s="35" t="s">
        <v>109</v>
      </c>
    </row>
    <row r="21" spans="1:5" ht="25.5">
      <c r="A21" s="38" t="s">
        <v>55</v>
      </c>
      <c r="E21" s="37" t="s">
        <v>119</v>
      </c>
    </row>
    <row r="22" spans="1:16" ht="25.5">
      <c r="A22" s="24" t="s">
        <v>48</v>
      </c>
      <c r="B22" s="29" t="s">
        <v>38</v>
      </c>
      <c r="C22" s="29" t="s">
        <v>120</v>
      </c>
      <c r="D22" s="24" t="s">
        <v>50</v>
      </c>
      <c r="E22" s="30" t="s">
        <v>121</v>
      </c>
      <c r="F22" s="31" t="s">
        <v>108</v>
      </c>
      <c r="G22" s="32">
        <v>215.288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38.25">
      <c r="A23" s="34" t="s">
        <v>53</v>
      </c>
      <c r="E23" s="35" t="s">
        <v>122</v>
      </c>
    </row>
    <row r="24" spans="1:5" ht="25.5">
      <c r="A24" s="38" t="s">
        <v>55</v>
      </c>
      <c r="E24" s="37" t="s">
        <v>123</v>
      </c>
    </row>
    <row r="25" spans="1:16" ht="12.75">
      <c r="A25" s="24" t="s">
        <v>48</v>
      </c>
      <c r="B25" s="29" t="s">
        <v>40</v>
      </c>
      <c r="C25" s="29" t="s">
        <v>82</v>
      </c>
      <c r="D25" s="24" t="s">
        <v>50</v>
      </c>
      <c r="E25" s="30" t="s">
        <v>83</v>
      </c>
      <c r="F25" s="31" t="s">
        <v>52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53</v>
      </c>
      <c r="E26" s="35" t="s">
        <v>124</v>
      </c>
    </row>
    <row r="27" spans="1:5" ht="12.75">
      <c r="A27" s="36" t="s">
        <v>55</v>
      </c>
      <c r="E27" s="37" t="s">
        <v>56</v>
      </c>
    </row>
    <row r="28" spans="1:18" ht="12.75" customHeight="1">
      <c r="A28" s="6" t="s">
        <v>46</v>
      </c>
      <c r="B28" s="6"/>
      <c r="C28" s="41" t="s">
        <v>32</v>
      </c>
      <c r="D28" s="6"/>
      <c r="E28" s="27" t="s">
        <v>125</v>
      </c>
      <c r="F28" s="6"/>
      <c r="G28" s="6"/>
      <c r="H28" s="6"/>
      <c r="I28" s="42">
        <f>0+Q28</f>
      </c>
      <c r="O28">
        <f>0+R28</f>
      </c>
      <c r="Q28">
        <f>0+I29+I32+I35</f>
      </c>
      <c r="R28">
        <f>0+O29+O32+O35</f>
      </c>
    </row>
    <row r="29" spans="1:16" ht="12.75">
      <c r="A29" s="24" t="s">
        <v>48</v>
      </c>
      <c r="B29" s="29" t="s">
        <v>71</v>
      </c>
      <c r="C29" s="29" t="s">
        <v>126</v>
      </c>
      <c r="D29" s="24" t="s">
        <v>50</v>
      </c>
      <c r="E29" s="30" t="s">
        <v>127</v>
      </c>
      <c r="F29" s="31" t="s">
        <v>128</v>
      </c>
      <c r="G29" s="32">
        <v>26.063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53</v>
      </c>
      <c r="E30" s="35" t="s">
        <v>129</v>
      </c>
    </row>
    <row r="31" spans="1:5" ht="12.75">
      <c r="A31" s="38" t="s">
        <v>55</v>
      </c>
      <c r="E31" s="37" t="s">
        <v>130</v>
      </c>
    </row>
    <row r="32" spans="1:16" ht="12.75">
      <c r="A32" s="24" t="s">
        <v>48</v>
      </c>
      <c r="B32" s="29" t="s">
        <v>75</v>
      </c>
      <c r="C32" s="29" t="s">
        <v>131</v>
      </c>
      <c r="D32" s="24" t="s">
        <v>50</v>
      </c>
      <c r="E32" s="30" t="s">
        <v>132</v>
      </c>
      <c r="F32" s="31" t="s">
        <v>128</v>
      </c>
      <c r="G32" s="32">
        <v>14.893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53</v>
      </c>
      <c r="E33" s="35" t="s">
        <v>133</v>
      </c>
    </row>
    <row r="34" spans="1:5" ht="12.75">
      <c r="A34" s="38" t="s">
        <v>55</v>
      </c>
      <c r="E34" s="37" t="s">
        <v>134</v>
      </c>
    </row>
    <row r="35" spans="1:16" ht="12.75">
      <c r="A35" s="24" t="s">
        <v>48</v>
      </c>
      <c r="B35" s="29" t="s">
        <v>43</v>
      </c>
      <c r="C35" s="29" t="s">
        <v>135</v>
      </c>
      <c r="D35" s="24" t="s">
        <v>50</v>
      </c>
      <c r="E35" s="30" t="s">
        <v>136</v>
      </c>
      <c r="F35" s="31" t="s">
        <v>128</v>
      </c>
      <c r="G35" s="32">
        <v>4.959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53</v>
      </c>
      <c r="E36" s="35" t="s">
        <v>137</v>
      </c>
    </row>
    <row r="37" spans="1:5" ht="12.75">
      <c r="A37" s="36" t="s">
        <v>55</v>
      </c>
      <c r="E37" s="37" t="s">
        <v>138</v>
      </c>
    </row>
    <row r="38" spans="1:18" ht="12.75" customHeight="1">
      <c r="A38" s="6" t="s">
        <v>46</v>
      </c>
      <c r="B38" s="6"/>
      <c r="C38" s="41" t="s">
        <v>43</v>
      </c>
      <c r="D38" s="6"/>
      <c r="E38" s="27" t="s">
        <v>139</v>
      </c>
      <c r="F38" s="6"/>
      <c r="G38" s="6"/>
      <c r="H38" s="6"/>
      <c r="I38" s="42">
        <f>0+Q38</f>
      </c>
      <c r="O38">
        <f>0+R38</f>
      </c>
      <c r="Q38">
        <f>0+I39+I42+I45+I48+I51+I54+I57+I60+I63+I66+I69</f>
      </c>
      <c r="R38">
        <f>0+O39+O42+O45+O48+O51+O54+O57+O60+O63+O66+O69</f>
      </c>
    </row>
    <row r="39" spans="1:16" ht="12.75">
      <c r="A39" s="24" t="s">
        <v>48</v>
      </c>
      <c r="B39" s="29" t="s">
        <v>45</v>
      </c>
      <c r="C39" s="29" t="s">
        <v>140</v>
      </c>
      <c r="D39" s="24" t="s">
        <v>50</v>
      </c>
      <c r="E39" s="30" t="s">
        <v>141</v>
      </c>
      <c r="F39" s="31" t="s">
        <v>142</v>
      </c>
      <c r="G39" s="32">
        <v>13.491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38.25">
      <c r="A40" s="34" t="s">
        <v>53</v>
      </c>
      <c r="E40" s="35" t="s">
        <v>143</v>
      </c>
    </row>
    <row r="41" spans="1:5" ht="76.5">
      <c r="A41" s="38" t="s">
        <v>55</v>
      </c>
      <c r="E41" s="37" t="s">
        <v>144</v>
      </c>
    </row>
    <row r="42" spans="1:16" ht="12.75">
      <c r="A42" s="24" t="s">
        <v>48</v>
      </c>
      <c r="B42" s="29" t="s">
        <v>85</v>
      </c>
      <c r="C42" s="29" t="s">
        <v>145</v>
      </c>
      <c r="D42" s="24" t="s">
        <v>50</v>
      </c>
      <c r="E42" s="30" t="s">
        <v>146</v>
      </c>
      <c r="F42" s="31" t="s">
        <v>147</v>
      </c>
      <c r="G42" s="32">
        <v>30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53</v>
      </c>
      <c r="E43" s="35" t="s">
        <v>148</v>
      </c>
    </row>
    <row r="44" spans="1:5" ht="12.75">
      <c r="A44" s="38" t="s">
        <v>55</v>
      </c>
      <c r="E44" s="37" t="s">
        <v>149</v>
      </c>
    </row>
    <row r="45" spans="1:16" ht="12.75">
      <c r="A45" s="24" t="s">
        <v>48</v>
      </c>
      <c r="B45" s="29" t="s">
        <v>89</v>
      </c>
      <c r="C45" s="29" t="s">
        <v>150</v>
      </c>
      <c r="D45" s="24" t="s">
        <v>50</v>
      </c>
      <c r="E45" s="30" t="s">
        <v>151</v>
      </c>
      <c r="F45" s="31" t="s">
        <v>128</v>
      </c>
      <c r="G45" s="32">
        <v>0.396</v>
      </c>
      <c r="H45" s="33">
        <v>0</v>
      </c>
      <c r="I45" s="33">
        <f>ROUND(ROUND(H45,2)*ROUND(G45,3),2)</f>
      </c>
      <c r="O45">
        <f>(I45*21)/100</f>
      </c>
      <c r="P45" t="s">
        <v>27</v>
      </c>
    </row>
    <row r="46" spans="1:5" ht="12.75">
      <c r="A46" s="34" t="s">
        <v>53</v>
      </c>
      <c r="E46" s="35" t="s">
        <v>152</v>
      </c>
    </row>
    <row r="47" spans="1:5" ht="12.75">
      <c r="A47" s="38" t="s">
        <v>55</v>
      </c>
      <c r="E47" s="37" t="s">
        <v>153</v>
      </c>
    </row>
    <row r="48" spans="1:16" ht="12.75">
      <c r="A48" s="24" t="s">
        <v>48</v>
      </c>
      <c r="B48" s="29" t="s">
        <v>95</v>
      </c>
      <c r="C48" s="29" t="s">
        <v>154</v>
      </c>
      <c r="D48" s="24" t="s">
        <v>50</v>
      </c>
      <c r="E48" s="30" t="s">
        <v>155</v>
      </c>
      <c r="F48" s="31" t="s">
        <v>128</v>
      </c>
      <c r="G48" s="32">
        <v>56.405</v>
      </c>
      <c r="H48" s="33">
        <v>0</v>
      </c>
      <c r="I48" s="33">
        <f>ROUND(ROUND(H48,2)*ROUND(G48,3),2)</f>
      </c>
      <c r="O48">
        <f>(I48*21)/100</f>
      </c>
      <c r="P48" t="s">
        <v>27</v>
      </c>
    </row>
    <row r="49" spans="1:5" ht="12.75">
      <c r="A49" s="34" t="s">
        <v>53</v>
      </c>
      <c r="E49" s="35" t="s">
        <v>156</v>
      </c>
    </row>
    <row r="50" spans="1:5" ht="357">
      <c r="A50" s="38" t="s">
        <v>55</v>
      </c>
      <c r="E50" s="37" t="s">
        <v>157</v>
      </c>
    </row>
    <row r="51" spans="1:16" ht="12.75">
      <c r="A51" s="24" t="s">
        <v>48</v>
      </c>
      <c r="B51" s="29" t="s">
        <v>99</v>
      </c>
      <c r="C51" s="29" t="s">
        <v>158</v>
      </c>
      <c r="D51" s="24" t="s">
        <v>50</v>
      </c>
      <c r="E51" s="30" t="s">
        <v>159</v>
      </c>
      <c r="F51" s="31" t="s">
        <v>128</v>
      </c>
      <c r="G51" s="32">
        <v>56.405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25.5">
      <c r="A52" s="34" t="s">
        <v>53</v>
      </c>
      <c r="E52" s="35" t="s">
        <v>160</v>
      </c>
    </row>
    <row r="53" spans="1:5" ht="12.75">
      <c r="A53" s="38" t="s">
        <v>55</v>
      </c>
      <c r="E53" s="37" t="s">
        <v>161</v>
      </c>
    </row>
    <row r="54" spans="1:16" ht="12.75">
      <c r="A54" s="24" t="s">
        <v>48</v>
      </c>
      <c r="B54" s="29" t="s">
        <v>162</v>
      </c>
      <c r="C54" s="29" t="s">
        <v>163</v>
      </c>
      <c r="D54" s="24" t="s">
        <v>50</v>
      </c>
      <c r="E54" s="30" t="s">
        <v>164</v>
      </c>
      <c r="F54" s="31" t="s">
        <v>128</v>
      </c>
      <c r="G54" s="32">
        <v>0.131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12.75">
      <c r="A55" s="34" t="s">
        <v>53</v>
      </c>
      <c r="E55" s="35" t="s">
        <v>165</v>
      </c>
    </row>
    <row r="56" spans="1:5" ht="12.75">
      <c r="A56" s="38" t="s">
        <v>55</v>
      </c>
      <c r="E56" s="37" t="s">
        <v>166</v>
      </c>
    </row>
    <row r="57" spans="1:16" ht="12.75">
      <c r="A57" s="24" t="s">
        <v>48</v>
      </c>
      <c r="B57" s="29" t="s">
        <v>167</v>
      </c>
      <c r="C57" s="29" t="s">
        <v>168</v>
      </c>
      <c r="D57" s="24" t="s">
        <v>50</v>
      </c>
      <c r="E57" s="30" t="s">
        <v>169</v>
      </c>
      <c r="F57" s="31" t="s">
        <v>128</v>
      </c>
      <c r="G57" s="32">
        <v>0.373</v>
      </c>
      <c r="H57" s="33">
        <v>0</v>
      </c>
      <c r="I57" s="33">
        <f>ROUND(ROUND(H57,2)*ROUND(G57,3),2)</f>
      </c>
      <c r="O57">
        <f>(I57*21)/100</f>
      </c>
      <c r="P57" t="s">
        <v>27</v>
      </c>
    </row>
    <row r="58" spans="1:5" ht="12.75">
      <c r="A58" s="34" t="s">
        <v>53</v>
      </c>
      <c r="E58" s="35" t="s">
        <v>170</v>
      </c>
    </row>
    <row r="59" spans="1:5" ht="38.25">
      <c r="A59" s="38" t="s">
        <v>55</v>
      </c>
      <c r="E59" s="37" t="s">
        <v>171</v>
      </c>
    </row>
    <row r="60" spans="1:16" ht="12.75">
      <c r="A60" s="24" t="s">
        <v>48</v>
      </c>
      <c r="B60" s="29" t="s">
        <v>172</v>
      </c>
      <c r="C60" s="29" t="s">
        <v>173</v>
      </c>
      <c r="D60" s="24" t="s">
        <v>50</v>
      </c>
      <c r="E60" s="30" t="s">
        <v>174</v>
      </c>
      <c r="F60" s="31" t="s">
        <v>128</v>
      </c>
      <c r="G60" s="32">
        <v>19.067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12.75">
      <c r="A61" s="34" t="s">
        <v>53</v>
      </c>
      <c r="E61" s="35" t="s">
        <v>175</v>
      </c>
    </row>
    <row r="62" spans="1:5" ht="12.75">
      <c r="A62" s="38" t="s">
        <v>55</v>
      </c>
      <c r="E62" s="37" t="s">
        <v>176</v>
      </c>
    </row>
    <row r="63" spans="1:16" ht="12.75">
      <c r="A63" s="24" t="s">
        <v>48</v>
      </c>
      <c r="B63" s="29" t="s">
        <v>177</v>
      </c>
      <c r="C63" s="29" t="s">
        <v>178</v>
      </c>
      <c r="D63" s="24" t="s">
        <v>50</v>
      </c>
      <c r="E63" s="30" t="s">
        <v>179</v>
      </c>
      <c r="F63" s="31" t="s">
        <v>108</v>
      </c>
      <c r="G63" s="32">
        <v>0.089</v>
      </c>
      <c r="H63" s="33">
        <v>0</v>
      </c>
      <c r="I63" s="33">
        <f>ROUND(ROUND(H63,2)*ROUND(G63,3),2)</f>
      </c>
      <c r="O63">
        <f>(I63*21)/100</f>
      </c>
      <c r="P63" t="s">
        <v>27</v>
      </c>
    </row>
    <row r="64" spans="1:5" ht="25.5">
      <c r="A64" s="34" t="s">
        <v>53</v>
      </c>
      <c r="E64" s="35" t="s">
        <v>180</v>
      </c>
    </row>
    <row r="65" spans="1:5" ht="12.75">
      <c r="A65" s="38" t="s">
        <v>55</v>
      </c>
      <c r="E65" s="37" t="s">
        <v>181</v>
      </c>
    </row>
    <row r="66" spans="1:16" ht="12.75">
      <c r="A66" s="24" t="s">
        <v>48</v>
      </c>
      <c r="B66" s="29" t="s">
        <v>182</v>
      </c>
      <c r="C66" s="29" t="s">
        <v>183</v>
      </c>
      <c r="D66" s="24" t="s">
        <v>50</v>
      </c>
      <c r="E66" s="30" t="s">
        <v>184</v>
      </c>
      <c r="F66" s="31" t="s">
        <v>108</v>
      </c>
      <c r="G66" s="32">
        <v>0.125</v>
      </c>
      <c r="H66" s="33">
        <v>0</v>
      </c>
      <c r="I66" s="33">
        <f>ROUND(ROUND(H66,2)*ROUND(G66,3),2)</f>
      </c>
      <c r="O66">
        <f>(I66*21)/100</f>
      </c>
      <c r="P66" t="s">
        <v>27</v>
      </c>
    </row>
    <row r="67" spans="1:5" ht="25.5">
      <c r="A67" s="34" t="s">
        <v>53</v>
      </c>
      <c r="E67" s="35" t="s">
        <v>185</v>
      </c>
    </row>
    <row r="68" spans="1:5" ht="12.75">
      <c r="A68" s="38" t="s">
        <v>55</v>
      </c>
      <c r="E68" s="37" t="s">
        <v>186</v>
      </c>
    </row>
    <row r="69" spans="1:16" ht="12.75">
      <c r="A69" s="24" t="s">
        <v>48</v>
      </c>
      <c r="B69" s="29" t="s">
        <v>187</v>
      </c>
      <c r="C69" s="29" t="s">
        <v>188</v>
      </c>
      <c r="D69" s="24" t="s">
        <v>50</v>
      </c>
      <c r="E69" s="30" t="s">
        <v>189</v>
      </c>
      <c r="F69" s="31" t="s">
        <v>190</v>
      </c>
      <c r="G69" s="32">
        <v>42.304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12.75">
      <c r="A70" s="34" t="s">
        <v>53</v>
      </c>
      <c r="E70" s="35" t="s">
        <v>191</v>
      </c>
    </row>
    <row r="71" spans="1:5" ht="12.75">
      <c r="A71" s="36" t="s">
        <v>55</v>
      </c>
      <c r="E71" s="37" t="s">
        <v>192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0+O9+O28+O56+O63+O79+O113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195</v>
      </c>
      <c r="I3" s="39">
        <f>0+I9+I28+I56+I63+I79+I113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193</v>
      </c>
      <c r="D4" s="1"/>
      <c r="E4" s="14" t="s">
        <v>194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195</v>
      </c>
      <c r="D5" s="6"/>
      <c r="E5" s="18" t="s">
        <v>194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0+I10+I13+I16+I19+I22+I25</f>
      </c>
      <c r="R9">
        <f>0+O10+O13+O16+O19+O22+O25</f>
      </c>
    </row>
    <row r="10" spans="1:16" ht="25.5">
      <c r="A10" s="24" t="s">
        <v>48</v>
      </c>
      <c r="B10" s="29" t="s">
        <v>32</v>
      </c>
      <c r="C10" s="29" t="s">
        <v>196</v>
      </c>
      <c r="D10" s="24" t="s">
        <v>50</v>
      </c>
      <c r="E10" s="30" t="s">
        <v>197</v>
      </c>
      <c r="F10" s="31" t="s">
        <v>108</v>
      </c>
      <c r="G10" s="32">
        <v>5.2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53</v>
      </c>
      <c r="E11" s="35" t="s">
        <v>122</v>
      </c>
    </row>
    <row r="12" spans="1:5" ht="25.5">
      <c r="A12" s="38" t="s">
        <v>55</v>
      </c>
      <c r="E12" s="37" t="s">
        <v>198</v>
      </c>
    </row>
    <row r="13" spans="1:16" ht="25.5">
      <c r="A13" s="24" t="s">
        <v>48</v>
      </c>
      <c r="B13" s="29" t="s">
        <v>27</v>
      </c>
      <c r="C13" s="29" t="s">
        <v>199</v>
      </c>
      <c r="D13" s="24" t="s">
        <v>50</v>
      </c>
      <c r="E13" s="30" t="s">
        <v>200</v>
      </c>
      <c r="F13" s="31" t="s">
        <v>108</v>
      </c>
      <c r="G13" s="32">
        <v>3.9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38.25">
      <c r="A14" s="34" t="s">
        <v>53</v>
      </c>
      <c r="E14" s="35" t="s">
        <v>122</v>
      </c>
    </row>
    <row r="15" spans="1:5" ht="25.5">
      <c r="A15" s="38" t="s">
        <v>55</v>
      </c>
      <c r="E15" s="37" t="s">
        <v>201</v>
      </c>
    </row>
    <row r="16" spans="1:16" ht="25.5">
      <c r="A16" s="24" t="s">
        <v>48</v>
      </c>
      <c r="B16" s="29" t="s">
        <v>26</v>
      </c>
      <c r="C16" s="29" t="s">
        <v>111</v>
      </c>
      <c r="D16" s="24" t="s">
        <v>50</v>
      </c>
      <c r="E16" s="30" t="s">
        <v>112</v>
      </c>
      <c r="F16" s="31" t="s">
        <v>108</v>
      </c>
      <c r="G16" s="32">
        <v>21.8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38.25">
      <c r="A17" s="34" t="s">
        <v>53</v>
      </c>
      <c r="E17" s="35" t="s">
        <v>122</v>
      </c>
    </row>
    <row r="18" spans="1:5" ht="25.5">
      <c r="A18" s="38" t="s">
        <v>55</v>
      </c>
      <c r="E18" s="37" t="s">
        <v>202</v>
      </c>
    </row>
    <row r="19" spans="1:16" ht="25.5">
      <c r="A19" s="24" t="s">
        <v>48</v>
      </c>
      <c r="B19" s="29" t="s">
        <v>36</v>
      </c>
      <c r="C19" s="29" t="s">
        <v>114</v>
      </c>
      <c r="D19" s="24" t="s">
        <v>50</v>
      </c>
      <c r="E19" s="30" t="s">
        <v>115</v>
      </c>
      <c r="F19" s="31" t="s">
        <v>108</v>
      </c>
      <c r="G19" s="32">
        <v>15.888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38.25">
      <c r="A20" s="34" t="s">
        <v>53</v>
      </c>
      <c r="E20" s="35" t="s">
        <v>122</v>
      </c>
    </row>
    <row r="21" spans="1:5" ht="25.5">
      <c r="A21" s="38" t="s">
        <v>55</v>
      </c>
      <c r="E21" s="37" t="s">
        <v>203</v>
      </c>
    </row>
    <row r="22" spans="1:16" ht="25.5">
      <c r="A22" s="24" t="s">
        <v>48</v>
      </c>
      <c r="B22" s="29" t="s">
        <v>38</v>
      </c>
      <c r="C22" s="29" t="s">
        <v>120</v>
      </c>
      <c r="D22" s="24" t="s">
        <v>50</v>
      </c>
      <c r="E22" s="30" t="s">
        <v>121</v>
      </c>
      <c r="F22" s="31" t="s">
        <v>108</v>
      </c>
      <c r="G22" s="32">
        <v>6.682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38.25">
      <c r="A23" s="34" t="s">
        <v>53</v>
      </c>
      <c r="E23" s="35" t="s">
        <v>122</v>
      </c>
    </row>
    <row r="24" spans="1:5" ht="25.5">
      <c r="A24" s="38" t="s">
        <v>55</v>
      </c>
      <c r="E24" s="37" t="s">
        <v>204</v>
      </c>
    </row>
    <row r="25" spans="1:16" ht="25.5">
      <c r="A25" s="24" t="s">
        <v>48</v>
      </c>
      <c r="B25" s="29" t="s">
        <v>40</v>
      </c>
      <c r="C25" s="29" t="s">
        <v>205</v>
      </c>
      <c r="D25" s="24" t="s">
        <v>50</v>
      </c>
      <c r="E25" s="30" t="s">
        <v>206</v>
      </c>
      <c r="F25" s="31" t="s">
        <v>108</v>
      </c>
      <c r="G25" s="32">
        <v>10.737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25.5">
      <c r="A26" s="34" t="s">
        <v>53</v>
      </c>
      <c r="E26" s="35" t="s">
        <v>109</v>
      </c>
    </row>
    <row r="27" spans="1:5" ht="25.5">
      <c r="A27" s="36" t="s">
        <v>55</v>
      </c>
      <c r="E27" s="37" t="s">
        <v>207</v>
      </c>
    </row>
    <row r="28" spans="1:18" ht="12.75" customHeight="1">
      <c r="A28" s="6" t="s">
        <v>46</v>
      </c>
      <c r="B28" s="6"/>
      <c r="C28" s="41" t="s">
        <v>32</v>
      </c>
      <c r="D28" s="6"/>
      <c r="E28" s="27" t="s">
        <v>125</v>
      </c>
      <c r="F28" s="6"/>
      <c r="G28" s="6"/>
      <c r="H28" s="6"/>
      <c r="I28" s="42">
        <f>0+Q28</f>
      </c>
      <c r="O28">
        <f>0+R28</f>
      </c>
      <c r="Q28">
        <f>0+I29+I32+I35+I38+I41+I44+I47+I50+I53</f>
      </c>
      <c r="R28">
        <f>0+O29+O32+O35+O38+O41+O44+O47+O50+O53</f>
      </c>
    </row>
    <row r="29" spans="1:16" ht="12.75">
      <c r="A29" s="24" t="s">
        <v>48</v>
      </c>
      <c r="B29" s="29" t="s">
        <v>71</v>
      </c>
      <c r="C29" s="29" t="s">
        <v>208</v>
      </c>
      <c r="D29" s="24" t="s">
        <v>50</v>
      </c>
      <c r="E29" s="30" t="s">
        <v>209</v>
      </c>
      <c r="F29" s="31" t="s">
        <v>190</v>
      </c>
      <c r="G29" s="32">
        <v>13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53</v>
      </c>
      <c r="E30" s="35" t="s">
        <v>210</v>
      </c>
    </row>
    <row r="31" spans="1:5" ht="12.75">
      <c r="A31" s="38" t="s">
        <v>55</v>
      </c>
      <c r="E31" s="37" t="s">
        <v>211</v>
      </c>
    </row>
    <row r="32" spans="1:16" ht="25.5">
      <c r="A32" s="24" t="s">
        <v>48</v>
      </c>
      <c r="B32" s="29" t="s">
        <v>75</v>
      </c>
      <c r="C32" s="29" t="s">
        <v>212</v>
      </c>
      <c r="D32" s="24" t="s">
        <v>50</v>
      </c>
      <c r="E32" s="30" t="s">
        <v>213</v>
      </c>
      <c r="F32" s="31" t="s">
        <v>128</v>
      </c>
      <c r="G32" s="32">
        <v>13.557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53</v>
      </c>
      <c r="E33" s="35" t="s">
        <v>214</v>
      </c>
    </row>
    <row r="34" spans="1:5" ht="12.75">
      <c r="A34" s="38" t="s">
        <v>55</v>
      </c>
      <c r="E34" s="37" t="s">
        <v>215</v>
      </c>
    </row>
    <row r="35" spans="1:16" ht="12.75">
      <c r="A35" s="24" t="s">
        <v>48</v>
      </c>
      <c r="B35" s="29" t="s">
        <v>43</v>
      </c>
      <c r="C35" s="29" t="s">
        <v>216</v>
      </c>
      <c r="D35" s="24" t="s">
        <v>50</v>
      </c>
      <c r="E35" s="30" t="s">
        <v>217</v>
      </c>
      <c r="F35" s="31" t="s">
        <v>128</v>
      </c>
      <c r="G35" s="32">
        <v>2.57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25.5">
      <c r="A36" s="34" t="s">
        <v>53</v>
      </c>
      <c r="E36" s="35" t="s">
        <v>218</v>
      </c>
    </row>
    <row r="37" spans="1:5" ht="12.75">
      <c r="A37" s="38" t="s">
        <v>55</v>
      </c>
      <c r="E37" s="37" t="s">
        <v>219</v>
      </c>
    </row>
    <row r="38" spans="1:16" ht="12.75">
      <c r="A38" s="24" t="s">
        <v>48</v>
      </c>
      <c r="B38" s="29" t="s">
        <v>45</v>
      </c>
      <c r="C38" s="29" t="s">
        <v>220</v>
      </c>
      <c r="D38" s="24" t="s">
        <v>50</v>
      </c>
      <c r="E38" s="30" t="s">
        <v>221</v>
      </c>
      <c r="F38" s="31" t="s">
        <v>128</v>
      </c>
      <c r="G38" s="32">
        <v>6.908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25.5">
      <c r="A39" s="34" t="s">
        <v>53</v>
      </c>
      <c r="E39" s="35" t="s">
        <v>222</v>
      </c>
    </row>
    <row r="40" spans="1:5" ht="12.75">
      <c r="A40" s="38" t="s">
        <v>55</v>
      </c>
      <c r="E40" s="37" t="s">
        <v>223</v>
      </c>
    </row>
    <row r="41" spans="1:16" ht="12.75">
      <c r="A41" s="24" t="s">
        <v>48</v>
      </c>
      <c r="B41" s="29" t="s">
        <v>85</v>
      </c>
      <c r="C41" s="29" t="s">
        <v>224</v>
      </c>
      <c r="D41" s="24" t="s">
        <v>50</v>
      </c>
      <c r="E41" s="30" t="s">
        <v>225</v>
      </c>
      <c r="F41" s="31" t="s">
        <v>128</v>
      </c>
      <c r="G41" s="32">
        <v>6.779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51">
      <c r="A42" s="34" t="s">
        <v>53</v>
      </c>
      <c r="E42" s="35" t="s">
        <v>226</v>
      </c>
    </row>
    <row r="43" spans="1:5" ht="12.75">
      <c r="A43" s="38" t="s">
        <v>55</v>
      </c>
      <c r="E43" s="37" t="s">
        <v>227</v>
      </c>
    </row>
    <row r="44" spans="1:16" ht="12.75">
      <c r="A44" s="24" t="s">
        <v>48</v>
      </c>
      <c r="B44" s="29" t="s">
        <v>89</v>
      </c>
      <c r="C44" s="29" t="s">
        <v>228</v>
      </c>
      <c r="D44" s="24" t="s">
        <v>50</v>
      </c>
      <c r="E44" s="30" t="s">
        <v>229</v>
      </c>
      <c r="F44" s="31" t="s">
        <v>128</v>
      </c>
      <c r="G44" s="32">
        <v>2.6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53</v>
      </c>
      <c r="E45" s="35" t="s">
        <v>230</v>
      </c>
    </row>
    <row r="46" spans="1:5" ht="12.75">
      <c r="A46" s="38" t="s">
        <v>55</v>
      </c>
      <c r="E46" s="37" t="s">
        <v>231</v>
      </c>
    </row>
    <row r="47" spans="1:16" ht="12.75">
      <c r="A47" s="24" t="s">
        <v>48</v>
      </c>
      <c r="B47" s="29" t="s">
        <v>95</v>
      </c>
      <c r="C47" s="29" t="s">
        <v>232</v>
      </c>
      <c r="D47" s="24" t="s">
        <v>50</v>
      </c>
      <c r="E47" s="30" t="s">
        <v>233</v>
      </c>
      <c r="F47" s="31" t="s">
        <v>128</v>
      </c>
      <c r="G47" s="32">
        <v>0.649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53</v>
      </c>
      <c r="E48" s="35" t="s">
        <v>234</v>
      </c>
    </row>
    <row r="49" spans="1:5" ht="25.5">
      <c r="A49" s="38" t="s">
        <v>55</v>
      </c>
      <c r="E49" s="37" t="s">
        <v>235</v>
      </c>
    </row>
    <row r="50" spans="1:16" ht="12.75">
      <c r="A50" s="24" t="s">
        <v>48</v>
      </c>
      <c r="B50" s="29" t="s">
        <v>99</v>
      </c>
      <c r="C50" s="29" t="s">
        <v>236</v>
      </c>
      <c r="D50" s="24" t="s">
        <v>50</v>
      </c>
      <c r="E50" s="30" t="s">
        <v>237</v>
      </c>
      <c r="F50" s="31" t="s">
        <v>128</v>
      </c>
      <c r="G50" s="32">
        <v>1.95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25.5">
      <c r="A51" s="34" t="s">
        <v>53</v>
      </c>
      <c r="E51" s="35" t="s">
        <v>238</v>
      </c>
    </row>
    <row r="52" spans="1:5" ht="25.5">
      <c r="A52" s="38" t="s">
        <v>55</v>
      </c>
      <c r="E52" s="37" t="s">
        <v>239</v>
      </c>
    </row>
    <row r="53" spans="1:16" ht="12.75">
      <c r="A53" s="24" t="s">
        <v>48</v>
      </c>
      <c r="B53" s="29" t="s">
        <v>162</v>
      </c>
      <c r="C53" s="29" t="s">
        <v>240</v>
      </c>
      <c r="D53" s="24" t="s">
        <v>50</v>
      </c>
      <c r="E53" s="30" t="s">
        <v>241</v>
      </c>
      <c r="F53" s="31" t="s">
        <v>190</v>
      </c>
      <c r="G53" s="32">
        <v>23.099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53</v>
      </c>
      <c r="E54" s="35" t="s">
        <v>50</v>
      </c>
    </row>
    <row r="55" spans="1:5" ht="140.25">
      <c r="A55" s="36" t="s">
        <v>55</v>
      </c>
      <c r="E55" s="37" t="s">
        <v>242</v>
      </c>
    </row>
    <row r="56" spans="1:18" ht="12.75" customHeight="1">
      <c r="A56" s="6" t="s">
        <v>46</v>
      </c>
      <c r="B56" s="6"/>
      <c r="C56" s="41" t="s">
        <v>27</v>
      </c>
      <c r="D56" s="6"/>
      <c r="E56" s="27" t="s">
        <v>243</v>
      </c>
      <c r="F56" s="6"/>
      <c r="G56" s="6"/>
      <c r="H56" s="6"/>
      <c r="I56" s="42">
        <f>0+Q56</f>
      </c>
      <c r="O56">
        <f>0+R56</f>
      </c>
      <c r="Q56">
        <f>0+I57+I60</f>
      </c>
      <c r="R56">
        <f>0+O57+O60</f>
      </c>
    </row>
    <row r="57" spans="1:16" ht="12.75">
      <c r="A57" s="24" t="s">
        <v>48</v>
      </c>
      <c r="B57" s="29" t="s">
        <v>167</v>
      </c>
      <c r="C57" s="29" t="s">
        <v>244</v>
      </c>
      <c r="D57" s="24" t="s">
        <v>245</v>
      </c>
      <c r="E57" s="30" t="s">
        <v>246</v>
      </c>
      <c r="F57" s="31" t="s">
        <v>128</v>
      </c>
      <c r="G57" s="32">
        <v>0.25</v>
      </c>
      <c r="H57" s="33">
        <v>0</v>
      </c>
      <c r="I57" s="33">
        <f>ROUND(ROUND(H57,2)*ROUND(G57,3),2)</f>
      </c>
      <c r="O57">
        <f>(I57*21)/100</f>
      </c>
      <c r="P57" t="s">
        <v>27</v>
      </c>
    </row>
    <row r="58" spans="1:5" ht="12.75">
      <c r="A58" s="34" t="s">
        <v>53</v>
      </c>
      <c r="E58" s="35" t="s">
        <v>247</v>
      </c>
    </row>
    <row r="59" spans="1:5" ht="12.75">
      <c r="A59" s="38" t="s">
        <v>55</v>
      </c>
      <c r="E59" s="37" t="s">
        <v>248</v>
      </c>
    </row>
    <row r="60" spans="1:16" ht="25.5">
      <c r="A60" s="24" t="s">
        <v>48</v>
      </c>
      <c r="B60" s="29" t="s">
        <v>172</v>
      </c>
      <c r="C60" s="29" t="s">
        <v>249</v>
      </c>
      <c r="D60" s="24" t="s">
        <v>245</v>
      </c>
      <c r="E60" s="30" t="s">
        <v>250</v>
      </c>
      <c r="F60" s="31" t="s">
        <v>92</v>
      </c>
      <c r="G60" s="32">
        <v>4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25.5">
      <c r="A61" s="34" t="s">
        <v>53</v>
      </c>
      <c r="E61" s="35" t="s">
        <v>251</v>
      </c>
    </row>
    <row r="62" spans="1:5" ht="12.75">
      <c r="A62" s="36" t="s">
        <v>55</v>
      </c>
      <c r="E62" s="37" t="s">
        <v>252</v>
      </c>
    </row>
    <row r="63" spans="1:18" ht="12.75" customHeight="1">
      <c r="A63" s="6" t="s">
        <v>46</v>
      </c>
      <c r="B63" s="6"/>
      <c r="C63" s="41" t="s">
        <v>36</v>
      </c>
      <c r="D63" s="6"/>
      <c r="E63" s="27" t="s">
        <v>253</v>
      </c>
      <c r="F63" s="6"/>
      <c r="G63" s="6"/>
      <c r="H63" s="6"/>
      <c r="I63" s="42">
        <f>0+Q63</f>
      </c>
      <c r="O63">
        <f>0+R63</f>
      </c>
      <c r="Q63">
        <f>0+I64+I67+I70+I73+I76</f>
      </c>
      <c r="R63">
        <f>0+O64+O67+O70+O73+O76</f>
      </c>
    </row>
    <row r="64" spans="1:16" ht="12.75">
      <c r="A64" s="24" t="s">
        <v>48</v>
      </c>
      <c r="B64" s="29" t="s">
        <v>177</v>
      </c>
      <c r="C64" s="29" t="s">
        <v>254</v>
      </c>
      <c r="D64" s="24" t="s">
        <v>50</v>
      </c>
      <c r="E64" s="30" t="s">
        <v>255</v>
      </c>
      <c r="F64" s="31" t="s">
        <v>128</v>
      </c>
      <c r="G64" s="32">
        <v>2.275</v>
      </c>
      <c r="H64" s="33">
        <v>0</v>
      </c>
      <c r="I64" s="33">
        <f>ROUND(ROUND(H64,2)*ROUND(G64,3),2)</f>
      </c>
      <c r="O64">
        <f>(I64*21)/100</f>
      </c>
      <c r="P64" t="s">
        <v>27</v>
      </c>
    </row>
    <row r="65" spans="1:5" ht="51">
      <c r="A65" s="34" t="s">
        <v>53</v>
      </c>
      <c r="E65" s="35" t="s">
        <v>256</v>
      </c>
    </row>
    <row r="66" spans="1:5" ht="25.5">
      <c r="A66" s="38" t="s">
        <v>55</v>
      </c>
      <c r="E66" s="37" t="s">
        <v>257</v>
      </c>
    </row>
    <row r="67" spans="1:16" ht="12.75">
      <c r="A67" s="24" t="s">
        <v>48</v>
      </c>
      <c r="B67" s="29" t="s">
        <v>182</v>
      </c>
      <c r="C67" s="29" t="s">
        <v>258</v>
      </c>
      <c r="D67" s="24" t="s">
        <v>50</v>
      </c>
      <c r="E67" s="30" t="s">
        <v>259</v>
      </c>
      <c r="F67" s="31" t="s">
        <v>128</v>
      </c>
      <c r="G67" s="32">
        <v>3.081</v>
      </c>
      <c r="H67" s="33">
        <v>0</v>
      </c>
      <c r="I67" s="33">
        <f>ROUND(ROUND(H67,2)*ROUND(G67,3),2)</f>
      </c>
      <c r="O67">
        <f>(I67*21)/100</f>
      </c>
      <c r="P67" t="s">
        <v>27</v>
      </c>
    </row>
    <row r="68" spans="1:5" ht="12.75">
      <c r="A68" s="34" t="s">
        <v>53</v>
      </c>
      <c r="E68" s="35" t="s">
        <v>260</v>
      </c>
    </row>
    <row r="69" spans="1:5" ht="76.5">
      <c r="A69" s="38" t="s">
        <v>55</v>
      </c>
      <c r="E69" s="37" t="s">
        <v>261</v>
      </c>
    </row>
    <row r="70" spans="1:16" ht="12.75">
      <c r="A70" s="24" t="s">
        <v>48</v>
      </c>
      <c r="B70" s="29" t="s">
        <v>187</v>
      </c>
      <c r="C70" s="29" t="s">
        <v>262</v>
      </c>
      <c r="D70" s="24" t="s">
        <v>50</v>
      </c>
      <c r="E70" s="30" t="s">
        <v>263</v>
      </c>
      <c r="F70" s="31" t="s">
        <v>108</v>
      </c>
      <c r="G70" s="32">
        <v>0.443</v>
      </c>
      <c r="H70" s="33">
        <v>0</v>
      </c>
      <c r="I70" s="33">
        <f>ROUND(ROUND(H70,2)*ROUND(G70,3),2)</f>
      </c>
      <c r="O70">
        <f>(I70*21)/100</f>
      </c>
      <c r="P70" t="s">
        <v>27</v>
      </c>
    </row>
    <row r="71" spans="1:5" ht="25.5">
      <c r="A71" s="34" t="s">
        <v>53</v>
      </c>
      <c r="E71" s="35" t="s">
        <v>264</v>
      </c>
    </row>
    <row r="72" spans="1:5" ht="76.5">
      <c r="A72" s="38" t="s">
        <v>55</v>
      </c>
      <c r="E72" s="37" t="s">
        <v>265</v>
      </c>
    </row>
    <row r="73" spans="1:16" ht="12.75">
      <c r="A73" s="24" t="s">
        <v>48</v>
      </c>
      <c r="B73" s="29" t="s">
        <v>266</v>
      </c>
      <c r="C73" s="29" t="s">
        <v>267</v>
      </c>
      <c r="D73" s="24" t="s">
        <v>50</v>
      </c>
      <c r="E73" s="30" t="s">
        <v>268</v>
      </c>
      <c r="F73" s="31" t="s">
        <v>128</v>
      </c>
      <c r="G73" s="32">
        <v>35.3</v>
      </c>
      <c r="H73" s="33">
        <v>0</v>
      </c>
      <c r="I73" s="33">
        <f>ROUND(ROUND(H73,2)*ROUND(G73,3),2)</f>
      </c>
      <c r="O73">
        <f>(I73*21)/100</f>
      </c>
      <c r="P73" t="s">
        <v>27</v>
      </c>
    </row>
    <row r="74" spans="1:5" ht="25.5">
      <c r="A74" s="34" t="s">
        <v>53</v>
      </c>
      <c r="E74" s="35" t="s">
        <v>269</v>
      </c>
    </row>
    <row r="75" spans="1:5" ht="25.5">
      <c r="A75" s="38" t="s">
        <v>55</v>
      </c>
      <c r="E75" s="37" t="s">
        <v>270</v>
      </c>
    </row>
    <row r="76" spans="1:16" ht="12.75">
      <c r="A76" s="24" t="s">
        <v>48</v>
      </c>
      <c r="B76" s="29" t="s">
        <v>271</v>
      </c>
      <c r="C76" s="29" t="s">
        <v>272</v>
      </c>
      <c r="D76" s="24" t="s">
        <v>50</v>
      </c>
      <c r="E76" s="30" t="s">
        <v>273</v>
      </c>
      <c r="F76" s="31" t="s">
        <v>128</v>
      </c>
      <c r="G76" s="32">
        <v>10.96</v>
      </c>
      <c r="H76" s="33">
        <v>0</v>
      </c>
      <c r="I76" s="33">
        <f>ROUND(ROUND(H76,2)*ROUND(G76,3),2)</f>
      </c>
      <c r="O76">
        <f>(I76*21)/100</f>
      </c>
      <c r="P76" t="s">
        <v>27</v>
      </c>
    </row>
    <row r="77" spans="1:5" ht="25.5">
      <c r="A77" s="34" t="s">
        <v>53</v>
      </c>
      <c r="E77" s="35" t="s">
        <v>218</v>
      </c>
    </row>
    <row r="78" spans="1:5" ht="12.75">
      <c r="A78" s="36" t="s">
        <v>55</v>
      </c>
      <c r="E78" s="37" t="s">
        <v>274</v>
      </c>
    </row>
    <row r="79" spans="1:18" ht="12.75" customHeight="1">
      <c r="A79" s="6" t="s">
        <v>46</v>
      </c>
      <c r="B79" s="6"/>
      <c r="C79" s="41" t="s">
        <v>38</v>
      </c>
      <c r="D79" s="6"/>
      <c r="E79" s="27" t="s">
        <v>275</v>
      </c>
      <c r="F79" s="6"/>
      <c r="G79" s="6"/>
      <c r="H79" s="6"/>
      <c r="I79" s="42">
        <f>0+Q79</f>
      </c>
      <c r="O79">
        <f>0+R79</f>
      </c>
      <c r="Q79">
        <f>0+I80+I83+I86+I89+I92+I95+I98+I101+I104+I107+I110</f>
      </c>
      <c r="R79">
        <f>0+O80+O83+O86+O89+O92+O95+O98+O101+O104+O107+O110</f>
      </c>
    </row>
    <row r="80" spans="1:16" ht="12.75">
      <c r="A80" s="24" t="s">
        <v>48</v>
      </c>
      <c r="B80" s="29" t="s">
        <v>276</v>
      </c>
      <c r="C80" s="29" t="s">
        <v>277</v>
      </c>
      <c r="D80" s="24" t="s">
        <v>50</v>
      </c>
      <c r="E80" s="30" t="s">
        <v>278</v>
      </c>
      <c r="F80" s="31" t="s">
        <v>190</v>
      </c>
      <c r="G80" s="32">
        <v>66.6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12.75">
      <c r="A81" s="34" t="s">
        <v>53</v>
      </c>
      <c r="E81" s="35" t="s">
        <v>279</v>
      </c>
    </row>
    <row r="82" spans="1:5" ht="76.5">
      <c r="A82" s="38" t="s">
        <v>55</v>
      </c>
      <c r="E82" s="37" t="s">
        <v>280</v>
      </c>
    </row>
    <row r="83" spans="1:16" ht="12.75">
      <c r="A83" s="24" t="s">
        <v>48</v>
      </c>
      <c r="B83" s="29" t="s">
        <v>281</v>
      </c>
      <c r="C83" s="29" t="s">
        <v>282</v>
      </c>
      <c r="D83" s="24" t="s">
        <v>50</v>
      </c>
      <c r="E83" s="30" t="s">
        <v>283</v>
      </c>
      <c r="F83" s="31" t="s">
        <v>128</v>
      </c>
      <c r="G83" s="32">
        <v>101.9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12.75">
      <c r="A84" s="34" t="s">
        <v>53</v>
      </c>
      <c r="E84" s="35" t="s">
        <v>284</v>
      </c>
    </row>
    <row r="85" spans="1:5" ht="102">
      <c r="A85" s="38" t="s">
        <v>55</v>
      </c>
      <c r="E85" s="37" t="s">
        <v>285</v>
      </c>
    </row>
    <row r="86" spans="1:16" ht="12.75">
      <c r="A86" s="24" t="s">
        <v>48</v>
      </c>
      <c r="B86" s="29" t="s">
        <v>286</v>
      </c>
      <c r="C86" s="29" t="s">
        <v>287</v>
      </c>
      <c r="D86" s="24" t="s">
        <v>50</v>
      </c>
      <c r="E86" s="30" t="s">
        <v>288</v>
      </c>
      <c r="F86" s="31" t="s">
        <v>190</v>
      </c>
      <c r="G86" s="32">
        <v>22.1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12.75">
      <c r="A87" s="34" t="s">
        <v>53</v>
      </c>
      <c r="E87" s="35" t="s">
        <v>289</v>
      </c>
    </row>
    <row r="88" spans="1:5" ht="25.5">
      <c r="A88" s="38" t="s">
        <v>55</v>
      </c>
      <c r="E88" s="37" t="s">
        <v>290</v>
      </c>
    </row>
    <row r="89" spans="1:16" ht="12.75">
      <c r="A89" s="24" t="s">
        <v>48</v>
      </c>
      <c r="B89" s="29" t="s">
        <v>291</v>
      </c>
      <c r="C89" s="29" t="s">
        <v>292</v>
      </c>
      <c r="D89" s="24" t="s">
        <v>50</v>
      </c>
      <c r="E89" s="30" t="s">
        <v>293</v>
      </c>
      <c r="F89" s="31" t="s">
        <v>190</v>
      </c>
      <c r="G89" s="32">
        <v>68.4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12.75">
      <c r="A90" s="34" t="s">
        <v>53</v>
      </c>
      <c r="E90" s="35" t="s">
        <v>294</v>
      </c>
    </row>
    <row r="91" spans="1:5" ht="76.5">
      <c r="A91" s="38" t="s">
        <v>55</v>
      </c>
      <c r="E91" s="37" t="s">
        <v>295</v>
      </c>
    </row>
    <row r="92" spans="1:16" ht="12.75">
      <c r="A92" s="24" t="s">
        <v>48</v>
      </c>
      <c r="B92" s="29" t="s">
        <v>296</v>
      </c>
      <c r="C92" s="29" t="s">
        <v>297</v>
      </c>
      <c r="D92" s="24" t="s">
        <v>50</v>
      </c>
      <c r="E92" s="30" t="s">
        <v>298</v>
      </c>
      <c r="F92" s="31" t="s">
        <v>190</v>
      </c>
      <c r="G92" s="32">
        <v>108.4</v>
      </c>
      <c r="H92" s="33">
        <v>0</v>
      </c>
      <c r="I92" s="33">
        <f>ROUND(ROUND(H92,2)*ROUND(G92,3),2)</f>
      </c>
      <c r="O92">
        <f>(I92*21)/100</f>
      </c>
      <c r="P92" t="s">
        <v>27</v>
      </c>
    </row>
    <row r="93" spans="1:5" ht="12.75">
      <c r="A93" s="34" t="s">
        <v>53</v>
      </c>
      <c r="E93" s="35" t="s">
        <v>299</v>
      </c>
    </row>
    <row r="94" spans="1:5" ht="76.5">
      <c r="A94" s="38" t="s">
        <v>55</v>
      </c>
      <c r="E94" s="37" t="s">
        <v>300</v>
      </c>
    </row>
    <row r="95" spans="1:16" ht="12.75">
      <c r="A95" s="24" t="s">
        <v>48</v>
      </c>
      <c r="B95" s="29" t="s">
        <v>301</v>
      </c>
      <c r="C95" s="29" t="s">
        <v>302</v>
      </c>
      <c r="D95" s="24" t="s">
        <v>50</v>
      </c>
      <c r="E95" s="30" t="s">
        <v>303</v>
      </c>
      <c r="F95" s="31" t="s">
        <v>190</v>
      </c>
      <c r="G95" s="32">
        <v>108.4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12.75">
      <c r="A96" s="34" t="s">
        <v>53</v>
      </c>
      <c r="E96" s="35" t="s">
        <v>304</v>
      </c>
    </row>
    <row r="97" spans="1:5" ht="76.5">
      <c r="A97" s="38" t="s">
        <v>55</v>
      </c>
      <c r="E97" s="37" t="s">
        <v>300</v>
      </c>
    </row>
    <row r="98" spans="1:16" ht="12.75">
      <c r="A98" s="24" t="s">
        <v>48</v>
      </c>
      <c r="B98" s="29" t="s">
        <v>305</v>
      </c>
      <c r="C98" s="29" t="s">
        <v>306</v>
      </c>
      <c r="D98" s="24" t="s">
        <v>50</v>
      </c>
      <c r="E98" s="30" t="s">
        <v>307</v>
      </c>
      <c r="F98" s="31" t="s">
        <v>190</v>
      </c>
      <c r="G98" s="32">
        <v>23.5</v>
      </c>
      <c r="H98" s="33">
        <v>0</v>
      </c>
      <c r="I98" s="33">
        <f>ROUND(ROUND(H98,2)*ROUND(G98,3),2)</f>
      </c>
      <c r="O98">
        <f>(I98*21)/100</f>
      </c>
      <c r="P98" t="s">
        <v>27</v>
      </c>
    </row>
    <row r="99" spans="1:5" ht="12.75">
      <c r="A99" s="34" t="s">
        <v>53</v>
      </c>
      <c r="E99" s="35" t="s">
        <v>308</v>
      </c>
    </row>
    <row r="100" spans="1:5" ht="25.5">
      <c r="A100" s="38" t="s">
        <v>55</v>
      </c>
      <c r="E100" s="37" t="s">
        <v>309</v>
      </c>
    </row>
    <row r="101" spans="1:16" ht="12.75">
      <c r="A101" s="24" t="s">
        <v>48</v>
      </c>
      <c r="B101" s="29" t="s">
        <v>310</v>
      </c>
      <c r="C101" s="29" t="s">
        <v>311</v>
      </c>
      <c r="D101" s="24" t="s">
        <v>50</v>
      </c>
      <c r="E101" s="30" t="s">
        <v>312</v>
      </c>
      <c r="F101" s="31" t="s">
        <v>190</v>
      </c>
      <c r="G101" s="32">
        <v>23.5</v>
      </c>
      <c r="H101" s="33">
        <v>0</v>
      </c>
      <c r="I101" s="33">
        <f>ROUND(ROUND(H101,2)*ROUND(G101,3),2)</f>
      </c>
      <c r="O101">
        <f>(I101*21)/100</f>
      </c>
      <c r="P101" t="s">
        <v>27</v>
      </c>
    </row>
    <row r="102" spans="1:5" ht="12.75">
      <c r="A102" s="34" t="s">
        <v>53</v>
      </c>
      <c r="E102" s="35" t="s">
        <v>313</v>
      </c>
    </row>
    <row r="103" spans="1:5" ht="25.5">
      <c r="A103" s="38" t="s">
        <v>55</v>
      </c>
      <c r="E103" s="37" t="s">
        <v>309</v>
      </c>
    </row>
    <row r="104" spans="1:16" ht="25.5">
      <c r="A104" s="24" t="s">
        <v>48</v>
      </c>
      <c r="B104" s="29" t="s">
        <v>314</v>
      </c>
      <c r="C104" s="29" t="s">
        <v>315</v>
      </c>
      <c r="D104" s="24" t="s">
        <v>50</v>
      </c>
      <c r="E104" s="30" t="s">
        <v>316</v>
      </c>
      <c r="F104" s="31" t="s">
        <v>190</v>
      </c>
      <c r="G104" s="32">
        <v>108.4</v>
      </c>
      <c r="H104" s="33">
        <v>0</v>
      </c>
      <c r="I104" s="33">
        <f>ROUND(ROUND(H104,2)*ROUND(G104,3),2)</f>
      </c>
      <c r="O104">
        <f>(I104*21)/100</f>
      </c>
      <c r="P104" t="s">
        <v>27</v>
      </c>
    </row>
    <row r="105" spans="1:5" ht="12.75">
      <c r="A105" s="34" t="s">
        <v>53</v>
      </c>
      <c r="E105" s="35" t="s">
        <v>317</v>
      </c>
    </row>
    <row r="106" spans="1:5" ht="76.5">
      <c r="A106" s="38" t="s">
        <v>55</v>
      </c>
      <c r="E106" s="37" t="s">
        <v>300</v>
      </c>
    </row>
    <row r="107" spans="1:16" ht="12.75">
      <c r="A107" s="24" t="s">
        <v>48</v>
      </c>
      <c r="B107" s="29" t="s">
        <v>318</v>
      </c>
      <c r="C107" s="29" t="s">
        <v>319</v>
      </c>
      <c r="D107" s="24" t="s">
        <v>50</v>
      </c>
      <c r="E107" s="30" t="s">
        <v>320</v>
      </c>
      <c r="F107" s="31" t="s">
        <v>190</v>
      </c>
      <c r="G107" s="32">
        <v>22.1</v>
      </c>
      <c r="H107" s="33">
        <v>0</v>
      </c>
      <c r="I107" s="33">
        <f>ROUND(ROUND(H107,2)*ROUND(G107,3),2)</f>
      </c>
      <c r="O107">
        <f>(I107*21)/100</f>
      </c>
      <c r="P107" t="s">
        <v>27</v>
      </c>
    </row>
    <row r="108" spans="1:5" ht="12.75">
      <c r="A108" s="34" t="s">
        <v>53</v>
      </c>
      <c r="E108" s="35" t="s">
        <v>321</v>
      </c>
    </row>
    <row r="109" spans="1:5" ht="25.5">
      <c r="A109" s="38" t="s">
        <v>55</v>
      </c>
      <c r="E109" s="37" t="s">
        <v>290</v>
      </c>
    </row>
    <row r="110" spans="1:16" ht="12.75">
      <c r="A110" s="24" t="s">
        <v>48</v>
      </c>
      <c r="B110" s="29" t="s">
        <v>322</v>
      </c>
      <c r="C110" s="29" t="s">
        <v>323</v>
      </c>
      <c r="D110" s="24" t="s">
        <v>50</v>
      </c>
      <c r="E110" s="30" t="s">
        <v>324</v>
      </c>
      <c r="F110" s="31" t="s">
        <v>190</v>
      </c>
      <c r="G110" s="32">
        <v>32.5</v>
      </c>
      <c r="H110" s="33">
        <v>0</v>
      </c>
      <c r="I110" s="33">
        <f>ROUND(ROUND(H110,2)*ROUND(G110,3),2)</f>
      </c>
      <c r="O110">
        <f>(I110*21)/100</f>
      </c>
      <c r="P110" t="s">
        <v>27</v>
      </c>
    </row>
    <row r="111" spans="1:5" ht="38.25">
      <c r="A111" s="34" t="s">
        <v>53</v>
      </c>
      <c r="E111" s="35" t="s">
        <v>325</v>
      </c>
    </row>
    <row r="112" spans="1:5" ht="25.5">
      <c r="A112" s="36" t="s">
        <v>55</v>
      </c>
      <c r="E112" s="37" t="s">
        <v>326</v>
      </c>
    </row>
    <row r="113" spans="1:18" ht="12.75" customHeight="1">
      <c r="A113" s="6" t="s">
        <v>46</v>
      </c>
      <c r="B113" s="6"/>
      <c r="C113" s="41" t="s">
        <v>43</v>
      </c>
      <c r="D113" s="6"/>
      <c r="E113" s="27" t="s">
        <v>139</v>
      </c>
      <c r="F113" s="6"/>
      <c r="G113" s="6"/>
      <c r="H113" s="6"/>
      <c r="I113" s="42">
        <f>0+Q113</f>
      </c>
      <c r="O113">
        <f>0+R113</f>
      </c>
      <c r="Q113">
        <f>0+I114+I117+I120+I123+I126</f>
      </c>
      <c r="R113">
        <f>0+O114+O117+O120+O123+O126</f>
      </c>
    </row>
    <row r="114" spans="1:16" ht="12.75">
      <c r="A114" s="24" t="s">
        <v>48</v>
      </c>
      <c r="B114" s="29" t="s">
        <v>327</v>
      </c>
      <c r="C114" s="29" t="s">
        <v>328</v>
      </c>
      <c r="D114" s="24" t="s">
        <v>245</v>
      </c>
      <c r="E114" s="30" t="s">
        <v>329</v>
      </c>
      <c r="F114" s="31" t="s">
        <v>92</v>
      </c>
      <c r="G114" s="32">
        <v>1</v>
      </c>
      <c r="H114" s="33">
        <v>0</v>
      </c>
      <c r="I114" s="33">
        <f>ROUND(ROUND(H114,2)*ROUND(G114,3),2)</f>
      </c>
      <c r="O114">
        <f>(I114*21)/100</f>
      </c>
      <c r="P114" t="s">
        <v>27</v>
      </c>
    </row>
    <row r="115" spans="1:5" ht="25.5">
      <c r="A115" s="34" t="s">
        <v>53</v>
      </c>
      <c r="E115" s="35" t="s">
        <v>330</v>
      </c>
    </row>
    <row r="116" spans="1:5" ht="12.75">
      <c r="A116" s="38" t="s">
        <v>55</v>
      </c>
      <c r="E116" s="37" t="s">
        <v>56</v>
      </c>
    </row>
    <row r="117" spans="1:16" ht="12.75">
      <c r="A117" s="24" t="s">
        <v>48</v>
      </c>
      <c r="B117" s="29" t="s">
        <v>331</v>
      </c>
      <c r="C117" s="29" t="s">
        <v>332</v>
      </c>
      <c r="D117" s="24" t="s">
        <v>50</v>
      </c>
      <c r="E117" s="30" t="s">
        <v>333</v>
      </c>
      <c r="F117" s="31" t="s">
        <v>142</v>
      </c>
      <c r="G117" s="32">
        <v>41</v>
      </c>
      <c r="H117" s="33">
        <v>0</v>
      </c>
      <c r="I117" s="33">
        <f>ROUND(ROUND(H117,2)*ROUND(G117,3),2)</f>
      </c>
      <c r="O117">
        <f>(I117*21)/100</f>
      </c>
      <c r="P117" t="s">
        <v>27</v>
      </c>
    </row>
    <row r="118" spans="1:5" ht="25.5">
      <c r="A118" s="34" t="s">
        <v>53</v>
      </c>
      <c r="E118" s="35" t="s">
        <v>334</v>
      </c>
    </row>
    <row r="119" spans="1:5" ht="12.75">
      <c r="A119" s="38" t="s">
        <v>55</v>
      </c>
      <c r="E119" s="37" t="s">
        <v>335</v>
      </c>
    </row>
    <row r="120" spans="1:16" ht="12.75">
      <c r="A120" s="24" t="s">
        <v>48</v>
      </c>
      <c r="B120" s="29" t="s">
        <v>336</v>
      </c>
      <c r="C120" s="29" t="s">
        <v>337</v>
      </c>
      <c r="D120" s="24" t="s">
        <v>50</v>
      </c>
      <c r="E120" s="30" t="s">
        <v>338</v>
      </c>
      <c r="F120" s="31" t="s">
        <v>142</v>
      </c>
      <c r="G120" s="32">
        <v>32.15</v>
      </c>
      <c r="H120" s="33">
        <v>0</v>
      </c>
      <c r="I120" s="33">
        <f>ROUND(ROUND(H120,2)*ROUND(G120,3),2)</f>
      </c>
      <c r="O120">
        <f>(I120*21)/100</f>
      </c>
      <c r="P120" t="s">
        <v>27</v>
      </c>
    </row>
    <row r="121" spans="1:5" ht="12.75">
      <c r="A121" s="34" t="s">
        <v>53</v>
      </c>
      <c r="E121" s="35" t="s">
        <v>339</v>
      </c>
    </row>
    <row r="122" spans="1:5" ht="12.75">
      <c r="A122" s="38" t="s">
        <v>55</v>
      </c>
      <c r="E122" s="37" t="s">
        <v>340</v>
      </c>
    </row>
    <row r="123" spans="1:16" ht="12.75">
      <c r="A123" s="24" t="s">
        <v>48</v>
      </c>
      <c r="B123" s="29" t="s">
        <v>341</v>
      </c>
      <c r="C123" s="29" t="s">
        <v>342</v>
      </c>
      <c r="D123" s="24" t="s">
        <v>50</v>
      </c>
      <c r="E123" s="30" t="s">
        <v>343</v>
      </c>
      <c r="F123" s="31" t="s">
        <v>142</v>
      </c>
      <c r="G123" s="32">
        <v>67.45</v>
      </c>
      <c r="H123" s="33">
        <v>0</v>
      </c>
      <c r="I123" s="33">
        <f>ROUND(ROUND(H123,2)*ROUND(G123,3),2)</f>
      </c>
      <c r="O123">
        <f>(I123*21)/100</f>
      </c>
      <c r="P123" t="s">
        <v>27</v>
      </c>
    </row>
    <row r="124" spans="1:5" ht="12.75">
      <c r="A124" s="34" t="s">
        <v>53</v>
      </c>
      <c r="E124" s="35" t="s">
        <v>50</v>
      </c>
    </row>
    <row r="125" spans="1:5" ht="76.5">
      <c r="A125" s="38" t="s">
        <v>55</v>
      </c>
      <c r="E125" s="37" t="s">
        <v>344</v>
      </c>
    </row>
    <row r="126" spans="1:16" ht="12.75">
      <c r="A126" s="24" t="s">
        <v>48</v>
      </c>
      <c r="B126" s="29" t="s">
        <v>345</v>
      </c>
      <c r="C126" s="29" t="s">
        <v>346</v>
      </c>
      <c r="D126" s="24" t="s">
        <v>50</v>
      </c>
      <c r="E126" s="30" t="s">
        <v>347</v>
      </c>
      <c r="F126" s="31" t="s">
        <v>142</v>
      </c>
      <c r="G126" s="32">
        <v>35.3</v>
      </c>
      <c r="H126" s="33">
        <v>0</v>
      </c>
      <c r="I126" s="33">
        <f>ROUND(ROUND(H126,2)*ROUND(G126,3),2)</f>
      </c>
      <c r="O126">
        <f>(I126*21)/100</f>
      </c>
      <c r="P126" t="s">
        <v>27</v>
      </c>
    </row>
    <row r="127" spans="1:5" ht="12.75">
      <c r="A127" s="34" t="s">
        <v>53</v>
      </c>
      <c r="E127" s="35" t="s">
        <v>50</v>
      </c>
    </row>
    <row r="128" spans="1:5" ht="25.5">
      <c r="A128" s="36" t="s">
        <v>55</v>
      </c>
      <c r="E128" s="37" t="s">
        <v>348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0+O9+O25+O62+O96+O136+O167+O171+O187+O191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351</v>
      </c>
      <c r="I3" s="39">
        <f>0+I9+I25+I62+I96+I136+I167+I171+I187+I191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349</v>
      </c>
      <c r="D4" s="1"/>
      <c r="E4" s="14" t="s">
        <v>350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351</v>
      </c>
      <c r="D5" s="6"/>
      <c r="E5" s="18" t="s">
        <v>350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0+I10+I13+I16+I19+I22</f>
      </c>
      <c r="R9">
        <f>0+O10+O13+O16+O19+O22</f>
      </c>
    </row>
    <row r="10" spans="1:16" ht="25.5">
      <c r="A10" s="24" t="s">
        <v>48</v>
      </c>
      <c r="B10" s="29" t="s">
        <v>32</v>
      </c>
      <c r="C10" s="29" t="s">
        <v>199</v>
      </c>
      <c r="D10" s="24" t="s">
        <v>50</v>
      </c>
      <c r="E10" s="30" t="s">
        <v>200</v>
      </c>
      <c r="F10" s="31" t="s">
        <v>108</v>
      </c>
      <c r="G10" s="32">
        <v>362.986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53</v>
      </c>
      <c r="E11" s="35" t="s">
        <v>122</v>
      </c>
    </row>
    <row r="12" spans="1:5" ht="38.25">
      <c r="A12" s="38" t="s">
        <v>55</v>
      </c>
      <c r="E12" s="37" t="s">
        <v>352</v>
      </c>
    </row>
    <row r="13" spans="1:16" ht="12.75">
      <c r="A13" s="24" t="s">
        <v>48</v>
      </c>
      <c r="B13" s="29" t="s">
        <v>27</v>
      </c>
      <c r="C13" s="29" t="s">
        <v>353</v>
      </c>
      <c r="D13" s="24" t="s">
        <v>50</v>
      </c>
      <c r="E13" s="30" t="s">
        <v>354</v>
      </c>
      <c r="F13" s="31" t="s">
        <v>52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355</v>
      </c>
    </row>
    <row r="15" spans="1:5" ht="12.75">
      <c r="A15" s="38" t="s">
        <v>55</v>
      </c>
      <c r="E15" s="37" t="s">
        <v>56</v>
      </c>
    </row>
    <row r="16" spans="1:16" ht="12.75">
      <c r="A16" s="24" t="s">
        <v>48</v>
      </c>
      <c r="B16" s="29" t="s">
        <v>26</v>
      </c>
      <c r="C16" s="29" t="s">
        <v>356</v>
      </c>
      <c r="D16" s="24" t="s">
        <v>50</v>
      </c>
      <c r="E16" s="30" t="s">
        <v>357</v>
      </c>
      <c r="F16" s="31" t="s">
        <v>92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53</v>
      </c>
      <c r="E17" s="35" t="s">
        <v>50</v>
      </c>
    </row>
    <row r="18" spans="1:5" ht="12.75">
      <c r="A18" s="38" t="s">
        <v>55</v>
      </c>
      <c r="E18" s="37" t="s">
        <v>56</v>
      </c>
    </row>
    <row r="19" spans="1:16" ht="12.75">
      <c r="A19" s="24" t="s">
        <v>48</v>
      </c>
      <c r="B19" s="29" t="s">
        <v>36</v>
      </c>
      <c r="C19" s="29" t="s">
        <v>358</v>
      </c>
      <c r="D19" s="24" t="s">
        <v>50</v>
      </c>
      <c r="E19" s="30" t="s">
        <v>359</v>
      </c>
      <c r="F19" s="31" t="s">
        <v>52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53</v>
      </c>
      <c r="E20" s="35" t="s">
        <v>360</v>
      </c>
    </row>
    <row r="21" spans="1:5" ht="12.75">
      <c r="A21" s="38" t="s">
        <v>55</v>
      </c>
      <c r="E21" s="37" t="s">
        <v>56</v>
      </c>
    </row>
    <row r="22" spans="1:16" ht="12.75">
      <c r="A22" s="24" t="s">
        <v>48</v>
      </c>
      <c r="B22" s="29" t="s">
        <v>38</v>
      </c>
      <c r="C22" s="29" t="s">
        <v>361</v>
      </c>
      <c r="D22" s="24" t="s">
        <v>50</v>
      </c>
      <c r="E22" s="30" t="s">
        <v>362</v>
      </c>
      <c r="F22" s="31" t="s">
        <v>92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53</v>
      </c>
      <c r="E23" s="35" t="s">
        <v>363</v>
      </c>
    </row>
    <row r="24" spans="1:5" ht="12.75">
      <c r="A24" s="36" t="s">
        <v>55</v>
      </c>
      <c r="E24" s="37" t="s">
        <v>56</v>
      </c>
    </row>
    <row r="25" spans="1:18" ht="12.75" customHeight="1">
      <c r="A25" s="6" t="s">
        <v>46</v>
      </c>
      <c r="B25" s="6"/>
      <c r="C25" s="41" t="s">
        <v>32</v>
      </c>
      <c r="D25" s="6"/>
      <c r="E25" s="27" t="s">
        <v>125</v>
      </c>
      <c r="F25" s="6"/>
      <c r="G25" s="6"/>
      <c r="H25" s="6"/>
      <c r="I25" s="42">
        <f>0+Q25</f>
      </c>
      <c r="O25">
        <f>0+R25</f>
      </c>
      <c r="Q25">
        <f>0+I26+I29+I32+I35+I38+I41+I44+I47+I50+I53+I56+I59</f>
      </c>
      <c r="R25">
        <f>0+O26+O29+O32+O35+O38+O41+O44+O47+O50+O53+O56+O59</f>
      </c>
    </row>
    <row r="26" spans="1:16" ht="12.75">
      <c r="A26" s="24" t="s">
        <v>48</v>
      </c>
      <c r="B26" s="29" t="s">
        <v>40</v>
      </c>
      <c r="C26" s="29" t="s">
        <v>364</v>
      </c>
      <c r="D26" s="24" t="s">
        <v>50</v>
      </c>
      <c r="E26" s="30" t="s">
        <v>365</v>
      </c>
      <c r="F26" s="31" t="s">
        <v>366</v>
      </c>
      <c r="G26" s="32">
        <v>500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38.25">
      <c r="A27" s="34" t="s">
        <v>53</v>
      </c>
      <c r="E27" s="35" t="s">
        <v>367</v>
      </c>
    </row>
    <row r="28" spans="1:5" ht="12.75">
      <c r="A28" s="38" t="s">
        <v>55</v>
      </c>
      <c r="E28" s="37" t="s">
        <v>368</v>
      </c>
    </row>
    <row r="29" spans="1:16" ht="12.75">
      <c r="A29" s="24" t="s">
        <v>48</v>
      </c>
      <c r="B29" s="29" t="s">
        <v>71</v>
      </c>
      <c r="C29" s="29" t="s">
        <v>369</v>
      </c>
      <c r="D29" s="24" t="s">
        <v>50</v>
      </c>
      <c r="E29" s="30" t="s">
        <v>370</v>
      </c>
      <c r="F29" s="31" t="s">
        <v>142</v>
      </c>
      <c r="G29" s="32">
        <v>25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53</v>
      </c>
      <c r="E30" s="35" t="s">
        <v>371</v>
      </c>
    </row>
    <row r="31" spans="1:5" ht="12.75">
      <c r="A31" s="38" t="s">
        <v>55</v>
      </c>
      <c r="E31" s="37" t="s">
        <v>372</v>
      </c>
    </row>
    <row r="32" spans="1:16" ht="12.75">
      <c r="A32" s="24" t="s">
        <v>48</v>
      </c>
      <c r="B32" s="29" t="s">
        <v>75</v>
      </c>
      <c r="C32" s="29" t="s">
        <v>373</v>
      </c>
      <c r="D32" s="24" t="s">
        <v>50</v>
      </c>
      <c r="E32" s="30" t="s">
        <v>374</v>
      </c>
      <c r="F32" s="31" t="s">
        <v>128</v>
      </c>
      <c r="G32" s="32">
        <v>2.877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53</v>
      </c>
      <c r="E33" s="35" t="s">
        <v>375</v>
      </c>
    </row>
    <row r="34" spans="1:5" ht="25.5">
      <c r="A34" s="38" t="s">
        <v>55</v>
      </c>
      <c r="E34" s="37" t="s">
        <v>376</v>
      </c>
    </row>
    <row r="35" spans="1:16" ht="12.75">
      <c r="A35" s="24" t="s">
        <v>48</v>
      </c>
      <c r="B35" s="29" t="s">
        <v>43</v>
      </c>
      <c r="C35" s="29" t="s">
        <v>377</v>
      </c>
      <c r="D35" s="24" t="s">
        <v>50</v>
      </c>
      <c r="E35" s="30" t="s">
        <v>378</v>
      </c>
      <c r="F35" s="31" t="s">
        <v>128</v>
      </c>
      <c r="G35" s="32">
        <v>8.64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53</v>
      </c>
      <c r="E36" s="35" t="s">
        <v>50</v>
      </c>
    </row>
    <row r="37" spans="1:5" ht="25.5">
      <c r="A37" s="38" t="s">
        <v>55</v>
      </c>
      <c r="E37" s="37" t="s">
        <v>379</v>
      </c>
    </row>
    <row r="38" spans="1:16" ht="12.75">
      <c r="A38" s="24" t="s">
        <v>48</v>
      </c>
      <c r="B38" s="29" t="s">
        <v>45</v>
      </c>
      <c r="C38" s="29" t="s">
        <v>380</v>
      </c>
      <c r="D38" s="24" t="s">
        <v>50</v>
      </c>
      <c r="E38" s="30" t="s">
        <v>381</v>
      </c>
      <c r="F38" s="31" t="s">
        <v>128</v>
      </c>
      <c r="G38" s="32">
        <v>55.133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53</v>
      </c>
      <c r="E39" s="35" t="s">
        <v>382</v>
      </c>
    </row>
    <row r="40" spans="1:5" ht="102">
      <c r="A40" s="38" t="s">
        <v>55</v>
      </c>
      <c r="E40" s="37" t="s">
        <v>383</v>
      </c>
    </row>
    <row r="41" spans="1:16" ht="12.75">
      <c r="A41" s="24" t="s">
        <v>48</v>
      </c>
      <c r="B41" s="29" t="s">
        <v>85</v>
      </c>
      <c r="C41" s="29" t="s">
        <v>384</v>
      </c>
      <c r="D41" s="24" t="s">
        <v>50</v>
      </c>
      <c r="E41" s="30" t="s">
        <v>385</v>
      </c>
      <c r="F41" s="31" t="s">
        <v>128</v>
      </c>
      <c r="G41" s="32">
        <v>165.564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12.75">
      <c r="A42" s="34" t="s">
        <v>53</v>
      </c>
      <c r="E42" s="35" t="s">
        <v>386</v>
      </c>
    </row>
    <row r="43" spans="1:5" ht="102">
      <c r="A43" s="38" t="s">
        <v>55</v>
      </c>
      <c r="E43" s="37" t="s">
        <v>387</v>
      </c>
    </row>
    <row r="44" spans="1:16" ht="12.75">
      <c r="A44" s="24" t="s">
        <v>48</v>
      </c>
      <c r="B44" s="29" t="s">
        <v>89</v>
      </c>
      <c r="C44" s="29" t="s">
        <v>388</v>
      </c>
      <c r="D44" s="24" t="s">
        <v>50</v>
      </c>
      <c r="E44" s="30" t="s">
        <v>389</v>
      </c>
      <c r="F44" s="31" t="s">
        <v>128</v>
      </c>
      <c r="G44" s="32">
        <v>1.026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53</v>
      </c>
      <c r="E45" s="35" t="s">
        <v>390</v>
      </c>
    </row>
    <row r="46" spans="1:5" ht="76.5">
      <c r="A46" s="38" t="s">
        <v>55</v>
      </c>
      <c r="E46" s="37" t="s">
        <v>391</v>
      </c>
    </row>
    <row r="47" spans="1:16" ht="12.75">
      <c r="A47" s="24" t="s">
        <v>48</v>
      </c>
      <c r="B47" s="29" t="s">
        <v>95</v>
      </c>
      <c r="C47" s="29" t="s">
        <v>392</v>
      </c>
      <c r="D47" s="24" t="s">
        <v>50</v>
      </c>
      <c r="E47" s="30" t="s">
        <v>393</v>
      </c>
      <c r="F47" s="31" t="s">
        <v>128</v>
      </c>
      <c r="G47" s="32">
        <v>3.08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53</v>
      </c>
      <c r="E48" s="35" t="s">
        <v>394</v>
      </c>
    </row>
    <row r="49" spans="1:5" ht="76.5">
      <c r="A49" s="38" t="s">
        <v>55</v>
      </c>
      <c r="E49" s="37" t="s">
        <v>395</v>
      </c>
    </row>
    <row r="50" spans="1:16" ht="25.5">
      <c r="A50" s="24" t="s">
        <v>48</v>
      </c>
      <c r="B50" s="29" t="s">
        <v>99</v>
      </c>
      <c r="C50" s="29" t="s">
        <v>396</v>
      </c>
      <c r="D50" s="24" t="s">
        <v>397</v>
      </c>
      <c r="E50" s="30" t="s">
        <v>398</v>
      </c>
      <c r="F50" s="31" t="s">
        <v>128</v>
      </c>
      <c r="G50" s="32">
        <v>1.402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53</v>
      </c>
      <c r="E51" s="35" t="s">
        <v>399</v>
      </c>
    </row>
    <row r="52" spans="1:5" ht="12.75">
      <c r="A52" s="38" t="s">
        <v>55</v>
      </c>
      <c r="E52" s="37" t="s">
        <v>400</v>
      </c>
    </row>
    <row r="53" spans="1:16" ht="12.75">
      <c r="A53" s="24" t="s">
        <v>48</v>
      </c>
      <c r="B53" s="29" t="s">
        <v>162</v>
      </c>
      <c r="C53" s="29" t="s">
        <v>401</v>
      </c>
      <c r="D53" s="24" t="s">
        <v>397</v>
      </c>
      <c r="E53" s="30" t="s">
        <v>402</v>
      </c>
      <c r="F53" s="31" t="s">
        <v>128</v>
      </c>
      <c r="G53" s="32">
        <v>4.209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53</v>
      </c>
      <c r="E54" s="35" t="s">
        <v>403</v>
      </c>
    </row>
    <row r="55" spans="1:5" ht="12.75">
      <c r="A55" s="38" t="s">
        <v>55</v>
      </c>
      <c r="E55" s="37" t="s">
        <v>404</v>
      </c>
    </row>
    <row r="56" spans="1:16" ht="12.75">
      <c r="A56" s="24" t="s">
        <v>48</v>
      </c>
      <c r="B56" s="29" t="s">
        <v>167</v>
      </c>
      <c r="C56" s="29" t="s">
        <v>405</v>
      </c>
      <c r="D56" s="24" t="s">
        <v>50</v>
      </c>
      <c r="E56" s="30" t="s">
        <v>406</v>
      </c>
      <c r="F56" s="31" t="s">
        <v>128</v>
      </c>
      <c r="G56" s="32">
        <v>181.493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53</v>
      </c>
      <c r="E57" s="35" t="s">
        <v>50</v>
      </c>
    </row>
    <row r="58" spans="1:5" ht="25.5">
      <c r="A58" s="38" t="s">
        <v>55</v>
      </c>
      <c r="E58" s="37" t="s">
        <v>407</v>
      </c>
    </row>
    <row r="59" spans="1:16" ht="12.75">
      <c r="A59" s="24" t="s">
        <v>48</v>
      </c>
      <c r="B59" s="29" t="s">
        <v>172</v>
      </c>
      <c r="C59" s="29" t="s">
        <v>408</v>
      </c>
      <c r="D59" s="24" t="s">
        <v>50</v>
      </c>
      <c r="E59" s="30" t="s">
        <v>409</v>
      </c>
      <c r="F59" s="31" t="s">
        <v>128</v>
      </c>
      <c r="G59" s="32">
        <v>8.64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53</v>
      </c>
      <c r="E60" s="35" t="s">
        <v>410</v>
      </c>
    </row>
    <row r="61" spans="1:5" ht="12.75">
      <c r="A61" s="36" t="s">
        <v>55</v>
      </c>
      <c r="E61" s="37" t="s">
        <v>411</v>
      </c>
    </row>
    <row r="62" spans="1:18" ht="12.75" customHeight="1">
      <c r="A62" s="6" t="s">
        <v>46</v>
      </c>
      <c r="B62" s="6"/>
      <c r="C62" s="41" t="s">
        <v>27</v>
      </c>
      <c r="D62" s="6"/>
      <c r="E62" s="27" t="s">
        <v>243</v>
      </c>
      <c r="F62" s="6"/>
      <c r="G62" s="6"/>
      <c r="H62" s="6"/>
      <c r="I62" s="42">
        <f>0+Q62</f>
      </c>
      <c r="O62">
        <f>0+R62</f>
      </c>
      <c r="Q62">
        <f>0+I63+I66+I69+I72+I75+I78+I81+I84+I87+I90+I93</f>
      </c>
      <c r="R62">
        <f>0+O63+O66+O69+O72+O75+O78+O81+O84+O87+O90+O93</f>
      </c>
    </row>
    <row r="63" spans="1:16" ht="12.75">
      <c r="A63" s="24" t="s">
        <v>48</v>
      </c>
      <c r="B63" s="29" t="s">
        <v>177</v>
      </c>
      <c r="C63" s="29" t="s">
        <v>412</v>
      </c>
      <c r="D63" s="24" t="s">
        <v>50</v>
      </c>
      <c r="E63" s="30" t="s">
        <v>413</v>
      </c>
      <c r="F63" s="31" t="s">
        <v>142</v>
      </c>
      <c r="G63" s="32">
        <v>28.189</v>
      </c>
      <c r="H63" s="33">
        <v>0</v>
      </c>
      <c r="I63" s="33">
        <f>ROUND(ROUND(H63,2)*ROUND(G63,3),2)</f>
      </c>
      <c r="O63">
        <f>(I63*21)/100</f>
      </c>
      <c r="P63" t="s">
        <v>27</v>
      </c>
    </row>
    <row r="64" spans="1:5" ht="25.5">
      <c r="A64" s="34" t="s">
        <v>53</v>
      </c>
      <c r="E64" s="35" t="s">
        <v>414</v>
      </c>
    </row>
    <row r="65" spans="1:5" ht="76.5">
      <c r="A65" s="38" t="s">
        <v>55</v>
      </c>
      <c r="E65" s="37" t="s">
        <v>415</v>
      </c>
    </row>
    <row r="66" spans="1:16" ht="12.75">
      <c r="A66" s="24" t="s">
        <v>48</v>
      </c>
      <c r="B66" s="29" t="s">
        <v>182</v>
      </c>
      <c r="C66" s="29" t="s">
        <v>416</v>
      </c>
      <c r="D66" s="24" t="s">
        <v>50</v>
      </c>
      <c r="E66" s="30" t="s">
        <v>417</v>
      </c>
      <c r="F66" s="31" t="s">
        <v>190</v>
      </c>
      <c r="G66" s="32">
        <v>56.726</v>
      </c>
      <c r="H66" s="33">
        <v>0</v>
      </c>
      <c r="I66" s="33">
        <f>ROUND(ROUND(H66,2)*ROUND(G66,3),2)</f>
      </c>
      <c r="O66">
        <f>(I66*21)/100</f>
      </c>
      <c r="P66" t="s">
        <v>27</v>
      </c>
    </row>
    <row r="67" spans="1:5" ht="38.25">
      <c r="A67" s="34" t="s">
        <v>53</v>
      </c>
      <c r="E67" s="35" t="s">
        <v>418</v>
      </c>
    </row>
    <row r="68" spans="1:5" ht="12.75">
      <c r="A68" s="38" t="s">
        <v>55</v>
      </c>
      <c r="E68" s="37" t="s">
        <v>419</v>
      </c>
    </row>
    <row r="69" spans="1:16" ht="12.75">
      <c r="A69" s="24" t="s">
        <v>48</v>
      </c>
      <c r="B69" s="29" t="s">
        <v>187</v>
      </c>
      <c r="C69" s="29" t="s">
        <v>420</v>
      </c>
      <c r="D69" s="24" t="s">
        <v>50</v>
      </c>
      <c r="E69" s="30" t="s">
        <v>421</v>
      </c>
      <c r="F69" s="31" t="s">
        <v>190</v>
      </c>
      <c r="G69" s="32">
        <v>59.754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38.25">
      <c r="A70" s="34" t="s">
        <v>53</v>
      </c>
      <c r="E70" s="35" t="s">
        <v>422</v>
      </c>
    </row>
    <row r="71" spans="1:5" ht="25.5">
      <c r="A71" s="38" t="s">
        <v>55</v>
      </c>
      <c r="E71" s="37" t="s">
        <v>423</v>
      </c>
    </row>
    <row r="72" spans="1:16" ht="12.75">
      <c r="A72" s="24" t="s">
        <v>48</v>
      </c>
      <c r="B72" s="29" t="s">
        <v>266</v>
      </c>
      <c r="C72" s="29" t="s">
        <v>424</v>
      </c>
      <c r="D72" s="24" t="s">
        <v>50</v>
      </c>
      <c r="E72" s="30" t="s">
        <v>425</v>
      </c>
      <c r="F72" s="31" t="s">
        <v>128</v>
      </c>
      <c r="G72" s="32">
        <v>32.015</v>
      </c>
      <c r="H72" s="33">
        <v>0</v>
      </c>
      <c r="I72" s="33">
        <f>ROUND(ROUND(H72,2)*ROUND(G72,3),2)</f>
      </c>
      <c r="O72">
        <f>(I72*21)/100</f>
      </c>
      <c r="P72" t="s">
        <v>27</v>
      </c>
    </row>
    <row r="73" spans="1:5" ht="12.75">
      <c r="A73" s="34" t="s">
        <v>53</v>
      </c>
      <c r="E73" s="35" t="s">
        <v>426</v>
      </c>
    </row>
    <row r="74" spans="1:5" ht="12.75">
      <c r="A74" s="38" t="s">
        <v>55</v>
      </c>
      <c r="E74" s="37" t="s">
        <v>427</v>
      </c>
    </row>
    <row r="75" spans="1:16" ht="12.75">
      <c r="A75" s="24" t="s">
        <v>48</v>
      </c>
      <c r="B75" s="29" t="s">
        <v>271</v>
      </c>
      <c r="C75" s="29" t="s">
        <v>428</v>
      </c>
      <c r="D75" s="24" t="s">
        <v>50</v>
      </c>
      <c r="E75" s="30" t="s">
        <v>429</v>
      </c>
      <c r="F75" s="31" t="s">
        <v>128</v>
      </c>
      <c r="G75" s="32">
        <v>1.927</v>
      </c>
      <c r="H75" s="33">
        <v>0</v>
      </c>
      <c r="I75" s="33">
        <f>ROUND(ROUND(H75,2)*ROUND(G75,3),2)</f>
      </c>
      <c r="O75">
        <f>(I75*21)/100</f>
      </c>
      <c r="P75" t="s">
        <v>27</v>
      </c>
    </row>
    <row r="76" spans="1:5" ht="51">
      <c r="A76" s="34" t="s">
        <v>53</v>
      </c>
      <c r="E76" s="35" t="s">
        <v>430</v>
      </c>
    </row>
    <row r="77" spans="1:5" ht="12.75">
      <c r="A77" s="38" t="s">
        <v>55</v>
      </c>
      <c r="E77" s="37" t="s">
        <v>431</v>
      </c>
    </row>
    <row r="78" spans="1:16" ht="12.75">
      <c r="A78" s="24" t="s">
        <v>48</v>
      </c>
      <c r="B78" s="29" t="s">
        <v>276</v>
      </c>
      <c r="C78" s="29" t="s">
        <v>432</v>
      </c>
      <c r="D78" s="24" t="s">
        <v>50</v>
      </c>
      <c r="E78" s="30" t="s">
        <v>433</v>
      </c>
      <c r="F78" s="31" t="s">
        <v>108</v>
      </c>
      <c r="G78" s="32">
        <v>0.231</v>
      </c>
      <c r="H78" s="33">
        <v>0</v>
      </c>
      <c r="I78" s="33">
        <f>ROUND(ROUND(H78,2)*ROUND(G78,3),2)</f>
      </c>
      <c r="O78">
        <f>(I78*21)/100</f>
      </c>
      <c r="P78" t="s">
        <v>27</v>
      </c>
    </row>
    <row r="79" spans="1:5" ht="25.5">
      <c r="A79" s="34" t="s">
        <v>53</v>
      </c>
      <c r="E79" s="35" t="s">
        <v>434</v>
      </c>
    </row>
    <row r="80" spans="1:5" ht="12.75">
      <c r="A80" s="38" t="s">
        <v>55</v>
      </c>
      <c r="E80" s="37" t="s">
        <v>435</v>
      </c>
    </row>
    <row r="81" spans="1:16" ht="12.75">
      <c r="A81" s="24" t="s">
        <v>48</v>
      </c>
      <c r="B81" s="29" t="s">
        <v>281</v>
      </c>
      <c r="C81" s="29" t="s">
        <v>436</v>
      </c>
      <c r="D81" s="24" t="s">
        <v>397</v>
      </c>
      <c r="E81" s="30" t="s">
        <v>437</v>
      </c>
      <c r="F81" s="31" t="s">
        <v>128</v>
      </c>
      <c r="G81" s="32">
        <v>4.209</v>
      </c>
      <c r="H81" s="33">
        <v>0</v>
      </c>
      <c r="I81" s="33">
        <f>ROUND(ROUND(H81,2)*ROUND(G81,3),2)</f>
      </c>
      <c r="O81">
        <f>(I81*21)/100</f>
      </c>
      <c r="P81" t="s">
        <v>27</v>
      </c>
    </row>
    <row r="82" spans="1:5" ht="25.5">
      <c r="A82" s="34" t="s">
        <v>53</v>
      </c>
      <c r="E82" s="35" t="s">
        <v>438</v>
      </c>
    </row>
    <row r="83" spans="1:5" ht="12.75">
      <c r="A83" s="38" t="s">
        <v>55</v>
      </c>
      <c r="E83" s="37" t="s">
        <v>404</v>
      </c>
    </row>
    <row r="84" spans="1:16" ht="25.5">
      <c r="A84" s="24" t="s">
        <v>48</v>
      </c>
      <c r="B84" s="29" t="s">
        <v>286</v>
      </c>
      <c r="C84" s="29" t="s">
        <v>439</v>
      </c>
      <c r="D84" s="24" t="s">
        <v>440</v>
      </c>
      <c r="E84" s="30" t="s">
        <v>441</v>
      </c>
      <c r="F84" s="31" t="s">
        <v>92</v>
      </c>
      <c r="G84" s="32">
        <v>28</v>
      </c>
      <c r="H84" s="33">
        <v>0</v>
      </c>
      <c r="I84" s="33">
        <f>ROUND(ROUND(H84,2)*ROUND(G84,3),2)</f>
      </c>
      <c r="O84">
        <f>(I84*21)/100</f>
      </c>
      <c r="P84" t="s">
        <v>27</v>
      </c>
    </row>
    <row r="85" spans="1:5" ht="38.25">
      <c r="A85" s="34" t="s">
        <v>53</v>
      </c>
      <c r="E85" s="35" t="s">
        <v>442</v>
      </c>
    </row>
    <row r="86" spans="1:5" ht="12.75">
      <c r="A86" s="38" t="s">
        <v>55</v>
      </c>
      <c r="E86" s="37" t="s">
        <v>443</v>
      </c>
    </row>
    <row r="87" spans="1:16" ht="25.5">
      <c r="A87" s="24" t="s">
        <v>48</v>
      </c>
      <c r="B87" s="29" t="s">
        <v>291</v>
      </c>
      <c r="C87" s="29" t="s">
        <v>439</v>
      </c>
      <c r="D87" s="24" t="s">
        <v>444</v>
      </c>
      <c r="E87" s="30" t="s">
        <v>441</v>
      </c>
      <c r="F87" s="31" t="s">
        <v>92</v>
      </c>
      <c r="G87" s="32">
        <v>12</v>
      </c>
      <c r="H87" s="33">
        <v>0</v>
      </c>
      <c r="I87" s="33">
        <f>ROUND(ROUND(H87,2)*ROUND(G87,3),2)</f>
      </c>
      <c r="O87">
        <f>(I87*21)/100</f>
      </c>
      <c r="P87" t="s">
        <v>27</v>
      </c>
    </row>
    <row r="88" spans="1:5" ht="38.25">
      <c r="A88" s="34" t="s">
        <v>53</v>
      </c>
      <c r="E88" s="35" t="s">
        <v>445</v>
      </c>
    </row>
    <row r="89" spans="1:5" ht="12.75">
      <c r="A89" s="38" t="s">
        <v>55</v>
      </c>
      <c r="E89" s="37" t="s">
        <v>446</v>
      </c>
    </row>
    <row r="90" spans="1:16" ht="12.75">
      <c r="A90" s="24" t="s">
        <v>48</v>
      </c>
      <c r="B90" s="29" t="s">
        <v>296</v>
      </c>
      <c r="C90" s="29" t="s">
        <v>447</v>
      </c>
      <c r="D90" s="24" t="s">
        <v>50</v>
      </c>
      <c r="E90" s="30" t="s">
        <v>448</v>
      </c>
      <c r="F90" s="31" t="s">
        <v>190</v>
      </c>
      <c r="G90" s="32">
        <v>29.746</v>
      </c>
      <c r="H90" s="33">
        <v>0</v>
      </c>
      <c r="I90" s="33">
        <f>ROUND(ROUND(H90,2)*ROUND(G90,3),2)</f>
      </c>
      <c r="O90">
        <f>(I90*21)/100</f>
      </c>
      <c r="P90" t="s">
        <v>27</v>
      </c>
    </row>
    <row r="91" spans="1:5" ht="12.75">
      <c r="A91" s="34" t="s">
        <v>53</v>
      </c>
      <c r="E91" s="35" t="s">
        <v>449</v>
      </c>
    </row>
    <row r="92" spans="1:5" ht="76.5">
      <c r="A92" s="38" t="s">
        <v>55</v>
      </c>
      <c r="E92" s="37" t="s">
        <v>450</v>
      </c>
    </row>
    <row r="93" spans="1:16" ht="12.75">
      <c r="A93" s="24" t="s">
        <v>48</v>
      </c>
      <c r="B93" s="29" t="s">
        <v>301</v>
      </c>
      <c r="C93" s="29" t="s">
        <v>451</v>
      </c>
      <c r="D93" s="24" t="s">
        <v>50</v>
      </c>
      <c r="E93" s="30" t="s">
        <v>452</v>
      </c>
      <c r="F93" s="31" t="s">
        <v>190</v>
      </c>
      <c r="G93" s="32">
        <v>14.873</v>
      </c>
      <c r="H93" s="33">
        <v>0</v>
      </c>
      <c r="I93" s="33">
        <f>ROUND(ROUND(H93,2)*ROUND(G93,3),2)</f>
      </c>
      <c r="O93">
        <f>(I93*21)/100</f>
      </c>
      <c r="P93" t="s">
        <v>27</v>
      </c>
    </row>
    <row r="94" spans="1:5" ht="25.5">
      <c r="A94" s="34" t="s">
        <v>53</v>
      </c>
      <c r="E94" s="35" t="s">
        <v>453</v>
      </c>
    </row>
    <row r="95" spans="1:5" ht="76.5">
      <c r="A95" s="36" t="s">
        <v>55</v>
      </c>
      <c r="E95" s="37" t="s">
        <v>454</v>
      </c>
    </row>
    <row r="96" spans="1:18" ht="12.75" customHeight="1">
      <c r="A96" s="6" t="s">
        <v>46</v>
      </c>
      <c r="B96" s="6"/>
      <c r="C96" s="41" t="s">
        <v>26</v>
      </c>
      <c r="D96" s="6"/>
      <c r="E96" s="27" t="s">
        <v>455</v>
      </c>
      <c r="F96" s="6"/>
      <c r="G96" s="6"/>
      <c r="H96" s="6"/>
      <c r="I96" s="42">
        <f>0+Q96</f>
      </c>
      <c r="O96">
        <f>0+R96</f>
      </c>
      <c r="Q96">
        <f>0+I97+I100+I103+I106+I109+I112+I115+I118+I121+I124+I127+I130+I133</f>
      </c>
      <c r="R96">
        <f>0+O97+O100+O103+O106+O109+O112+O115+O118+O121+O124+O127+O130+O133</f>
      </c>
    </row>
    <row r="97" spans="1:16" ht="12.75">
      <c r="A97" s="24" t="s">
        <v>48</v>
      </c>
      <c r="B97" s="29" t="s">
        <v>305</v>
      </c>
      <c r="C97" s="29" t="s">
        <v>456</v>
      </c>
      <c r="D97" s="24" t="s">
        <v>50</v>
      </c>
      <c r="E97" s="30" t="s">
        <v>457</v>
      </c>
      <c r="F97" s="31" t="s">
        <v>458</v>
      </c>
      <c r="G97" s="32">
        <v>84</v>
      </c>
      <c r="H97" s="33">
        <v>0</v>
      </c>
      <c r="I97" s="33">
        <f>ROUND(ROUND(H97,2)*ROUND(G97,3),2)</f>
      </c>
      <c r="O97">
        <f>(I97*21)/100</f>
      </c>
      <c r="P97" t="s">
        <v>27</v>
      </c>
    </row>
    <row r="98" spans="1:5" ht="25.5">
      <c r="A98" s="34" t="s">
        <v>53</v>
      </c>
      <c r="E98" s="35" t="s">
        <v>459</v>
      </c>
    </row>
    <row r="99" spans="1:5" ht="76.5">
      <c r="A99" s="38" t="s">
        <v>55</v>
      </c>
      <c r="E99" s="37" t="s">
        <v>460</v>
      </c>
    </row>
    <row r="100" spans="1:16" ht="12.75">
      <c r="A100" s="24" t="s">
        <v>48</v>
      </c>
      <c r="B100" s="29" t="s">
        <v>310</v>
      </c>
      <c r="C100" s="29" t="s">
        <v>461</v>
      </c>
      <c r="D100" s="24" t="s">
        <v>50</v>
      </c>
      <c r="E100" s="30" t="s">
        <v>462</v>
      </c>
      <c r="F100" s="31" t="s">
        <v>128</v>
      </c>
      <c r="G100" s="32">
        <v>3.195</v>
      </c>
      <c r="H100" s="33">
        <v>0</v>
      </c>
      <c r="I100" s="33">
        <f>ROUND(ROUND(H100,2)*ROUND(G100,3),2)</f>
      </c>
      <c r="O100">
        <f>(I100*21)/100</f>
      </c>
      <c r="P100" t="s">
        <v>27</v>
      </c>
    </row>
    <row r="101" spans="1:5" ht="63.75">
      <c r="A101" s="34" t="s">
        <v>53</v>
      </c>
      <c r="E101" s="35" t="s">
        <v>463</v>
      </c>
    </row>
    <row r="102" spans="1:5" ht="76.5">
      <c r="A102" s="38" t="s">
        <v>55</v>
      </c>
      <c r="E102" s="37" t="s">
        <v>464</v>
      </c>
    </row>
    <row r="103" spans="1:16" ht="12.75">
      <c r="A103" s="24" t="s">
        <v>48</v>
      </c>
      <c r="B103" s="29" t="s">
        <v>314</v>
      </c>
      <c r="C103" s="29" t="s">
        <v>465</v>
      </c>
      <c r="D103" s="24" t="s">
        <v>50</v>
      </c>
      <c r="E103" s="30" t="s">
        <v>466</v>
      </c>
      <c r="F103" s="31" t="s">
        <v>108</v>
      </c>
      <c r="G103" s="32">
        <v>0.479</v>
      </c>
      <c r="H103" s="33">
        <v>0</v>
      </c>
      <c r="I103" s="33">
        <f>ROUND(ROUND(H103,2)*ROUND(G103,3),2)</f>
      </c>
      <c r="O103">
        <f>(I103*21)/100</f>
      </c>
      <c r="P103" t="s">
        <v>27</v>
      </c>
    </row>
    <row r="104" spans="1:5" ht="12.75">
      <c r="A104" s="34" t="s">
        <v>53</v>
      </c>
      <c r="E104" s="35" t="s">
        <v>467</v>
      </c>
    </row>
    <row r="105" spans="1:5" ht="12.75">
      <c r="A105" s="38" t="s">
        <v>55</v>
      </c>
      <c r="E105" s="37" t="s">
        <v>468</v>
      </c>
    </row>
    <row r="106" spans="1:16" ht="12.75">
      <c r="A106" s="24" t="s">
        <v>48</v>
      </c>
      <c r="B106" s="29" t="s">
        <v>318</v>
      </c>
      <c r="C106" s="29" t="s">
        <v>469</v>
      </c>
      <c r="D106" s="24" t="s">
        <v>50</v>
      </c>
      <c r="E106" s="30" t="s">
        <v>470</v>
      </c>
      <c r="F106" s="31" t="s">
        <v>128</v>
      </c>
      <c r="G106" s="32">
        <v>0.963</v>
      </c>
      <c r="H106" s="33">
        <v>0</v>
      </c>
      <c r="I106" s="33">
        <f>ROUND(ROUND(H106,2)*ROUND(G106,3),2)</f>
      </c>
      <c r="O106">
        <f>(I106*21)/100</f>
      </c>
      <c r="P106" t="s">
        <v>27</v>
      </c>
    </row>
    <row r="107" spans="1:5" ht="12.75">
      <c r="A107" s="34" t="s">
        <v>53</v>
      </c>
      <c r="E107" s="35" t="s">
        <v>471</v>
      </c>
    </row>
    <row r="108" spans="1:5" ht="25.5">
      <c r="A108" s="38" t="s">
        <v>55</v>
      </c>
      <c r="E108" s="37" t="s">
        <v>472</v>
      </c>
    </row>
    <row r="109" spans="1:16" ht="12.75">
      <c r="A109" s="24" t="s">
        <v>48</v>
      </c>
      <c r="B109" s="29" t="s">
        <v>322</v>
      </c>
      <c r="C109" s="29" t="s">
        <v>473</v>
      </c>
      <c r="D109" s="24" t="s">
        <v>50</v>
      </c>
      <c r="E109" s="30" t="s">
        <v>474</v>
      </c>
      <c r="F109" s="31" t="s">
        <v>128</v>
      </c>
      <c r="G109" s="32">
        <v>10.956</v>
      </c>
      <c r="H109" s="33">
        <v>0</v>
      </c>
      <c r="I109" s="33">
        <f>ROUND(ROUND(H109,2)*ROUND(G109,3),2)</f>
      </c>
      <c r="O109">
        <f>(I109*21)/100</f>
      </c>
      <c r="P109" t="s">
        <v>27</v>
      </c>
    </row>
    <row r="110" spans="1:5" ht="12.75">
      <c r="A110" s="34" t="s">
        <v>53</v>
      </c>
      <c r="E110" s="35" t="s">
        <v>475</v>
      </c>
    </row>
    <row r="111" spans="1:5" ht="127.5">
      <c r="A111" s="38" t="s">
        <v>55</v>
      </c>
      <c r="E111" s="37" t="s">
        <v>476</v>
      </c>
    </row>
    <row r="112" spans="1:16" ht="12.75">
      <c r="A112" s="24" t="s">
        <v>48</v>
      </c>
      <c r="B112" s="29" t="s">
        <v>327</v>
      </c>
      <c r="C112" s="29" t="s">
        <v>477</v>
      </c>
      <c r="D112" s="24" t="s">
        <v>50</v>
      </c>
      <c r="E112" s="30" t="s">
        <v>478</v>
      </c>
      <c r="F112" s="31" t="s">
        <v>128</v>
      </c>
      <c r="G112" s="32">
        <v>2.1</v>
      </c>
      <c r="H112" s="33">
        <v>0</v>
      </c>
      <c r="I112" s="33">
        <f>ROUND(ROUND(H112,2)*ROUND(G112,3),2)</f>
      </c>
      <c r="O112">
        <f>(I112*21)/100</f>
      </c>
      <c r="P112" t="s">
        <v>27</v>
      </c>
    </row>
    <row r="113" spans="1:5" ht="51">
      <c r="A113" s="34" t="s">
        <v>53</v>
      </c>
      <c r="E113" s="35" t="s">
        <v>479</v>
      </c>
    </row>
    <row r="114" spans="1:5" ht="12.75">
      <c r="A114" s="38" t="s">
        <v>55</v>
      </c>
      <c r="E114" s="37" t="s">
        <v>480</v>
      </c>
    </row>
    <row r="115" spans="1:16" ht="12.75">
      <c r="A115" s="24" t="s">
        <v>48</v>
      </c>
      <c r="B115" s="29" t="s">
        <v>331</v>
      </c>
      <c r="C115" s="29" t="s">
        <v>481</v>
      </c>
      <c r="D115" s="24" t="s">
        <v>50</v>
      </c>
      <c r="E115" s="30" t="s">
        <v>482</v>
      </c>
      <c r="F115" s="31" t="s">
        <v>108</v>
      </c>
      <c r="G115" s="32">
        <v>0.42</v>
      </c>
      <c r="H115" s="33">
        <v>0</v>
      </c>
      <c r="I115" s="33">
        <f>ROUND(ROUND(H115,2)*ROUND(G115,3),2)</f>
      </c>
      <c r="O115">
        <f>(I115*21)/100</f>
      </c>
      <c r="P115" t="s">
        <v>27</v>
      </c>
    </row>
    <row r="116" spans="1:5" ht="25.5">
      <c r="A116" s="34" t="s">
        <v>53</v>
      </c>
      <c r="E116" s="35" t="s">
        <v>483</v>
      </c>
    </row>
    <row r="117" spans="1:5" ht="12.75">
      <c r="A117" s="38" t="s">
        <v>55</v>
      </c>
      <c r="E117" s="37" t="s">
        <v>484</v>
      </c>
    </row>
    <row r="118" spans="1:16" ht="12.75">
      <c r="A118" s="24" t="s">
        <v>48</v>
      </c>
      <c r="B118" s="29" t="s">
        <v>336</v>
      </c>
      <c r="C118" s="29" t="s">
        <v>485</v>
      </c>
      <c r="D118" s="24" t="s">
        <v>50</v>
      </c>
      <c r="E118" s="30" t="s">
        <v>486</v>
      </c>
      <c r="F118" s="31" t="s">
        <v>128</v>
      </c>
      <c r="G118" s="32">
        <v>13.052</v>
      </c>
      <c r="H118" s="33">
        <v>0</v>
      </c>
      <c r="I118" s="33">
        <f>ROUND(ROUND(H118,2)*ROUND(G118,3),2)</f>
      </c>
      <c r="O118">
        <f>(I118*21)/100</f>
      </c>
      <c r="P118" t="s">
        <v>27</v>
      </c>
    </row>
    <row r="119" spans="1:5" ht="25.5">
      <c r="A119" s="34" t="s">
        <v>53</v>
      </c>
      <c r="E119" s="35" t="s">
        <v>487</v>
      </c>
    </row>
    <row r="120" spans="1:5" ht="102">
      <c r="A120" s="38" t="s">
        <v>55</v>
      </c>
      <c r="E120" s="37" t="s">
        <v>488</v>
      </c>
    </row>
    <row r="121" spans="1:16" ht="12.75">
      <c r="A121" s="24" t="s">
        <v>48</v>
      </c>
      <c r="B121" s="29" t="s">
        <v>341</v>
      </c>
      <c r="C121" s="29" t="s">
        <v>489</v>
      </c>
      <c r="D121" s="24" t="s">
        <v>50</v>
      </c>
      <c r="E121" s="30" t="s">
        <v>490</v>
      </c>
      <c r="F121" s="31" t="s">
        <v>128</v>
      </c>
      <c r="G121" s="32">
        <v>2.234</v>
      </c>
      <c r="H121" s="33">
        <v>0</v>
      </c>
      <c r="I121" s="33">
        <f>ROUND(ROUND(H121,2)*ROUND(G121,3),2)</f>
      </c>
      <c r="O121">
        <f>(I121*21)/100</f>
      </c>
      <c r="P121" t="s">
        <v>27</v>
      </c>
    </row>
    <row r="122" spans="1:5" ht="51">
      <c r="A122" s="34" t="s">
        <v>53</v>
      </c>
      <c r="E122" s="35" t="s">
        <v>491</v>
      </c>
    </row>
    <row r="123" spans="1:5" ht="12.75">
      <c r="A123" s="38" t="s">
        <v>55</v>
      </c>
      <c r="E123" s="37" t="s">
        <v>492</v>
      </c>
    </row>
    <row r="124" spans="1:16" ht="12.75">
      <c r="A124" s="24" t="s">
        <v>48</v>
      </c>
      <c r="B124" s="29" t="s">
        <v>345</v>
      </c>
      <c r="C124" s="29" t="s">
        <v>493</v>
      </c>
      <c r="D124" s="24" t="s">
        <v>50</v>
      </c>
      <c r="E124" s="30" t="s">
        <v>494</v>
      </c>
      <c r="F124" s="31" t="s">
        <v>108</v>
      </c>
      <c r="G124" s="32">
        <v>0.335</v>
      </c>
      <c r="H124" s="33">
        <v>0</v>
      </c>
      <c r="I124" s="33">
        <f>ROUND(ROUND(H124,2)*ROUND(G124,3),2)</f>
      </c>
      <c r="O124">
        <f>(I124*21)/100</f>
      </c>
      <c r="P124" t="s">
        <v>27</v>
      </c>
    </row>
    <row r="125" spans="1:5" ht="25.5">
      <c r="A125" s="34" t="s">
        <v>53</v>
      </c>
      <c r="E125" s="35" t="s">
        <v>495</v>
      </c>
    </row>
    <row r="126" spans="1:5" ht="12.75">
      <c r="A126" s="38" t="s">
        <v>55</v>
      </c>
      <c r="E126" s="37" t="s">
        <v>496</v>
      </c>
    </row>
    <row r="127" spans="1:16" ht="12.75">
      <c r="A127" s="24" t="s">
        <v>48</v>
      </c>
      <c r="B127" s="29" t="s">
        <v>497</v>
      </c>
      <c r="C127" s="29" t="s">
        <v>498</v>
      </c>
      <c r="D127" s="24" t="s">
        <v>50</v>
      </c>
      <c r="E127" s="30" t="s">
        <v>499</v>
      </c>
      <c r="F127" s="31" t="s">
        <v>128</v>
      </c>
      <c r="G127" s="32">
        <v>0.492</v>
      </c>
      <c r="H127" s="33">
        <v>0</v>
      </c>
      <c r="I127" s="33">
        <f>ROUND(ROUND(H127,2)*ROUND(G127,3),2)</f>
      </c>
      <c r="O127">
        <f>(I127*21)/100</f>
      </c>
      <c r="P127" t="s">
        <v>27</v>
      </c>
    </row>
    <row r="128" spans="1:5" ht="25.5">
      <c r="A128" s="34" t="s">
        <v>53</v>
      </c>
      <c r="E128" s="35" t="s">
        <v>500</v>
      </c>
    </row>
    <row r="129" spans="1:5" ht="12.75">
      <c r="A129" s="38" t="s">
        <v>55</v>
      </c>
      <c r="E129" s="37" t="s">
        <v>501</v>
      </c>
    </row>
    <row r="130" spans="1:16" ht="12.75">
      <c r="A130" s="24" t="s">
        <v>48</v>
      </c>
      <c r="B130" s="29" t="s">
        <v>502</v>
      </c>
      <c r="C130" s="29" t="s">
        <v>503</v>
      </c>
      <c r="D130" s="24" t="s">
        <v>50</v>
      </c>
      <c r="E130" s="30" t="s">
        <v>504</v>
      </c>
      <c r="F130" s="31" t="s">
        <v>128</v>
      </c>
      <c r="G130" s="32">
        <v>85.727</v>
      </c>
      <c r="H130" s="33">
        <v>0</v>
      </c>
      <c r="I130" s="33">
        <f>ROUND(ROUND(H130,2)*ROUND(G130,3),2)</f>
      </c>
      <c r="O130">
        <f>(I130*21)/100</f>
      </c>
      <c r="P130" t="s">
        <v>27</v>
      </c>
    </row>
    <row r="131" spans="1:5" ht="76.5">
      <c r="A131" s="34" t="s">
        <v>53</v>
      </c>
      <c r="E131" s="35" t="s">
        <v>505</v>
      </c>
    </row>
    <row r="132" spans="1:5" ht="127.5">
      <c r="A132" s="38" t="s">
        <v>55</v>
      </c>
      <c r="E132" s="37" t="s">
        <v>506</v>
      </c>
    </row>
    <row r="133" spans="1:16" ht="12.75">
      <c r="A133" s="24" t="s">
        <v>48</v>
      </c>
      <c r="B133" s="29" t="s">
        <v>507</v>
      </c>
      <c r="C133" s="29" t="s">
        <v>508</v>
      </c>
      <c r="D133" s="24" t="s">
        <v>50</v>
      </c>
      <c r="E133" s="30" t="s">
        <v>509</v>
      </c>
      <c r="F133" s="31" t="s">
        <v>108</v>
      </c>
      <c r="G133" s="32">
        <v>15.431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25.5">
      <c r="A134" s="34" t="s">
        <v>53</v>
      </c>
      <c r="E134" s="35" t="s">
        <v>510</v>
      </c>
    </row>
    <row r="135" spans="1:5" ht="12.75">
      <c r="A135" s="36" t="s">
        <v>55</v>
      </c>
      <c r="E135" s="37" t="s">
        <v>511</v>
      </c>
    </row>
    <row r="136" spans="1:18" ht="12.75" customHeight="1">
      <c r="A136" s="6" t="s">
        <v>46</v>
      </c>
      <c r="B136" s="6"/>
      <c r="C136" s="41" t="s">
        <v>36</v>
      </c>
      <c r="D136" s="6"/>
      <c r="E136" s="27" t="s">
        <v>253</v>
      </c>
      <c r="F136" s="6"/>
      <c r="G136" s="6"/>
      <c r="H136" s="6"/>
      <c r="I136" s="42">
        <f>0+Q136</f>
      </c>
      <c r="O136">
        <f>0+R136</f>
      </c>
      <c r="Q136">
        <f>0+I137+I140+I143+I146+I149+I152+I155+I158+I161+I164</f>
      </c>
      <c r="R136">
        <f>0+O137+O140+O143+O146+O149+O152+O155+O158+O161+O164</f>
      </c>
    </row>
    <row r="137" spans="1:16" ht="12.75">
      <c r="A137" s="24" t="s">
        <v>48</v>
      </c>
      <c r="B137" s="29" t="s">
        <v>512</v>
      </c>
      <c r="C137" s="29" t="s">
        <v>513</v>
      </c>
      <c r="D137" s="24" t="s">
        <v>50</v>
      </c>
      <c r="E137" s="30" t="s">
        <v>514</v>
      </c>
      <c r="F137" s="31" t="s">
        <v>128</v>
      </c>
      <c r="G137" s="32">
        <v>0.669</v>
      </c>
      <c r="H137" s="33">
        <v>0</v>
      </c>
      <c r="I137" s="33">
        <f>ROUND(ROUND(H137,2)*ROUND(G137,3),2)</f>
      </c>
      <c r="O137">
        <f>(I137*21)/100</f>
      </c>
      <c r="P137" t="s">
        <v>27</v>
      </c>
    </row>
    <row r="138" spans="1:5" ht="12.75">
      <c r="A138" s="34" t="s">
        <v>53</v>
      </c>
      <c r="E138" s="35" t="s">
        <v>515</v>
      </c>
    </row>
    <row r="139" spans="1:5" ht="12.75">
      <c r="A139" s="38" t="s">
        <v>55</v>
      </c>
      <c r="E139" s="37" t="s">
        <v>516</v>
      </c>
    </row>
    <row r="140" spans="1:16" ht="12.75">
      <c r="A140" s="24" t="s">
        <v>48</v>
      </c>
      <c r="B140" s="29" t="s">
        <v>517</v>
      </c>
      <c r="C140" s="29" t="s">
        <v>518</v>
      </c>
      <c r="D140" s="24" t="s">
        <v>50</v>
      </c>
      <c r="E140" s="30" t="s">
        <v>519</v>
      </c>
      <c r="F140" s="31" t="s">
        <v>128</v>
      </c>
      <c r="G140" s="32">
        <v>25.188</v>
      </c>
      <c r="H140" s="33">
        <v>0</v>
      </c>
      <c r="I140" s="33">
        <f>ROUND(ROUND(H140,2)*ROUND(G140,3),2)</f>
      </c>
      <c r="O140">
        <f>(I140*21)/100</f>
      </c>
      <c r="P140" t="s">
        <v>27</v>
      </c>
    </row>
    <row r="141" spans="1:5" ht="63.75">
      <c r="A141" s="34" t="s">
        <v>53</v>
      </c>
      <c r="E141" s="35" t="s">
        <v>520</v>
      </c>
    </row>
    <row r="142" spans="1:5" ht="76.5">
      <c r="A142" s="38" t="s">
        <v>55</v>
      </c>
      <c r="E142" s="37" t="s">
        <v>521</v>
      </c>
    </row>
    <row r="143" spans="1:16" ht="12.75">
      <c r="A143" s="24" t="s">
        <v>48</v>
      </c>
      <c r="B143" s="29" t="s">
        <v>522</v>
      </c>
      <c r="C143" s="29" t="s">
        <v>523</v>
      </c>
      <c r="D143" s="24" t="s">
        <v>50</v>
      </c>
      <c r="E143" s="30" t="s">
        <v>524</v>
      </c>
      <c r="F143" s="31" t="s">
        <v>128</v>
      </c>
      <c r="G143" s="32">
        <v>11.877</v>
      </c>
      <c r="H143" s="33">
        <v>0</v>
      </c>
      <c r="I143" s="33">
        <f>ROUND(ROUND(H143,2)*ROUND(G143,3),2)</f>
      </c>
      <c r="O143">
        <f>(I143*21)/100</f>
      </c>
      <c r="P143" t="s">
        <v>27</v>
      </c>
    </row>
    <row r="144" spans="1:5" ht="25.5">
      <c r="A144" s="34" t="s">
        <v>53</v>
      </c>
      <c r="E144" s="35" t="s">
        <v>525</v>
      </c>
    </row>
    <row r="145" spans="1:5" ht="76.5">
      <c r="A145" s="38" t="s">
        <v>55</v>
      </c>
      <c r="E145" s="37" t="s">
        <v>526</v>
      </c>
    </row>
    <row r="146" spans="1:16" ht="12.75">
      <c r="A146" s="24" t="s">
        <v>48</v>
      </c>
      <c r="B146" s="29" t="s">
        <v>527</v>
      </c>
      <c r="C146" s="29" t="s">
        <v>254</v>
      </c>
      <c r="D146" s="24" t="s">
        <v>50</v>
      </c>
      <c r="E146" s="30" t="s">
        <v>255</v>
      </c>
      <c r="F146" s="31" t="s">
        <v>128</v>
      </c>
      <c r="G146" s="32">
        <v>0.168</v>
      </c>
      <c r="H146" s="33">
        <v>0</v>
      </c>
      <c r="I146" s="33">
        <f>ROUND(ROUND(H146,2)*ROUND(G146,3),2)</f>
      </c>
      <c r="O146">
        <f>(I146*21)/100</f>
      </c>
      <c r="P146" t="s">
        <v>27</v>
      </c>
    </row>
    <row r="147" spans="1:5" ht="25.5">
      <c r="A147" s="34" t="s">
        <v>53</v>
      </c>
      <c r="E147" s="35" t="s">
        <v>528</v>
      </c>
    </row>
    <row r="148" spans="1:5" ht="12.75">
      <c r="A148" s="38" t="s">
        <v>55</v>
      </c>
      <c r="E148" s="37" t="s">
        <v>529</v>
      </c>
    </row>
    <row r="149" spans="1:16" ht="12.75">
      <c r="A149" s="24" t="s">
        <v>48</v>
      </c>
      <c r="B149" s="29" t="s">
        <v>530</v>
      </c>
      <c r="C149" s="29" t="s">
        <v>531</v>
      </c>
      <c r="D149" s="24" t="s">
        <v>50</v>
      </c>
      <c r="E149" s="30" t="s">
        <v>532</v>
      </c>
      <c r="F149" s="31" t="s">
        <v>128</v>
      </c>
      <c r="G149" s="32">
        <v>0.126</v>
      </c>
      <c r="H149" s="33">
        <v>0</v>
      </c>
      <c r="I149" s="33">
        <f>ROUND(ROUND(H149,2)*ROUND(G149,3),2)</f>
      </c>
      <c r="O149">
        <f>(I149*21)/100</f>
      </c>
      <c r="P149" t="s">
        <v>27</v>
      </c>
    </row>
    <row r="150" spans="1:5" ht="25.5">
      <c r="A150" s="34" t="s">
        <v>53</v>
      </c>
      <c r="E150" s="35" t="s">
        <v>533</v>
      </c>
    </row>
    <row r="151" spans="1:5" ht="12.75">
      <c r="A151" s="38" t="s">
        <v>55</v>
      </c>
      <c r="E151" s="37" t="s">
        <v>534</v>
      </c>
    </row>
    <row r="152" spans="1:16" ht="12.75">
      <c r="A152" s="24" t="s">
        <v>48</v>
      </c>
      <c r="B152" s="29" t="s">
        <v>535</v>
      </c>
      <c r="C152" s="29" t="s">
        <v>536</v>
      </c>
      <c r="D152" s="24" t="s">
        <v>50</v>
      </c>
      <c r="E152" s="30" t="s">
        <v>537</v>
      </c>
      <c r="F152" s="31" t="s">
        <v>128</v>
      </c>
      <c r="G152" s="32">
        <v>17.927</v>
      </c>
      <c r="H152" s="33">
        <v>0</v>
      </c>
      <c r="I152" s="33">
        <f>ROUND(ROUND(H152,2)*ROUND(G152,3),2)</f>
      </c>
      <c r="O152">
        <f>(I152*21)/100</f>
      </c>
      <c r="P152" t="s">
        <v>27</v>
      </c>
    </row>
    <row r="153" spans="1:5" ht="12.75">
      <c r="A153" s="34" t="s">
        <v>53</v>
      </c>
      <c r="E153" s="35" t="s">
        <v>538</v>
      </c>
    </row>
    <row r="154" spans="1:5" ht="12.75">
      <c r="A154" s="38" t="s">
        <v>55</v>
      </c>
      <c r="E154" s="37" t="s">
        <v>539</v>
      </c>
    </row>
    <row r="155" spans="1:16" ht="12.75">
      <c r="A155" s="24" t="s">
        <v>48</v>
      </c>
      <c r="B155" s="29" t="s">
        <v>540</v>
      </c>
      <c r="C155" s="29" t="s">
        <v>541</v>
      </c>
      <c r="D155" s="24" t="s">
        <v>50</v>
      </c>
      <c r="E155" s="30" t="s">
        <v>542</v>
      </c>
      <c r="F155" s="31" t="s">
        <v>128</v>
      </c>
      <c r="G155" s="32">
        <v>49.07</v>
      </c>
      <c r="H155" s="33">
        <v>0</v>
      </c>
      <c r="I155" s="33">
        <f>ROUND(ROUND(H155,2)*ROUND(G155,3),2)</f>
      </c>
      <c r="O155">
        <f>(I155*21)/100</f>
      </c>
      <c r="P155" t="s">
        <v>27</v>
      </c>
    </row>
    <row r="156" spans="1:5" ht="38.25">
      <c r="A156" s="34" t="s">
        <v>53</v>
      </c>
      <c r="E156" s="35" t="s">
        <v>543</v>
      </c>
    </row>
    <row r="157" spans="1:5" ht="293.25">
      <c r="A157" s="38" t="s">
        <v>55</v>
      </c>
      <c r="E157" s="37" t="s">
        <v>544</v>
      </c>
    </row>
    <row r="158" spans="1:16" ht="12.75">
      <c r="A158" s="24" t="s">
        <v>48</v>
      </c>
      <c r="B158" s="29" t="s">
        <v>545</v>
      </c>
      <c r="C158" s="29" t="s">
        <v>541</v>
      </c>
      <c r="D158" s="24" t="s">
        <v>397</v>
      </c>
      <c r="E158" s="30" t="s">
        <v>542</v>
      </c>
      <c r="F158" s="31" t="s">
        <v>128</v>
      </c>
      <c r="G158" s="32">
        <v>4.209</v>
      </c>
      <c r="H158" s="33">
        <v>0</v>
      </c>
      <c r="I158" s="33">
        <f>ROUND(ROUND(H158,2)*ROUND(G158,3),2)</f>
      </c>
      <c r="O158">
        <f>(I158*21)/100</f>
      </c>
      <c r="P158" t="s">
        <v>27</v>
      </c>
    </row>
    <row r="159" spans="1:5" ht="12.75">
      <c r="A159" s="34" t="s">
        <v>53</v>
      </c>
      <c r="E159" s="35" t="s">
        <v>546</v>
      </c>
    </row>
    <row r="160" spans="1:5" ht="12.75">
      <c r="A160" s="38" t="s">
        <v>55</v>
      </c>
      <c r="E160" s="37" t="s">
        <v>404</v>
      </c>
    </row>
    <row r="161" spans="1:16" ht="12.75">
      <c r="A161" s="24" t="s">
        <v>48</v>
      </c>
      <c r="B161" s="29" t="s">
        <v>547</v>
      </c>
      <c r="C161" s="29" t="s">
        <v>267</v>
      </c>
      <c r="D161" s="24" t="s">
        <v>50</v>
      </c>
      <c r="E161" s="30" t="s">
        <v>268</v>
      </c>
      <c r="F161" s="31" t="s">
        <v>128</v>
      </c>
      <c r="G161" s="32">
        <v>6.169</v>
      </c>
      <c r="H161" s="33">
        <v>0</v>
      </c>
      <c r="I161" s="33">
        <f>ROUND(ROUND(H161,2)*ROUND(G161,3),2)</f>
      </c>
      <c r="O161">
        <f>(I161*21)/100</f>
      </c>
      <c r="P161" t="s">
        <v>27</v>
      </c>
    </row>
    <row r="162" spans="1:5" ht="51">
      <c r="A162" s="34" t="s">
        <v>53</v>
      </c>
      <c r="E162" s="35" t="s">
        <v>548</v>
      </c>
    </row>
    <row r="163" spans="1:5" ht="51">
      <c r="A163" s="38" t="s">
        <v>55</v>
      </c>
      <c r="E163" s="37" t="s">
        <v>549</v>
      </c>
    </row>
    <row r="164" spans="1:16" ht="12.75">
      <c r="A164" s="24" t="s">
        <v>48</v>
      </c>
      <c r="B164" s="29" t="s">
        <v>550</v>
      </c>
      <c r="C164" s="29" t="s">
        <v>551</v>
      </c>
      <c r="D164" s="24" t="s">
        <v>50</v>
      </c>
      <c r="E164" s="30" t="s">
        <v>552</v>
      </c>
      <c r="F164" s="31" t="s">
        <v>128</v>
      </c>
      <c r="G164" s="32">
        <v>3.08</v>
      </c>
      <c r="H164" s="33">
        <v>0</v>
      </c>
      <c r="I164" s="33">
        <f>ROUND(ROUND(H164,2)*ROUND(G164,3),2)</f>
      </c>
      <c r="O164">
        <f>(I164*21)/100</f>
      </c>
      <c r="P164" t="s">
        <v>27</v>
      </c>
    </row>
    <row r="165" spans="1:5" ht="12.75">
      <c r="A165" s="34" t="s">
        <v>53</v>
      </c>
      <c r="E165" s="35" t="s">
        <v>553</v>
      </c>
    </row>
    <row r="166" spans="1:5" ht="76.5">
      <c r="A166" s="36" t="s">
        <v>55</v>
      </c>
      <c r="E166" s="37" t="s">
        <v>395</v>
      </c>
    </row>
    <row r="167" spans="1:18" ht="12.75" customHeight="1">
      <c r="A167" s="6" t="s">
        <v>46</v>
      </c>
      <c r="B167" s="6"/>
      <c r="C167" s="41" t="s">
        <v>40</v>
      </c>
      <c r="D167" s="6"/>
      <c r="E167" s="27" t="s">
        <v>554</v>
      </c>
      <c r="F167" s="6"/>
      <c r="G167" s="6"/>
      <c r="H167" s="6"/>
      <c r="I167" s="42">
        <f>0+Q167</f>
      </c>
      <c r="O167">
        <f>0+R167</f>
      </c>
      <c r="Q167">
        <f>0+I168</f>
      </c>
      <c r="R167">
        <f>0+O168</f>
      </c>
    </row>
    <row r="168" spans="1:16" ht="12.75">
      <c r="A168" s="24" t="s">
        <v>48</v>
      </c>
      <c r="B168" s="29" t="s">
        <v>555</v>
      </c>
      <c r="C168" s="29" t="s">
        <v>556</v>
      </c>
      <c r="D168" s="24" t="s">
        <v>50</v>
      </c>
      <c r="E168" s="30" t="s">
        <v>557</v>
      </c>
      <c r="F168" s="31" t="s">
        <v>190</v>
      </c>
      <c r="G168" s="32">
        <v>0.313</v>
      </c>
      <c r="H168" s="33">
        <v>0</v>
      </c>
      <c r="I168" s="33">
        <f>ROUND(ROUND(H168,2)*ROUND(G168,3),2)</f>
      </c>
      <c r="O168">
        <f>(I168*21)/100</f>
      </c>
      <c r="P168" t="s">
        <v>27</v>
      </c>
    </row>
    <row r="169" spans="1:5" ht="25.5">
      <c r="A169" s="34" t="s">
        <v>53</v>
      </c>
      <c r="E169" s="35" t="s">
        <v>558</v>
      </c>
    </row>
    <row r="170" spans="1:5" ht="12.75">
      <c r="A170" s="36" t="s">
        <v>55</v>
      </c>
      <c r="E170" s="37" t="s">
        <v>559</v>
      </c>
    </row>
    <row r="171" spans="1:18" ht="12.75" customHeight="1">
      <c r="A171" s="6" t="s">
        <v>46</v>
      </c>
      <c r="B171" s="6"/>
      <c r="C171" s="41" t="s">
        <v>71</v>
      </c>
      <c r="D171" s="6"/>
      <c r="E171" s="27" t="s">
        <v>560</v>
      </c>
      <c r="F171" s="6"/>
      <c r="G171" s="6"/>
      <c r="H171" s="6"/>
      <c r="I171" s="42">
        <f>0+Q171</f>
      </c>
      <c r="O171">
        <f>0+R171</f>
      </c>
      <c r="Q171">
        <f>0+I172+I175+I178+I181+I184</f>
      </c>
      <c r="R171">
        <f>0+O172+O175+O178+O181+O184</f>
      </c>
    </row>
    <row r="172" spans="1:16" ht="25.5">
      <c r="A172" s="24" t="s">
        <v>48</v>
      </c>
      <c r="B172" s="29" t="s">
        <v>561</v>
      </c>
      <c r="C172" s="29" t="s">
        <v>562</v>
      </c>
      <c r="D172" s="24" t="s">
        <v>50</v>
      </c>
      <c r="E172" s="30" t="s">
        <v>563</v>
      </c>
      <c r="F172" s="31" t="s">
        <v>190</v>
      </c>
      <c r="G172" s="32">
        <v>121.601</v>
      </c>
      <c r="H172" s="33">
        <v>0</v>
      </c>
      <c r="I172" s="33">
        <f>ROUND(ROUND(H172,2)*ROUND(G172,3),2)</f>
      </c>
      <c r="O172">
        <f>(I172*21)/100</f>
      </c>
      <c r="P172" t="s">
        <v>27</v>
      </c>
    </row>
    <row r="173" spans="1:5" ht="25.5">
      <c r="A173" s="34" t="s">
        <v>53</v>
      </c>
      <c r="E173" s="35" t="s">
        <v>564</v>
      </c>
    </row>
    <row r="174" spans="1:5" ht="25.5">
      <c r="A174" s="38" t="s">
        <v>55</v>
      </c>
      <c r="E174" s="37" t="s">
        <v>565</v>
      </c>
    </row>
    <row r="175" spans="1:16" ht="12.75">
      <c r="A175" s="24" t="s">
        <v>48</v>
      </c>
      <c r="B175" s="29" t="s">
        <v>566</v>
      </c>
      <c r="C175" s="29" t="s">
        <v>567</v>
      </c>
      <c r="D175" s="24" t="s">
        <v>50</v>
      </c>
      <c r="E175" s="30" t="s">
        <v>568</v>
      </c>
      <c r="F175" s="31" t="s">
        <v>190</v>
      </c>
      <c r="G175" s="32">
        <v>7.6</v>
      </c>
      <c r="H175" s="33">
        <v>0</v>
      </c>
      <c r="I175" s="33">
        <f>ROUND(ROUND(H175,2)*ROUND(G175,3),2)</f>
      </c>
      <c r="O175">
        <f>(I175*21)/100</f>
      </c>
      <c r="P175" t="s">
        <v>27</v>
      </c>
    </row>
    <row r="176" spans="1:5" ht="38.25">
      <c r="A176" s="34" t="s">
        <v>53</v>
      </c>
      <c r="E176" s="35" t="s">
        <v>569</v>
      </c>
    </row>
    <row r="177" spans="1:5" ht="12.75">
      <c r="A177" s="38" t="s">
        <v>55</v>
      </c>
      <c r="E177" s="37" t="s">
        <v>570</v>
      </c>
    </row>
    <row r="178" spans="1:16" ht="12.75">
      <c r="A178" s="24" t="s">
        <v>48</v>
      </c>
      <c r="B178" s="29" t="s">
        <v>571</v>
      </c>
      <c r="C178" s="29" t="s">
        <v>572</v>
      </c>
      <c r="D178" s="24" t="s">
        <v>50</v>
      </c>
      <c r="E178" s="30" t="s">
        <v>573</v>
      </c>
      <c r="F178" s="31" t="s">
        <v>190</v>
      </c>
      <c r="G178" s="32">
        <v>6.594</v>
      </c>
      <c r="H178" s="33">
        <v>0</v>
      </c>
      <c r="I178" s="33">
        <f>ROUND(ROUND(H178,2)*ROUND(G178,3),2)</f>
      </c>
      <c r="O178">
        <f>(I178*21)/100</f>
      </c>
      <c r="P178" t="s">
        <v>27</v>
      </c>
    </row>
    <row r="179" spans="1:5" ht="25.5">
      <c r="A179" s="34" t="s">
        <v>53</v>
      </c>
      <c r="E179" s="35" t="s">
        <v>574</v>
      </c>
    </row>
    <row r="180" spans="1:5" ht="38.25">
      <c r="A180" s="38" t="s">
        <v>55</v>
      </c>
      <c r="E180" s="37" t="s">
        <v>575</v>
      </c>
    </row>
    <row r="181" spans="1:16" ht="12.75">
      <c r="A181" s="24" t="s">
        <v>48</v>
      </c>
      <c r="B181" s="29" t="s">
        <v>576</v>
      </c>
      <c r="C181" s="29" t="s">
        <v>577</v>
      </c>
      <c r="D181" s="24" t="s">
        <v>50</v>
      </c>
      <c r="E181" s="30" t="s">
        <v>578</v>
      </c>
      <c r="F181" s="31" t="s">
        <v>190</v>
      </c>
      <c r="G181" s="32">
        <v>8.783</v>
      </c>
      <c r="H181" s="33">
        <v>0</v>
      </c>
      <c r="I181" s="33">
        <f>ROUND(ROUND(H181,2)*ROUND(G181,3),2)</f>
      </c>
      <c r="O181">
        <f>(I181*21)/100</f>
      </c>
      <c r="P181" t="s">
        <v>27</v>
      </c>
    </row>
    <row r="182" spans="1:5" ht="38.25">
      <c r="A182" s="34" t="s">
        <v>53</v>
      </c>
      <c r="E182" s="35" t="s">
        <v>579</v>
      </c>
    </row>
    <row r="183" spans="1:5" ht="12.75">
      <c r="A183" s="38" t="s">
        <v>55</v>
      </c>
      <c r="E183" s="37" t="s">
        <v>580</v>
      </c>
    </row>
    <row r="184" spans="1:16" ht="12.75">
      <c r="A184" s="24" t="s">
        <v>48</v>
      </c>
      <c r="B184" s="29" t="s">
        <v>581</v>
      </c>
      <c r="C184" s="29" t="s">
        <v>582</v>
      </c>
      <c r="D184" s="24" t="s">
        <v>50</v>
      </c>
      <c r="E184" s="30" t="s">
        <v>583</v>
      </c>
      <c r="F184" s="31" t="s">
        <v>190</v>
      </c>
      <c r="G184" s="32">
        <v>6.135</v>
      </c>
      <c r="H184" s="33">
        <v>0</v>
      </c>
      <c r="I184" s="33">
        <f>ROUND(ROUND(H184,2)*ROUND(G184,3),2)</f>
      </c>
      <c r="O184">
        <f>(I184*21)/100</f>
      </c>
      <c r="P184" t="s">
        <v>27</v>
      </c>
    </row>
    <row r="185" spans="1:5" ht="25.5">
      <c r="A185" s="34" t="s">
        <v>53</v>
      </c>
      <c r="E185" s="35" t="s">
        <v>584</v>
      </c>
    </row>
    <row r="186" spans="1:5" ht="12.75">
      <c r="A186" s="36" t="s">
        <v>55</v>
      </c>
      <c r="E186" s="37" t="s">
        <v>585</v>
      </c>
    </row>
    <row r="187" spans="1:18" ht="12.75" customHeight="1">
      <c r="A187" s="6" t="s">
        <v>46</v>
      </c>
      <c r="B187" s="6"/>
      <c r="C187" s="41" t="s">
        <v>75</v>
      </c>
      <c r="D187" s="6"/>
      <c r="E187" s="27" t="s">
        <v>586</v>
      </c>
      <c r="F187" s="6"/>
      <c r="G187" s="6"/>
      <c r="H187" s="6"/>
      <c r="I187" s="42">
        <f>0+Q187</f>
      </c>
      <c r="O187">
        <f>0+R187</f>
      </c>
      <c r="Q187">
        <f>0+I188</f>
      </c>
      <c r="R187">
        <f>0+O188</f>
      </c>
    </row>
    <row r="188" spans="1:16" ht="12.75">
      <c r="A188" s="24" t="s">
        <v>48</v>
      </c>
      <c r="B188" s="29" t="s">
        <v>587</v>
      </c>
      <c r="C188" s="29" t="s">
        <v>588</v>
      </c>
      <c r="D188" s="24" t="s">
        <v>50</v>
      </c>
      <c r="E188" s="30" t="s">
        <v>589</v>
      </c>
      <c r="F188" s="31" t="s">
        <v>142</v>
      </c>
      <c r="G188" s="32">
        <v>26.598</v>
      </c>
      <c r="H188" s="33">
        <v>0</v>
      </c>
      <c r="I188" s="33">
        <f>ROUND(ROUND(H188,2)*ROUND(G188,3),2)</f>
      </c>
      <c r="O188">
        <f>(I188*21)/100</f>
      </c>
      <c r="P188" t="s">
        <v>27</v>
      </c>
    </row>
    <row r="189" spans="1:5" ht="25.5">
      <c r="A189" s="34" t="s">
        <v>53</v>
      </c>
      <c r="E189" s="35" t="s">
        <v>590</v>
      </c>
    </row>
    <row r="190" spans="1:5" ht="76.5">
      <c r="A190" s="36" t="s">
        <v>55</v>
      </c>
      <c r="E190" s="37" t="s">
        <v>591</v>
      </c>
    </row>
    <row r="191" spans="1:18" ht="12.75" customHeight="1">
      <c r="A191" s="6" t="s">
        <v>46</v>
      </c>
      <c r="B191" s="6"/>
      <c r="C191" s="41" t="s">
        <v>43</v>
      </c>
      <c r="D191" s="6"/>
      <c r="E191" s="27" t="s">
        <v>139</v>
      </c>
      <c r="F191" s="6"/>
      <c r="G191" s="6"/>
      <c r="H191" s="6"/>
      <c r="I191" s="42">
        <f>0+Q191</f>
      </c>
      <c r="O191">
        <f>0+R191</f>
      </c>
      <c r="Q191">
        <f>0+I192+I195+I198+I201+I204+I207+I210+I213</f>
      </c>
      <c r="R191">
        <f>0+O192+O195+O198+O201+O204+O207+O210+O213</f>
      </c>
    </row>
    <row r="192" spans="1:16" ht="12.75">
      <c r="A192" s="24" t="s">
        <v>48</v>
      </c>
      <c r="B192" s="29" t="s">
        <v>592</v>
      </c>
      <c r="C192" s="29" t="s">
        <v>593</v>
      </c>
      <c r="D192" s="24" t="s">
        <v>50</v>
      </c>
      <c r="E192" s="30" t="s">
        <v>594</v>
      </c>
      <c r="F192" s="31" t="s">
        <v>142</v>
      </c>
      <c r="G192" s="32">
        <v>3.925</v>
      </c>
      <c r="H192" s="33">
        <v>0</v>
      </c>
      <c r="I192" s="33">
        <f>ROUND(ROUND(H192,2)*ROUND(G192,3),2)</f>
      </c>
      <c r="O192">
        <f>(I192*21)/100</f>
      </c>
      <c r="P192" t="s">
        <v>27</v>
      </c>
    </row>
    <row r="193" spans="1:5" ht="25.5">
      <c r="A193" s="34" t="s">
        <v>53</v>
      </c>
      <c r="E193" s="35" t="s">
        <v>595</v>
      </c>
    </row>
    <row r="194" spans="1:5" ht="12.75">
      <c r="A194" s="38" t="s">
        <v>55</v>
      </c>
      <c r="E194" s="37" t="s">
        <v>596</v>
      </c>
    </row>
    <row r="195" spans="1:16" ht="12.75">
      <c r="A195" s="24" t="s">
        <v>48</v>
      </c>
      <c r="B195" s="29" t="s">
        <v>597</v>
      </c>
      <c r="C195" s="29" t="s">
        <v>598</v>
      </c>
      <c r="D195" s="24" t="s">
        <v>50</v>
      </c>
      <c r="E195" s="30" t="s">
        <v>599</v>
      </c>
      <c r="F195" s="31" t="s">
        <v>142</v>
      </c>
      <c r="G195" s="32">
        <v>8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38.25">
      <c r="A196" s="34" t="s">
        <v>53</v>
      </c>
      <c r="E196" s="35" t="s">
        <v>600</v>
      </c>
    </row>
    <row r="197" spans="1:5" ht="12.75">
      <c r="A197" s="38" t="s">
        <v>55</v>
      </c>
      <c r="E197" s="37" t="s">
        <v>601</v>
      </c>
    </row>
    <row r="198" spans="1:16" ht="12.75">
      <c r="A198" s="24" t="s">
        <v>48</v>
      </c>
      <c r="B198" s="29" t="s">
        <v>602</v>
      </c>
      <c r="C198" s="29" t="s">
        <v>140</v>
      </c>
      <c r="D198" s="24" t="s">
        <v>50</v>
      </c>
      <c r="E198" s="30" t="s">
        <v>141</v>
      </c>
      <c r="F198" s="31" t="s">
        <v>142</v>
      </c>
      <c r="G198" s="32">
        <v>8</v>
      </c>
      <c r="H198" s="33">
        <v>0</v>
      </c>
      <c r="I198" s="33">
        <f>ROUND(ROUND(H198,2)*ROUND(G198,3),2)</f>
      </c>
      <c r="O198">
        <f>(I198*21)/100</f>
      </c>
      <c r="P198" t="s">
        <v>27</v>
      </c>
    </row>
    <row r="199" spans="1:5" ht="38.25">
      <c r="A199" s="34" t="s">
        <v>53</v>
      </c>
      <c r="E199" s="35" t="s">
        <v>603</v>
      </c>
    </row>
    <row r="200" spans="1:5" ht="12.75">
      <c r="A200" s="38" t="s">
        <v>55</v>
      </c>
      <c r="E200" s="37" t="s">
        <v>601</v>
      </c>
    </row>
    <row r="201" spans="1:16" ht="12.75">
      <c r="A201" s="24" t="s">
        <v>48</v>
      </c>
      <c r="B201" s="29" t="s">
        <v>604</v>
      </c>
      <c r="C201" s="29" t="s">
        <v>605</v>
      </c>
      <c r="D201" s="24" t="s">
        <v>50</v>
      </c>
      <c r="E201" s="30" t="s">
        <v>606</v>
      </c>
      <c r="F201" s="31" t="s">
        <v>92</v>
      </c>
      <c r="G201" s="32">
        <v>10</v>
      </c>
      <c r="H201" s="33">
        <v>0</v>
      </c>
      <c r="I201" s="33">
        <f>ROUND(ROUND(H201,2)*ROUND(G201,3),2)</f>
      </c>
      <c r="O201">
        <f>(I201*21)/100</f>
      </c>
      <c r="P201" t="s">
        <v>27</v>
      </c>
    </row>
    <row r="202" spans="1:5" ht="12.75">
      <c r="A202" s="34" t="s">
        <v>53</v>
      </c>
      <c r="E202" s="35" t="s">
        <v>607</v>
      </c>
    </row>
    <row r="203" spans="1:5" ht="12.75">
      <c r="A203" s="38" t="s">
        <v>55</v>
      </c>
      <c r="E203" s="37" t="s">
        <v>608</v>
      </c>
    </row>
    <row r="204" spans="1:16" ht="12.75">
      <c r="A204" s="24" t="s">
        <v>48</v>
      </c>
      <c r="B204" s="29" t="s">
        <v>609</v>
      </c>
      <c r="C204" s="29" t="s">
        <v>610</v>
      </c>
      <c r="D204" s="24" t="s">
        <v>50</v>
      </c>
      <c r="E204" s="30" t="s">
        <v>611</v>
      </c>
      <c r="F204" s="31" t="s">
        <v>92</v>
      </c>
      <c r="G204" s="32">
        <v>2</v>
      </c>
      <c r="H204" s="33">
        <v>0</v>
      </c>
      <c r="I204" s="33">
        <f>ROUND(ROUND(H204,2)*ROUND(G204,3),2)</f>
      </c>
      <c r="O204">
        <f>(I204*21)/100</f>
      </c>
      <c r="P204" t="s">
        <v>27</v>
      </c>
    </row>
    <row r="205" spans="1:5" ht="12.75">
      <c r="A205" s="34" t="s">
        <v>53</v>
      </c>
      <c r="E205" s="35" t="s">
        <v>612</v>
      </c>
    </row>
    <row r="206" spans="1:5" ht="12.75">
      <c r="A206" s="38" t="s">
        <v>55</v>
      </c>
      <c r="E206" s="37" t="s">
        <v>94</v>
      </c>
    </row>
    <row r="207" spans="1:16" ht="12.75">
      <c r="A207" s="24" t="s">
        <v>48</v>
      </c>
      <c r="B207" s="29" t="s">
        <v>613</v>
      </c>
      <c r="C207" s="29" t="s">
        <v>614</v>
      </c>
      <c r="D207" s="24" t="s">
        <v>50</v>
      </c>
      <c r="E207" s="30" t="s">
        <v>615</v>
      </c>
      <c r="F207" s="31" t="s">
        <v>142</v>
      </c>
      <c r="G207" s="32">
        <v>13.658</v>
      </c>
      <c r="H207" s="33">
        <v>0</v>
      </c>
      <c r="I207" s="33">
        <f>ROUND(ROUND(H207,2)*ROUND(G207,3),2)</f>
      </c>
      <c r="O207">
        <f>(I207*21)/100</f>
      </c>
      <c r="P207" t="s">
        <v>27</v>
      </c>
    </row>
    <row r="208" spans="1:5" ht="51">
      <c r="A208" s="34" t="s">
        <v>53</v>
      </c>
      <c r="E208" s="35" t="s">
        <v>616</v>
      </c>
    </row>
    <row r="209" spans="1:5" ht="12.75">
      <c r="A209" s="38" t="s">
        <v>55</v>
      </c>
      <c r="E209" s="37" t="s">
        <v>617</v>
      </c>
    </row>
    <row r="210" spans="1:16" ht="12.75">
      <c r="A210" s="24" t="s">
        <v>48</v>
      </c>
      <c r="B210" s="29" t="s">
        <v>618</v>
      </c>
      <c r="C210" s="29" t="s">
        <v>619</v>
      </c>
      <c r="D210" s="24" t="s">
        <v>620</v>
      </c>
      <c r="E210" s="30" t="s">
        <v>621</v>
      </c>
      <c r="F210" s="31" t="s">
        <v>458</v>
      </c>
      <c r="G210" s="32">
        <v>83.25</v>
      </c>
      <c r="H210" s="33">
        <v>0</v>
      </c>
      <c r="I210" s="33">
        <f>ROUND(ROUND(H210,2)*ROUND(G210,3),2)</f>
      </c>
      <c r="O210">
        <f>(I210*21)/100</f>
      </c>
      <c r="P210" t="s">
        <v>27</v>
      </c>
    </row>
    <row r="211" spans="1:5" ht="127.5">
      <c r="A211" s="34" t="s">
        <v>53</v>
      </c>
      <c r="E211" s="35" t="s">
        <v>622</v>
      </c>
    </row>
    <row r="212" spans="1:5" ht="12.75">
      <c r="A212" s="38" t="s">
        <v>55</v>
      </c>
      <c r="E212" s="37" t="s">
        <v>623</v>
      </c>
    </row>
    <row r="213" spans="1:16" ht="12.75">
      <c r="A213" s="24" t="s">
        <v>48</v>
      </c>
      <c r="B213" s="29" t="s">
        <v>624</v>
      </c>
      <c r="C213" s="29" t="s">
        <v>625</v>
      </c>
      <c r="D213" s="24" t="s">
        <v>50</v>
      </c>
      <c r="E213" s="30" t="s">
        <v>626</v>
      </c>
      <c r="F213" s="31" t="s">
        <v>92</v>
      </c>
      <c r="G213" s="32">
        <v>1</v>
      </c>
      <c r="H213" s="33">
        <v>0</v>
      </c>
      <c r="I213" s="33">
        <f>ROUND(ROUND(H213,2)*ROUND(G213,3),2)</f>
      </c>
      <c r="O213">
        <f>(I213*21)/100</f>
      </c>
      <c r="P213" t="s">
        <v>27</v>
      </c>
    </row>
    <row r="214" spans="1:5" ht="12.75">
      <c r="A214" s="34" t="s">
        <v>53</v>
      </c>
      <c r="E214" s="35" t="s">
        <v>627</v>
      </c>
    </row>
    <row r="215" spans="1:5" ht="12.75">
      <c r="A215" s="36" t="s">
        <v>55</v>
      </c>
      <c r="E215" s="37" t="s">
        <v>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0+O9+O19+O23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628</v>
      </c>
      <c r="I3" s="39">
        <f>0+I9+I19+I23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349</v>
      </c>
      <c r="D4" s="1"/>
      <c r="E4" s="14" t="s">
        <v>350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628</v>
      </c>
      <c r="D5" s="6"/>
      <c r="E5" s="18" t="s">
        <v>629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</f>
      </c>
      <c r="R9">
        <f>0+O10+O13+O16</f>
      </c>
    </row>
    <row r="10" spans="1:16" ht="12.75">
      <c r="A10" s="24" t="s">
        <v>48</v>
      </c>
      <c r="B10" s="29" t="s">
        <v>32</v>
      </c>
      <c r="C10" s="29" t="s">
        <v>66</v>
      </c>
      <c r="D10" s="24" t="s">
        <v>50</v>
      </c>
      <c r="E10" s="30" t="s">
        <v>67</v>
      </c>
      <c r="F10" s="31" t="s">
        <v>52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53</v>
      </c>
      <c r="E11" s="35" t="s">
        <v>630</v>
      </c>
    </row>
    <row r="12" spans="1:5" ht="12.75">
      <c r="A12" s="38" t="s">
        <v>55</v>
      </c>
      <c r="E12" s="37" t="s">
        <v>56</v>
      </c>
    </row>
    <row r="13" spans="1:16" ht="12.75">
      <c r="A13" s="24" t="s">
        <v>48</v>
      </c>
      <c r="B13" s="29" t="s">
        <v>27</v>
      </c>
      <c r="C13" s="29" t="s">
        <v>631</v>
      </c>
      <c r="D13" s="24" t="s">
        <v>50</v>
      </c>
      <c r="E13" s="30" t="s">
        <v>632</v>
      </c>
      <c r="F13" s="31" t="s">
        <v>190</v>
      </c>
      <c r="G13" s="32">
        <v>100.2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78.5">
      <c r="A14" s="34" t="s">
        <v>53</v>
      </c>
      <c r="E14" s="35" t="s">
        <v>633</v>
      </c>
    </row>
    <row r="15" spans="1:5" ht="38.25">
      <c r="A15" s="38" t="s">
        <v>55</v>
      </c>
      <c r="E15" s="37" t="s">
        <v>634</v>
      </c>
    </row>
    <row r="16" spans="1:16" ht="12.75">
      <c r="A16" s="24" t="s">
        <v>48</v>
      </c>
      <c r="B16" s="29" t="s">
        <v>26</v>
      </c>
      <c r="C16" s="29" t="s">
        <v>353</v>
      </c>
      <c r="D16" s="24" t="s">
        <v>50</v>
      </c>
      <c r="E16" s="30" t="s">
        <v>354</v>
      </c>
      <c r="F16" s="31" t="s">
        <v>52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53</v>
      </c>
      <c r="E17" s="35" t="s">
        <v>635</v>
      </c>
    </row>
    <row r="18" spans="1:5" ht="12.75">
      <c r="A18" s="36" t="s">
        <v>55</v>
      </c>
      <c r="E18" s="37" t="s">
        <v>56</v>
      </c>
    </row>
    <row r="19" spans="1:18" ht="12.75" customHeight="1">
      <c r="A19" s="6" t="s">
        <v>46</v>
      </c>
      <c r="B19" s="6"/>
      <c r="C19" s="41" t="s">
        <v>38</v>
      </c>
      <c r="D19" s="6"/>
      <c r="E19" s="27" t="s">
        <v>275</v>
      </c>
      <c r="F19" s="6"/>
      <c r="G19" s="6"/>
      <c r="H19" s="6"/>
      <c r="I19" s="42">
        <f>0+Q19</f>
      </c>
      <c r="O19">
        <f>0+R19</f>
      </c>
      <c r="Q19">
        <f>0+I20</f>
      </c>
      <c r="R19">
        <f>0+O20</f>
      </c>
    </row>
    <row r="20" spans="1:16" ht="12.75">
      <c r="A20" s="24" t="s">
        <v>48</v>
      </c>
      <c r="B20" s="29" t="s">
        <v>36</v>
      </c>
      <c r="C20" s="29" t="s">
        <v>636</v>
      </c>
      <c r="D20" s="24" t="s">
        <v>50</v>
      </c>
      <c r="E20" s="30" t="s">
        <v>637</v>
      </c>
      <c r="F20" s="31" t="s">
        <v>190</v>
      </c>
      <c r="G20" s="32">
        <v>3150</v>
      </c>
      <c r="H20" s="33">
        <v>0</v>
      </c>
      <c r="I20" s="33">
        <f>ROUND(ROUND(H20,2)*ROUND(G20,3),2)</f>
      </c>
      <c r="O20">
        <f>(I20*21)/100</f>
      </c>
      <c r="P20" t="s">
        <v>27</v>
      </c>
    </row>
    <row r="21" spans="1:5" ht="51">
      <c r="A21" s="34" t="s">
        <v>53</v>
      </c>
      <c r="E21" s="35" t="s">
        <v>638</v>
      </c>
    </row>
    <row r="22" spans="1:5" ht="25.5">
      <c r="A22" s="36" t="s">
        <v>55</v>
      </c>
      <c r="E22" s="37" t="s">
        <v>639</v>
      </c>
    </row>
    <row r="23" spans="1:18" ht="12.75" customHeight="1">
      <c r="A23" s="6" t="s">
        <v>46</v>
      </c>
      <c r="B23" s="6"/>
      <c r="C23" s="41" t="s">
        <v>43</v>
      </c>
      <c r="D23" s="6"/>
      <c r="E23" s="27" t="s">
        <v>139</v>
      </c>
      <c r="F23" s="6"/>
      <c r="G23" s="6"/>
      <c r="H23" s="6"/>
      <c r="I23" s="42">
        <f>0+Q23</f>
      </c>
      <c r="O23">
        <f>0+R23</f>
      </c>
      <c r="Q23">
        <f>0+I24+I27+I30+I33+I36+I39+I42+I45+I48+I51+I54+I57+I60+I63+I66+I69+I72+I75+I78</f>
      </c>
      <c r="R23">
        <f>0+O24+O27+O30+O33+O36+O39+O42+O45+O48+O51+O54+O57+O60+O63+O66+O69+O72+O75+O78</f>
      </c>
    </row>
    <row r="24" spans="1:16" ht="12.75">
      <c r="A24" s="24" t="s">
        <v>48</v>
      </c>
      <c r="B24" s="29" t="s">
        <v>38</v>
      </c>
      <c r="C24" s="29" t="s">
        <v>640</v>
      </c>
      <c r="D24" s="24" t="s">
        <v>50</v>
      </c>
      <c r="E24" s="30" t="s">
        <v>641</v>
      </c>
      <c r="F24" s="31" t="s">
        <v>92</v>
      </c>
      <c r="G24" s="32">
        <v>6</v>
      </c>
      <c r="H24" s="33">
        <v>0</v>
      </c>
      <c r="I24" s="33">
        <f>ROUND(ROUND(H24,2)*ROUND(G24,3),2)</f>
      </c>
      <c r="O24">
        <f>(I24*21)/100</f>
      </c>
      <c r="P24" t="s">
        <v>27</v>
      </c>
    </row>
    <row r="25" spans="1:5" ht="38.25">
      <c r="A25" s="34" t="s">
        <v>53</v>
      </c>
      <c r="E25" s="35" t="s">
        <v>642</v>
      </c>
    </row>
    <row r="26" spans="1:5" ht="12.75">
      <c r="A26" s="38" t="s">
        <v>55</v>
      </c>
      <c r="E26" s="37" t="s">
        <v>643</v>
      </c>
    </row>
    <row r="27" spans="1:16" ht="25.5">
      <c r="A27" s="24" t="s">
        <v>48</v>
      </c>
      <c r="B27" s="29" t="s">
        <v>40</v>
      </c>
      <c r="C27" s="29" t="s">
        <v>644</v>
      </c>
      <c r="D27" s="24" t="s">
        <v>50</v>
      </c>
      <c r="E27" s="30" t="s">
        <v>645</v>
      </c>
      <c r="F27" s="31" t="s">
        <v>92</v>
      </c>
      <c r="G27" s="32">
        <v>11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25.5">
      <c r="A28" s="34" t="s">
        <v>53</v>
      </c>
      <c r="E28" s="35" t="s">
        <v>646</v>
      </c>
    </row>
    <row r="29" spans="1:5" ht="25.5">
      <c r="A29" s="38" t="s">
        <v>55</v>
      </c>
      <c r="E29" s="37" t="s">
        <v>647</v>
      </c>
    </row>
    <row r="30" spans="1:16" ht="12.75">
      <c r="A30" s="24" t="s">
        <v>48</v>
      </c>
      <c r="B30" s="29" t="s">
        <v>71</v>
      </c>
      <c r="C30" s="29" t="s">
        <v>648</v>
      </c>
      <c r="D30" s="24" t="s">
        <v>50</v>
      </c>
      <c r="E30" s="30" t="s">
        <v>649</v>
      </c>
      <c r="F30" s="31" t="s">
        <v>92</v>
      </c>
      <c r="G30" s="32">
        <v>11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12.75">
      <c r="A31" s="34" t="s">
        <v>53</v>
      </c>
      <c r="E31" s="35" t="s">
        <v>50</v>
      </c>
    </row>
    <row r="32" spans="1:5" ht="25.5">
      <c r="A32" s="38" t="s">
        <v>55</v>
      </c>
      <c r="E32" s="37" t="s">
        <v>647</v>
      </c>
    </row>
    <row r="33" spans="1:16" ht="12.75">
      <c r="A33" s="24" t="s">
        <v>48</v>
      </c>
      <c r="B33" s="29" t="s">
        <v>75</v>
      </c>
      <c r="C33" s="29" t="s">
        <v>650</v>
      </c>
      <c r="D33" s="24" t="s">
        <v>50</v>
      </c>
      <c r="E33" s="30" t="s">
        <v>651</v>
      </c>
      <c r="F33" s="31" t="s">
        <v>652</v>
      </c>
      <c r="G33" s="32">
        <v>1540</v>
      </c>
      <c r="H33" s="33">
        <v>0</v>
      </c>
      <c r="I33" s="33">
        <f>ROUND(ROUND(H33,2)*ROUND(G33,3),2)</f>
      </c>
      <c r="O33">
        <f>(I33*21)/100</f>
      </c>
      <c r="P33" t="s">
        <v>27</v>
      </c>
    </row>
    <row r="34" spans="1:5" ht="12.75">
      <c r="A34" s="34" t="s">
        <v>53</v>
      </c>
      <c r="E34" s="35" t="s">
        <v>653</v>
      </c>
    </row>
    <row r="35" spans="1:5" ht="38.25">
      <c r="A35" s="38" t="s">
        <v>55</v>
      </c>
      <c r="E35" s="37" t="s">
        <v>654</v>
      </c>
    </row>
    <row r="36" spans="1:16" ht="12.75">
      <c r="A36" s="24" t="s">
        <v>48</v>
      </c>
      <c r="B36" s="29" t="s">
        <v>43</v>
      </c>
      <c r="C36" s="29" t="s">
        <v>655</v>
      </c>
      <c r="D36" s="24" t="s">
        <v>50</v>
      </c>
      <c r="E36" s="30" t="s">
        <v>656</v>
      </c>
      <c r="F36" s="31" t="s">
        <v>92</v>
      </c>
      <c r="G36" s="32">
        <v>17</v>
      </c>
      <c r="H36" s="33">
        <v>0</v>
      </c>
      <c r="I36" s="33">
        <f>ROUND(ROUND(H36,2)*ROUND(G36,3),2)</f>
      </c>
      <c r="O36">
        <f>(I36*21)/100</f>
      </c>
      <c r="P36" t="s">
        <v>27</v>
      </c>
    </row>
    <row r="37" spans="1:5" ht="25.5">
      <c r="A37" s="34" t="s">
        <v>53</v>
      </c>
      <c r="E37" s="35" t="s">
        <v>646</v>
      </c>
    </row>
    <row r="38" spans="1:5" ht="25.5">
      <c r="A38" s="38" t="s">
        <v>55</v>
      </c>
      <c r="E38" s="37" t="s">
        <v>657</v>
      </c>
    </row>
    <row r="39" spans="1:16" ht="12.75">
      <c r="A39" s="24" t="s">
        <v>48</v>
      </c>
      <c r="B39" s="29" t="s">
        <v>45</v>
      </c>
      <c r="C39" s="29" t="s">
        <v>658</v>
      </c>
      <c r="D39" s="24" t="s">
        <v>50</v>
      </c>
      <c r="E39" s="30" t="s">
        <v>659</v>
      </c>
      <c r="F39" s="31" t="s">
        <v>92</v>
      </c>
      <c r="G39" s="32">
        <v>17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12.75">
      <c r="A40" s="34" t="s">
        <v>53</v>
      </c>
      <c r="E40" s="35" t="s">
        <v>50</v>
      </c>
    </row>
    <row r="41" spans="1:5" ht="25.5">
      <c r="A41" s="38" t="s">
        <v>55</v>
      </c>
      <c r="E41" s="37" t="s">
        <v>657</v>
      </c>
    </row>
    <row r="42" spans="1:16" ht="12.75">
      <c r="A42" s="24" t="s">
        <v>48</v>
      </c>
      <c r="B42" s="29" t="s">
        <v>85</v>
      </c>
      <c r="C42" s="29" t="s">
        <v>660</v>
      </c>
      <c r="D42" s="24" t="s">
        <v>50</v>
      </c>
      <c r="E42" s="30" t="s">
        <v>661</v>
      </c>
      <c r="F42" s="31" t="s">
        <v>652</v>
      </c>
      <c r="G42" s="32">
        <v>2380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53</v>
      </c>
      <c r="E43" s="35" t="s">
        <v>653</v>
      </c>
    </row>
    <row r="44" spans="1:5" ht="38.25">
      <c r="A44" s="38" t="s">
        <v>55</v>
      </c>
      <c r="E44" s="37" t="s">
        <v>662</v>
      </c>
    </row>
    <row r="45" spans="1:16" ht="25.5">
      <c r="A45" s="24" t="s">
        <v>48</v>
      </c>
      <c r="B45" s="29" t="s">
        <v>89</v>
      </c>
      <c r="C45" s="29" t="s">
        <v>663</v>
      </c>
      <c r="D45" s="24" t="s">
        <v>50</v>
      </c>
      <c r="E45" s="30" t="s">
        <v>664</v>
      </c>
      <c r="F45" s="31" t="s">
        <v>92</v>
      </c>
      <c r="G45" s="32">
        <v>3</v>
      </c>
      <c r="H45" s="33">
        <v>0</v>
      </c>
      <c r="I45" s="33">
        <f>ROUND(ROUND(H45,2)*ROUND(G45,3),2)</f>
      </c>
      <c r="O45">
        <f>(I45*21)/100</f>
      </c>
      <c r="P45" t="s">
        <v>27</v>
      </c>
    </row>
    <row r="46" spans="1:5" ht="25.5">
      <c r="A46" s="34" t="s">
        <v>53</v>
      </c>
      <c r="E46" s="35" t="s">
        <v>646</v>
      </c>
    </row>
    <row r="47" spans="1:5" ht="25.5">
      <c r="A47" s="38" t="s">
        <v>55</v>
      </c>
      <c r="E47" s="37" t="s">
        <v>665</v>
      </c>
    </row>
    <row r="48" spans="1:16" ht="12.75">
      <c r="A48" s="24" t="s">
        <v>48</v>
      </c>
      <c r="B48" s="29" t="s">
        <v>95</v>
      </c>
      <c r="C48" s="29" t="s">
        <v>666</v>
      </c>
      <c r="D48" s="24" t="s">
        <v>50</v>
      </c>
      <c r="E48" s="30" t="s">
        <v>667</v>
      </c>
      <c r="F48" s="31" t="s">
        <v>92</v>
      </c>
      <c r="G48" s="32">
        <v>3</v>
      </c>
      <c r="H48" s="33">
        <v>0</v>
      </c>
      <c r="I48" s="33">
        <f>ROUND(ROUND(H48,2)*ROUND(G48,3),2)</f>
      </c>
      <c r="O48">
        <f>(I48*21)/100</f>
      </c>
      <c r="P48" t="s">
        <v>27</v>
      </c>
    </row>
    <row r="49" spans="1:5" ht="12.75">
      <c r="A49" s="34" t="s">
        <v>53</v>
      </c>
      <c r="E49" s="35" t="s">
        <v>50</v>
      </c>
    </row>
    <row r="50" spans="1:5" ht="25.5">
      <c r="A50" s="38" t="s">
        <v>55</v>
      </c>
      <c r="E50" s="37" t="s">
        <v>665</v>
      </c>
    </row>
    <row r="51" spans="1:16" ht="12.75">
      <c r="A51" s="24" t="s">
        <v>48</v>
      </c>
      <c r="B51" s="29" t="s">
        <v>99</v>
      </c>
      <c r="C51" s="29" t="s">
        <v>668</v>
      </c>
      <c r="D51" s="24" t="s">
        <v>50</v>
      </c>
      <c r="E51" s="30" t="s">
        <v>669</v>
      </c>
      <c r="F51" s="31" t="s">
        <v>652</v>
      </c>
      <c r="G51" s="32">
        <v>420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53</v>
      </c>
      <c r="E52" s="35" t="s">
        <v>653</v>
      </c>
    </row>
    <row r="53" spans="1:5" ht="38.25">
      <c r="A53" s="38" t="s">
        <v>55</v>
      </c>
      <c r="E53" s="37" t="s">
        <v>670</v>
      </c>
    </row>
    <row r="54" spans="1:16" ht="12.75">
      <c r="A54" s="24" t="s">
        <v>48</v>
      </c>
      <c r="B54" s="29" t="s">
        <v>162</v>
      </c>
      <c r="C54" s="29" t="s">
        <v>671</v>
      </c>
      <c r="D54" s="24" t="s">
        <v>50</v>
      </c>
      <c r="E54" s="30" t="s">
        <v>672</v>
      </c>
      <c r="F54" s="31" t="s">
        <v>92</v>
      </c>
      <c r="G54" s="32">
        <v>28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25.5">
      <c r="A55" s="34" t="s">
        <v>53</v>
      </c>
      <c r="E55" s="35" t="s">
        <v>646</v>
      </c>
    </row>
    <row r="56" spans="1:5" ht="12.75">
      <c r="A56" s="38" t="s">
        <v>55</v>
      </c>
      <c r="E56" s="37" t="s">
        <v>673</v>
      </c>
    </row>
    <row r="57" spans="1:16" ht="12.75">
      <c r="A57" s="24" t="s">
        <v>48</v>
      </c>
      <c r="B57" s="29" t="s">
        <v>167</v>
      </c>
      <c r="C57" s="29" t="s">
        <v>674</v>
      </c>
      <c r="D57" s="24" t="s">
        <v>50</v>
      </c>
      <c r="E57" s="30" t="s">
        <v>675</v>
      </c>
      <c r="F57" s="31" t="s">
        <v>92</v>
      </c>
      <c r="G57" s="32">
        <v>28</v>
      </c>
      <c r="H57" s="33">
        <v>0</v>
      </c>
      <c r="I57" s="33">
        <f>ROUND(ROUND(H57,2)*ROUND(G57,3),2)</f>
      </c>
      <c r="O57">
        <f>(I57*21)/100</f>
      </c>
      <c r="P57" t="s">
        <v>27</v>
      </c>
    </row>
    <row r="58" spans="1:5" ht="12.75">
      <c r="A58" s="34" t="s">
        <v>53</v>
      </c>
      <c r="E58" s="35" t="s">
        <v>50</v>
      </c>
    </row>
    <row r="59" spans="1:5" ht="12.75">
      <c r="A59" s="38" t="s">
        <v>55</v>
      </c>
      <c r="E59" s="37" t="s">
        <v>673</v>
      </c>
    </row>
    <row r="60" spans="1:16" ht="12.75">
      <c r="A60" s="24" t="s">
        <v>48</v>
      </c>
      <c r="B60" s="29" t="s">
        <v>172</v>
      </c>
      <c r="C60" s="29" t="s">
        <v>676</v>
      </c>
      <c r="D60" s="24" t="s">
        <v>50</v>
      </c>
      <c r="E60" s="30" t="s">
        <v>677</v>
      </c>
      <c r="F60" s="31" t="s">
        <v>652</v>
      </c>
      <c r="G60" s="32">
        <v>3920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12.75">
      <c r="A61" s="34" t="s">
        <v>53</v>
      </c>
      <c r="E61" s="35" t="s">
        <v>653</v>
      </c>
    </row>
    <row r="62" spans="1:5" ht="25.5">
      <c r="A62" s="38" t="s">
        <v>55</v>
      </c>
      <c r="E62" s="37" t="s">
        <v>678</v>
      </c>
    </row>
    <row r="63" spans="1:16" ht="12.75">
      <c r="A63" s="24" t="s">
        <v>48</v>
      </c>
      <c r="B63" s="29" t="s">
        <v>177</v>
      </c>
      <c r="C63" s="29" t="s">
        <v>679</v>
      </c>
      <c r="D63" s="24" t="s">
        <v>50</v>
      </c>
      <c r="E63" s="30" t="s">
        <v>680</v>
      </c>
      <c r="F63" s="31" t="s">
        <v>92</v>
      </c>
      <c r="G63" s="32">
        <v>2</v>
      </c>
      <c r="H63" s="33">
        <v>0</v>
      </c>
      <c r="I63" s="33">
        <f>ROUND(ROUND(H63,2)*ROUND(G63,3),2)</f>
      </c>
      <c r="O63">
        <f>(I63*21)/100</f>
      </c>
      <c r="P63" t="s">
        <v>27</v>
      </c>
    </row>
    <row r="64" spans="1:5" ht="25.5">
      <c r="A64" s="34" t="s">
        <v>53</v>
      </c>
      <c r="E64" s="35" t="s">
        <v>646</v>
      </c>
    </row>
    <row r="65" spans="1:5" ht="25.5">
      <c r="A65" s="38" t="s">
        <v>55</v>
      </c>
      <c r="E65" s="37" t="s">
        <v>681</v>
      </c>
    </row>
    <row r="66" spans="1:16" ht="12.75">
      <c r="A66" s="24" t="s">
        <v>48</v>
      </c>
      <c r="B66" s="29" t="s">
        <v>182</v>
      </c>
      <c r="C66" s="29" t="s">
        <v>682</v>
      </c>
      <c r="D66" s="24" t="s">
        <v>50</v>
      </c>
      <c r="E66" s="30" t="s">
        <v>683</v>
      </c>
      <c r="F66" s="31" t="s">
        <v>92</v>
      </c>
      <c r="G66" s="32">
        <v>2</v>
      </c>
      <c r="H66" s="33">
        <v>0</v>
      </c>
      <c r="I66" s="33">
        <f>ROUND(ROUND(H66,2)*ROUND(G66,3),2)</f>
      </c>
      <c r="O66">
        <f>(I66*21)/100</f>
      </c>
      <c r="P66" t="s">
        <v>27</v>
      </c>
    </row>
    <row r="67" spans="1:5" ht="12.75">
      <c r="A67" s="34" t="s">
        <v>53</v>
      </c>
      <c r="E67" s="35" t="s">
        <v>50</v>
      </c>
    </row>
    <row r="68" spans="1:5" ht="25.5">
      <c r="A68" s="38" t="s">
        <v>55</v>
      </c>
      <c r="E68" s="37" t="s">
        <v>681</v>
      </c>
    </row>
    <row r="69" spans="1:16" ht="12.75">
      <c r="A69" s="24" t="s">
        <v>48</v>
      </c>
      <c r="B69" s="29" t="s">
        <v>187</v>
      </c>
      <c r="C69" s="29" t="s">
        <v>684</v>
      </c>
      <c r="D69" s="24" t="s">
        <v>50</v>
      </c>
      <c r="E69" s="30" t="s">
        <v>685</v>
      </c>
      <c r="F69" s="31" t="s">
        <v>652</v>
      </c>
      <c r="G69" s="32">
        <v>280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12.75">
      <c r="A70" s="34" t="s">
        <v>53</v>
      </c>
      <c r="E70" s="35" t="s">
        <v>653</v>
      </c>
    </row>
    <row r="71" spans="1:5" ht="38.25">
      <c r="A71" s="38" t="s">
        <v>55</v>
      </c>
      <c r="E71" s="37" t="s">
        <v>686</v>
      </c>
    </row>
    <row r="72" spans="1:16" ht="12.75">
      <c r="A72" s="24" t="s">
        <v>48</v>
      </c>
      <c r="B72" s="29" t="s">
        <v>266</v>
      </c>
      <c r="C72" s="29" t="s">
        <v>687</v>
      </c>
      <c r="D72" s="24" t="s">
        <v>50</v>
      </c>
      <c r="E72" s="30" t="s">
        <v>688</v>
      </c>
      <c r="F72" s="31" t="s">
        <v>92</v>
      </c>
      <c r="G72" s="32">
        <v>2</v>
      </c>
      <c r="H72" s="33">
        <v>0</v>
      </c>
      <c r="I72" s="33">
        <f>ROUND(ROUND(H72,2)*ROUND(G72,3),2)</f>
      </c>
      <c r="O72">
        <f>(I72*21)/100</f>
      </c>
      <c r="P72" t="s">
        <v>27</v>
      </c>
    </row>
    <row r="73" spans="1:5" ht="25.5">
      <c r="A73" s="34" t="s">
        <v>53</v>
      </c>
      <c r="E73" s="35" t="s">
        <v>646</v>
      </c>
    </row>
    <row r="74" spans="1:5" ht="25.5">
      <c r="A74" s="38" t="s">
        <v>55</v>
      </c>
      <c r="E74" s="37" t="s">
        <v>689</v>
      </c>
    </row>
    <row r="75" spans="1:16" ht="12.75">
      <c r="A75" s="24" t="s">
        <v>48</v>
      </c>
      <c r="B75" s="29" t="s">
        <v>271</v>
      </c>
      <c r="C75" s="29" t="s">
        <v>690</v>
      </c>
      <c r="D75" s="24" t="s">
        <v>50</v>
      </c>
      <c r="E75" s="30" t="s">
        <v>691</v>
      </c>
      <c r="F75" s="31" t="s">
        <v>92</v>
      </c>
      <c r="G75" s="32">
        <v>2</v>
      </c>
      <c r="H75" s="33">
        <v>0</v>
      </c>
      <c r="I75" s="33">
        <f>ROUND(ROUND(H75,2)*ROUND(G75,3),2)</f>
      </c>
      <c r="O75">
        <f>(I75*21)/100</f>
      </c>
      <c r="P75" t="s">
        <v>27</v>
      </c>
    </row>
    <row r="76" spans="1:5" ht="12.75">
      <c r="A76" s="34" t="s">
        <v>53</v>
      </c>
      <c r="E76" s="35" t="s">
        <v>50</v>
      </c>
    </row>
    <row r="77" spans="1:5" ht="25.5">
      <c r="A77" s="38" t="s">
        <v>55</v>
      </c>
      <c r="E77" s="37" t="s">
        <v>689</v>
      </c>
    </row>
    <row r="78" spans="1:16" ht="12.75">
      <c r="A78" s="24" t="s">
        <v>48</v>
      </c>
      <c r="B78" s="29" t="s">
        <v>276</v>
      </c>
      <c r="C78" s="29" t="s">
        <v>692</v>
      </c>
      <c r="D78" s="24" t="s">
        <v>50</v>
      </c>
      <c r="E78" s="30" t="s">
        <v>693</v>
      </c>
      <c r="F78" s="31" t="s">
        <v>652</v>
      </c>
      <c r="G78" s="32">
        <v>280</v>
      </c>
      <c r="H78" s="33">
        <v>0</v>
      </c>
      <c r="I78" s="33">
        <f>ROUND(ROUND(H78,2)*ROUND(G78,3),2)</f>
      </c>
      <c r="O78">
        <f>(I78*21)/100</f>
      </c>
      <c r="P78" t="s">
        <v>27</v>
      </c>
    </row>
    <row r="79" spans="1:5" ht="12.75">
      <c r="A79" s="34" t="s">
        <v>53</v>
      </c>
      <c r="E79" s="35" t="s">
        <v>653</v>
      </c>
    </row>
    <row r="80" spans="1:5" ht="38.25">
      <c r="A80" s="36" t="s">
        <v>55</v>
      </c>
      <c r="E80" s="37" t="s">
        <v>694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0+O9+O22+O32+O78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697</v>
      </c>
      <c r="I3" s="39">
        <f>0+I9+I22+I32+I78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695</v>
      </c>
      <c r="D4" s="1"/>
      <c r="E4" s="14" t="s">
        <v>696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697</v>
      </c>
      <c r="D5" s="6"/>
      <c r="E5" s="18" t="s">
        <v>696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0+I10+I13+I16+I19</f>
      </c>
      <c r="R9">
        <f>0+O10+O13+O16+O19</f>
      </c>
    </row>
    <row r="10" spans="1:16" ht="25.5">
      <c r="A10" s="24" t="s">
        <v>48</v>
      </c>
      <c r="B10" s="29" t="s">
        <v>32</v>
      </c>
      <c r="C10" s="29" t="s">
        <v>199</v>
      </c>
      <c r="D10" s="24" t="s">
        <v>50</v>
      </c>
      <c r="E10" s="30" t="s">
        <v>200</v>
      </c>
      <c r="F10" s="31" t="s">
        <v>108</v>
      </c>
      <c r="G10" s="32">
        <v>27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53</v>
      </c>
      <c r="E11" s="35" t="s">
        <v>122</v>
      </c>
    </row>
    <row r="12" spans="1:5" ht="25.5">
      <c r="A12" s="38" t="s">
        <v>55</v>
      </c>
      <c r="E12" s="37" t="s">
        <v>698</v>
      </c>
    </row>
    <row r="13" spans="1:16" ht="12.75">
      <c r="A13" s="24" t="s">
        <v>48</v>
      </c>
      <c r="B13" s="29" t="s">
        <v>27</v>
      </c>
      <c r="C13" s="29" t="s">
        <v>699</v>
      </c>
      <c r="D13" s="24" t="s">
        <v>50</v>
      </c>
      <c r="E13" s="30" t="s">
        <v>73</v>
      </c>
      <c r="F13" s="31" t="s">
        <v>52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50</v>
      </c>
    </row>
    <row r="15" spans="1:5" ht="12.75">
      <c r="A15" s="38" t="s">
        <v>55</v>
      </c>
      <c r="E15" s="37" t="s">
        <v>56</v>
      </c>
    </row>
    <row r="16" spans="1:16" ht="12.75">
      <c r="A16" s="24" t="s">
        <v>48</v>
      </c>
      <c r="B16" s="29" t="s">
        <v>26</v>
      </c>
      <c r="C16" s="29" t="s">
        <v>353</v>
      </c>
      <c r="D16" s="24" t="s">
        <v>50</v>
      </c>
      <c r="E16" s="30" t="s">
        <v>354</v>
      </c>
      <c r="F16" s="31" t="s">
        <v>52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53</v>
      </c>
      <c r="E17" s="35" t="s">
        <v>50</v>
      </c>
    </row>
    <row r="18" spans="1:5" ht="12.75">
      <c r="A18" s="38" t="s">
        <v>55</v>
      </c>
      <c r="E18" s="37" t="s">
        <v>56</v>
      </c>
    </row>
    <row r="19" spans="1:16" ht="12.75">
      <c r="A19" s="24" t="s">
        <v>48</v>
      </c>
      <c r="B19" s="29" t="s">
        <v>36</v>
      </c>
      <c r="C19" s="29" t="s">
        <v>358</v>
      </c>
      <c r="D19" s="24" t="s">
        <v>50</v>
      </c>
      <c r="E19" s="30" t="s">
        <v>359</v>
      </c>
      <c r="F19" s="31" t="s">
        <v>52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53</v>
      </c>
      <c r="E20" s="35" t="s">
        <v>50</v>
      </c>
    </row>
    <row r="21" spans="1:5" ht="12.75">
      <c r="A21" s="36" t="s">
        <v>55</v>
      </c>
      <c r="E21" s="37" t="s">
        <v>56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125</v>
      </c>
      <c r="F22" s="6"/>
      <c r="G22" s="6"/>
      <c r="H22" s="6"/>
      <c r="I22" s="42">
        <f>0+Q22</f>
      </c>
      <c r="O22">
        <f>0+R22</f>
      </c>
      <c r="Q22">
        <f>0+I23+I26+I29</f>
      </c>
      <c r="R22">
        <f>0+O23+O26+O29</f>
      </c>
    </row>
    <row r="23" spans="1:16" ht="12.75">
      <c r="A23" s="24" t="s">
        <v>48</v>
      </c>
      <c r="B23" s="29" t="s">
        <v>38</v>
      </c>
      <c r="C23" s="29" t="s">
        <v>392</v>
      </c>
      <c r="D23" s="24" t="s">
        <v>50</v>
      </c>
      <c r="E23" s="30" t="s">
        <v>393</v>
      </c>
      <c r="F23" s="31" t="s">
        <v>128</v>
      </c>
      <c r="G23" s="32">
        <v>15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53</v>
      </c>
      <c r="E24" s="35" t="s">
        <v>700</v>
      </c>
    </row>
    <row r="25" spans="1:5" ht="12.75">
      <c r="A25" s="38" t="s">
        <v>55</v>
      </c>
      <c r="E25" s="37" t="s">
        <v>701</v>
      </c>
    </row>
    <row r="26" spans="1:16" ht="12.75">
      <c r="A26" s="24" t="s">
        <v>48</v>
      </c>
      <c r="B26" s="29" t="s">
        <v>40</v>
      </c>
      <c r="C26" s="29" t="s">
        <v>702</v>
      </c>
      <c r="D26" s="24" t="s">
        <v>50</v>
      </c>
      <c r="E26" s="30" t="s">
        <v>703</v>
      </c>
      <c r="F26" s="31" t="s">
        <v>128</v>
      </c>
      <c r="G26" s="32">
        <v>10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53</v>
      </c>
      <c r="E27" s="35" t="s">
        <v>704</v>
      </c>
    </row>
    <row r="28" spans="1:5" ht="12.75">
      <c r="A28" s="38" t="s">
        <v>55</v>
      </c>
      <c r="E28" s="37" t="s">
        <v>705</v>
      </c>
    </row>
    <row r="29" spans="1:16" ht="12.75">
      <c r="A29" s="24" t="s">
        <v>48</v>
      </c>
      <c r="B29" s="29" t="s">
        <v>71</v>
      </c>
      <c r="C29" s="29" t="s">
        <v>706</v>
      </c>
      <c r="D29" s="24" t="s">
        <v>50</v>
      </c>
      <c r="E29" s="30" t="s">
        <v>707</v>
      </c>
      <c r="F29" s="31" t="s">
        <v>128</v>
      </c>
      <c r="G29" s="32">
        <v>5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53</v>
      </c>
      <c r="E30" s="35" t="s">
        <v>708</v>
      </c>
    </row>
    <row r="31" spans="1:5" ht="12.75">
      <c r="A31" s="36" t="s">
        <v>55</v>
      </c>
      <c r="E31" s="37" t="s">
        <v>709</v>
      </c>
    </row>
    <row r="32" spans="1:18" ht="12.75" customHeight="1">
      <c r="A32" s="6" t="s">
        <v>46</v>
      </c>
      <c r="B32" s="6"/>
      <c r="C32" s="41" t="s">
        <v>75</v>
      </c>
      <c r="D32" s="6"/>
      <c r="E32" s="27" t="s">
        <v>586</v>
      </c>
      <c r="F32" s="6"/>
      <c r="G32" s="6"/>
      <c r="H32" s="6"/>
      <c r="I32" s="42">
        <f>0+Q32</f>
      </c>
      <c r="O32">
        <f>0+R32</f>
      </c>
      <c r="Q32">
        <f>0+I33+I36+I39+I42+I45+I48+I51+I54+I57+I60+I63+I66+I69+I72+I75</f>
      </c>
      <c r="R32">
        <f>0+O33+O36+O39+O42+O45+O48+O51+O54+O57+O60+O63+O66+O69+O72+O75</f>
      </c>
    </row>
    <row r="33" spans="1:16" ht="12.75">
      <c r="A33" s="24" t="s">
        <v>48</v>
      </c>
      <c r="B33" s="29" t="s">
        <v>75</v>
      </c>
      <c r="C33" s="29" t="s">
        <v>710</v>
      </c>
      <c r="D33" s="24" t="s">
        <v>50</v>
      </c>
      <c r="E33" s="30" t="s">
        <v>711</v>
      </c>
      <c r="F33" s="31" t="s">
        <v>142</v>
      </c>
      <c r="G33" s="32">
        <v>7</v>
      </c>
      <c r="H33" s="33">
        <v>0</v>
      </c>
      <c r="I33" s="33">
        <f>ROUND(ROUND(H33,2)*ROUND(G33,3),2)</f>
      </c>
      <c r="O33">
        <f>(I33*21)/100</f>
      </c>
      <c r="P33" t="s">
        <v>27</v>
      </c>
    </row>
    <row r="34" spans="1:5" ht="12.75">
      <c r="A34" s="34" t="s">
        <v>53</v>
      </c>
      <c r="E34" s="35" t="s">
        <v>712</v>
      </c>
    </row>
    <row r="35" spans="1:5" ht="12.75">
      <c r="A35" s="38" t="s">
        <v>55</v>
      </c>
      <c r="E35" s="37" t="s">
        <v>713</v>
      </c>
    </row>
    <row r="36" spans="1:16" ht="12.75">
      <c r="A36" s="24" t="s">
        <v>48</v>
      </c>
      <c r="B36" s="29" t="s">
        <v>43</v>
      </c>
      <c r="C36" s="29" t="s">
        <v>714</v>
      </c>
      <c r="D36" s="24" t="s">
        <v>50</v>
      </c>
      <c r="E36" s="30" t="s">
        <v>715</v>
      </c>
      <c r="F36" s="31" t="s">
        <v>142</v>
      </c>
      <c r="G36" s="32">
        <v>30</v>
      </c>
      <c r="H36" s="33">
        <v>0</v>
      </c>
      <c r="I36" s="33">
        <f>ROUND(ROUND(H36,2)*ROUND(G36,3),2)</f>
      </c>
      <c r="O36">
        <f>(I36*21)/100</f>
      </c>
      <c r="P36" t="s">
        <v>27</v>
      </c>
    </row>
    <row r="37" spans="1:5" ht="12.75">
      <c r="A37" s="34" t="s">
        <v>53</v>
      </c>
      <c r="E37" s="35" t="s">
        <v>716</v>
      </c>
    </row>
    <row r="38" spans="1:5" ht="12.75">
      <c r="A38" s="38" t="s">
        <v>55</v>
      </c>
      <c r="E38" s="37" t="s">
        <v>717</v>
      </c>
    </row>
    <row r="39" spans="1:16" ht="12.75">
      <c r="A39" s="24" t="s">
        <v>48</v>
      </c>
      <c r="B39" s="29" t="s">
        <v>45</v>
      </c>
      <c r="C39" s="29" t="s">
        <v>718</v>
      </c>
      <c r="D39" s="24" t="s">
        <v>50</v>
      </c>
      <c r="E39" s="30" t="s">
        <v>719</v>
      </c>
      <c r="F39" s="31" t="s">
        <v>142</v>
      </c>
      <c r="G39" s="32">
        <v>15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102">
      <c r="A40" s="34" t="s">
        <v>53</v>
      </c>
      <c r="E40" s="35" t="s">
        <v>720</v>
      </c>
    </row>
    <row r="41" spans="1:5" ht="12.75">
      <c r="A41" s="38" t="s">
        <v>55</v>
      </c>
      <c r="E41" s="37" t="s">
        <v>701</v>
      </c>
    </row>
    <row r="42" spans="1:16" ht="12.75">
      <c r="A42" s="24" t="s">
        <v>48</v>
      </c>
      <c r="B42" s="29" t="s">
        <v>85</v>
      </c>
      <c r="C42" s="29" t="s">
        <v>721</v>
      </c>
      <c r="D42" s="24" t="s">
        <v>50</v>
      </c>
      <c r="E42" s="30" t="s">
        <v>722</v>
      </c>
      <c r="F42" s="31" t="s">
        <v>142</v>
      </c>
      <c r="G42" s="32">
        <v>7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53</v>
      </c>
      <c r="E43" s="35" t="s">
        <v>723</v>
      </c>
    </row>
    <row r="44" spans="1:5" ht="12.75">
      <c r="A44" s="38" t="s">
        <v>55</v>
      </c>
      <c r="E44" s="37" t="s">
        <v>713</v>
      </c>
    </row>
    <row r="45" spans="1:16" ht="12.75">
      <c r="A45" s="24" t="s">
        <v>48</v>
      </c>
      <c r="B45" s="29" t="s">
        <v>89</v>
      </c>
      <c r="C45" s="29" t="s">
        <v>724</v>
      </c>
      <c r="D45" s="24" t="s">
        <v>50</v>
      </c>
      <c r="E45" s="30" t="s">
        <v>725</v>
      </c>
      <c r="F45" s="31" t="s">
        <v>92</v>
      </c>
      <c r="G45" s="32">
        <v>2</v>
      </c>
      <c r="H45" s="33">
        <v>0</v>
      </c>
      <c r="I45" s="33">
        <f>ROUND(ROUND(H45,2)*ROUND(G45,3),2)</f>
      </c>
      <c r="O45">
        <f>(I45*21)/100</f>
      </c>
      <c r="P45" t="s">
        <v>27</v>
      </c>
    </row>
    <row r="46" spans="1:5" ht="12.75">
      <c r="A46" s="34" t="s">
        <v>53</v>
      </c>
      <c r="E46" s="35" t="s">
        <v>726</v>
      </c>
    </row>
    <row r="47" spans="1:5" ht="12.75">
      <c r="A47" s="38" t="s">
        <v>55</v>
      </c>
      <c r="E47" s="37" t="s">
        <v>94</v>
      </c>
    </row>
    <row r="48" spans="1:16" ht="12.75">
      <c r="A48" s="24" t="s">
        <v>48</v>
      </c>
      <c r="B48" s="29" t="s">
        <v>95</v>
      </c>
      <c r="C48" s="29" t="s">
        <v>727</v>
      </c>
      <c r="D48" s="24" t="s">
        <v>50</v>
      </c>
      <c r="E48" s="30" t="s">
        <v>728</v>
      </c>
      <c r="F48" s="31" t="s">
        <v>92</v>
      </c>
      <c r="G48" s="32">
        <v>2</v>
      </c>
      <c r="H48" s="33">
        <v>0</v>
      </c>
      <c r="I48" s="33">
        <f>ROUND(ROUND(H48,2)*ROUND(G48,3),2)</f>
      </c>
      <c r="O48">
        <f>(I48*21)/100</f>
      </c>
      <c r="P48" t="s">
        <v>27</v>
      </c>
    </row>
    <row r="49" spans="1:5" ht="12.75">
      <c r="A49" s="34" t="s">
        <v>53</v>
      </c>
      <c r="E49" s="35" t="s">
        <v>729</v>
      </c>
    </row>
    <row r="50" spans="1:5" ht="12.75">
      <c r="A50" s="38" t="s">
        <v>55</v>
      </c>
      <c r="E50" s="37" t="s">
        <v>94</v>
      </c>
    </row>
    <row r="51" spans="1:16" ht="12.75">
      <c r="A51" s="24" t="s">
        <v>48</v>
      </c>
      <c r="B51" s="29" t="s">
        <v>99</v>
      </c>
      <c r="C51" s="29" t="s">
        <v>730</v>
      </c>
      <c r="D51" s="24" t="s">
        <v>50</v>
      </c>
      <c r="E51" s="30" t="s">
        <v>731</v>
      </c>
      <c r="F51" s="31" t="s">
        <v>128</v>
      </c>
      <c r="G51" s="32">
        <v>2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53</v>
      </c>
      <c r="E52" s="35" t="s">
        <v>732</v>
      </c>
    </row>
    <row r="53" spans="1:5" ht="12.75">
      <c r="A53" s="38" t="s">
        <v>55</v>
      </c>
      <c r="E53" s="37" t="s">
        <v>94</v>
      </c>
    </row>
    <row r="54" spans="1:16" ht="12.75">
      <c r="A54" s="24" t="s">
        <v>48</v>
      </c>
      <c r="B54" s="29" t="s">
        <v>162</v>
      </c>
      <c r="C54" s="29" t="s">
        <v>733</v>
      </c>
      <c r="D54" s="24" t="s">
        <v>50</v>
      </c>
      <c r="E54" s="30" t="s">
        <v>734</v>
      </c>
      <c r="F54" s="31" t="s">
        <v>458</v>
      </c>
      <c r="G54" s="32">
        <v>114.9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51">
      <c r="A55" s="34" t="s">
        <v>53</v>
      </c>
      <c r="E55" s="35" t="s">
        <v>735</v>
      </c>
    </row>
    <row r="56" spans="1:5" ht="12.75">
      <c r="A56" s="38" t="s">
        <v>55</v>
      </c>
      <c r="E56" s="37" t="s">
        <v>736</v>
      </c>
    </row>
    <row r="57" spans="1:16" ht="12.75">
      <c r="A57" s="24" t="s">
        <v>48</v>
      </c>
      <c r="B57" s="29" t="s">
        <v>167</v>
      </c>
      <c r="C57" s="29" t="s">
        <v>737</v>
      </c>
      <c r="D57" s="24" t="s">
        <v>440</v>
      </c>
      <c r="E57" s="30" t="s">
        <v>738</v>
      </c>
      <c r="F57" s="31" t="s">
        <v>142</v>
      </c>
      <c r="G57" s="32">
        <v>15</v>
      </c>
      <c r="H57" s="33">
        <v>0</v>
      </c>
      <c r="I57" s="33">
        <f>ROUND(ROUND(H57,2)*ROUND(G57,3),2)</f>
      </c>
      <c r="O57">
        <f>(I57*21)/100</f>
      </c>
      <c r="P57" t="s">
        <v>27</v>
      </c>
    </row>
    <row r="58" spans="1:5" ht="12.75">
      <c r="A58" s="34" t="s">
        <v>53</v>
      </c>
      <c r="E58" s="35" t="s">
        <v>50</v>
      </c>
    </row>
    <row r="59" spans="1:5" ht="12.75">
      <c r="A59" s="38" t="s">
        <v>55</v>
      </c>
      <c r="E59" s="37" t="s">
        <v>701</v>
      </c>
    </row>
    <row r="60" spans="1:16" ht="12.75">
      <c r="A60" s="24" t="s">
        <v>48</v>
      </c>
      <c r="B60" s="29" t="s">
        <v>172</v>
      </c>
      <c r="C60" s="29" t="s">
        <v>737</v>
      </c>
      <c r="D60" s="24" t="s">
        <v>444</v>
      </c>
      <c r="E60" s="30" t="s">
        <v>738</v>
      </c>
      <c r="F60" s="31" t="s">
        <v>142</v>
      </c>
      <c r="G60" s="32">
        <v>30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12.75">
      <c r="A61" s="34" t="s">
        <v>53</v>
      </c>
      <c r="E61" s="35" t="s">
        <v>50</v>
      </c>
    </row>
    <row r="62" spans="1:5" ht="12.75">
      <c r="A62" s="38" t="s">
        <v>55</v>
      </c>
      <c r="E62" s="37" t="s">
        <v>717</v>
      </c>
    </row>
    <row r="63" spans="1:16" ht="12.75">
      <c r="A63" s="24" t="s">
        <v>48</v>
      </c>
      <c r="B63" s="29" t="s">
        <v>177</v>
      </c>
      <c r="C63" s="29" t="s">
        <v>739</v>
      </c>
      <c r="D63" s="24" t="s">
        <v>440</v>
      </c>
      <c r="E63" s="30" t="s">
        <v>740</v>
      </c>
      <c r="F63" s="31" t="s">
        <v>142</v>
      </c>
      <c r="G63" s="32">
        <v>15</v>
      </c>
      <c r="H63" s="33">
        <v>0</v>
      </c>
      <c r="I63" s="33">
        <f>ROUND(ROUND(H63,2)*ROUND(G63,3),2)</f>
      </c>
      <c r="O63">
        <f>(I63*21)/100</f>
      </c>
      <c r="P63" t="s">
        <v>27</v>
      </c>
    </row>
    <row r="64" spans="1:5" ht="12.75">
      <c r="A64" s="34" t="s">
        <v>53</v>
      </c>
      <c r="E64" s="35" t="s">
        <v>50</v>
      </c>
    </row>
    <row r="65" spans="1:5" ht="12.75">
      <c r="A65" s="38" t="s">
        <v>55</v>
      </c>
      <c r="E65" s="37" t="s">
        <v>701</v>
      </c>
    </row>
    <row r="66" spans="1:16" ht="12.75">
      <c r="A66" s="24" t="s">
        <v>48</v>
      </c>
      <c r="B66" s="29" t="s">
        <v>182</v>
      </c>
      <c r="C66" s="29" t="s">
        <v>739</v>
      </c>
      <c r="D66" s="24" t="s">
        <v>444</v>
      </c>
      <c r="E66" s="30" t="s">
        <v>740</v>
      </c>
      <c r="F66" s="31" t="s">
        <v>142</v>
      </c>
      <c r="G66" s="32">
        <v>30</v>
      </c>
      <c r="H66" s="33">
        <v>0</v>
      </c>
      <c r="I66" s="33">
        <f>ROUND(ROUND(H66,2)*ROUND(G66,3),2)</f>
      </c>
      <c r="O66">
        <f>(I66*21)/100</f>
      </c>
      <c r="P66" t="s">
        <v>27</v>
      </c>
    </row>
    <row r="67" spans="1:5" ht="12.75">
      <c r="A67" s="34" t="s">
        <v>53</v>
      </c>
      <c r="E67" s="35" t="s">
        <v>50</v>
      </c>
    </row>
    <row r="68" spans="1:5" ht="12.75">
      <c r="A68" s="38" t="s">
        <v>55</v>
      </c>
      <c r="E68" s="37" t="s">
        <v>717</v>
      </c>
    </row>
    <row r="69" spans="1:16" ht="12.75">
      <c r="A69" s="24" t="s">
        <v>48</v>
      </c>
      <c r="B69" s="29" t="s">
        <v>187</v>
      </c>
      <c r="C69" s="29" t="s">
        <v>741</v>
      </c>
      <c r="D69" s="24" t="s">
        <v>440</v>
      </c>
      <c r="E69" s="30" t="s">
        <v>742</v>
      </c>
      <c r="F69" s="31" t="s">
        <v>142</v>
      </c>
      <c r="G69" s="32">
        <v>15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12.75">
      <c r="A70" s="34" t="s">
        <v>53</v>
      </c>
      <c r="E70" s="35" t="s">
        <v>50</v>
      </c>
    </row>
    <row r="71" spans="1:5" ht="12.75">
      <c r="A71" s="38" t="s">
        <v>55</v>
      </c>
      <c r="E71" s="37" t="s">
        <v>701</v>
      </c>
    </row>
    <row r="72" spans="1:16" ht="12.75">
      <c r="A72" s="24" t="s">
        <v>48</v>
      </c>
      <c r="B72" s="29" t="s">
        <v>266</v>
      </c>
      <c r="C72" s="29" t="s">
        <v>741</v>
      </c>
      <c r="D72" s="24" t="s">
        <v>444</v>
      </c>
      <c r="E72" s="30" t="s">
        <v>742</v>
      </c>
      <c r="F72" s="31" t="s">
        <v>142</v>
      </c>
      <c r="G72" s="32">
        <v>30</v>
      </c>
      <c r="H72" s="33">
        <v>0</v>
      </c>
      <c r="I72" s="33">
        <f>ROUND(ROUND(H72,2)*ROUND(G72,3),2)</f>
      </c>
      <c r="O72">
        <f>(I72*21)/100</f>
      </c>
      <c r="P72" t="s">
        <v>27</v>
      </c>
    </row>
    <row r="73" spans="1:5" ht="12.75">
      <c r="A73" s="34" t="s">
        <v>53</v>
      </c>
      <c r="E73" s="35" t="s">
        <v>50</v>
      </c>
    </row>
    <row r="74" spans="1:5" ht="12.75">
      <c r="A74" s="38" t="s">
        <v>55</v>
      </c>
      <c r="E74" s="37" t="s">
        <v>717</v>
      </c>
    </row>
    <row r="75" spans="1:16" ht="12.75">
      <c r="A75" s="24" t="s">
        <v>48</v>
      </c>
      <c r="B75" s="29" t="s">
        <v>271</v>
      </c>
      <c r="C75" s="29" t="s">
        <v>743</v>
      </c>
      <c r="D75" s="24" t="s">
        <v>50</v>
      </c>
      <c r="E75" s="30" t="s">
        <v>744</v>
      </c>
      <c r="F75" s="31" t="s">
        <v>92</v>
      </c>
      <c r="G75" s="32">
        <v>4</v>
      </c>
      <c r="H75" s="33">
        <v>0</v>
      </c>
      <c r="I75" s="33">
        <f>ROUND(ROUND(H75,2)*ROUND(G75,3),2)</f>
      </c>
      <c r="O75">
        <f>(I75*21)/100</f>
      </c>
      <c r="P75" t="s">
        <v>27</v>
      </c>
    </row>
    <row r="76" spans="1:5" ht="12.75">
      <c r="A76" s="34" t="s">
        <v>53</v>
      </c>
      <c r="E76" s="35" t="s">
        <v>745</v>
      </c>
    </row>
    <row r="77" spans="1:5" ht="12.75">
      <c r="A77" s="36" t="s">
        <v>55</v>
      </c>
      <c r="E77" s="37" t="s">
        <v>746</v>
      </c>
    </row>
    <row r="78" spans="1:18" ht="12.75" customHeight="1">
      <c r="A78" s="6" t="s">
        <v>46</v>
      </c>
      <c r="B78" s="6"/>
      <c r="C78" s="41" t="s">
        <v>43</v>
      </c>
      <c r="D78" s="6"/>
      <c r="E78" s="27" t="s">
        <v>139</v>
      </c>
      <c r="F78" s="6"/>
      <c r="G78" s="6"/>
      <c r="H78" s="6"/>
      <c r="I78" s="42">
        <f>0+Q78</f>
      </c>
      <c r="O78">
        <f>0+R78</f>
      </c>
      <c r="Q78">
        <f>0+I79+I82+I85</f>
      </c>
      <c r="R78">
        <f>0+O79+O82+O85</f>
      </c>
    </row>
    <row r="79" spans="1:16" ht="12.75">
      <c r="A79" s="24" t="s">
        <v>48</v>
      </c>
      <c r="B79" s="29" t="s">
        <v>276</v>
      </c>
      <c r="C79" s="29" t="s">
        <v>183</v>
      </c>
      <c r="D79" s="24" t="s">
        <v>50</v>
      </c>
      <c r="E79" s="30" t="s">
        <v>184</v>
      </c>
      <c r="F79" s="31" t="s">
        <v>108</v>
      </c>
      <c r="G79" s="32">
        <v>0.115</v>
      </c>
      <c r="H79" s="33">
        <v>0</v>
      </c>
      <c r="I79" s="33">
        <f>ROUND(ROUND(H79,2)*ROUND(G79,3),2)</f>
      </c>
      <c r="O79">
        <f>(I79*21)/100</f>
      </c>
      <c r="P79" t="s">
        <v>27</v>
      </c>
    </row>
    <row r="80" spans="1:5" ht="38.25">
      <c r="A80" s="34" t="s">
        <v>53</v>
      </c>
      <c r="E80" s="35" t="s">
        <v>747</v>
      </c>
    </row>
    <row r="81" spans="1:5" ht="25.5">
      <c r="A81" s="38" t="s">
        <v>55</v>
      </c>
      <c r="E81" s="37" t="s">
        <v>748</v>
      </c>
    </row>
    <row r="82" spans="1:16" ht="12.75">
      <c r="A82" s="24" t="s">
        <v>48</v>
      </c>
      <c r="B82" s="29" t="s">
        <v>281</v>
      </c>
      <c r="C82" s="29" t="s">
        <v>749</v>
      </c>
      <c r="D82" s="24" t="s">
        <v>440</v>
      </c>
      <c r="E82" s="30" t="s">
        <v>750</v>
      </c>
      <c r="F82" s="31" t="s">
        <v>142</v>
      </c>
      <c r="G82" s="32">
        <v>15</v>
      </c>
      <c r="H82" s="33">
        <v>0</v>
      </c>
      <c r="I82" s="33">
        <f>ROUND(ROUND(H82,2)*ROUND(G82,3),2)</f>
      </c>
      <c r="O82">
        <f>(I82*21)/100</f>
      </c>
      <c r="P82" t="s">
        <v>27</v>
      </c>
    </row>
    <row r="83" spans="1:5" ht="38.25">
      <c r="A83" s="34" t="s">
        <v>53</v>
      </c>
      <c r="E83" s="35" t="s">
        <v>751</v>
      </c>
    </row>
    <row r="84" spans="1:5" ht="12.75">
      <c r="A84" s="38" t="s">
        <v>55</v>
      </c>
      <c r="E84" s="37" t="s">
        <v>701</v>
      </c>
    </row>
    <row r="85" spans="1:16" ht="12.75">
      <c r="A85" s="24" t="s">
        <v>48</v>
      </c>
      <c r="B85" s="29" t="s">
        <v>286</v>
      </c>
      <c r="C85" s="29" t="s">
        <v>749</v>
      </c>
      <c r="D85" s="24" t="s">
        <v>444</v>
      </c>
      <c r="E85" s="30" t="s">
        <v>750</v>
      </c>
      <c r="F85" s="31" t="s">
        <v>142</v>
      </c>
      <c r="G85" s="32">
        <v>30</v>
      </c>
      <c r="H85" s="33">
        <v>0</v>
      </c>
      <c r="I85" s="33">
        <f>ROUND(ROUND(H85,2)*ROUND(G85,3),2)</f>
      </c>
      <c r="O85">
        <f>(I85*21)/100</f>
      </c>
      <c r="P85" t="s">
        <v>27</v>
      </c>
    </row>
    <row r="86" spans="1:5" ht="38.25">
      <c r="A86" s="34" t="s">
        <v>53</v>
      </c>
      <c r="E86" s="35" t="s">
        <v>752</v>
      </c>
    </row>
    <row r="87" spans="1:5" ht="12.75">
      <c r="A87" s="36" t="s">
        <v>55</v>
      </c>
      <c r="E87" s="37" t="s">
        <v>717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0+O9+O22+O35+O42+O46+O74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755</v>
      </c>
      <c r="I3" s="39">
        <f>0+I9+I22+I35+I42+I46+I74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753</v>
      </c>
      <c r="D4" s="1"/>
      <c r="E4" s="14" t="s">
        <v>754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755</v>
      </c>
      <c r="D5" s="6"/>
      <c r="E5" s="18" t="s">
        <v>754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0+I10+I13+I16+I19</f>
      </c>
      <c r="R9">
        <f>0+O10+O13+O16+O19</f>
      </c>
    </row>
    <row r="10" spans="1:16" ht="25.5">
      <c r="A10" s="24" t="s">
        <v>48</v>
      </c>
      <c r="B10" s="29" t="s">
        <v>32</v>
      </c>
      <c r="C10" s="29" t="s">
        <v>199</v>
      </c>
      <c r="D10" s="24" t="s">
        <v>50</v>
      </c>
      <c r="E10" s="30" t="s">
        <v>200</v>
      </c>
      <c r="F10" s="31" t="s">
        <v>108</v>
      </c>
      <c r="G10" s="32">
        <v>14.4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53</v>
      </c>
      <c r="E11" s="35" t="s">
        <v>122</v>
      </c>
    </row>
    <row r="12" spans="1:5" ht="12.75">
      <c r="A12" s="38" t="s">
        <v>55</v>
      </c>
      <c r="E12" s="37" t="s">
        <v>756</v>
      </c>
    </row>
    <row r="13" spans="1:16" ht="12.75">
      <c r="A13" s="24" t="s">
        <v>48</v>
      </c>
      <c r="B13" s="29" t="s">
        <v>27</v>
      </c>
      <c r="C13" s="29" t="s">
        <v>699</v>
      </c>
      <c r="D13" s="24" t="s">
        <v>50</v>
      </c>
      <c r="E13" s="30" t="s">
        <v>73</v>
      </c>
      <c r="F13" s="31" t="s">
        <v>52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50</v>
      </c>
    </row>
    <row r="15" spans="1:5" ht="12.75">
      <c r="A15" s="38" t="s">
        <v>55</v>
      </c>
      <c r="E15" s="37" t="s">
        <v>56</v>
      </c>
    </row>
    <row r="16" spans="1:16" ht="12.75">
      <c r="A16" s="24" t="s">
        <v>48</v>
      </c>
      <c r="B16" s="29" t="s">
        <v>26</v>
      </c>
      <c r="C16" s="29" t="s">
        <v>353</v>
      </c>
      <c r="D16" s="24" t="s">
        <v>50</v>
      </c>
      <c r="E16" s="30" t="s">
        <v>354</v>
      </c>
      <c r="F16" s="31" t="s">
        <v>52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53</v>
      </c>
      <c r="E17" s="35" t="s">
        <v>50</v>
      </c>
    </row>
    <row r="18" spans="1:5" ht="12.75">
      <c r="A18" s="38" t="s">
        <v>55</v>
      </c>
      <c r="E18" s="37" t="s">
        <v>56</v>
      </c>
    </row>
    <row r="19" spans="1:16" ht="12.75">
      <c r="A19" s="24" t="s">
        <v>48</v>
      </c>
      <c r="B19" s="29" t="s">
        <v>36</v>
      </c>
      <c r="C19" s="29" t="s">
        <v>358</v>
      </c>
      <c r="D19" s="24" t="s">
        <v>50</v>
      </c>
      <c r="E19" s="30" t="s">
        <v>359</v>
      </c>
      <c r="F19" s="31" t="s">
        <v>52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53</v>
      </c>
      <c r="E20" s="35" t="s">
        <v>50</v>
      </c>
    </row>
    <row r="21" spans="1:5" ht="12.75">
      <c r="A21" s="36" t="s">
        <v>55</v>
      </c>
      <c r="E21" s="37" t="s">
        <v>56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125</v>
      </c>
      <c r="F22" s="6"/>
      <c r="G22" s="6"/>
      <c r="H22" s="6"/>
      <c r="I22" s="42">
        <f>0+Q22</f>
      </c>
      <c r="O22">
        <f>0+R22</f>
      </c>
      <c r="Q22">
        <f>0+I23+I26+I29+I32</f>
      </c>
      <c r="R22">
        <f>0+O23+O26+O29+O32</f>
      </c>
    </row>
    <row r="23" spans="1:16" ht="12.75">
      <c r="A23" s="24" t="s">
        <v>48</v>
      </c>
      <c r="B23" s="29" t="s">
        <v>38</v>
      </c>
      <c r="C23" s="29" t="s">
        <v>757</v>
      </c>
      <c r="D23" s="24" t="s">
        <v>50</v>
      </c>
      <c r="E23" s="30" t="s">
        <v>758</v>
      </c>
      <c r="F23" s="31" t="s">
        <v>366</v>
      </c>
      <c r="G23" s="32">
        <v>250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53</v>
      </c>
      <c r="E24" s="35" t="s">
        <v>759</v>
      </c>
    </row>
    <row r="25" spans="1:5" ht="12.75">
      <c r="A25" s="38" t="s">
        <v>55</v>
      </c>
      <c r="E25" s="37" t="s">
        <v>760</v>
      </c>
    </row>
    <row r="26" spans="1:16" ht="12.75">
      <c r="A26" s="24" t="s">
        <v>48</v>
      </c>
      <c r="B26" s="29" t="s">
        <v>40</v>
      </c>
      <c r="C26" s="29" t="s">
        <v>392</v>
      </c>
      <c r="D26" s="24" t="s">
        <v>50</v>
      </c>
      <c r="E26" s="30" t="s">
        <v>393</v>
      </c>
      <c r="F26" s="31" t="s">
        <v>128</v>
      </c>
      <c r="G26" s="32">
        <v>14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53</v>
      </c>
      <c r="E27" s="35" t="s">
        <v>761</v>
      </c>
    </row>
    <row r="28" spans="1:5" ht="12.75">
      <c r="A28" s="38" t="s">
        <v>55</v>
      </c>
      <c r="E28" s="37" t="s">
        <v>762</v>
      </c>
    </row>
    <row r="29" spans="1:16" ht="12.75">
      <c r="A29" s="24" t="s">
        <v>48</v>
      </c>
      <c r="B29" s="29" t="s">
        <v>71</v>
      </c>
      <c r="C29" s="29" t="s">
        <v>702</v>
      </c>
      <c r="D29" s="24" t="s">
        <v>50</v>
      </c>
      <c r="E29" s="30" t="s">
        <v>703</v>
      </c>
      <c r="F29" s="31" t="s">
        <v>128</v>
      </c>
      <c r="G29" s="32">
        <v>8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53</v>
      </c>
      <c r="E30" s="35" t="s">
        <v>704</v>
      </c>
    </row>
    <row r="31" spans="1:5" ht="12.75">
      <c r="A31" s="38" t="s">
        <v>55</v>
      </c>
      <c r="E31" s="37" t="s">
        <v>763</v>
      </c>
    </row>
    <row r="32" spans="1:16" ht="12.75">
      <c r="A32" s="24" t="s">
        <v>48</v>
      </c>
      <c r="B32" s="29" t="s">
        <v>75</v>
      </c>
      <c r="C32" s="29" t="s">
        <v>706</v>
      </c>
      <c r="D32" s="24" t="s">
        <v>50</v>
      </c>
      <c r="E32" s="30" t="s">
        <v>707</v>
      </c>
      <c r="F32" s="31" t="s">
        <v>128</v>
      </c>
      <c r="G32" s="32">
        <v>6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53</v>
      </c>
      <c r="E33" s="35" t="s">
        <v>764</v>
      </c>
    </row>
    <row r="34" spans="1:5" ht="12.75">
      <c r="A34" s="36" t="s">
        <v>55</v>
      </c>
      <c r="E34" s="37" t="s">
        <v>643</v>
      </c>
    </row>
    <row r="35" spans="1:18" ht="12.75" customHeight="1">
      <c r="A35" s="6" t="s">
        <v>46</v>
      </c>
      <c r="B35" s="6"/>
      <c r="C35" s="41" t="s">
        <v>27</v>
      </c>
      <c r="D35" s="6"/>
      <c r="E35" s="27" t="s">
        <v>243</v>
      </c>
      <c r="F35" s="6"/>
      <c r="G35" s="6"/>
      <c r="H35" s="6"/>
      <c r="I35" s="42">
        <f>0+Q35</f>
      </c>
      <c r="O35">
        <f>0+R35</f>
      </c>
      <c r="Q35">
        <f>0+I36+I39</f>
      </c>
      <c r="R35">
        <f>0+O36+O39</f>
      </c>
    </row>
    <row r="36" spans="1:16" ht="12.75">
      <c r="A36" s="24" t="s">
        <v>48</v>
      </c>
      <c r="B36" s="29" t="s">
        <v>43</v>
      </c>
      <c r="C36" s="29" t="s">
        <v>765</v>
      </c>
      <c r="D36" s="24" t="s">
        <v>50</v>
      </c>
      <c r="E36" s="30" t="s">
        <v>766</v>
      </c>
      <c r="F36" s="31" t="s">
        <v>108</v>
      </c>
      <c r="G36" s="32">
        <v>6.656</v>
      </c>
      <c r="H36" s="33">
        <v>0</v>
      </c>
      <c r="I36" s="33">
        <f>ROUND(ROUND(H36,2)*ROUND(G36,3),2)</f>
      </c>
      <c r="O36">
        <f>(I36*21)/100</f>
      </c>
      <c r="P36" t="s">
        <v>27</v>
      </c>
    </row>
    <row r="37" spans="1:5" ht="25.5">
      <c r="A37" s="34" t="s">
        <v>53</v>
      </c>
      <c r="E37" s="35" t="s">
        <v>767</v>
      </c>
    </row>
    <row r="38" spans="1:5" ht="12.75">
      <c r="A38" s="38" t="s">
        <v>55</v>
      </c>
      <c r="E38" s="37" t="s">
        <v>768</v>
      </c>
    </row>
    <row r="39" spans="1:16" ht="12.75">
      <c r="A39" s="24" t="s">
        <v>48</v>
      </c>
      <c r="B39" s="29" t="s">
        <v>45</v>
      </c>
      <c r="C39" s="29" t="s">
        <v>769</v>
      </c>
      <c r="D39" s="24" t="s">
        <v>50</v>
      </c>
      <c r="E39" s="30" t="s">
        <v>770</v>
      </c>
      <c r="F39" s="31" t="s">
        <v>190</v>
      </c>
      <c r="G39" s="32">
        <v>45.721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12.75">
      <c r="A40" s="34" t="s">
        <v>53</v>
      </c>
      <c r="E40" s="35" t="s">
        <v>771</v>
      </c>
    </row>
    <row r="41" spans="1:5" ht="38.25">
      <c r="A41" s="36" t="s">
        <v>55</v>
      </c>
      <c r="E41" s="37" t="s">
        <v>772</v>
      </c>
    </row>
    <row r="42" spans="1:18" ht="12.75" customHeight="1">
      <c r="A42" s="6" t="s">
        <v>46</v>
      </c>
      <c r="B42" s="6"/>
      <c r="C42" s="41" t="s">
        <v>71</v>
      </c>
      <c r="D42" s="6"/>
      <c r="E42" s="27" t="s">
        <v>560</v>
      </c>
      <c r="F42" s="6"/>
      <c r="G42" s="6"/>
      <c r="H42" s="6"/>
      <c r="I42" s="42">
        <f>0+Q42</f>
      </c>
      <c r="O42">
        <f>0+R42</f>
      </c>
      <c r="Q42">
        <f>0+I43</f>
      </c>
      <c r="R42">
        <f>0+O43</f>
      </c>
    </row>
    <row r="43" spans="1:16" ht="12.75">
      <c r="A43" s="24" t="s">
        <v>48</v>
      </c>
      <c r="B43" s="29" t="s">
        <v>85</v>
      </c>
      <c r="C43" s="29" t="s">
        <v>773</v>
      </c>
      <c r="D43" s="24" t="s">
        <v>50</v>
      </c>
      <c r="E43" s="30" t="s">
        <v>774</v>
      </c>
      <c r="F43" s="31" t="s">
        <v>92</v>
      </c>
      <c r="G43" s="32">
        <v>1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53</v>
      </c>
      <c r="E44" s="35" t="s">
        <v>759</v>
      </c>
    </row>
    <row r="45" spans="1:5" ht="12.75">
      <c r="A45" s="36" t="s">
        <v>55</v>
      </c>
      <c r="E45" s="37" t="s">
        <v>56</v>
      </c>
    </row>
    <row r="46" spans="1:18" ht="12.75" customHeight="1">
      <c r="A46" s="6" t="s">
        <v>46</v>
      </c>
      <c r="B46" s="6"/>
      <c r="C46" s="41" t="s">
        <v>75</v>
      </c>
      <c r="D46" s="6"/>
      <c r="E46" s="27" t="s">
        <v>586</v>
      </c>
      <c r="F46" s="6"/>
      <c r="G46" s="6"/>
      <c r="H46" s="6"/>
      <c r="I46" s="42">
        <f>0+Q46</f>
      </c>
      <c r="O46">
        <f>0+R46</f>
      </c>
      <c r="Q46">
        <f>0+I47+I50+I53+I56+I59+I62+I65+I68+I71</f>
      </c>
      <c r="R46">
        <f>0+O47+O50+O53+O56+O59+O62+O65+O68+O71</f>
      </c>
    </row>
    <row r="47" spans="1:16" ht="12.75">
      <c r="A47" s="24" t="s">
        <v>48</v>
      </c>
      <c r="B47" s="29" t="s">
        <v>89</v>
      </c>
      <c r="C47" s="29" t="s">
        <v>775</v>
      </c>
      <c r="D47" s="24" t="s">
        <v>50</v>
      </c>
      <c r="E47" s="30" t="s">
        <v>776</v>
      </c>
      <c r="F47" s="31" t="s">
        <v>142</v>
      </c>
      <c r="G47" s="32">
        <v>7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53</v>
      </c>
      <c r="E48" s="35" t="s">
        <v>777</v>
      </c>
    </row>
    <row r="49" spans="1:5" ht="12.75">
      <c r="A49" s="38" t="s">
        <v>55</v>
      </c>
      <c r="E49" s="37" t="s">
        <v>713</v>
      </c>
    </row>
    <row r="50" spans="1:16" ht="12.75">
      <c r="A50" s="24" t="s">
        <v>48</v>
      </c>
      <c r="B50" s="29" t="s">
        <v>95</v>
      </c>
      <c r="C50" s="29" t="s">
        <v>778</v>
      </c>
      <c r="D50" s="24" t="s">
        <v>50</v>
      </c>
      <c r="E50" s="30" t="s">
        <v>779</v>
      </c>
      <c r="F50" s="31" t="s">
        <v>142</v>
      </c>
      <c r="G50" s="32">
        <v>20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53</v>
      </c>
      <c r="E51" s="35" t="s">
        <v>780</v>
      </c>
    </row>
    <row r="52" spans="1:5" ht="12.75">
      <c r="A52" s="38" t="s">
        <v>55</v>
      </c>
      <c r="E52" s="37" t="s">
        <v>781</v>
      </c>
    </row>
    <row r="53" spans="1:16" ht="12.75">
      <c r="A53" s="24" t="s">
        <v>48</v>
      </c>
      <c r="B53" s="29" t="s">
        <v>99</v>
      </c>
      <c r="C53" s="29" t="s">
        <v>782</v>
      </c>
      <c r="D53" s="24" t="s">
        <v>50</v>
      </c>
      <c r="E53" s="30" t="s">
        <v>783</v>
      </c>
      <c r="F53" s="31" t="s">
        <v>142</v>
      </c>
      <c r="G53" s="32">
        <v>11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53</v>
      </c>
      <c r="E54" s="35" t="s">
        <v>784</v>
      </c>
    </row>
    <row r="55" spans="1:5" ht="12.75">
      <c r="A55" s="38" t="s">
        <v>55</v>
      </c>
      <c r="E55" s="37" t="s">
        <v>785</v>
      </c>
    </row>
    <row r="56" spans="1:16" ht="12.75">
      <c r="A56" s="24" t="s">
        <v>48</v>
      </c>
      <c r="B56" s="29" t="s">
        <v>162</v>
      </c>
      <c r="C56" s="29" t="s">
        <v>786</v>
      </c>
      <c r="D56" s="24" t="s">
        <v>50</v>
      </c>
      <c r="E56" s="30" t="s">
        <v>787</v>
      </c>
      <c r="F56" s="31" t="s">
        <v>142</v>
      </c>
      <c r="G56" s="32">
        <v>7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53</v>
      </c>
      <c r="E57" s="35" t="s">
        <v>788</v>
      </c>
    </row>
    <row r="58" spans="1:5" ht="12.75">
      <c r="A58" s="38" t="s">
        <v>55</v>
      </c>
      <c r="E58" s="37" t="s">
        <v>713</v>
      </c>
    </row>
    <row r="59" spans="1:16" ht="12.75">
      <c r="A59" s="24" t="s">
        <v>48</v>
      </c>
      <c r="B59" s="29" t="s">
        <v>167</v>
      </c>
      <c r="C59" s="29" t="s">
        <v>789</v>
      </c>
      <c r="D59" s="24" t="s">
        <v>50</v>
      </c>
      <c r="E59" s="30" t="s">
        <v>790</v>
      </c>
      <c r="F59" s="31" t="s">
        <v>92</v>
      </c>
      <c r="G59" s="32">
        <v>1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53</v>
      </c>
      <c r="E60" s="35" t="s">
        <v>50</v>
      </c>
    </row>
    <row r="61" spans="1:5" ht="12.75">
      <c r="A61" s="38" t="s">
        <v>55</v>
      </c>
      <c r="E61" s="37" t="s">
        <v>56</v>
      </c>
    </row>
    <row r="62" spans="1:16" ht="12.75">
      <c r="A62" s="24" t="s">
        <v>48</v>
      </c>
      <c r="B62" s="29" t="s">
        <v>172</v>
      </c>
      <c r="C62" s="29" t="s">
        <v>791</v>
      </c>
      <c r="D62" s="24" t="s">
        <v>50</v>
      </c>
      <c r="E62" s="30" t="s">
        <v>792</v>
      </c>
      <c r="F62" s="31" t="s">
        <v>142</v>
      </c>
      <c r="G62" s="32">
        <v>20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53</v>
      </c>
      <c r="E63" s="35" t="s">
        <v>780</v>
      </c>
    </row>
    <row r="64" spans="1:5" ht="12.75">
      <c r="A64" s="38" t="s">
        <v>55</v>
      </c>
      <c r="E64" s="37" t="s">
        <v>781</v>
      </c>
    </row>
    <row r="65" spans="1:16" ht="12.75">
      <c r="A65" s="24" t="s">
        <v>48</v>
      </c>
      <c r="B65" s="29" t="s">
        <v>177</v>
      </c>
      <c r="C65" s="29" t="s">
        <v>793</v>
      </c>
      <c r="D65" s="24" t="s">
        <v>50</v>
      </c>
      <c r="E65" s="30" t="s">
        <v>794</v>
      </c>
      <c r="F65" s="31" t="s">
        <v>142</v>
      </c>
      <c r="G65" s="32">
        <v>11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12.75">
      <c r="A66" s="34" t="s">
        <v>53</v>
      </c>
      <c r="E66" s="35" t="s">
        <v>784</v>
      </c>
    </row>
    <row r="67" spans="1:5" ht="12.75">
      <c r="A67" s="38" t="s">
        <v>55</v>
      </c>
      <c r="E67" s="37" t="s">
        <v>785</v>
      </c>
    </row>
    <row r="68" spans="1:16" ht="12.75">
      <c r="A68" s="24" t="s">
        <v>48</v>
      </c>
      <c r="B68" s="29" t="s">
        <v>182</v>
      </c>
      <c r="C68" s="29" t="s">
        <v>795</v>
      </c>
      <c r="D68" s="24" t="s">
        <v>50</v>
      </c>
      <c r="E68" s="30" t="s">
        <v>796</v>
      </c>
      <c r="F68" s="31" t="s">
        <v>142</v>
      </c>
      <c r="G68" s="32">
        <v>11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12.75">
      <c r="A69" s="34" t="s">
        <v>53</v>
      </c>
      <c r="E69" s="35" t="s">
        <v>784</v>
      </c>
    </row>
    <row r="70" spans="1:5" ht="12.75">
      <c r="A70" s="38" t="s">
        <v>55</v>
      </c>
      <c r="E70" s="37" t="s">
        <v>785</v>
      </c>
    </row>
    <row r="71" spans="1:16" ht="12.75">
      <c r="A71" s="24" t="s">
        <v>48</v>
      </c>
      <c r="B71" s="29" t="s">
        <v>187</v>
      </c>
      <c r="C71" s="29" t="s">
        <v>743</v>
      </c>
      <c r="D71" s="24" t="s">
        <v>50</v>
      </c>
      <c r="E71" s="30" t="s">
        <v>744</v>
      </c>
      <c r="F71" s="31" t="s">
        <v>92</v>
      </c>
      <c r="G71" s="32">
        <v>4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12.75">
      <c r="A72" s="34" t="s">
        <v>53</v>
      </c>
      <c r="E72" s="35" t="s">
        <v>50</v>
      </c>
    </row>
    <row r="73" spans="1:5" ht="12.75">
      <c r="A73" s="36" t="s">
        <v>55</v>
      </c>
      <c r="E73" s="37" t="s">
        <v>746</v>
      </c>
    </row>
    <row r="74" spans="1:18" ht="12.75" customHeight="1">
      <c r="A74" s="6" t="s">
        <v>46</v>
      </c>
      <c r="B74" s="6"/>
      <c r="C74" s="41" t="s">
        <v>43</v>
      </c>
      <c r="D74" s="6"/>
      <c r="E74" s="27" t="s">
        <v>139</v>
      </c>
      <c r="F74" s="6"/>
      <c r="G74" s="6"/>
      <c r="H74" s="6"/>
      <c r="I74" s="42">
        <f>0+Q74</f>
      </c>
      <c r="O74">
        <f>0+R74</f>
      </c>
      <c r="Q74">
        <f>0+I75+I78</f>
      </c>
      <c r="R74">
        <f>0+O75+O78</f>
      </c>
    </row>
    <row r="75" spans="1:16" ht="12.75">
      <c r="A75" s="24" t="s">
        <v>48</v>
      </c>
      <c r="B75" s="29" t="s">
        <v>266</v>
      </c>
      <c r="C75" s="29" t="s">
        <v>797</v>
      </c>
      <c r="D75" s="24" t="s">
        <v>50</v>
      </c>
      <c r="E75" s="30" t="s">
        <v>798</v>
      </c>
      <c r="F75" s="31" t="s">
        <v>142</v>
      </c>
      <c r="G75" s="32">
        <v>20</v>
      </c>
      <c r="H75" s="33">
        <v>0</v>
      </c>
      <c r="I75" s="33">
        <f>ROUND(ROUND(H75,2)*ROUND(G75,3),2)</f>
      </c>
      <c r="O75">
        <f>(I75*21)/100</f>
      </c>
      <c r="P75" t="s">
        <v>27</v>
      </c>
    </row>
    <row r="76" spans="1:5" ht="51">
      <c r="A76" s="34" t="s">
        <v>53</v>
      </c>
      <c r="E76" s="35" t="s">
        <v>799</v>
      </c>
    </row>
    <row r="77" spans="1:5" ht="12.75">
      <c r="A77" s="38" t="s">
        <v>55</v>
      </c>
      <c r="E77" s="37" t="s">
        <v>781</v>
      </c>
    </row>
    <row r="78" spans="1:16" ht="12.75">
      <c r="A78" s="24" t="s">
        <v>48</v>
      </c>
      <c r="B78" s="29" t="s">
        <v>271</v>
      </c>
      <c r="C78" s="29" t="s">
        <v>800</v>
      </c>
      <c r="D78" s="24" t="s">
        <v>50</v>
      </c>
      <c r="E78" s="30" t="s">
        <v>801</v>
      </c>
      <c r="F78" s="31" t="s">
        <v>142</v>
      </c>
      <c r="G78" s="32">
        <v>11</v>
      </c>
      <c r="H78" s="33">
        <v>0</v>
      </c>
      <c r="I78" s="33">
        <f>ROUND(ROUND(H78,2)*ROUND(G78,3),2)</f>
      </c>
      <c r="O78">
        <f>(I78*21)/100</f>
      </c>
      <c r="P78" t="s">
        <v>27</v>
      </c>
    </row>
    <row r="79" spans="1:5" ht="38.25">
      <c r="A79" s="34" t="s">
        <v>53</v>
      </c>
      <c r="E79" s="35" t="s">
        <v>802</v>
      </c>
    </row>
    <row r="80" spans="1:5" ht="12.75">
      <c r="A80" s="36" t="s">
        <v>55</v>
      </c>
      <c r="E80" s="37" t="s">
        <v>785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0+O9+O22+O32+O39+O43+O80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805</v>
      </c>
      <c r="I3" s="39">
        <f>0+I9+I22+I32+I39+I43+I80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803</v>
      </c>
      <c r="D4" s="1"/>
      <c r="E4" s="14" t="s">
        <v>804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805</v>
      </c>
      <c r="D5" s="6"/>
      <c r="E5" s="18" t="s">
        <v>804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0+I10+I13+I16+I19</f>
      </c>
      <c r="R9">
        <f>0+O10+O13+O16+O19</f>
      </c>
    </row>
    <row r="10" spans="1:16" ht="25.5">
      <c r="A10" s="24" t="s">
        <v>48</v>
      </c>
      <c r="B10" s="29" t="s">
        <v>32</v>
      </c>
      <c r="C10" s="29" t="s">
        <v>199</v>
      </c>
      <c r="D10" s="24" t="s">
        <v>50</v>
      </c>
      <c r="E10" s="30" t="s">
        <v>200</v>
      </c>
      <c r="F10" s="31" t="s">
        <v>108</v>
      </c>
      <c r="G10" s="32">
        <v>7.2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53</v>
      </c>
      <c r="E11" s="35" t="s">
        <v>122</v>
      </c>
    </row>
    <row r="12" spans="1:5" ht="12.75">
      <c r="A12" s="38" t="s">
        <v>55</v>
      </c>
      <c r="E12" s="37" t="s">
        <v>806</v>
      </c>
    </row>
    <row r="13" spans="1:16" ht="12.75">
      <c r="A13" s="24" t="s">
        <v>48</v>
      </c>
      <c r="B13" s="29" t="s">
        <v>27</v>
      </c>
      <c r="C13" s="29" t="s">
        <v>699</v>
      </c>
      <c r="D13" s="24" t="s">
        <v>50</v>
      </c>
      <c r="E13" s="30" t="s">
        <v>73</v>
      </c>
      <c r="F13" s="31" t="s">
        <v>52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50</v>
      </c>
    </row>
    <row r="15" spans="1:5" ht="12.75">
      <c r="A15" s="38" t="s">
        <v>55</v>
      </c>
      <c r="E15" s="37" t="s">
        <v>56</v>
      </c>
    </row>
    <row r="16" spans="1:16" ht="12.75">
      <c r="A16" s="24" t="s">
        <v>48</v>
      </c>
      <c r="B16" s="29" t="s">
        <v>26</v>
      </c>
      <c r="C16" s="29" t="s">
        <v>353</v>
      </c>
      <c r="D16" s="24" t="s">
        <v>50</v>
      </c>
      <c r="E16" s="30" t="s">
        <v>354</v>
      </c>
      <c r="F16" s="31" t="s">
        <v>52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53</v>
      </c>
      <c r="E17" s="35" t="s">
        <v>50</v>
      </c>
    </row>
    <row r="18" spans="1:5" ht="12.75">
      <c r="A18" s="38" t="s">
        <v>55</v>
      </c>
      <c r="E18" s="37" t="s">
        <v>56</v>
      </c>
    </row>
    <row r="19" spans="1:16" ht="12.75">
      <c r="A19" s="24" t="s">
        <v>48</v>
      </c>
      <c r="B19" s="29" t="s">
        <v>36</v>
      </c>
      <c r="C19" s="29" t="s">
        <v>358</v>
      </c>
      <c r="D19" s="24" t="s">
        <v>50</v>
      </c>
      <c r="E19" s="30" t="s">
        <v>359</v>
      </c>
      <c r="F19" s="31" t="s">
        <v>52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38.25">
      <c r="A20" s="34" t="s">
        <v>53</v>
      </c>
      <c r="E20" s="35" t="s">
        <v>807</v>
      </c>
    </row>
    <row r="21" spans="1:5" ht="12.75">
      <c r="A21" s="36" t="s">
        <v>55</v>
      </c>
      <c r="E21" s="37" t="s">
        <v>56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125</v>
      </c>
      <c r="F22" s="6"/>
      <c r="G22" s="6"/>
      <c r="H22" s="6"/>
      <c r="I22" s="42">
        <f>0+Q22</f>
      </c>
      <c r="O22">
        <f>0+R22</f>
      </c>
      <c r="Q22">
        <f>0+I23+I26+I29</f>
      </c>
      <c r="R22">
        <f>0+O23+O26+O29</f>
      </c>
    </row>
    <row r="23" spans="1:16" ht="12.75">
      <c r="A23" s="24" t="s">
        <v>48</v>
      </c>
      <c r="B23" s="29" t="s">
        <v>38</v>
      </c>
      <c r="C23" s="29" t="s">
        <v>392</v>
      </c>
      <c r="D23" s="24" t="s">
        <v>50</v>
      </c>
      <c r="E23" s="30" t="s">
        <v>393</v>
      </c>
      <c r="F23" s="31" t="s">
        <v>128</v>
      </c>
      <c r="G23" s="32">
        <v>15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53</v>
      </c>
      <c r="E24" s="35" t="s">
        <v>761</v>
      </c>
    </row>
    <row r="25" spans="1:5" ht="12.75">
      <c r="A25" s="38" t="s">
        <v>55</v>
      </c>
      <c r="E25" s="37" t="s">
        <v>701</v>
      </c>
    </row>
    <row r="26" spans="1:16" ht="12.75">
      <c r="A26" s="24" t="s">
        <v>48</v>
      </c>
      <c r="B26" s="29" t="s">
        <v>40</v>
      </c>
      <c r="C26" s="29" t="s">
        <v>702</v>
      </c>
      <c r="D26" s="24" t="s">
        <v>50</v>
      </c>
      <c r="E26" s="30" t="s">
        <v>703</v>
      </c>
      <c r="F26" s="31" t="s">
        <v>128</v>
      </c>
      <c r="G26" s="32">
        <v>11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53</v>
      </c>
      <c r="E27" s="35" t="s">
        <v>704</v>
      </c>
    </row>
    <row r="28" spans="1:5" ht="12.75">
      <c r="A28" s="38" t="s">
        <v>55</v>
      </c>
      <c r="E28" s="37" t="s">
        <v>785</v>
      </c>
    </row>
    <row r="29" spans="1:16" ht="12.75">
      <c r="A29" s="24" t="s">
        <v>48</v>
      </c>
      <c r="B29" s="29" t="s">
        <v>71</v>
      </c>
      <c r="C29" s="29" t="s">
        <v>706</v>
      </c>
      <c r="D29" s="24" t="s">
        <v>50</v>
      </c>
      <c r="E29" s="30" t="s">
        <v>707</v>
      </c>
      <c r="F29" s="31" t="s">
        <v>128</v>
      </c>
      <c r="G29" s="32">
        <v>4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53</v>
      </c>
      <c r="E30" s="35" t="s">
        <v>764</v>
      </c>
    </row>
    <row r="31" spans="1:5" ht="12.75">
      <c r="A31" s="36" t="s">
        <v>55</v>
      </c>
      <c r="E31" s="37" t="s">
        <v>252</v>
      </c>
    </row>
    <row r="32" spans="1:18" ht="12.75" customHeight="1">
      <c r="A32" s="6" t="s">
        <v>46</v>
      </c>
      <c r="B32" s="6"/>
      <c r="C32" s="41" t="s">
        <v>27</v>
      </c>
      <c r="D32" s="6"/>
      <c r="E32" s="27" t="s">
        <v>243</v>
      </c>
      <c r="F32" s="6"/>
      <c r="G32" s="6"/>
      <c r="H32" s="6"/>
      <c r="I32" s="42">
        <f>0+Q32</f>
      </c>
      <c r="O32">
        <f>0+R32</f>
      </c>
      <c r="Q32">
        <f>0+I33+I36</f>
      </c>
      <c r="R32">
        <f>0+O33+O36</f>
      </c>
    </row>
    <row r="33" spans="1:16" ht="12.75">
      <c r="A33" s="24" t="s">
        <v>48</v>
      </c>
      <c r="B33" s="29" t="s">
        <v>75</v>
      </c>
      <c r="C33" s="29" t="s">
        <v>765</v>
      </c>
      <c r="D33" s="24" t="s">
        <v>50</v>
      </c>
      <c r="E33" s="30" t="s">
        <v>766</v>
      </c>
      <c r="F33" s="31" t="s">
        <v>108</v>
      </c>
      <c r="G33" s="32">
        <v>8.32</v>
      </c>
      <c r="H33" s="33">
        <v>0</v>
      </c>
      <c r="I33" s="33">
        <f>ROUND(ROUND(H33,2)*ROUND(G33,3),2)</f>
      </c>
      <c r="O33">
        <f>(I33*21)/100</f>
      </c>
      <c r="P33" t="s">
        <v>27</v>
      </c>
    </row>
    <row r="34" spans="1:5" ht="25.5">
      <c r="A34" s="34" t="s">
        <v>53</v>
      </c>
      <c r="E34" s="35" t="s">
        <v>808</v>
      </c>
    </row>
    <row r="35" spans="1:5" ht="12.75">
      <c r="A35" s="38" t="s">
        <v>55</v>
      </c>
      <c r="E35" s="37" t="s">
        <v>809</v>
      </c>
    </row>
    <row r="36" spans="1:16" ht="12.75">
      <c r="A36" s="24" t="s">
        <v>48</v>
      </c>
      <c r="B36" s="29" t="s">
        <v>43</v>
      </c>
      <c r="C36" s="29" t="s">
        <v>769</v>
      </c>
      <c r="D36" s="24" t="s">
        <v>50</v>
      </c>
      <c r="E36" s="30" t="s">
        <v>770</v>
      </c>
      <c r="F36" s="31" t="s">
        <v>190</v>
      </c>
      <c r="G36" s="32">
        <v>52.755</v>
      </c>
      <c r="H36" s="33">
        <v>0</v>
      </c>
      <c r="I36" s="33">
        <f>ROUND(ROUND(H36,2)*ROUND(G36,3),2)</f>
      </c>
      <c r="O36">
        <f>(I36*21)/100</f>
      </c>
      <c r="P36" t="s">
        <v>27</v>
      </c>
    </row>
    <row r="37" spans="1:5" ht="12.75">
      <c r="A37" s="34" t="s">
        <v>53</v>
      </c>
      <c r="E37" s="35" t="s">
        <v>771</v>
      </c>
    </row>
    <row r="38" spans="1:5" ht="38.25">
      <c r="A38" s="36" t="s">
        <v>55</v>
      </c>
      <c r="E38" s="37" t="s">
        <v>810</v>
      </c>
    </row>
    <row r="39" spans="1:18" ht="12.75" customHeight="1">
      <c r="A39" s="6" t="s">
        <v>46</v>
      </c>
      <c r="B39" s="6"/>
      <c r="C39" s="41" t="s">
        <v>71</v>
      </c>
      <c r="D39" s="6"/>
      <c r="E39" s="27" t="s">
        <v>560</v>
      </c>
      <c r="F39" s="6"/>
      <c r="G39" s="6"/>
      <c r="H39" s="6"/>
      <c r="I39" s="42">
        <f>0+Q39</f>
      </c>
      <c r="O39">
        <f>0+R39</f>
      </c>
      <c r="Q39">
        <f>0+I40</f>
      </c>
      <c r="R39">
        <f>0+O40</f>
      </c>
    </row>
    <row r="40" spans="1:16" ht="12.75">
      <c r="A40" s="24" t="s">
        <v>48</v>
      </c>
      <c r="B40" s="29" t="s">
        <v>45</v>
      </c>
      <c r="C40" s="29" t="s">
        <v>773</v>
      </c>
      <c r="D40" s="24" t="s">
        <v>50</v>
      </c>
      <c r="E40" s="30" t="s">
        <v>774</v>
      </c>
      <c r="F40" s="31" t="s">
        <v>92</v>
      </c>
      <c r="G40" s="32">
        <v>1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53</v>
      </c>
      <c r="E41" s="35" t="s">
        <v>759</v>
      </c>
    </row>
    <row r="42" spans="1:5" ht="12.75">
      <c r="A42" s="36" t="s">
        <v>55</v>
      </c>
      <c r="E42" s="37" t="s">
        <v>56</v>
      </c>
    </row>
    <row r="43" spans="1:18" ht="12.75" customHeight="1">
      <c r="A43" s="6" t="s">
        <v>46</v>
      </c>
      <c r="B43" s="6"/>
      <c r="C43" s="41" t="s">
        <v>75</v>
      </c>
      <c r="D43" s="6"/>
      <c r="E43" s="27" t="s">
        <v>586</v>
      </c>
      <c r="F43" s="6"/>
      <c r="G43" s="6"/>
      <c r="H43" s="6"/>
      <c r="I43" s="42">
        <f>0+Q43</f>
      </c>
      <c r="O43">
        <f>0+R43</f>
      </c>
      <c r="Q43">
        <f>0+I44+I47+I50+I53+I56+I59+I62+I65+I68+I71+I74+I77</f>
      </c>
      <c r="R43">
        <f>0+O44+O47+O50+O53+O56+O59+O62+O65+O68+O71+O74+O77</f>
      </c>
    </row>
    <row r="44" spans="1:16" ht="12.75">
      <c r="A44" s="24" t="s">
        <v>48</v>
      </c>
      <c r="B44" s="29" t="s">
        <v>85</v>
      </c>
      <c r="C44" s="29" t="s">
        <v>811</v>
      </c>
      <c r="D44" s="24" t="s">
        <v>440</v>
      </c>
      <c r="E44" s="30" t="s">
        <v>812</v>
      </c>
      <c r="F44" s="31" t="s">
        <v>142</v>
      </c>
      <c r="G44" s="32">
        <v>9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25.5">
      <c r="A45" s="34" t="s">
        <v>53</v>
      </c>
      <c r="E45" s="35" t="s">
        <v>813</v>
      </c>
    </row>
    <row r="46" spans="1:5" ht="12.75">
      <c r="A46" s="38" t="s">
        <v>55</v>
      </c>
      <c r="E46" s="37" t="s">
        <v>814</v>
      </c>
    </row>
    <row r="47" spans="1:16" ht="12.75">
      <c r="A47" s="24" t="s">
        <v>48</v>
      </c>
      <c r="B47" s="29" t="s">
        <v>89</v>
      </c>
      <c r="C47" s="29" t="s">
        <v>811</v>
      </c>
      <c r="D47" s="24" t="s">
        <v>444</v>
      </c>
      <c r="E47" s="30" t="s">
        <v>812</v>
      </c>
      <c r="F47" s="31" t="s">
        <v>142</v>
      </c>
      <c r="G47" s="32">
        <v>25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53</v>
      </c>
      <c r="E48" s="35" t="s">
        <v>815</v>
      </c>
    </row>
    <row r="49" spans="1:5" ht="12.75">
      <c r="A49" s="38" t="s">
        <v>55</v>
      </c>
      <c r="E49" s="37" t="s">
        <v>372</v>
      </c>
    </row>
    <row r="50" spans="1:16" ht="12.75">
      <c r="A50" s="24" t="s">
        <v>48</v>
      </c>
      <c r="B50" s="29" t="s">
        <v>95</v>
      </c>
      <c r="C50" s="29" t="s">
        <v>816</v>
      </c>
      <c r="D50" s="24" t="s">
        <v>50</v>
      </c>
      <c r="E50" s="30" t="s">
        <v>817</v>
      </c>
      <c r="F50" s="31" t="s">
        <v>142</v>
      </c>
      <c r="G50" s="32">
        <v>9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53</v>
      </c>
      <c r="E51" s="35" t="s">
        <v>818</v>
      </c>
    </row>
    <row r="52" spans="1:5" ht="12.75">
      <c r="A52" s="38" t="s">
        <v>55</v>
      </c>
      <c r="E52" s="37" t="s">
        <v>819</v>
      </c>
    </row>
    <row r="53" spans="1:16" ht="25.5">
      <c r="A53" s="24" t="s">
        <v>48</v>
      </c>
      <c r="B53" s="29" t="s">
        <v>99</v>
      </c>
      <c r="C53" s="29" t="s">
        <v>820</v>
      </c>
      <c r="D53" s="24" t="s">
        <v>50</v>
      </c>
      <c r="E53" s="30" t="s">
        <v>821</v>
      </c>
      <c r="F53" s="31" t="s">
        <v>142</v>
      </c>
      <c r="G53" s="32">
        <v>9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53</v>
      </c>
      <c r="E54" s="35" t="s">
        <v>822</v>
      </c>
    </row>
    <row r="55" spans="1:5" ht="12.75">
      <c r="A55" s="38" t="s">
        <v>55</v>
      </c>
      <c r="E55" s="37" t="s">
        <v>814</v>
      </c>
    </row>
    <row r="56" spans="1:16" ht="12.75">
      <c r="A56" s="24" t="s">
        <v>48</v>
      </c>
      <c r="B56" s="29" t="s">
        <v>162</v>
      </c>
      <c r="C56" s="29" t="s">
        <v>823</v>
      </c>
      <c r="D56" s="24" t="s">
        <v>50</v>
      </c>
      <c r="E56" s="30" t="s">
        <v>824</v>
      </c>
      <c r="F56" s="31" t="s">
        <v>142</v>
      </c>
      <c r="G56" s="32">
        <v>15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53</v>
      </c>
      <c r="E57" s="35" t="s">
        <v>825</v>
      </c>
    </row>
    <row r="58" spans="1:5" ht="12.75">
      <c r="A58" s="38" t="s">
        <v>55</v>
      </c>
      <c r="E58" s="37" t="s">
        <v>701</v>
      </c>
    </row>
    <row r="59" spans="1:16" ht="12.75">
      <c r="A59" s="24" t="s">
        <v>48</v>
      </c>
      <c r="B59" s="29" t="s">
        <v>167</v>
      </c>
      <c r="C59" s="29" t="s">
        <v>826</v>
      </c>
      <c r="D59" s="24" t="s">
        <v>50</v>
      </c>
      <c r="E59" s="30" t="s">
        <v>827</v>
      </c>
      <c r="F59" s="31" t="s">
        <v>142</v>
      </c>
      <c r="G59" s="32">
        <v>15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38.25">
      <c r="A60" s="34" t="s">
        <v>53</v>
      </c>
      <c r="E60" s="35" t="s">
        <v>828</v>
      </c>
    </row>
    <row r="61" spans="1:5" ht="12.75">
      <c r="A61" s="38" t="s">
        <v>55</v>
      </c>
      <c r="E61" s="37" t="s">
        <v>701</v>
      </c>
    </row>
    <row r="62" spans="1:16" ht="12.75">
      <c r="A62" s="24" t="s">
        <v>48</v>
      </c>
      <c r="B62" s="29" t="s">
        <v>172</v>
      </c>
      <c r="C62" s="29" t="s">
        <v>829</v>
      </c>
      <c r="D62" s="24" t="s">
        <v>50</v>
      </c>
      <c r="E62" s="30" t="s">
        <v>830</v>
      </c>
      <c r="F62" s="31" t="s">
        <v>142</v>
      </c>
      <c r="G62" s="32">
        <v>15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53</v>
      </c>
      <c r="E63" s="35" t="s">
        <v>50</v>
      </c>
    </row>
    <row r="64" spans="1:5" ht="12.75">
      <c r="A64" s="38" t="s">
        <v>55</v>
      </c>
      <c r="E64" s="37" t="s">
        <v>701</v>
      </c>
    </row>
    <row r="65" spans="1:16" ht="12.75">
      <c r="A65" s="24" t="s">
        <v>48</v>
      </c>
      <c r="B65" s="29" t="s">
        <v>177</v>
      </c>
      <c r="C65" s="29" t="s">
        <v>831</v>
      </c>
      <c r="D65" s="24" t="s">
        <v>620</v>
      </c>
      <c r="E65" s="30" t="s">
        <v>832</v>
      </c>
      <c r="F65" s="31" t="s">
        <v>92</v>
      </c>
      <c r="G65" s="32">
        <v>2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12.75">
      <c r="A66" s="34" t="s">
        <v>53</v>
      </c>
      <c r="E66" s="35" t="s">
        <v>50</v>
      </c>
    </row>
    <row r="67" spans="1:5" ht="12.75">
      <c r="A67" s="38" t="s">
        <v>55</v>
      </c>
      <c r="E67" s="37" t="s">
        <v>94</v>
      </c>
    </row>
    <row r="68" spans="1:16" ht="12.75">
      <c r="A68" s="24" t="s">
        <v>48</v>
      </c>
      <c r="B68" s="29" t="s">
        <v>182</v>
      </c>
      <c r="C68" s="29" t="s">
        <v>733</v>
      </c>
      <c r="D68" s="24" t="s">
        <v>50</v>
      </c>
      <c r="E68" s="30" t="s">
        <v>734</v>
      </c>
      <c r="F68" s="31" t="s">
        <v>458</v>
      </c>
      <c r="G68" s="32">
        <v>552.5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25.5">
      <c r="A69" s="34" t="s">
        <v>53</v>
      </c>
      <c r="E69" s="35" t="s">
        <v>833</v>
      </c>
    </row>
    <row r="70" spans="1:5" ht="38.25">
      <c r="A70" s="38" t="s">
        <v>55</v>
      </c>
      <c r="E70" s="37" t="s">
        <v>834</v>
      </c>
    </row>
    <row r="71" spans="1:16" ht="12.75">
      <c r="A71" s="24" t="s">
        <v>48</v>
      </c>
      <c r="B71" s="29" t="s">
        <v>187</v>
      </c>
      <c r="C71" s="29" t="s">
        <v>835</v>
      </c>
      <c r="D71" s="24" t="s">
        <v>50</v>
      </c>
      <c r="E71" s="30" t="s">
        <v>836</v>
      </c>
      <c r="F71" s="31" t="s">
        <v>92</v>
      </c>
      <c r="G71" s="32">
        <v>2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12.75">
      <c r="A72" s="34" t="s">
        <v>53</v>
      </c>
      <c r="E72" s="35" t="s">
        <v>837</v>
      </c>
    </row>
    <row r="73" spans="1:5" ht="12.75">
      <c r="A73" s="38" t="s">
        <v>55</v>
      </c>
      <c r="E73" s="37" t="s">
        <v>94</v>
      </c>
    </row>
    <row r="74" spans="1:16" ht="12.75">
      <c r="A74" s="24" t="s">
        <v>48</v>
      </c>
      <c r="B74" s="29" t="s">
        <v>266</v>
      </c>
      <c r="C74" s="29" t="s">
        <v>838</v>
      </c>
      <c r="D74" s="24" t="s">
        <v>50</v>
      </c>
      <c r="E74" s="30" t="s">
        <v>839</v>
      </c>
      <c r="F74" s="31" t="s">
        <v>142</v>
      </c>
      <c r="G74" s="32">
        <v>49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12.75">
      <c r="A75" s="34" t="s">
        <v>53</v>
      </c>
      <c r="E75" s="35" t="s">
        <v>840</v>
      </c>
    </row>
    <row r="76" spans="1:5" ht="12.75">
      <c r="A76" s="38" t="s">
        <v>55</v>
      </c>
      <c r="E76" s="37" t="s">
        <v>841</v>
      </c>
    </row>
    <row r="77" spans="1:16" ht="12.75">
      <c r="A77" s="24" t="s">
        <v>48</v>
      </c>
      <c r="B77" s="29" t="s">
        <v>271</v>
      </c>
      <c r="C77" s="29" t="s">
        <v>743</v>
      </c>
      <c r="D77" s="24" t="s">
        <v>50</v>
      </c>
      <c r="E77" s="30" t="s">
        <v>744</v>
      </c>
      <c r="F77" s="31" t="s">
        <v>92</v>
      </c>
      <c r="G77" s="32">
        <v>4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12.75">
      <c r="A78" s="34" t="s">
        <v>53</v>
      </c>
      <c r="E78" s="35" t="s">
        <v>50</v>
      </c>
    </row>
    <row r="79" spans="1:5" ht="12.75">
      <c r="A79" s="36" t="s">
        <v>55</v>
      </c>
      <c r="E79" s="37" t="s">
        <v>746</v>
      </c>
    </row>
    <row r="80" spans="1:18" ht="12.75" customHeight="1">
      <c r="A80" s="6" t="s">
        <v>46</v>
      </c>
      <c r="B80" s="6"/>
      <c r="C80" s="41" t="s">
        <v>43</v>
      </c>
      <c r="D80" s="6"/>
      <c r="E80" s="27" t="s">
        <v>139</v>
      </c>
      <c r="F80" s="6"/>
      <c r="G80" s="6"/>
      <c r="H80" s="6"/>
      <c r="I80" s="42">
        <f>0+Q80</f>
      </c>
      <c r="O80">
        <f>0+R80</f>
      </c>
      <c r="Q80">
        <f>0+I81+I84+I87</f>
      </c>
      <c r="R80">
        <f>0+O81+O84+O87</f>
      </c>
    </row>
    <row r="81" spans="1:16" ht="12.75">
      <c r="A81" s="24" t="s">
        <v>48</v>
      </c>
      <c r="B81" s="29" t="s">
        <v>276</v>
      </c>
      <c r="C81" s="29" t="s">
        <v>183</v>
      </c>
      <c r="D81" s="24" t="s">
        <v>50</v>
      </c>
      <c r="E81" s="30" t="s">
        <v>184</v>
      </c>
      <c r="F81" s="31" t="s">
        <v>108</v>
      </c>
      <c r="G81" s="32">
        <v>0.553</v>
      </c>
      <c r="H81" s="33">
        <v>0</v>
      </c>
      <c r="I81" s="33">
        <f>ROUND(ROUND(H81,2)*ROUND(G81,3),2)</f>
      </c>
      <c r="O81">
        <f>(I81*21)/100</f>
      </c>
      <c r="P81" t="s">
        <v>27</v>
      </c>
    </row>
    <row r="82" spans="1:5" ht="51">
      <c r="A82" s="34" t="s">
        <v>53</v>
      </c>
      <c r="E82" s="35" t="s">
        <v>842</v>
      </c>
    </row>
    <row r="83" spans="1:5" ht="38.25">
      <c r="A83" s="38" t="s">
        <v>55</v>
      </c>
      <c r="E83" s="37" t="s">
        <v>843</v>
      </c>
    </row>
    <row r="84" spans="1:16" ht="12.75">
      <c r="A84" s="24" t="s">
        <v>48</v>
      </c>
      <c r="B84" s="29" t="s">
        <v>281</v>
      </c>
      <c r="C84" s="29" t="s">
        <v>844</v>
      </c>
      <c r="D84" s="24" t="s">
        <v>50</v>
      </c>
      <c r="E84" s="30" t="s">
        <v>845</v>
      </c>
      <c r="F84" s="31" t="s">
        <v>142</v>
      </c>
      <c r="G84" s="32">
        <v>25</v>
      </c>
      <c r="H84" s="33">
        <v>0</v>
      </c>
      <c r="I84" s="33">
        <f>ROUND(ROUND(H84,2)*ROUND(G84,3),2)</f>
      </c>
      <c r="O84">
        <f>(I84*21)/100</f>
      </c>
      <c r="P84" t="s">
        <v>27</v>
      </c>
    </row>
    <row r="85" spans="1:5" ht="38.25">
      <c r="A85" s="34" t="s">
        <v>53</v>
      </c>
      <c r="E85" s="35" t="s">
        <v>846</v>
      </c>
    </row>
    <row r="86" spans="1:5" ht="12.75">
      <c r="A86" s="38" t="s">
        <v>55</v>
      </c>
      <c r="E86" s="37" t="s">
        <v>372</v>
      </c>
    </row>
    <row r="87" spans="1:16" ht="12.75">
      <c r="A87" s="24" t="s">
        <v>48</v>
      </c>
      <c r="B87" s="29" t="s">
        <v>286</v>
      </c>
      <c r="C87" s="29" t="s">
        <v>847</v>
      </c>
      <c r="D87" s="24" t="s">
        <v>50</v>
      </c>
      <c r="E87" s="30" t="s">
        <v>848</v>
      </c>
      <c r="F87" s="31" t="s">
        <v>142</v>
      </c>
      <c r="G87" s="32">
        <v>17</v>
      </c>
      <c r="H87" s="33">
        <v>0</v>
      </c>
      <c r="I87" s="33">
        <f>ROUND(ROUND(H87,2)*ROUND(G87,3),2)</f>
      </c>
      <c r="O87">
        <f>(I87*21)/100</f>
      </c>
      <c r="P87" t="s">
        <v>27</v>
      </c>
    </row>
    <row r="88" spans="1:5" ht="51">
      <c r="A88" s="34" t="s">
        <v>53</v>
      </c>
      <c r="E88" s="35" t="s">
        <v>849</v>
      </c>
    </row>
    <row r="89" spans="1:5" ht="12.75">
      <c r="A89" s="36" t="s">
        <v>55</v>
      </c>
      <c r="E89" s="37" t="s">
        <v>850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