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Adminis\Lalakova\1_Bareš\28_Oplocení_Velíšská\"/>
    </mc:Choice>
  </mc:AlternateContent>
  <bookViews>
    <workbookView xWindow="195" yWindow="555" windowWidth="18885" windowHeight="6735" activeTab="1"/>
  </bookViews>
  <sheets>
    <sheet name="Rekapitulace stavby" sheetId="1" r:id="rId1"/>
    <sheet name="020-2020 - Oplocení Velíšská" sheetId="2" r:id="rId2"/>
  </sheets>
  <definedNames>
    <definedName name="_xlnm._FilterDatabase" localSheetId="1" hidden="1">'020-2020 - Oplocení Velíšská'!$C$122:$K$196</definedName>
    <definedName name="_xlnm.Print_Titles" localSheetId="1">'020-2020 - Oplocení Velíšská'!$122:$122</definedName>
    <definedName name="_xlnm.Print_Titles" localSheetId="0">'Rekapitulace stavby'!$92:$92</definedName>
    <definedName name="_xlnm.Print_Area" localSheetId="1">'020-2020 - Oplocení Velíšská'!$C$4:$J$76,'020-2020 - Oplocení Velíšská'!$C$82:$J$106,'020-2020 - Oplocení Velíšská'!$C$112:$K$196</definedName>
    <definedName name="_xlnm.Print_Area" localSheetId="0">'Rekapitulace stavby'!$D$4:$AO$76,'Rekapitulace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96" i="2"/>
  <c r="BH196" i="2"/>
  <c r="BG196" i="2"/>
  <c r="BF196" i="2"/>
  <c r="T196" i="2"/>
  <c r="T195" i="2" s="1"/>
  <c r="R196" i="2"/>
  <c r="R195" i="2" s="1"/>
  <c r="P196" i="2"/>
  <c r="P195" i="2" s="1"/>
  <c r="BI194" i="2"/>
  <c r="BH194" i="2"/>
  <c r="BG194" i="2"/>
  <c r="BF194" i="2"/>
  <c r="T194" i="2"/>
  <c r="T193" i="2" s="1"/>
  <c r="R194" i="2"/>
  <c r="R193" i="2" s="1"/>
  <c r="P194" i="2"/>
  <c r="P193" i="2" s="1"/>
  <c r="BI192" i="2"/>
  <c r="BH192" i="2"/>
  <c r="BG192" i="2"/>
  <c r="BF192" i="2"/>
  <c r="T192" i="2"/>
  <c r="T191" i="2" s="1"/>
  <c r="R192" i="2"/>
  <c r="R191" i="2" s="1"/>
  <c r="P192" i="2"/>
  <c r="P191" i="2" s="1"/>
  <c r="J102" i="2"/>
  <c r="BI189" i="2"/>
  <c r="BH189" i="2"/>
  <c r="BG189" i="2"/>
  <c r="BF189" i="2"/>
  <c r="T189" i="2"/>
  <c r="T188" i="2" s="1"/>
  <c r="R189" i="2"/>
  <c r="R188" i="2" s="1"/>
  <c r="P189" i="2"/>
  <c r="P188" i="2" s="1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5" i="2"/>
  <c r="BH135" i="2"/>
  <c r="BG135" i="2"/>
  <c r="BF135" i="2"/>
  <c r="T135" i="2"/>
  <c r="R135" i="2"/>
  <c r="P135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F117" i="2"/>
  <c r="E115" i="2"/>
  <c r="F87" i="2"/>
  <c r="E85" i="2"/>
  <c r="J22" i="2"/>
  <c r="E22" i="2"/>
  <c r="J120" i="2" s="1"/>
  <c r="J21" i="2"/>
  <c r="J19" i="2"/>
  <c r="E19" i="2"/>
  <c r="J119" i="2" s="1"/>
  <c r="J18" i="2"/>
  <c r="J16" i="2"/>
  <c r="E16" i="2"/>
  <c r="F120" i="2" s="1"/>
  <c r="J15" i="2"/>
  <c r="J13" i="2"/>
  <c r="E13" i="2"/>
  <c r="F119" i="2" s="1"/>
  <c r="J12" i="2"/>
  <c r="J10" i="2"/>
  <c r="J87" i="2" s="1"/>
  <c r="L90" i="1"/>
  <c r="AM90" i="1"/>
  <c r="AM89" i="1"/>
  <c r="L89" i="1"/>
  <c r="AM87" i="1"/>
  <c r="L87" i="1"/>
  <c r="L85" i="1"/>
  <c r="L84" i="1"/>
  <c r="BK138" i="2"/>
  <c r="BK135" i="2"/>
  <c r="BK129" i="2"/>
  <c r="BK127" i="2"/>
  <c r="BK126" i="2"/>
  <c r="BK196" i="2"/>
  <c r="BK189" i="2"/>
  <c r="BK187" i="2"/>
  <c r="BK184" i="2"/>
  <c r="BK181" i="2"/>
  <c r="BK180" i="2"/>
  <c r="BK174" i="2"/>
  <c r="BK172" i="2"/>
  <c r="BK170" i="2"/>
  <c r="BK167" i="2"/>
  <c r="BK166" i="2"/>
  <c r="BK165" i="2"/>
  <c r="BK164" i="2"/>
  <c r="BK162" i="2"/>
  <c r="BK159" i="2"/>
  <c r="BK158" i="2"/>
  <c r="BK157" i="2"/>
  <c r="BK153" i="2"/>
  <c r="BK149" i="2"/>
  <c r="BK146" i="2"/>
  <c r="AS94" i="1"/>
  <c r="BK194" i="2"/>
  <c r="BK192" i="2"/>
  <c r="BK183" i="2"/>
  <c r="BK177" i="2"/>
  <c r="BK169" i="2"/>
  <c r="BK168" i="2"/>
  <c r="BK163" i="2"/>
  <c r="BK152" i="2"/>
  <c r="BK142" i="2"/>
  <c r="BK139" i="2"/>
  <c r="BK125" i="2" l="1"/>
  <c r="R125" i="2"/>
  <c r="T125" i="2"/>
  <c r="T145" i="2"/>
  <c r="P156" i="2"/>
  <c r="BK145" i="2"/>
  <c r="J97" i="2" s="1"/>
  <c r="P145" i="2"/>
  <c r="R145" i="2"/>
  <c r="R156" i="2"/>
  <c r="P125" i="2"/>
  <c r="T156" i="2"/>
  <c r="BK171" i="2"/>
  <c r="J99" i="2" s="1"/>
  <c r="P171" i="2"/>
  <c r="R171" i="2"/>
  <c r="BK182" i="2"/>
  <c r="J100" i="2" s="1"/>
  <c r="P182" i="2"/>
  <c r="P124" i="2" s="1"/>
  <c r="P123" i="2" s="1"/>
  <c r="AU95" i="1" s="1"/>
  <c r="AU94" i="1" s="1"/>
  <c r="R182" i="2"/>
  <c r="T182" i="2"/>
  <c r="BK156" i="2"/>
  <c r="J98" i="2"/>
  <c r="T171" i="2"/>
  <c r="BE138" i="2"/>
  <c r="BE139" i="2"/>
  <c r="BE157" i="2"/>
  <c r="BE159" i="2"/>
  <c r="BE163" i="2"/>
  <c r="BE165" i="2"/>
  <c r="BE166" i="2"/>
  <c r="BE169" i="2"/>
  <c r="BE170" i="2"/>
  <c r="BE181" i="2"/>
  <c r="BE184" i="2"/>
  <c r="BE189" i="2"/>
  <c r="J89" i="2"/>
  <c r="F90" i="2"/>
  <c r="J117" i="2"/>
  <c r="BE126" i="2"/>
  <c r="BE142" i="2"/>
  <c r="BE146" i="2"/>
  <c r="BE149" i="2"/>
  <c r="BE152" i="2"/>
  <c r="BE153" i="2"/>
  <c r="BE158" i="2"/>
  <c r="BE162" i="2"/>
  <c r="BE164" i="2"/>
  <c r="BE167" i="2"/>
  <c r="BE168" i="2"/>
  <c r="BE172" i="2"/>
  <c r="BE174" i="2"/>
  <c r="BE177" i="2"/>
  <c r="BE180" i="2"/>
  <c r="BE183" i="2"/>
  <c r="BE187" i="2"/>
  <c r="BE192" i="2"/>
  <c r="BE194" i="2"/>
  <c r="BE196" i="2"/>
  <c r="BK188" i="2"/>
  <c r="J101" i="2"/>
  <c r="F89" i="2"/>
  <c r="J90" i="2"/>
  <c r="BE127" i="2"/>
  <c r="BE129" i="2"/>
  <c r="BE135" i="2"/>
  <c r="BK191" i="2"/>
  <c r="J103" i="2"/>
  <c r="BK193" i="2"/>
  <c r="J104" i="2" s="1"/>
  <c r="BK195" i="2"/>
  <c r="J105" i="2" s="1"/>
  <c r="J32" i="2"/>
  <c r="AW95" i="1" s="1"/>
  <c r="F32" i="2"/>
  <c r="BA95" i="1" s="1"/>
  <c r="BA94" i="1" s="1"/>
  <c r="W30" i="1" s="1"/>
  <c r="F33" i="2"/>
  <c r="BB95" i="1" s="1"/>
  <c r="BB94" i="1" s="1"/>
  <c r="W31" i="1" s="1"/>
  <c r="F34" i="2"/>
  <c r="BC95" i="1" s="1"/>
  <c r="BC94" i="1" s="1"/>
  <c r="W32" i="1" s="1"/>
  <c r="F35" i="2"/>
  <c r="BD95" i="1" s="1"/>
  <c r="BD94" i="1" s="1"/>
  <c r="W33" i="1" s="1"/>
  <c r="T124" i="2" l="1"/>
  <c r="T123" i="2" s="1"/>
  <c r="R124" i="2"/>
  <c r="R123" i="2" s="1"/>
  <c r="BK124" i="2"/>
  <c r="J124" i="2" s="1"/>
  <c r="J95" i="2" s="1"/>
  <c r="J125" i="2"/>
  <c r="J96" i="2"/>
  <c r="AW94" i="1"/>
  <c r="AK30" i="1" s="1"/>
  <c r="AY94" i="1"/>
  <c r="F31" i="2"/>
  <c r="AZ95" i="1" s="1"/>
  <c r="AZ94" i="1" s="1"/>
  <c r="W29" i="1" s="1"/>
  <c r="AX94" i="1"/>
  <c r="J31" i="2"/>
  <c r="AV95" i="1" s="1"/>
  <c r="AT95" i="1" s="1"/>
  <c r="BK123" i="2" l="1"/>
  <c r="J123" i="2" s="1"/>
  <c r="J94" i="2" s="1"/>
  <c r="AV94" i="1"/>
  <c r="AK29" i="1" s="1"/>
  <c r="AT94" i="1" l="1"/>
  <c r="J28" i="2"/>
  <c r="AG95" i="1" s="1"/>
  <c r="AG94" i="1" s="1"/>
  <c r="AK26" i="1" s="1"/>
  <c r="AK35" i="1" s="1"/>
  <c r="AN95" i="1" l="1"/>
  <c r="AN94" i="1"/>
  <c r="J37" i="2"/>
</calcChain>
</file>

<file path=xl/sharedStrings.xml><?xml version="1.0" encoding="utf-8"?>
<sst xmlns="http://schemas.openxmlformats.org/spreadsheetml/2006/main" count="1056" uniqueCount="286">
  <si>
    <t>Export Komplet</t>
  </si>
  <si>
    <t/>
  </si>
  <si>
    <t>2.0</t>
  </si>
  <si>
    <t>False</t>
  </si>
  <si>
    <t>{7acc262b-97d5-4b59-a87d-42823f8edc5b}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</si>
  <si>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</si>
  <si>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</si>
  <si>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</si>
  <si>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</si>
  <si>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</si>
  <si>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</si>
  <si>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</si>
  <si>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</si>
  <si>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020/2020</t>
  </si>
  <si>
    <t>Stavba:</t>
  </si>
  <si>
    <t>Oplocení Velíšská</t>
  </si>
  <si>
    <t>KSO:</t>
  </si>
  <si>
    <t>CC-CZ:</t>
  </si>
  <si>
    <t>Místo:</t>
  </si>
  <si>
    <t xml:space="preserve"> </t>
  </si>
  <si>
    <t>Datum:</t>
  </si>
  <si>
    <t>30. 3. 2020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</si>
  <si>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</si>
  <si>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</si>
  <si>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</si>
  <si>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</si>
  <si>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</si>
  <si>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</si>
  <si>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</si>
  <si>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</si>
  <si>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</si>
  <si>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</si>
  <si>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</si>
  <si>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</si>
  <si>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</si>
  <si>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</si>
  <si>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</si>
  <si>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</si>
  <si>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</si>
  <si>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</si>
  <si>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</si>
  <si>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</si>
  <si>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</si>
  <si>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</si>
  <si>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</si>
  <si>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</si>
  <si>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</si>
  <si>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</si>
  <si>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</si>
  <si>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</si>
  <si>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</si>
  <si>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</si>
  <si>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</si>
  <si>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</si>
  <si>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</si>
  <si>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</si>
  <si>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</si>
  <si>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</si>
  <si>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</si>
  <si>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</si>
  <si>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</si>
  <si>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</si>
  <si>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</si>
  <si>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</si>
  <si>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</si>
  <si>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</si>
  <si>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</si>
  <si>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</si>
  <si>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</si>
  <si>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</si>
  <si>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</si>
  <si>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</si>
  <si>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</si>
  <si>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</si>
  <si>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</si>
  <si>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</si>
  <si>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</si>
  <si>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</si>
  <si>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</si>
  <si>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</si>
  <si>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</si>
  <si>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</si>
  <si>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</si>
  <si>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</si>
  <si>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</si>
  <si>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</si>
  <si>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</si>
  <si>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</si>
  <si>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</si>
  <si>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</si>
  <si>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</si>
  <si>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  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</si>
  <si>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</si>
  <si>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</si>
  <si>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</si>
  <si>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</si>
  <si>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</si>
  <si>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</si>
  <si>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</si>
  <si>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</si>
  <si>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</si>
  <si>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</si>
  <si>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</si>
  <si>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</si>
  <si>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</si>
  <si>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</si>
  <si>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</si>
  <si>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</si>
  <si>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</si>
  <si>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</si>
  <si>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</si>
  <si>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</si>
  <si>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</si>
  <si>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</si>
  <si>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</si>
  <si>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</si>
  <si>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</si>
  <si>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-2141451831</t>
  </si>
  <si>
    <t>131213101</t>
  </si>
  <si>
    <t>Hloubení jam v soudržných horninách třídy těžitelnosti I, skupiny 3 ručně</t>
  </si>
  <si>
    <t>m3</t>
  </si>
  <si>
    <t>567653631</t>
  </si>
  <si>
    <t>VV</t>
  </si>
  <si>
    <t>0,3*0,3*0,6*35</t>
  </si>
  <si>
    <t>3</t>
  </si>
  <si>
    <t>132251101</t>
  </si>
  <si>
    <t>Hloubení rýh nezapažených  š do 800 mm v hornině třídy těžitelnosti I, skupiny 3 objem do 20 m3 strojně</t>
  </si>
  <si>
    <t>-564482751</t>
  </si>
  <si>
    <t>pletivo</t>
  </si>
  <si>
    <t>85,35*0,3*0,2</t>
  </si>
  <si>
    <t>podezdívka</t>
  </si>
  <si>
    <t>79,23*0,3*0,6</t>
  </si>
  <si>
    <t>Součet</t>
  </si>
  <si>
    <t>162551108</t>
  </si>
  <si>
    <t>Vodorovné přemístění do 3000 m výkopku/sypaniny z horniny třídy těžitelnosti I, skupiny 1 až 3</t>
  </si>
  <si>
    <t>810008494</t>
  </si>
  <si>
    <t>19,382+1,89</t>
  </si>
  <si>
    <t>5</t>
  </si>
  <si>
    <t>171251201</t>
  </si>
  <si>
    <t>Uložení sypaniny na skládky nebo meziskládky</t>
  </si>
  <si>
    <t>-1584597106</t>
  </si>
  <si>
    <t>6</t>
  </si>
  <si>
    <t>171201221</t>
  </si>
  <si>
    <t>Poplatek za uložení na skládce (skládkovné) zeminy a kamení kód odpadu 17 05 04</t>
  </si>
  <si>
    <t>t</t>
  </si>
  <si>
    <t>-952696669</t>
  </si>
  <si>
    <t>21,272*1,6</t>
  </si>
  <si>
    <t>7</t>
  </si>
  <si>
    <t>181111111</t>
  </si>
  <si>
    <t>Plošná úprava terénu do 500 m2 zemina tř 1 až 4 nerovnosti do 100 mm v rovinně a svahu do 1:5</t>
  </si>
  <si>
    <t>165637307</t>
  </si>
  <si>
    <t>165*3</t>
  </si>
  <si>
    <t>Zakládání</t>
  </si>
  <si>
    <t>8</t>
  </si>
  <si>
    <t>274313611</t>
  </si>
  <si>
    <t>Základové pásy z betonu tř. C 16/20</t>
  </si>
  <si>
    <t>-1217696302</t>
  </si>
  <si>
    <t>9</t>
  </si>
  <si>
    <t>274351121</t>
  </si>
  <si>
    <t>Zřízení bednění základových pasů rovného</t>
  </si>
  <si>
    <t>1841318705</t>
  </si>
  <si>
    <t>79,23*0,2*2</t>
  </si>
  <si>
    <t>10</t>
  </si>
  <si>
    <t>274351122</t>
  </si>
  <si>
    <t>Odstranění bednění základových pasů rovného</t>
  </si>
  <si>
    <t>-1136137519</t>
  </si>
  <si>
    <t>11</t>
  </si>
  <si>
    <t>279113134</t>
  </si>
  <si>
    <t>Základová zeď tl do 300 mm z tvárnic ztraceného bednění včetně výplně z betonu tř. C 16/20</t>
  </si>
  <si>
    <t>576520046</t>
  </si>
  <si>
    <t>79,23*0,75</t>
  </si>
  <si>
    <t>Svislé a kompletní konstrukce</t>
  </si>
  <si>
    <t>12</t>
  </si>
  <si>
    <t>338171111</t>
  </si>
  <si>
    <t>Osazování sloupků a vzpěr plotových ocelových v do 2,00 m se zalitím MC</t>
  </si>
  <si>
    <t>kus</t>
  </si>
  <si>
    <t>2091827601</t>
  </si>
  <si>
    <t>13</t>
  </si>
  <si>
    <t>M</t>
  </si>
  <si>
    <t>55342151</t>
  </si>
  <si>
    <t>plotový sloupek pro svařované panely profilovaný oválný 50x70mm dl 1,0-1,5m povrchová úprava Pz a komaxit</t>
  </si>
  <si>
    <t>1670533418</t>
  </si>
  <si>
    <t>14</t>
  </si>
  <si>
    <t>338171113</t>
  </si>
  <si>
    <t>Osazování sloupků a vzpěr plotových ocelových v do 2,00 m se zabetonováním</t>
  </si>
  <si>
    <t>-247176378</t>
  </si>
  <si>
    <t>28+7</t>
  </si>
  <si>
    <t>55342181</t>
  </si>
  <si>
    <t>plotový profilovaný sloupek D 40-50mm dl 2,0-2,5m pro svařované pletivo v návinu povrchová úprava Pz a komaxit</t>
  </si>
  <si>
    <t>-1268142589</t>
  </si>
  <si>
    <t>16</t>
  </si>
  <si>
    <t>55342190</t>
  </si>
  <si>
    <t>plotová profilovaná vzpěra D 40-50mm dl 2,0-2,5m bez hlavy a objímky pro svařované pletivo v návinu povrchová úprava Pz a komaxit</t>
  </si>
  <si>
    <t>-1588554734</t>
  </si>
  <si>
    <t>17</t>
  </si>
  <si>
    <t>348121221</t>
  </si>
  <si>
    <t>Osazení podhrabových desek délky do 3 m na ocelové plotové sloupky</t>
  </si>
  <si>
    <t>1052681848</t>
  </si>
  <si>
    <t>18</t>
  </si>
  <si>
    <t>59233120</t>
  </si>
  <si>
    <t>deska plotová betonová 2900x50x290mm</t>
  </si>
  <si>
    <t>-586355917</t>
  </si>
  <si>
    <t>19</t>
  </si>
  <si>
    <t>348262404</t>
  </si>
  <si>
    <t>Plot z betonových bloků ukončení plotové zdi krycí deskou hladkou přírodní</t>
  </si>
  <si>
    <t>m</t>
  </si>
  <si>
    <t>-238562235</t>
  </si>
  <si>
    <t>20</t>
  </si>
  <si>
    <t>348401130</t>
  </si>
  <si>
    <t>Montáž oplocení ze strojového pletiva s napínacími dráty výšky do 2,0 m</t>
  </si>
  <si>
    <t>-365730213</t>
  </si>
  <si>
    <t>31327513</t>
  </si>
  <si>
    <t>pletivo drátěné plastifikované se čtvercovými oky 55/2,5mm v 1600mm</t>
  </si>
  <si>
    <t>-246149460</t>
  </si>
  <si>
    <t>22</t>
  </si>
  <si>
    <t>348401150</t>
  </si>
  <si>
    <t>Montáž oplocení ze svařovaného pletiva s napínacími dráty výšky do 1,5 m</t>
  </si>
  <si>
    <t>721031650</t>
  </si>
  <si>
    <t>23</t>
  </si>
  <si>
    <t>55342411</t>
  </si>
  <si>
    <t>plotový panel svařovaný v 1,0-1,5m š do 2,5m průměru drátu 5mm oka 55x200mm s horizontálním prolisem povrchová úprava PZ komaxit</t>
  </si>
  <si>
    <t>1951178643</t>
  </si>
  <si>
    <t>Ostatní konstrukce a práce, bourání</t>
  </si>
  <si>
    <t>24</t>
  </si>
  <si>
    <t>961031511</t>
  </si>
  <si>
    <t>Bourání základového zdiva z tvárnic ztraceného bednění včetně výplně z betonu</t>
  </si>
  <si>
    <t>-536940661</t>
  </si>
  <si>
    <t>79,23*0,3*0,5</t>
  </si>
  <si>
    <t>25</t>
  </si>
  <si>
    <t>961044111</t>
  </si>
  <si>
    <t>Bourání základů z betonu prostého</t>
  </si>
  <si>
    <t>-779966039</t>
  </si>
  <si>
    <t>26</t>
  </si>
  <si>
    <t>966071711</t>
  </si>
  <si>
    <t>Bourání sloupků a vzpěr plotových ocelových do 2,5 m zabetonovaných</t>
  </si>
  <si>
    <t>355077854</t>
  </si>
  <si>
    <t>84/3</t>
  </si>
  <si>
    <t>27</t>
  </si>
  <si>
    <t>966071821</t>
  </si>
  <si>
    <t>Rozebrání oplocení z drátěného pletiva se čtvercovými oky výšky do 1,6 m</t>
  </si>
  <si>
    <t>643808241</t>
  </si>
  <si>
    <t>28</t>
  </si>
  <si>
    <t>966072810</t>
  </si>
  <si>
    <t>Rozebrání rámového oplocení na ocelové sloupky výšky do 1m</t>
  </si>
  <si>
    <t>-600012359</t>
  </si>
  <si>
    <t>997</t>
  </si>
  <si>
    <t>Přesun sutě</t>
  </si>
  <si>
    <t>29</t>
  </si>
  <si>
    <t>997231111</t>
  </si>
  <si>
    <t>Vodorovná doprava suti a vybouraných hmot do 1 km</t>
  </si>
  <si>
    <t>229359705</t>
  </si>
  <si>
    <t>30</t>
  </si>
  <si>
    <t>997231119</t>
  </si>
  <si>
    <t>Příplatek ZKD 1km vodorovné dopravy suti a vybouraných hmot</t>
  </si>
  <si>
    <t>-704954233</t>
  </si>
  <si>
    <t>56,238*10</t>
  </si>
  <si>
    <t>31</t>
  </si>
  <si>
    <t>997231511</t>
  </si>
  <si>
    <t>Nakládání, překládání nebo manipulace se sutí a vybouranými hmotami</t>
  </si>
  <si>
    <t>-1131777634</t>
  </si>
  <si>
    <t>998</t>
  </si>
  <si>
    <t>Přesun hmot</t>
  </si>
  <si>
    <t>32</t>
  </si>
  <si>
    <t>998232110</t>
  </si>
  <si>
    <t xml:space="preserve">Přesun hmot pro oplocení </t>
  </si>
  <si>
    <t>524903282</t>
  </si>
  <si>
    <t>VRN</t>
  </si>
  <si>
    <t>Vedlejší rozpočtové náklady</t>
  </si>
  <si>
    <t>VRN1</t>
  </si>
  <si>
    <t>Průzkumné, geodetické a projektové práce</t>
  </si>
  <si>
    <t>33</t>
  </si>
  <si>
    <t>012103000</t>
  </si>
  <si>
    <t>Geodetické práce před výstavbou</t>
  </si>
  <si>
    <t>soubor</t>
  </si>
  <si>
    <t>1024</t>
  </si>
  <si>
    <t>-1497940010</t>
  </si>
  <si>
    <t>VRN3</t>
  </si>
  <si>
    <t>Zařízení staveniště</t>
  </si>
  <si>
    <t>34</t>
  </si>
  <si>
    <t>030001000</t>
  </si>
  <si>
    <t>1885617301</t>
  </si>
  <si>
    <t>VRN7</t>
  </si>
  <si>
    <t>Provozní vlivy</t>
  </si>
  <si>
    <t>35</t>
  </si>
  <si>
    <t>070001000</t>
  </si>
  <si>
    <t>2005167068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</si>
</sst>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94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185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s="1" customFormat="1" ht="12" customHeight="1">
      <c r="B5" s="20"/>
      <c r="D5" s="23" t="s">
        <v>12</v>
      </c>
      <c r="K5" s="213" t="s">
        <v>13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20"/>
      <c r="BS5" s="17" t="s">
        <v>6</v>
      </c>
    </row>
    <row r="6" spans="1:74" s="1" customFormat="1" ht="36.950000000000003" customHeight="1">
      <c r="B6" s="20"/>
      <c r="D6" s="25" t="s">
        <v>14</v>
      </c>
      <c r="K6" s="214" t="s">
        <v>15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20"/>
      <c r="BS6" s="17" t="s">
        <v>6</v>
      </c>
    </row>
    <row r="7" spans="1:74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22</v>
      </c>
      <c r="AK10" s="26" t="s">
        <v>23</v>
      </c>
      <c r="AN10" s="24" t="s">
        <v>1</v>
      </c>
      <c r="AR10" s="20"/>
      <c r="BS10" s="17" t="s">
        <v>6</v>
      </c>
    </row>
    <row r="11" spans="1:74" s="1" customFormat="1" ht="18.600000000000001" customHeight="1">
      <c r="B11" s="20"/>
      <c r="E11" s="24" t="s">
        <v>19</v>
      </c>
      <c r="AK11" s="26" t="s">
        <v>24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25</v>
      </c>
      <c r="AK13" s="26" t="s">
        <v>23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19</v>
      </c>
      <c r="AK14" s="26" t="s">
        <v>24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26</v>
      </c>
      <c r="AK16" s="26" t="s">
        <v>23</v>
      </c>
      <c r="AN16" s="24" t="s">
        <v>1</v>
      </c>
      <c r="AR16" s="20"/>
      <c r="BS16" s="17" t="s">
        <v>3</v>
      </c>
    </row>
    <row r="17" spans="1:71" s="1" customFormat="1" ht="18.600000000000001" customHeight="1">
      <c r="B17" s="20"/>
      <c r="E17" s="24" t="s">
        <v>19</v>
      </c>
      <c r="AK17" s="26" t="s">
        <v>24</v>
      </c>
      <c r="AN17" s="24" t="s">
        <v>1</v>
      </c>
      <c r="AR17" s="20"/>
      <c r="BS17" s="17" t="s">
        <v>27</v>
      </c>
    </row>
    <row r="18" spans="1:71" s="1" customFormat="1" ht="6.9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28</v>
      </c>
      <c r="AK19" s="26" t="s">
        <v>23</v>
      </c>
      <c r="AN19" s="24" t="s">
        <v>1</v>
      </c>
      <c r="AR19" s="20"/>
      <c r="BS19" s="17" t="s">
        <v>6</v>
      </c>
    </row>
    <row r="20" spans="1:71" s="1" customFormat="1" ht="18.600000000000001" customHeight="1">
      <c r="B20" s="20"/>
      <c r="E20" s="24" t="s">
        <v>19</v>
      </c>
      <c r="AK20" s="26" t="s">
        <v>24</v>
      </c>
      <c r="AN20" s="24" t="s">
        <v>1</v>
      </c>
      <c r="AR20" s="20"/>
      <c r="BS20" s="17" t="s">
        <v>27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29</v>
      </c>
      <c r="AR22" s="20"/>
    </row>
    <row r="23" spans="1:71" s="1" customFormat="1" ht="16.5" customHeight="1">
      <c r="B23" s="20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6">
        <f>ROUND(AG94,2)</f>
        <v>0</v>
      </c>
      <c r="AL26" s="217"/>
      <c r="AM26" s="217"/>
      <c r="AN26" s="217"/>
      <c r="AO26" s="217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8" t="s">
        <v>31</v>
      </c>
      <c r="M28" s="218"/>
      <c r="N28" s="218"/>
      <c r="O28" s="218"/>
      <c r="P28" s="218"/>
      <c r="Q28" s="29"/>
      <c r="R28" s="29"/>
      <c r="S28" s="29"/>
      <c r="T28" s="29"/>
      <c r="U28" s="29"/>
      <c r="V28" s="29"/>
      <c r="W28" s="218" t="s">
        <v>32</v>
      </c>
      <c r="X28" s="218"/>
      <c r="Y28" s="218"/>
      <c r="Z28" s="218"/>
      <c r="AA28" s="218"/>
      <c r="AB28" s="218"/>
      <c r="AC28" s="218"/>
      <c r="AD28" s="218"/>
      <c r="AE28" s="218"/>
      <c r="AF28" s="29"/>
      <c r="AG28" s="29"/>
      <c r="AH28" s="29"/>
      <c r="AI28" s="29"/>
      <c r="AJ28" s="29"/>
      <c r="AK28" s="218" t="s">
        <v>33</v>
      </c>
      <c r="AL28" s="218"/>
      <c r="AM28" s="218"/>
      <c r="AN28" s="218"/>
      <c r="AO28" s="218"/>
      <c r="AP28" s="29"/>
      <c r="AQ28" s="29"/>
      <c r="AR28" s="30"/>
      <c r="BE28" s="29"/>
    </row>
    <row r="29" spans="1:71" s="3" customFormat="1" ht="14.45" customHeight="1">
      <c r="B29" s="34"/>
      <c r="D29" s="26" t="s">
        <v>34</v>
      </c>
      <c r="F29" s="26" t="s">
        <v>35</v>
      </c>
      <c r="L29" s="208">
        <v>0.21</v>
      </c>
      <c r="M29" s="207"/>
      <c r="N29" s="207"/>
      <c r="O29" s="207"/>
      <c r="P29" s="207"/>
      <c r="W29" s="206">
        <f>ROUND(AZ94, 2)</f>
        <v>0</v>
      </c>
      <c r="X29" s="207"/>
      <c r="Y29" s="207"/>
      <c r="Z29" s="207"/>
      <c r="AA29" s="207"/>
      <c r="AB29" s="207"/>
      <c r="AC29" s="207"/>
      <c r="AD29" s="207"/>
      <c r="AE29" s="207"/>
      <c r="AK29" s="206">
        <f>ROUND(AV94, 2)</f>
        <v>0</v>
      </c>
      <c r="AL29" s="207"/>
      <c r="AM29" s="207"/>
      <c r="AN29" s="207"/>
      <c r="AO29" s="207"/>
      <c r="AR29" s="34"/>
    </row>
    <row r="30" spans="1:71" s="3" customFormat="1" ht="14.45" customHeight="1">
      <c r="B30" s="34"/>
      <c r="F30" s="26" t="s">
        <v>36</v>
      </c>
      <c r="L30" s="208">
        <v>0.15</v>
      </c>
      <c r="M30" s="207"/>
      <c r="N30" s="207"/>
      <c r="O30" s="207"/>
      <c r="P30" s="207"/>
      <c r="W30" s="206">
        <f>ROUND(BA94, 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 2)</f>
        <v>0</v>
      </c>
      <c r="AL30" s="207"/>
      <c r="AM30" s="207"/>
      <c r="AN30" s="207"/>
      <c r="AO30" s="207"/>
      <c r="AR30" s="34"/>
    </row>
    <row r="31" spans="1:71" s="3" customFormat="1" ht="14.45" hidden="1" customHeight="1">
      <c r="B31" s="34"/>
      <c r="F31" s="26" t="s">
        <v>37</v>
      </c>
      <c r="L31" s="208">
        <v>0.21</v>
      </c>
      <c r="M31" s="207"/>
      <c r="N31" s="207"/>
      <c r="O31" s="207"/>
      <c r="P31" s="207"/>
      <c r="W31" s="206">
        <f>ROUND(BB94, 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4"/>
    </row>
    <row r="32" spans="1:71" s="3" customFormat="1" ht="14.45" hidden="1" customHeight="1">
      <c r="B32" s="34"/>
      <c r="F32" s="26" t="s">
        <v>38</v>
      </c>
      <c r="L32" s="208">
        <v>0.15</v>
      </c>
      <c r="M32" s="207"/>
      <c r="N32" s="207"/>
      <c r="O32" s="207"/>
      <c r="P32" s="207"/>
      <c r="W32" s="206">
        <f>ROUND(BC94, 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4"/>
    </row>
    <row r="33" spans="1:57" s="3" customFormat="1" ht="14.45" hidden="1" customHeight="1">
      <c r="B33" s="34"/>
      <c r="F33" s="26" t="s">
        <v>39</v>
      </c>
      <c r="L33" s="208">
        <v>0</v>
      </c>
      <c r="M33" s="207"/>
      <c r="N33" s="207"/>
      <c r="O33" s="207"/>
      <c r="P33" s="207"/>
      <c r="W33" s="206">
        <f>ROUND(BD94, 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v>0</v>
      </c>
      <c r="AL33" s="207"/>
      <c r="AM33" s="207"/>
      <c r="AN33" s="207"/>
      <c r="AO33" s="207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209" t="s">
        <v>42</v>
      </c>
      <c r="Y35" s="210"/>
      <c r="Z35" s="210"/>
      <c r="AA35" s="210"/>
      <c r="AB35" s="210"/>
      <c r="AC35" s="37"/>
      <c r="AD35" s="37"/>
      <c r="AE35" s="37"/>
      <c r="AF35" s="37"/>
      <c r="AG35" s="37"/>
      <c r="AH35" s="37"/>
      <c r="AI35" s="37"/>
      <c r="AJ35" s="37"/>
      <c r="AK35" s="211">
        <f>SUM(AK26:AK33)</f>
        <v>0</v>
      </c>
      <c r="AL35" s="210"/>
      <c r="AM35" s="210"/>
      <c r="AN35" s="210"/>
      <c r="AO35" s="212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21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6" t="s">
        <v>12</v>
      </c>
      <c r="L84" s="4" t="str">
        <f>K5</f>
        <v>020/2020</v>
      </c>
      <c r="AR84" s="48"/>
    </row>
    <row r="85" spans="1:90" s="5" customFormat="1" ht="36.950000000000003" customHeight="1">
      <c r="B85" s="49"/>
      <c r="C85" s="50" t="s">
        <v>14</v>
      </c>
      <c r="L85" s="197" t="str">
        <f>K6</f>
        <v>Oplocení Velíšská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6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20</v>
      </c>
      <c r="AJ87" s="29"/>
      <c r="AK87" s="29"/>
      <c r="AL87" s="29"/>
      <c r="AM87" s="199" t="str">
        <f>IF(AN8= "","",AN8)</f>
        <v>30. 3. 2020</v>
      </c>
      <c r="AN87" s="199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6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26</v>
      </c>
      <c r="AJ89" s="29"/>
      <c r="AK89" s="29"/>
      <c r="AL89" s="29"/>
      <c r="AM89" s="200" t="str">
        <f>IF(E17="","",E17)</f>
        <v xml:space="preserve"> </v>
      </c>
      <c r="AN89" s="201"/>
      <c r="AO89" s="201"/>
      <c r="AP89" s="201"/>
      <c r="AQ89" s="29"/>
      <c r="AR89" s="30"/>
      <c r="AS89" s="202" t="s">
        <v>50</v>
      </c>
      <c r="AT89" s="20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28</v>
      </c>
      <c r="AJ90" s="29"/>
      <c r="AK90" s="29"/>
      <c r="AL90" s="29"/>
      <c r="AM90" s="200" t="str">
        <f>IF(E20="","",E20)</f>
        <v xml:space="preserve"> </v>
      </c>
      <c r="AN90" s="201"/>
      <c r="AO90" s="201"/>
      <c r="AP90" s="201"/>
      <c r="AQ90" s="29"/>
      <c r="AR90" s="30"/>
      <c r="AS90" s="204"/>
      <c r="AT90" s="20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7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4"/>
      <c r="AT91" s="20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187" t="s">
        <v>51</v>
      </c>
      <c r="D92" s="188"/>
      <c r="E92" s="188"/>
      <c r="F92" s="188"/>
      <c r="G92" s="188"/>
      <c r="H92" s="57"/>
      <c r="I92" s="189" t="s">
        <v>52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0" t="s">
        <v>53</v>
      </c>
      <c r="AH92" s="188"/>
      <c r="AI92" s="188"/>
      <c r="AJ92" s="188"/>
      <c r="AK92" s="188"/>
      <c r="AL92" s="188"/>
      <c r="AM92" s="188"/>
      <c r="AN92" s="189" t="s">
        <v>54</v>
      </c>
      <c r="AO92" s="188"/>
      <c r="AP92" s="191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90" s="2" customFormat="1" ht="10.7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5">
        <f>ROUND(AG95,2)</f>
        <v>0</v>
      </c>
      <c r="AH94" s="195"/>
      <c r="AI94" s="195"/>
      <c r="AJ94" s="195"/>
      <c r="AK94" s="195"/>
      <c r="AL94" s="195"/>
      <c r="AM94" s="195"/>
      <c r="AN94" s="196">
        <f>SUM(AG94,AT94)</f>
        <v>0</v>
      </c>
      <c r="AO94" s="196"/>
      <c r="AP94" s="196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659.71725000000004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69</v>
      </c>
      <c r="BT94" s="74" t="s">
        <v>70</v>
      </c>
      <c r="BV94" s="74" t="s">
        <v>71</v>
      </c>
      <c r="BW94" s="74" t="s">
        <v>4</v>
      </c>
      <c r="BX94" s="74" t="s">
        <v>72</v>
      </c>
      <c r="CL94" s="74" t="s">
        <v>1</v>
      </c>
    </row>
    <row r="95" spans="1:90" s="7" customFormat="1" ht="24.75" customHeight="1">
      <c r="A95" s="75" t="s">
        <v>73</v>
      </c>
      <c r="B95" s="76"/>
      <c r="C95" s="77"/>
      <c r="D95" s="194" t="s">
        <v>13</v>
      </c>
      <c r="E95" s="194"/>
      <c r="F95" s="194"/>
      <c r="G95" s="194"/>
      <c r="H95" s="194"/>
      <c r="I95" s="78"/>
      <c r="J95" s="194" t="s">
        <v>15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2">
        <f>'020-2020 - Oplocení Velíšská'!J28</f>
        <v>0</v>
      </c>
      <c r="AH95" s="193"/>
      <c r="AI95" s="193"/>
      <c r="AJ95" s="193"/>
      <c r="AK95" s="193"/>
      <c r="AL95" s="193"/>
      <c r="AM95" s="193"/>
      <c r="AN95" s="192">
        <f>SUM(AG95,AT95)</f>
        <v>0</v>
      </c>
      <c r="AO95" s="193"/>
      <c r="AP95" s="193"/>
      <c r="AQ95" s="79" t="s">
        <v>74</v>
      </c>
      <c r="AR95" s="76"/>
      <c r="AS95" s="80">
        <v>0</v>
      </c>
      <c r="AT95" s="81">
        <f>ROUND(SUM(AV95:AW95),2)</f>
        <v>0</v>
      </c>
      <c r="AU95" s="82">
        <f>'020-2020 - Oplocení Velíšská'!P123</f>
        <v>659.71724600000005</v>
      </c>
      <c r="AV95" s="81">
        <f>'020-2020 - Oplocení Velíšská'!J31</f>
        <v>0</v>
      </c>
      <c r="AW95" s="81">
        <f>'020-2020 - Oplocení Velíšská'!J32</f>
        <v>0</v>
      </c>
      <c r="AX95" s="81">
        <f>'020-2020 - Oplocení Velíšská'!J33</f>
        <v>0</v>
      </c>
      <c r="AY95" s="81">
        <f>'020-2020 - Oplocení Velíšská'!J34</f>
        <v>0</v>
      </c>
      <c r="AZ95" s="81">
        <f>'020-2020 - Oplocení Velíšská'!F31</f>
        <v>0</v>
      </c>
      <c r="BA95" s="81">
        <f>'020-2020 - Oplocení Velíšská'!F32</f>
        <v>0</v>
      </c>
      <c r="BB95" s="81">
        <f>'020-2020 - Oplocení Velíšská'!F33</f>
        <v>0</v>
      </c>
      <c r="BC95" s="81">
        <f>'020-2020 - Oplocení Velíšská'!F34</f>
        <v>0</v>
      </c>
      <c r="BD95" s="83">
        <f>'020-2020 - Oplocení Velíšská'!F35</f>
        <v>0</v>
      </c>
      <c r="BT95" s="84" t="s">
        <v>75</v>
      </c>
      <c r="BU95" s="84" t="s">
        <v>76</v>
      </c>
      <c r="BV95" s="84" t="s">
        <v>71</v>
      </c>
      <c r="BW95" s="84" t="s">
        <v>4</v>
      </c>
      <c r="BX95" s="84" t="s">
        <v>72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20-2020 - Oplocení Velíšská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7"/>
  <sheetViews>
    <sheetView showGridLines="0" tabSelected="1" topLeftCell="A90" workbookViewId="0">
      <selection activeCell="I124" sqref="I12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5"/>
    </row>
    <row r="2" spans="1:46" s="1" customFormat="1" ht="36.950000000000003" customHeight="1">
      <c r="L2" s="185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7" t="s">
        <v>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77</v>
      </c>
    </row>
    <row r="4" spans="1:46" s="1" customFormat="1" ht="24.95" customHeight="1">
      <c r="B4" s="20"/>
      <c r="D4" s="21" t="s">
        <v>78</v>
      </c>
      <c r="L4" s="20"/>
      <c r="M4" s="86" t="s">
        <v>10</v>
      </c>
      <c r="AT4" s="17" t="s">
        <v>3</v>
      </c>
    </row>
    <row r="5" spans="1:46" s="1" customFormat="1" ht="6.95" customHeight="1">
      <c r="B5" s="20"/>
      <c r="L5" s="20"/>
    </row>
    <row r="6" spans="1:46" s="2" customFormat="1" ht="12" customHeight="1">
      <c r="A6" s="29"/>
      <c r="B6" s="30"/>
      <c r="C6" s="29"/>
      <c r="D6" s="26" t="s">
        <v>14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97" t="s">
        <v>15</v>
      </c>
      <c r="F7" s="219"/>
      <c r="G7" s="219"/>
      <c r="H7" s="219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6" t="s">
        <v>16</v>
      </c>
      <c r="E9" s="29"/>
      <c r="F9" s="24" t="s">
        <v>1</v>
      </c>
      <c r="G9" s="29"/>
      <c r="H9" s="29"/>
      <c r="I9" s="26" t="s">
        <v>17</v>
      </c>
      <c r="J9" s="24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18</v>
      </c>
      <c r="E10" s="29"/>
      <c r="F10" s="24" t="s">
        <v>19</v>
      </c>
      <c r="G10" s="29"/>
      <c r="H10" s="29"/>
      <c r="I10" s="26" t="s">
        <v>20</v>
      </c>
      <c r="J10" s="52" t="str">
        <f>'Rekapitulace stavby'!AN8</f>
        <v>30. 3. 2020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7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22</v>
      </c>
      <c r="E12" s="29"/>
      <c r="F12" s="29"/>
      <c r="G12" s="29"/>
      <c r="H12" s="29"/>
      <c r="I12" s="26" t="s">
        <v>23</v>
      </c>
      <c r="J12" s="24" t="str">
        <f>IF('Rekapitulace stavby'!AN10="","",'Rekapitulace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4" t="str">
        <f>IF('Rekapitulace stavby'!E11="","",'Rekapitulace stavby'!E11)</f>
        <v xml:space="preserve"> </v>
      </c>
      <c r="F13" s="29"/>
      <c r="G13" s="29"/>
      <c r="H13" s="29"/>
      <c r="I13" s="26" t="s">
        <v>24</v>
      </c>
      <c r="J13" s="24" t="str">
        <f>IF('Rekapitulace stavby'!AN11="","",'Rekapitulace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6" t="s">
        <v>25</v>
      </c>
      <c r="E15" s="29"/>
      <c r="F15" s="29"/>
      <c r="G15" s="29"/>
      <c r="H15" s="29"/>
      <c r="I15" s="26" t="s">
        <v>23</v>
      </c>
      <c r="J15" s="24" t="str">
        <f>'Rekapitulace stavby'!AN13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13" t="str">
        <f>'Rekapitulace stavby'!E14</f>
        <v xml:space="preserve"> </v>
      </c>
      <c r="F16" s="213"/>
      <c r="G16" s="213"/>
      <c r="H16" s="213"/>
      <c r="I16" s="26" t="s">
        <v>24</v>
      </c>
      <c r="J16" s="24" t="str">
        <f>'Rekapitulace stavby'!AN14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6" t="s">
        <v>26</v>
      </c>
      <c r="E18" s="29"/>
      <c r="F18" s="29"/>
      <c r="G18" s="29"/>
      <c r="H18" s="29"/>
      <c r="I18" s="26" t="s">
        <v>23</v>
      </c>
      <c r="J18" s="24" t="str">
        <f>IF('Rekapitulace stavby'!AN16="","",'Rekapitulace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4" t="str">
        <f>IF('Rekapitulace stavby'!E17="","",'Rekapitulace stavby'!E17)</f>
        <v xml:space="preserve"> </v>
      </c>
      <c r="F19" s="29"/>
      <c r="G19" s="29"/>
      <c r="H19" s="29"/>
      <c r="I19" s="26" t="s">
        <v>24</v>
      </c>
      <c r="J19" s="24" t="str">
        <f>IF('Rekapitulace stavby'!AN17="","",'Rekapitulace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6" t="s">
        <v>28</v>
      </c>
      <c r="E21" s="29"/>
      <c r="F21" s="29"/>
      <c r="G21" s="29"/>
      <c r="H21" s="29"/>
      <c r="I21" s="26" t="s">
        <v>23</v>
      </c>
      <c r="J21" s="24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4" t="str">
        <f>IF('Rekapitulace stavby'!E20="","",'Rekapitulace stavby'!E20)</f>
        <v xml:space="preserve"> </v>
      </c>
      <c r="F22" s="29"/>
      <c r="G22" s="29"/>
      <c r="H22" s="29"/>
      <c r="I22" s="26" t="s">
        <v>24</v>
      </c>
      <c r="J22" s="24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6" t="s">
        <v>29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7"/>
      <c r="B25" s="88"/>
      <c r="C25" s="87"/>
      <c r="D25" s="87"/>
      <c r="E25" s="215" t="s">
        <v>1</v>
      </c>
      <c r="F25" s="215"/>
      <c r="G25" s="215"/>
      <c r="H25" s="215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0" t="s">
        <v>30</v>
      </c>
      <c r="E28" s="29"/>
      <c r="F28" s="29"/>
      <c r="G28" s="29"/>
      <c r="H28" s="29"/>
      <c r="I28" s="29"/>
      <c r="J28" s="68">
        <f>ROUND(J123,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32</v>
      </c>
      <c r="G30" s="29"/>
      <c r="H30" s="29"/>
      <c r="I30" s="33" t="s">
        <v>31</v>
      </c>
      <c r="J30" s="33" t="s">
        <v>33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1" t="s">
        <v>34</v>
      </c>
      <c r="E31" s="26" t="s">
        <v>35</v>
      </c>
      <c r="F31" s="92">
        <f>ROUND((SUM(BE123:BE196)),  2)</f>
        <v>0</v>
      </c>
      <c r="G31" s="29"/>
      <c r="H31" s="29"/>
      <c r="I31" s="93">
        <v>0.21</v>
      </c>
      <c r="J31" s="92">
        <f>ROUND(((SUM(BE123:BE196))*I31),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6" t="s">
        <v>36</v>
      </c>
      <c r="F32" s="92">
        <f>ROUND((SUM(BF123:BF196)),  2)</f>
        <v>0</v>
      </c>
      <c r="G32" s="29"/>
      <c r="H32" s="29"/>
      <c r="I32" s="93">
        <v>0.15</v>
      </c>
      <c r="J32" s="92">
        <f>ROUND(((SUM(BF123:BF196))*I32),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6" t="s">
        <v>37</v>
      </c>
      <c r="F33" s="92">
        <f>ROUND((SUM(BG123:BG196)),  2)</f>
        <v>0</v>
      </c>
      <c r="G33" s="29"/>
      <c r="H33" s="29"/>
      <c r="I33" s="93">
        <v>0.21</v>
      </c>
      <c r="J33" s="92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6" t="s">
        <v>38</v>
      </c>
      <c r="F34" s="92">
        <f>ROUND((SUM(BH123:BH196)),  2)</f>
        <v>0</v>
      </c>
      <c r="G34" s="29"/>
      <c r="H34" s="29"/>
      <c r="I34" s="93">
        <v>0.15</v>
      </c>
      <c r="J34" s="92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6" t="s">
        <v>39</v>
      </c>
      <c r="F35" s="92">
        <f>ROUND((SUM(BI123:BI196)),  2)</f>
        <v>0</v>
      </c>
      <c r="G35" s="29"/>
      <c r="H35" s="29"/>
      <c r="I35" s="93">
        <v>0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4"/>
      <c r="D37" s="95" t="s">
        <v>40</v>
      </c>
      <c r="E37" s="57"/>
      <c r="F37" s="57"/>
      <c r="G37" s="96" t="s">
        <v>41</v>
      </c>
      <c r="H37" s="97" t="s">
        <v>42</v>
      </c>
      <c r="I37" s="57"/>
      <c r="J37" s="98">
        <f>SUM(J28:J35)</f>
        <v>0</v>
      </c>
      <c r="K37" s="9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20"/>
      <c r="L39" s="20"/>
    </row>
    <row r="40" spans="1:31" s="1" customFormat="1" ht="14.45" customHeight="1">
      <c r="B40" s="20"/>
      <c r="L40" s="20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45</v>
      </c>
      <c r="E61" s="32"/>
      <c r="F61" s="100" t="s">
        <v>46</v>
      </c>
      <c r="G61" s="42" t="s">
        <v>45</v>
      </c>
      <c r="H61" s="32"/>
      <c r="I61" s="32"/>
      <c r="J61" s="101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45</v>
      </c>
      <c r="E76" s="32"/>
      <c r="F76" s="100" t="s">
        <v>46</v>
      </c>
      <c r="G76" s="42" t="s">
        <v>45</v>
      </c>
      <c r="H76" s="32"/>
      <c r="I76" s="32"/>
      <c r="J76" s="101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79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7" t="str">
        <f>E7</f>
        <v>Oplocení Velíšská</v>
      </c>
      <c r="F85" s="219"/>
      <c r="G85" s="219"/>
      <c r="H85" s="21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6" t="s">
        <v>18</v>
      </c>
      <c r="D87" s="29"/>
      <c r="E87" s="29"/>
      <c r="F87" s="24" t="str">
        <f>F10</f>
        <v xml:space="preserve"> </v>
      </c>
      <c r="G87" s="29"/>
      <c r="H87" s="29"/>
      <c r="I87" s="26" t="s">
        <v>20</v>
      </c>
      <c r="J87" s="52" t="str">
        <f>IF(J10="","",J10)</f>
        <v>30. 3. 2020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6" t="s">
        <v>22</v>
      </c>
      <c r="D89" s="29"/>
      <c r="E89" s="29"/>
      <c r="F89" s="24" t="str">
        <f>E13</f>
        <v xml:space="preserve"> </v>
      </c>
      <c r="G89" s="29"/>
      <c r="H89" s="29"/>
      <c r="I89" s="26" t="s">
        <v>26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6" t="s">
        <v>25</v>
      </c>
      <c r="D90" s="29"/>
      <c r="E90" s="29"/>
      <c r="F90" s="24" t="str">
        <f>IF(E16="","",E16)</f>
        <v xml:space="preserve"> </v>
      </c>
      <c r="G90" s="29"/>
      <c r="H90" s="29"/>
      <c r="I90" s="26" t="s">
        <v>28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2" t="s">
        <v>80</v>
      </c>
      <c r="D92" s="94"/>
      <c r="E92" s="94"/>
      <c r="F92" s="94"/>
      <c r="G92" s="94"/>
      <c r="H92" s="94"/>
      <c r="I92" s="94"/>
      <c r="J92" s="103" t="s">
        <v>81</v>
      </c>
      <c r="K92" s="94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7" customHeight="1">
      <c r="A94" s="29"/>
      <c r="B94" s="30"/>
      <c r="C94" s="104" t="s">
        <v>82</v>
      </c>
      <c r="D94" s="29"/>
      <c r="E94" s="29"/>
      <c r="F94" s="29"/>
      <c r="G94" s="29"/>
      <c r="H94" s="29"/>
      <c r="I94" s="29"/>
      <c r="J94" s="68">
        <f>J123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7" t="s">
        <v>83</v>
      </c>
    </row>
    <row r="95" spans="1:47" s="9" customFormat="1" ht="24.95" customHeight="1">
      <c r="B95" s="105"/>
      <c r="D95" s="106" t="s">
        <v>84</v>
      </c>
      <c r="E95" s="107"/>
      <c r="F95" s="107"/>
      <c r="G95" s="107"/>
      <c r="H95" s="107"/>
      <c r="I95" s="107"/>
      <c r="J95" s="108">
        <f>J124</f>
        <v>0</v>
      </c>
      <c r="L95" s="105"/>
    </row>
    <row r="96" spans="1:47" s="10" customFormat="1" ht="19.899999999999999" customHeight="1">
      <c r="B96" s="109"/>
      <c r="D96" s="110" t="s">
        <v>85</v>
      </c>
      <c r="E96" s="111"/>
      <c r="F96" s="111"/>
      <c r="G96" s="111"/>
      <c r="H96" s="111"/>
      <c r="I96" s="111"/>
      <c r="J96" s="112">
        <f>J125</f>
        <v>0</v>
      </c>
      <c r="L96" s="109"/>
    </row>
    <row r="97" spans="1:31" s="10" customFormat="1" ht="19.899999999999999" customHeight="1">
      <c r="B97" s="109"/>
      <c r="D97" s="110" t="s">
        <v>86</v>
      </c>
      <c r="E97" s="111"/>
      <c r="F97" s="111"/>
      <c r="G97" s="111"/>
      <c r="H97" s="111"/>
      <c r="I97" s="111"/>
      <c r="J97" s="112">
        <f>J145</f>
        <v>0</v>
      </c>
      <c r="L97" s="109"/>
    </row>
    <row r="98" spans="1:31" s="10" customFormat="1" ht="19.899999999999999" customHeight="1">
      <c r="B98" s="109"/>
      <c r="D98" s="110" t="s">
        <v>87</v>
      </c>
      <c r="E98" s="111"/>
      <c r="F98" s="111"/>
      <c r="G98" s="111"/>
      <c r="H98" s="111"/>
      <c r="I98" s="111"/>
      <c r="J98" s="112">
        <f>J156</f>
        <v>0</v>
      </c>
      <c r="L98" s="109"/>
    </row>
    <row r="99" spans="1:31" s="10" customFormat="1" ht="19.899999999999999" customHeight="1">
      <c r="B99" s="109"/>
      <c r="D99" s="110" t="s">
        <v>88</v>
      </c>
      <c r="E99" s="111"/>
      <c r="F99" s="111"/>
      <c r="G99" s="111"/>
      <c r="H99" s="111"/>
      <c r="I99" s="111"/>
      <c r="J99" s="112">
        <f>J171</f>
        <v>0</v>
      </c>
      <c r="L99" s="109"/>
    </row>
    <row r="100" spans="1:31" s="10" customFormat="1" ht="19.899999999999999" customHeight="1">
      <c r="B100" s="109"/>
      <c r="D100" s="110" t="s">
        <v>89</v>
      </c>
      <c r="E100" s="111"/>
      <c r="F100" s="111"/>
      <c r="G100" s="111"/>
      <c r="H100" s="111"/>
      <c r="I100" s="111"/>
      <c r="J100" s="112">
        <f>J182</f>
        <v>0</v>
      </c>
      <c r="L100" s="109"/>
    </row>
    <row r="101" spans="1:31" s="10" customFormat="1" ht="19.899999999999999" customHeight="1">
      <c r="B101" s="109"/>
      <c r="D101" s="110" t="s">
        <v>90</v>
      </c>
      <c r="E101" s="111"/>
      <c r="F101" s="111"/>
      <c r="G101" s="111"/>
      <c r="H101" s="111"/>
      <c r="I101" s="111"/>
      <c r="J101" s="112">
        <f>J188</f>
        <v>0</v>
      </c>
      <c r="L101" s="109"/>
    </row>
    <row r="102" spans="1:31" s="10" customFormat="1" ht="14.85" customHeight="1">
      <c r="B102" s="109"/>
      <c r="D102" s="110" t="s">
        <v>91</v>
      </c>
      <c r="E102" s="111"/>
      <c r="F102" s="111"/>
      <c r="G102" s="111"/>
      <c r="H102" s="111"/>
      <c r="I102" s="111"/>
      <c r="J102" s="112">
        <f>J190</f>
        <v>0</v>
      </c>
      <c r="L102" s="109"/>
    </row>
    <row r="103" spans="1:31" s="10" customFormat="1" ht="19.899999999999999" customHeight="1">
      <c r="B103" s="109"/>
      <c r="D103" s="110" t="s">
        <v>92</v>
      </c>
      <c r="E103" s="111"/>
      <c r="F103" s="111"/>
      <c r="G103" s="111"/>
      <c r="H103" s="111"/>
      <c r="I103" s="111"/>
      <c r="J103" s="112">
        <f>J191</f>
        <v>0</v>
      </c>
      <c r="L103" s="109"/>
    </row>
    <row r="104" spans="1:31" s="10" customFormat="1" ht="19.899999999999999" customHeight="1">
      <c r="B104" s="109"/>
      <c r="D104" s="110" t="s">
        <v>93</v>
      </c>
      <c r="E104" s="111"/>
      <c r="F104" s="111"/>
      <c r="G104" s="111"/>
      <c r="H104" s="111"/>
      <c r="I104" s="111"/>
      <c r="J104" s="112">
        <f>J193</f>
        <v>0</v>
      </c>
      <c r="L104" s="109"/>
    </row>
    <row r="105" spans="1:31" s="10" customFormat="1" ht="19.899999999999999" customHeight="1">
      <c r="B105" s="109"/>
      <c r="D105" s="110" t="s">
        <v>94</v>
      </c>
      <c r="E105" s="111"/>
      <c r="F105" s="111"/>
      <c r="G105" s="111"/>
      <c r="H105" s="111"/>
      <c r="I105" s="111"/>
      <c r="J105" s="112">
        <f>J195</f>
        <v>0</v>
      </c>
      <c r="L105" s="109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21" t="s">
        <v>95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6" t="s">
        <v>14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97" t="str">
        <f>E7</f>
        <v>Oplocení Velíšská</v>
      </c>
      <c r="F115" s="219"/>
      <c r="G115" s="219"/>
      <c r="H115" s="21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6" t="s">
        <v>18</v>
      </c>
      <c r="D117" s="29"/>
      <c r="E117" s="29"/>
      <c r="F117" s="24" t="str">
        <f>F10</f>
        <v xml:space="preserve"> </v>
      </c>
      <c r="G117" s="29"/>
      <c r="H117" s="29"/>
      <c r="I117" s="26" t="s">
        <v>20</v>
      </c>
      <c r="J117" s="52" t="str">
        <f>IF(J10="","",J10)</f>
        <v>30. 3. 2020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6" t="s">
        <v>22</v>
      </c>
      <c r="D119" s="29"/>
      <c r="E119" s="29"/>
      <c r="F119" s="24" t="str">
        <f>E13</f>
        <v xml:space="preserve"> </v>
      </c>
      <c r="G119" s="29"/>
      <c r="H119" s="29"/>
      <c r="I119" s="26" t="s">
        <v>26</v>
      </c>
      <c r="J119" s="27" t="str">
        <f>E19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6" t="s">
        <v>25</v>
      </c>
      <c r="D120" s="29"/>
      <c r="E120" s="29"/>
      <c r="F120" s="24" t="str">
        <f>IF(E16="","",E16)</f>
        <v xml:space="preserve"> </v>
      </c>
      <c r="G120" s="29"/>
      <c r="H120" s="29"/>
      <c r="I120" s="26" t="s">
        <v>28</v>
      </c>
      <c r="J120" s="27" t="str">
        <f>E22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13"/>
      <c r="B122" s="114"/>
      <c r="C122" s="115" t="s">
        <v>96</v>
      </c>
      <c r="D122" s="116" t="s">
        <v>55</v>
      </c>
      <c r="E122" s="116" t="s">
        <v>51</v>
      </c>
      <c r="F122" s="116" t="s">
        <v>52</v>
      </c>
      <c r="G122" s="116" t="s">
        <v>97</v>
      </c>
      <c r="H122" s="116" t="s">
        <v>98</v>
      </c>
      <c r="I122" s="116" t="s">
        <v>99</v>
      </c>
      <c r="J122" s="117" t="s">
        <v>81</v>
      </c>
      <c r="K122" s="118" t="s">
        <v>100</v>
      </c>
      <c r="L122" s="119"/>
      <c r="M122" s="59" t="s">
        <v>1</v>
      </c>
      <c r="N122" s="60" t="s">
        <v>34</v>
      </c>
      <c r="O122" s="60" t="s">
        <v>101</v>
      </c>
      <c r="P122" s="60" t="s">
        <v>102</v>
      </c>
      <c r="Q122" s="60" t="s">
        <v>103</v>
      </c>
      <c r="R122" s="60" t="s">
        <v>104</v>
      </c>
      <c r="S122" s="60" t="s">
        <v>105</v>
      </c>
      <c r="T122" s="61" t="s">
        <v>106</v>
      </c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</row>
    <row r="123" spans="1:65" s="2" customFormat="1" ht="22.7" customHeight="1">
      <c r="A123" s="29"/>
      <c r="B123" s="30"/>
      <c r="C123" s="66" t="s">
        <v>107</v>
      </c>
      <c r="D123" s="29"/>
      <c r="E123" s="29"/>
      <c r="F123" s="29"/>
      <c r="G123" s="29"/>
      <c r="H123" s="29"/>
      <c r="I123" s="29"/>
      <c r="J123" s="120">
        <f>BK123</f>
        <v>0</v>
      </c>
      <c r="K123" s="29"/>
      <c r="L123" s="30"/>
      <c r="M123" s="62"/>
      <c r="N123" s="53"/>
      <c r="O123" s="63"/>
      <c r="P123" s="121">
        <f>P124</f>
        <v>659.71724600000005</v>
      </c>
      <c r="Q123" s="63"/>
      <c r="R123" s="121">
        <f>R124</f>
        <v>86.126164689999982</v>
      </c>
      <c r="S123" s="63"/>
      <c r="T123" s="122">
        <f>T124</f>
        <v>56.237816499999994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69</v>
      </c>
      <c r="AU123" s="17" t="s">
        <v>83</v>
      </c>
      <c r="BK123" s="123">
        <f>BK124</f>
        <v>0</v>
      </c>
    </row>
    <row r="124" spans="1:65" s="12" customFormat="1" ht="25.9" customHeight="1">
      <c r="B124" s="124"/>
      <c r="D124" s="125" t="s">
        <v>69</v>
      </c>
      <c r="E124" s="126" t="s">
        <v>108</v>
      </c>
      <c r="F124" s="126" t="s">
        <v>109</v>
      </c>
      <c r="J124" s="127">
        <f>BK124</f>
        <v>0</v>
      </c>
      <c r="L124" s="124"/>
      <c r="M124" s="128"/>
      <c r="N124" s="129"/>
      <c r="O124" s="129"/>
      <c r="P124" s="130">
        <f>P125+P145+P156+P171+P182+P188+P191+P193+P195</f>
        <v>659.71724600000005</v>
      </c>
      <c r="Q124" s="129"/>
      <c r="R124" s="130">
        <f>R125+R145+R156+R171+R182+R188+R191+R193+R195</f>
        <v>86.126164689999982</v>
      </c>
      <c r="S124" s="129"/>
      <c r="T124" s="131">
        <f>T125+T145+T156+T171+T182+T188+T191+T193+T195</f>
        <v>56.237816499999994</v>
      </c>
      <c r="AR124" s="125" t="s">
        <v>75</v>
      </c>
      <c r="AT124" s="132" t="s">
        <v>69</v>
      </c>
      <c r="AU124" s="132" t="s">
        <v>70</v>
      </c>
      <c r="AY124" s="125" t="s">
        <v>110</v>
      </c>
      <c r="BK124" s="133">
        <f>BK125+BK145+BK156+BK171+BK182+BK188+BK191+BK193+BK195</f>
        <v>0</v>
      </c>
    </row>
    <row r="125" spans="1:65" s="12" customFormat="1" ht="22.7" customHeight="1">
      <c r="B125" s="124"/>
      <c r="D125" s="125" t="s">
        <v>69</v>
      </c>
      <c r="E125" s="134" t="s">
        <v>75</v>
      </c>
      <c r="F125" s="134" t="s">
        <v>111</v>
      </c>
      <c r="J125" s="135">
        <f>BK125</f>
        <v>0</v>
      </c>
      <c r="L125" s="124"/>
      <c r="M125" s="128"/>
      <c r="N125" s="129"/>
      <c r="O125" s="129"/>
      <c r="P125" s="130">
        <f>SUM(P126:P144)</f>
        <v>141.73574599999998</v>
      </c>
      <c r="Q125" s="129"/>
      <c r="R125" s="130">
        <f>SUM(R126:R144)</f>
        <v>0</v>
      </c>
      <c r="S125" s="129"/>
      <c r="T125" s="131">
        <f>SUM(T126:T144)</f>
        <v>0</v>
      </c>
      <c r="AR125" s="125" t="s">
        <v>75</v>
      </c>
      <c r="AT125" s="132" t="s">
        <v>69</v>
      </c>
      <c r="AU125" s="132" t="s">
        <v>75</v>
      </c>
      <c r="AY125" s="125" t="s">
        <v>110</v>
      </c>
      <c r="BK125" s="133">
        <f>SUM(BK126:BK144)</f>
        <v>0</v>
      </c>
    </row>
    <row r="126" spans="1:65" s="2" customFormat="1" ht="21.75" customHeight="1">
      <c r="A126" s="29"/>
      <c r="B126" s="136"/>
      <c r="C126" s="137" t="s">
        <v>75</v>
      </c>
      <c r="D126" s="137" t="s">
        <v>112</v>
      </c>
      <c r="E126" s="138" t="s">
        <v>113</v>
      </c>
      <c r="F126" s="139" t="s">
        <v>114</v>
      </c>
      <c r="G126" s="140" t="s">
        <v>115</v>
      </c>
      <c r="H126" s="141">
        <v>160</v>
      </c>
      <c r="I126" s="142"/>
      <c r="J126" s="142"/>
      <c r="K126" s="143"/>
      <c r="L126" s="30"/>
      <c r="M126" s="144" t="s">
        <v>1</v>
      </c>
      <c r="N126" s="145" t="s">
        <v>35</v>
      </c>
      <c r="O126" s="146">
        <v>0.34799999999999998</v>
      </c>
      <c r="P126" s="146">
        <f>O126*H126</f>
        <v>55.679999999999993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8" t="s">
        <v>116</v>
      </c>
      <c r="AT126" s="148" t="s">
        <v>112</v>
      </c>
      <c r="AU126" s="148" t="s">
        <v>77</v>
      </c>
      <c r="AY126" s="17" t="s">
        <v>110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75</v>
      </c>
      <c r="BK126" s="149">
        <f>ROUND(I126*H126,2)</f>
        <v>0</v>
      </c>
      <c r="BL126" s="17" t="s">
        <v>116</v>
      </c>
      <c r="BM126" s="148" t="s">
        <v>117</v>
      </c>
    </row>
    <row r="127" spans="1:65" s="2" customFormat="1" ht="21.75" customHeight="1">
      <c r="A127" s="29"/>
      <c r="B127" s="136"/>
      <c r="C127" s="137" t="s">
        <v>77</v>
      </c>
      <c r="D127" s="137" t="s">
        <v>112</v>
      </c>
      <c r="E127" s="138" t="s">
        <v>118</v>
      </c>
      <c r="F127" s="139" t="s">
        <v>119</v>
      </c>
      <c r="G127" s="140" t="s">
        <v>120</v>
      </c>
      <c r="H127" s="141">
        <v>1.89</v>
      </c>
      <c r="I127" s="142"/>
      <c r="J127" s="142"/>
      <c r="K127" s="143"/>
      <c r="L127" s="30"/>
      <c r="M127" s="144" t="s">
        <v>1</v>
      </c>
      <c r="N127" s="145" t="s">
        <v>35</v>
      </c>
      <c r="O127" s="146">
        <v>3.613</v>
      </c>
      <c r="P127" s="146">
        <f>O127*H127</f>
        <v>6.82857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8" t="s">
        <v>116</v>
      </c>
      <c r="AT127" s="148" t="s">
        <v>112</v>
      </c>
      <c r="AU127" s="148" t="s">
        <v>77</v>
      </c>
      <c r="AY127" s="17" t="s">
        <v>110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75</v>
      </c>
      <c r="BK127" s="149">
        <f>ROUND(I127*H127,2)</f>
        <v>0</v>
      </c>
      <c r="BL127" s="17" t="s">
        <v>116</v>
      </c>
      <c r="BM127" s="148" t="s">
        <v>121</v>
      </c>
    </row>
    <row r="128" spans="1:65" s="13" customFormat="1">
      <c r="B128" s="150"/>
      <c r="D128" s="151" t="s">
        <v>122</v>
      </c>
      <c r="E128" s="152" t="s">
        <v>1</v>
      </c>
      <c r="F128" s="153" t="s">
        <v>123</v>
      </c>
      <c r="H128" s="154">
        <v>1.89</v>
      </c>
      <c r="L128" s="150"/>
      <c r="M128" s="155"/>
      <c r="N128" s="156"/>
      <c r="O128" s="156"/>
      <c r="P128" s="156"/>
      <c r="Q128" s="156"/>
      <c r="R128" s="156"/>
      <c r="S128" s="156"/>
      <c r="T128" s="157"/>
      <c r="AT128" s="152" t="s">
        <v>122</v>
      </c>
      <c r="AU128" s="152" t="s">
        <v>77</v>
      </c>
      <c r="AV128" s="13" t="s">
        <v>77</v>
      </c>
      <c r="AW128" s="13" t="s">
        <v>27</v>
      </c>
      <c r="AX128" s="13" t="s">
        <v>75</v>
      </c>
      <c r="AY128" s="152" t="s">
        <v>110</v>
      </c>
    </row>
    <row r="129" spans="1:65" s="2" customFormat="1" ht="21.75" customHeight="1">
      <c r="A129" s="29"/>
      <c r="B129" s="136"/>
      <c r="C129" s="137" t="s">
        <v>124</v>
      </c>
      <c r="D129" s="137" t="s">
        <v>112</v>
      </c>
      <c r="E129" s="138" t="s">
        <v>125</v>
      </c>
      <c r="F129" s="139" t="s">
        <v>126</v>
      </c>
      <c r="G129" s="140" t="s">
        <v>120</v>
      </c>
      <c r="H129" s="141">
        <v>19.382000000000001</v>
      </c>
      <c r="I129" s="142"/>
      <c r="J129" s="142"/>
      <c r="K129" s="143"/>
      <c r="L129" s="30"/>
      <c r="M129" s="144" t="s">
        <v>1</v>
      </c>
      <c r="N129" s="145" t="s">
        <v>35</v>
      </c>
      <c r="O129" s="146">
        <v>1.72</v>
      </c>
      <c r="P129" s="146">
        <f>O129*H129</f>
        <v>33.337040000000002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8" t="s">
        <v>116</v>
      </c>
      <c r="AT129" s="148" t="s">
        <v>112</v>
      </c>
      <c r="AU129" s="148" t="s">
        <v>77</v>
      </c>
      <c r="AY129" s="17" t="s">
        <v>110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75</v>
      </c>
      <c r="BK129" s="149">
        <f>ROUND(I129*H129,2)</f>
        <v>0</v>
      </c>
      <c r="BL129" s="17" t="s">
        <v>116</v>
      </c>
      <c r="BM129" s="148" t="s">
        <v>127</v>
      </c>
    </row>
    <row r="130" spans="1:65" s="14" customFormat="1">
      <c r="B130" s="158"/>
      <c r="D130" s="151" t="s">
        <v>122</v>
      </c>
      <c r="E130" s="159" t="s">
        <v>1</v>
      </c>
      <c r="F130" s="160" t="s">
        <v>128</v>
      </c>
      <c r="H130" s="159" t="s">
        <v>1</v>
      </c>
      <c r="L130" s="158"/>
      <c r="M130" s="161"/>
      <c r="N130" s="162"/>
      <c r="O130" s="162"/>
      <c r="P130" s="162"/>
      <c r="Q130" s="162"/>
      <c r="R130" s="162"/>
      <c r="S130" s="162"/>
      <c r="T130" s="163"/>
      <c r="AT130" s="159" t="s">
        <v>122</v>
      </c>
      <c r="AU130" s="159" t="s">
        <v>77</v>
      </c>
      <c r="AV130" s="14" t="s">
        <v>75</v>
      </c>
      <c r="AW130" s="14" t="s">
        <v>27</v>
      </c>
      <c r="AX130" s="14" t="s">
        <v>70</v>
      </c>
      <c r="AY130" s="159" t="s">
        <v>110</v>
      </c>
    </row>
    <row r="131" spans="1:65" s="13" customFormat="1">
      <c r="B131" s="150"/>
      <c r="D131" s="151" t="s">
        <v>122</v>
      </c>
      <c r="E131" s="152" t="s">
        <v>1</v>
      </c>
      <c r="F131" s="153" t="s">
        <v>129</v>
      </c>
      <c r="H131" s="154">
        <v>5.1210000000000004</v>
      </c>
      <c r="L131" s="150"/>
      <c r="M131" s="155"/>
      <c r="N131" s="156"/>
      <c r="O131" s="156"/>
      <c r="P131" s="156"/>
      <c r="Q131" s="156"/>
      <c r="R131" s="156"/>
      <c r="S131" s="156"/>
      <c r="T131" s="157"/>
      <c r="AT131" s="152" t="s">
        <v>122</v>
      </c>
      <c r="AU131" s="152" t="s">
        <v>77</v>
      </c>
      <c r="AV131" s="13" t="s">
        <v>77</v>
      </c>
      <c r="AW131" s="13" t="s">
        <v>27</v>
      </c>
      <c r="AX131" s="13" t="s">
        <v>70</v>
      </c>
      <c r="AY131" s="152" t="s">
        <v>110</v>
      </c>
    </row>
    <row r="132" spans="1:65" s="14" customFormat="1">
      <c r="B132" s="158"/>
      <c r="D132" s="151" t="s">
        <v>122</v>
      </c>
      <c r="E132" s="159" t="s">
        <v>1</v>
      </c>
      <c r="F132" s="160" t="s">
        <v>130</v>
      </c>
      <c r="H132" s="159" t="s">
        <v>1</v>
      </c>
      <c r="L132" s="158"/>
      <c r="M132" s="161"/>
      <c r="N132" s="162"/>
      <c r="O132" s="162"/>
      <c r="P132" s="162"/>
      <c r="Q132" s="162"/>
      <c r="R132" s="162"/>
      <c r="S132" s="162"/>
      <c r="T132" s="163"/>
      <c r="AT132" s="159" t="s">
        <v>122</v>
      </c>
      <c r="AU132" s="159" t="s">
        <v>77</v>
      </c>
      <c r="AV132" s="14" t="s">
        <v>75</v>
      </c>
      <c r="AW132" s="14" t="s">
        <v>27</v>
      </c>
      <c r="AX132" s="14" t="s">
        <v>70</v>
      </c>
      <c r="AY132" s="159" t="s">
        <v>110</v>
      </c>
    </row>
    <row r="133" spans="1:65" s="13" customFormat="1">
      <c r="B133" s="150"/>
      <c r="D133" s="151" t="s">
        <v>122</v>
      </c>
      <c r="E133" s="152" t="s">
        <v>1</v>
      </c>
      <c r="F133" s="153" t="s">
        <v>131</v>
      </c>
      <c r="H133" s="154">
        <v>14.260999999999999</v>
      </c>
      <c r="L133" s="150"/>
      <c r="M133" s="155"/>
      <c r="N133" s="156"/>
      <c r="O133" s="156"/>
      <c r="P133" s="156"/>
      <c r="Q133" s="156"/>
      <c r="R133" s="156"/>
      <c r="S133" s="156"/>
      <c r="T133" s="157"/>
      <c r="AT133" s="152" t="s">
        <v>122</v>
      </c>
      <c r="AU133" s="152" t="s">
        <v>77</v>
      </c>
      <c r="AV133" s="13" t="s">
        <v>77</v>
      </c>
      <c r="AW133" s="13" t="s">
        <v>27</v>
      </c>
      <c r="AX133" s="13" t="s">
        <v>70</v>
      </c>
      <c r="AY133" s="152" t="s">
        <v>110</v>
      </c>
    </row>
    <row r="134" spans="1:65" s="15" customFormat="1">
      <c r="B134" s="164"/>
      <c r="D134" s="151" t="s">
        <v>122</v>
      </c>
      <c r="E134" s="165" t="s">
        <v>1</v>
      </c>
      <c r="F134" s="166" t="s">
        <v>132</v>
      </c>
      <c r="H134" s="167">
        <v>19.382000000000001</v>
      </c>
      <c r="L134" s="164"/>
      <c r="M134" s="168"/>
      <c r="N134" s="169"/>
      <c r="O134" s="169"/>
      <c r="P134" s="169"/>
      <c r="Q134" s="169"/>
      <c r="R134" s="169"/>
      <c r="S134" s="169"/>
      <c r="T134" s="170"/>
      <c r="AT134" s="165" t="s">
        <v>122</v>
      </c>
      <c r="AU134" s="165" t="s">
        <v>77</v>
      </c>
      <c r="AV134" s="15" t="s">
        <v>116</v>
      </c>
      <c r="AW134" s="15" t="s">
        <v>27</v>
      </c>
      <c r="AX134" s="15" t="s">
        <v>75</v>
      </c>
      <c r="AY134" s="165" t="s">
        <v>110</v>
      </c>
    </row>
    <row r="135" spans="1:65" s="2" customFormat="1" ht="21.75" customHeight="1">
      <c r="A135" s="29"/>
      <c r="B135" s="136"/>
      <c r="C135" s="137" t="s">
        <v>116</v>
      </c>
      <c r="D135" s="137" t="s">
        <v>112</v>
      </c>
      <c r="E135" s="138" t="s">
        <v>133</v>
      </c>
      <c r="F135" s="139" t="s">
        <v>134</v>
      </c>
      <c r="G135" s="140" t="s">
        <v>120</v>
      </c>
      <c r="H135" s="141">
        <v>21.271999999999998</v>
      </c>
      <c r="I135" s="142"/>
      <c r="J135" s="142"/>
      <c r="K135" s="143"/>
      <c r="L135" s="30"/>
      <c r="M135" s="144" t="s">
        <v>1</v>
      </c>
      <c r="N135" s="145" t="s">
        <v>35</v>
      </c>
      <c r="O135" s="146">
        <v>5.3999999999999999E-2</v>
      </c>
      <c r="P135" s="146">
        <f>O135*H135</f>
        <v>1.1486879999999999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8" t="s">
        <v>116</v>
      </c>
      <c r="AT135" s="148" t="s">
        <v>112</v>
      </c>
      <c r="AU135" s="148" t="s">
        <v>77</v>
      </c>
      <c r="AY135" s="17" t="s">
        <v>110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75</v>
      </c>
      <c r="BK135" s="149">
        <f>ROUND(I135*H135,2)</f>
        <v>0</v>
      </c>
      <c r="BL135" s="17" t="s">
        <v>116</v>
      </c>
      <c r="BM135" s="148" t="s">
        <v>135</v>
      </c>
    </row>
    <row r="136" spans="1:65" s="13" customFormat="1">
      <c r="B136" s="150"/>
      <c r="D136" s="151" t="s">
        <v>122</v>
      </c>
      <c r="E136" s="152" t="s">
        <v>1</v>
      </c>
      <c r="F136" s="153" t="s">
        <v>136</v>
      </c>
      <c r="H136" s="154">
        <v>21.271999999999998</v>
      </c>
      <c r="L136" s="150"/>
      <c r="M136" s="155"/>
      <c r="N136" s="156"/>
      <c r="O136" s="156"/>
      <c r="P136" s="156"/>
      <c r="Q136" s="156"/>
      <c r="R136" s="156"/>
      <c r="S136" s="156"/>
      <c r="T136" s="157"/>
      <c r="AT136" s="152" t="s">
        <v>122</v>
      </c>
      <c r="AU136" s="152" t="s">
        <v>77</v>
      </c>
      <c r="AV136" s="13" t="s">
        <v>77</v>
      </c>
      <c r="AW136" s="13" t="s">
        <v>27</v>
      </c>
      <c r="AX136" s="13" t="s">
        <v>70</v>
      </c>
      <c r="AY136" s="152" t="s">
        <v>110</v>
      </c>
    </row>
    <row r="137" spans="1:65" s="15" customFormat="1">
      <c r="B137" s="164"/>
      <c r="D137" s="151" t="s">
        <v>122</v>
      </c>
      <c r="E137" s="165" t="s">
        <v>1</v>
      </c>
      <c r="F137" s="166" t="s">
        <v>132</v>
      </c>
      <c r="H137" s="167">
        <v>21.271999999999998</v>
      </c>
      <c r="L137" s="164"/>
      <c r="M137" s="168"/>
      <c r="N137" s="169"/>
      <c r="O137" s="169"/>
      <c r="P137" s="169"/>
      <c r="Q137" s="169"/>
      <c r="R137" s="169"/>
      <c r="S137" s="169"/>
      <c r="T137" s="170"/>
      <c r="AT137" s="165" t="s">
        <v>122</v>
      </c>
      <c r="AU137" s="165" t="s">
        <v>77</v>
      </c>
      <c r="AV137" s="15" t="s">
        <v>116</v>
      </c>
      <c r="AW137" s="15" t="s">
        <v>27</v>
      </c>
      <c r="AX137" s="15" t="s">
        <v>75</v>
      </c>
      <c r="AY137" s="165" t="s">
        <v>110</v>
      </c>
    </row>
    <row r="138" spans="1:65" s="2" customFormat="1" ht="16.5" customHeight="1">
      <c r="A138" s="29"/>
      <c r="B138" s="136"/>
      <c r="C138" s="137" t="s">
        <v>137</v>
      </c>
      <c r="D138" s="137" t="s">
        <v>112</v>
      </c>
      <c r="E138" s="138" t="s">
        <v>138</v>
      </c>
      <c r="F138" s="139" t="s">
        <v>139</v>
      </c>
      <c r="G138" s="140" t="s">
        <v>120</v>
      </c>
      <c r="H138" s="141">
        <v>21.271999999999998</v>
      </c>
      <c r="I138" s="142"/>
      <c r="J138" s="142"/>
      <c r="K138" s="143"/>
      <c r="L138" s="30"/>
      <c r="M138" s="144" t="s">
        <v>1</v>
      </c>
      <c r="N138" s="145" t="s">
        <v>35</v>
      </c>
      <c r="O138" s="146">
        <v>8.9999999999999993E-3</v>
      </c>
      <c r="P138" s="146">
        <f>O138*H138</f>
        <v>0.19144799999999998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8" t="s">
        <v>116</v>
      </c>
      <c r="AT138" s="148" t="s">
        <v>112</v>
      </c>
      <c r="AU138" s="148" t="s">
        <v>77</v>
      </c>
      <c r="AY138" s="17" t="s">
        <v>110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75</v>
      </c>
      <c r="BK138" s="149">
        <f>ROUND(I138*H138,2)</f>
        <v>0</v>
      </c>
      <c r="BL138" s="17" t="s">
        <v>116</v>
      </c>
      <c r="BM138" s="148" t="s">
        <v>140</v>
      </c>
    </row>
    <row r="139" spans="1:65" s="2" customFormat="1" ht="21.75" customHeight="1">
      <c r="A139" s="29"/>
      <c r="B139" s="136"/>
      <c r="C139" s="137" t="s">
        <v>141</v>
      </c>
      <c r="D139" s="137" t="s">
        <v>112</v>
      </c>
      <c r="E139" s="138" t="s">
        <v>142</v>
      </c>
      <c r="F139" s="139" t="s">
        <v>143</v>
      </c>
      <c r="G139" s="140" t="s">
        <v>144</v>
      </c>
      <c r="H139" s="141">
        <v>34.034999999999997</v>
      </c>
      <c r="I139" s="142"/>
      <c r="J139" s="142"/>
      <c r="K139" s="143"/>
      <c r="L139" s="30"/>
      <c r="M139" s="144" t="s">
        <v>1</v>
      </c>
      <c r="N139" s="145" t="s">
        <v>35</v>
      </c>
      <c r="O139" s="146">
        <v>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8" t="s">
        <v>116</v>
      </c>
      <c r="AT139" s="148" t="s">
        <v>112</v>
      </c>
      <c r="AU139" s="148" t="s">
        <v>77</v>
      </c>
      <c r="AY139" s="17" t="s">
        <v>110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75</v>
      </c>
      <c r="BK139" s="149">
        <f>ROUND(I139*H139,2)</f>
        <v>0</v>
      </c>
      <c r="BL139" s="17" t="s">
        <v>116</v>
      </c>
      <c r="BM139" s="148" t="s">
        <v>145</v>
      </c>
    </row>
    <row r="140" spans="1:65" s="13" customFormat="1">
      <c r="B140" s="150"/>
      <c r="D140" s="151" t="s">
        <v>122</v>
      </c>
      <c r="E140" s="152" t="s">
        <v>1</v>
      </c>
      <c r="F140" s="153" t="s">
        <v>146</v>
      </c>
      <c r="H140" s="154">
        <v>34.034999999999997</v>
      </c>
      <c r="L140" s="150"/>
      <c r="M140" s="155"/>
      <c r="N140" s="156"/>
      <c r="O140" s="156"/>
      <c r="P140" s="156"/>
      <c r="Q140" s="156"/>
      <c r="R140" s="156"/>
      <c r="S140" s="156"/>
      <c r="T140" s="157"/>
      <c r="AT140" s="152" t="s">
        <v>122</v>
      </c>
      <c r="AU140" s="152" t="s">
        <v>77</v>
      </c>
      <c r="AV140" s="13" t="s">
        <v>77</v>
      </c>
      <c r="AW140" s="13" t="s">
        <v>27</v>
      </c>
      <c r="AX140" s="13" t="s">
        <v>70</v>
      </c>
      <c r="AY140" s="152" t="s">
        <v>110</v>
      </c>
    </row>
    <row r="141" spans="1:65" s="15" customFormat="1">
      <c r="B141" s="164"/>
      <c r="D141" s="151" t="s">
        <v>122</v>
      </c>
      <c r="E141" s="165" t="s">
        <v>1</v>
      </c>
      <c r="F141" s="166" t="s">
        <v>132</v>
      </c>
      <c r="H141" s="167">
        <v>34.034999999999997</v>
      </c>
      <c r="L141" s="164"/>
      <c r="M141" s="168"/>
      <c r="N141" s="169"/>
      <c r="O141" s="169"/>
      <c r="P141" s="169"/>
      <c r="Q141" s="169"/>
      <c r="R141" s="169"/>
      <c r="S141" s="169"/>
      <c r="T141" s="170"/>
      <c r="AT141" s="165" t="s">
        <v>122</v>
      </c>
      <c r="AU141" s="165" t="s">
        <v>77</v>
      </c>
      <c r="AV141" s="15" t="s">
        <v>116</v>
      </c>
      <c r="AW141" s="15" t="s">
        <v>27</v>
      </c>
      <c r="AX141" s="15" t="s">
        <v>75</v>
      </c>
      <c r="AY141" s="165" t="s">
        <v>110</v>
      </c>
    </row>
    <row r="142" spans="1:65" s="2" customFormat="1" ht="21.75" customHeight="1">
      <c r="A142" s="29"/>
      <c r="B142" s="136"/>
      <c r="C142" s="137" t="s">
        <v>147</v>
      </c>
      <c r="D142" s="137" t="s">
        <v>112</v>
      </c>
      <c r="E142" s="138" t="s">
        <v>148</v>
      </c>
      <c r="F142" s="139" t="s">
        <v>149</v>
      </c>
      <c r="G142" s="140" t="s">
        <v>115</v>
      </c>
      <c r="H142" s="141">
        <v>495</v>
      </c>
      <c r="I142" s="142"/>
      <c r="J142" s="142"/>
      <c r="K142" s="143"/>
      <c r="L142" s="30"/>
      <c r="M142" s="144" t="s">
        <v>1</v>
      </c>
      <c r="N142" s="145" t="s">
        <v>35</v>
      </c>
      <c r="O142" s="146">
        <v>0.09</v>
      </c>
      <c r="P142" s="146">
        <f>O142*H142</f>
        <v>44.55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8" t="s">
        <v>116</v>
      </c>
      <c r="AT142" s="148" t="s">
        <v>112</v>
      </c>
      <c r="AU142" s="148" t="s">
        <v>77</v>
      </c>
      <c r="AY142" s="17" t="s">
        <v>110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75</v>
      </c>
      <c r="BK142" s="149">
        <f>ROUND(I142*H142,2)</f>
        <v>0</v>
      </c>
      <c r="BL142" s="17" t="s">
        <v>116</v>
      </c>
      <c r="BM142" s="148" t="s">
        <v>150</v>
      </c>
    </row>
    <row r="143" spans="1:65" s="13" customFormat="1">
      <c r="B143" s="150"/>
      <c r="D143" s="151" t="s">
        <v>122</v>
      </c>
      <c r="E143" s="152" t="s">
        <v>1</v>
      </c>
      <c r="F143" s="153" t="s">
        <v>151</v>
      </c>
      <c r="H143" s="154">
        <v>495</v>
      </c>
      <c r="L143" s="150"/>
      <c r="M143" s="155"/>
      <c r="N143" s="156"/>
      <c r="O143" s="156"/>
      <c r="P143" s="156"/>
      <c r="Q143" s="156"/>
      <c r="R143" s="156"/>
      <c r="S143" s="156"/>
      <c r="T143" s="157"/>
      <c r="AT143" s="152" t="s">
        <v>122</v>
      </c>
      <c r="AU143" s="152" t="s">
        <v>77</v>
      </c>
      <c r="AV143" s="13" t="s">
        <v>77</v>
      </c>
      <c r="AW143" s="13" t="s">
        <v>27</v>
      </c>
      <c r="AX143" s="13" t="s">
        <v>70</v>
      </c>
      <c r="AY143" s="152" t="s">
        <v>110</v>
      </c>
    </row>
    <row r="144" spans="1:65" s="15" customFormat="1">
      <c r="B144" s="164"/>
      <c r="D144" s="151" t="s">
        <v>122</v>
      </c>
      <c r="E144" s="165" t="s">
        <v>1</v>
      </c>
      <c r="F144" s="166" t="s">
        <v>132</v>
      </c>
      <c r="H144" s="167">
        <v>495</v>
      </c>
      <c r="L144" s="164"/>
      <c r="M144" s="168"/>
      <c r="N144" s="169"/>
      <c r="O144" s="169"/>
      <c r="P144" s="169"/>
      <c r="Q144" s="169"/>
      <c r="R144" s="169"/>
      <c r="S144" s="169"/>
      <c r="T144" s="170"/>
      <c r="AT144" s="165" t="s">
        <v>122</v>
      </c>
      <c r="AU144" s="165" t="s">
        <v>77</v>
      </c>
      <c r="AV144" s="15" t="s">
        <v>116</v>
      </c>
      <c r="AW144" s="15" t="s">
        <v>27</v>
      </c>
      <c r="AX144" s="15" t="s">
        <v>75</v>
      </c>
      <c r="AY144" s="165" t="s">
        <v>110</v>
      </c>
    </row>
    <row r="145" spans="1:65" s="12" customFormat="1" ht="22.7" customHeight="1">
      <c r="B145" s="124"/>
      <c r="D145" s="125" t="s">
        <v>69</v>
      </c>
      <c r="E145" s="134" t="s">
        <v>77</v>
      </c>
      <c r="F145" s="134" t="s">
        <v>152</v>
      </c>
      <c r="J145" s="135"/>
      <c r="L145" s="124"/>
      <c r="M145" s="128"/>
      <c r="N145" s="129"/>
      <c r="O145" s="129"/>
      <c r="P145" s="130">
        <f>SUM(P146:P155)</f>
        <v>74.644403999999994</v>
      </c>
      <c r="Q145" s="129"/>
      <c r="R145" s="130">
        <f>SUM(R146:R155)</f>
        <v>72.366904689999984</v>
      </c>
      <c r="S145" s="129"/>
      <c r="T145" s="131">
        <f>SUM(T146:T155)</f>
        <v>0</v>
      </c>
      <c r="AR145" s="125" t="s">
        <v>75</v>
      </c>
      <c r="AT145" s="132" t="s">
        <v>69</v>
      </c>
      <c r="AU145" s="132" t="s">
        <v>75</v>
      </c>
      <c r="AY145" s="125" t="s">
        <v>110</v>
      </c>
      <c r="BK145" s="133">
        <f>SUM(BK146:BK155)</f>
        <v>0</v>
      </c>
    </row>
    <row r="146" spans="1:65" s="2" customFormat="1" ht="16.5" customHeight="1">
      <c r="A146" s="29"/>
      <c r="B146" s="136"/>
      <c r="C146" s="137" t="s">
        <v>153</v>
      </c>
      <c r="D146" s="137" t="s">
        <v>112</v>
      </c>
      <c r="E146" s="138" t="s">
        <v>154</v>
      </c>
      <c r="F146" s="139" t="s">
        <v>155</v>
      </c>
      <c r="G146" s="140" t="s">
        <v>120</v>
      </c>
      <c r="H146" s="141">
        <v>14.260999999999999</v>
      </c>
      <c r="I146" s="142"/>
      <c r="J146" s="142"/>
      <c r="K146" s="143"/>
      <c r="L146" s="30"/>
      <c r="M146" s="144" t="s">
        <v>1</v>
      </c>
      <c r="N146" s="145" t="s">
        <v>35</v>
      </c>
      <c r="O146" s="146">
        <v>0.58399999999999996</v>
      </c>
      <c r="P146" s="146">
        <f>O146*H146</f>
        <v>8.3284239999999983</v>
      </c>
      <c r="Q146" s="146">
        <v>2.2563399999999998</v>
      </c>
      <c r="R146" s="146">
        <f>Q146*H146</f>
        <v>32.177664739999997</v>
      </c>
      <c r="S146" s="146">
        <v>0</v>
      </c>
      <c r="T146" s="147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8" t="s">
        <v>116</v>
      </c>
      <c r="AT146" s="148" t="s">
        <v>112</v>
      </c>
      <c r="AU146" s="148" t="s">
        <v>77</v>
      </c>
      <c r="AY146" s="17" t="s">
        <v>110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75</v>
      </c>
      <c r="BK146" s="149">
        <f>ROUND(I146*H146,2)</f>
        <v>0</v>
      </c>
      <c r="BL146" s="17" t="s">
        <v>116</v>
      </c>
      <c r="BM146" s="148" t="s">
        <v>156</v>
      </c>
    </row>
    <row r="147" spans="1:65" s="13" customFormat="1">
      <c r="B147" s="150"/>
      <c r="D147" s="151" t="s">
        <v>122</v>
      </c>
      <c r="E147" s="152" t="s">
        <v>1</v>
      </c>
      <c r="F147" s="153" t="s">
        <v>131</v>
      </c>
      <c r="H147" s="154">
        <v>14.260999999999999</v>
      </c>
      <c r="L147" s="150"/>
      <c r="M147" s="155"/>
      <c r="N147" s="156"/>
      <c r="O147" s="156"/>
      <c r="P147" s="156"/>
      <c r="Q147" s="156"/>
      <c r="R147" s="156"/>
      <c r="S147" s="156"/>
      <c r="T147" s="157"/>
      <c r="AT147" s="152" t="s">
        <v>122</v>
      </c>
      <c r="AU147" s="152" t="s">
        <v>77</v>
      </c>
      <c r="AV147" s="13" t="s">
        <v>77</v>
      </c>
      <c r="AW147" s="13" t="s">
        <v>27</v>
      </c>
      <c r="AX147" s="13" t="s">
        <v>70</v>
      </c>
      <c r="AY147" s="152" t="s">
        <v>110</v>
      </c>
    </row>
    <row r="148" spans="1:65" s="15" customFormat="1">
      <c r="B148" s="164"/>
      <c r="D148" s="151" t="s">
        <v>122</v>
      </c>
      <c r="E148" s="165" t="s">
        <v>1</v>
      </c>
      <c r="F148" s="166" t="s">
        <v>132</v>
      </c>
      <c r="H148" s="167">
        <v>14.260999999999999</v>
      </c>
      <c r="L148" s="164"/>
      <c r="M148" s="168"/>
      <c r="N148" s="169"/>
      <c r="O148" s="169"/>
      <c r="P148" s="169"/>
      <c r="Q148" s="169"/>
      <c r="R148" s="169"/>
      <c r="S148" s="169"/>
      <c r="T148" s="170"/>
      <c r="AT148" s="165" t="s">
        <v>122</v>
      </c>
      <c r="AU148" s="165" t="s">
        <v>77</v>
      </c>
      <c r="AV148" s="15" t="s">
        <v>116</v>
      </c>
      <c r="AW148" s="15" t="s">
        <v>27</v>
      </c>
      <c r="AX148" s="15" t="s">
        <v>75</v>
      </c>
      <c r="AY148" s="165" t="s">
        <v>110</v>
      </c>
    </row>
    <row r="149" spans="1:65" s="2" customFormat="1" ht="16.5" customHeight="1">
      <c r="A149" s="29"/>
      <c r="B149" s="136"/>
      <c r="C149" s="137" t="s">
        <v>157</v>
      </c>
      <c r="D149" s="137" t="s">
        <v>112</v>
      </c>
      <c r="E149" s="138" t="s">
        <v>158</v>
      </c>
      <c r="F149" s="139" t="s">
        <v>159</v>
      </c>
      <c r="G149" s="140" t="s">
        <v>115</v>
      </c>
      <c r="H149" s="141">
        <v>31.692</v>
      </c>
      <c r="I149" s="142"/>
      <c r="J149" s="142"/>
      <c r="K149" s="143"/>
      <c r="L149" s="30"/>
      <c r="M149" s="144" t="s">
        <v>1</v>
      </c>
      <c r="N149" s="145" t="s">
        <v>35</v>
      </c>
      <c r="O149" s="146">
        <v>0.247</v>
      </c>
      <c r="P149" s="146">
        <f>O149*H149</f>
        <v>7.8279240000000003</v>
      </c>
      <c r="Q149" s="146">
        <v>2.6900000000000001E-3</v>
      </c>
      <c r="R149" s="146">
        <f>Q149*H149</f>
        <v>8.5251480000000004E-2</v>
      </c>
      <c r="S149" s="146">
        <v>0</v>
      </c>
      <c r="T149" s="147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8" t="s">
        <v>116</v>
      </c>
      <c r="AT149" s="148" t="s">
        <v>112</v>
      </c>
      <c r="AU149" s="148" t="s">
        <v>77</v>
      </c>
      <c r="AY149" s="17" t="s">
        <v>110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75</v>
      </c>
      <c r="BK149" s="149">
        <f>ROUND(I149*H149,2)</f>
        <v>0</v>
      </c>
      <c r="BL149" s="17" t="s">
        <v>116</v>
      </c>
      <c r="BM149" s="148" t="s">
        <v>160</v>
      </c>
    </row>
    <row r="150" spans="1:65" s="13" customFormat="1">
      <c r="B150" s="150"/>
      <c r="D150" s="151" t="s">
        <v>122</v>
      </c>
      <c r="E150" s="152" t="s">
        <v>1</v>
      </c>
      <c r="F150" s="153" t="s">
        <v>161</v>
      </c>
      <c r="H150" s="154">
        <v>31.692</v>
      </c>
      <c r="L150" s="150"/>
      <c r="M150" s="155"/>
      <c r="N150" s="156"/>
      <c r="O150" s="156"/>
      <c r="P150" s="156"/>
      <c r="Q150" s="156"/>
      <c r="R150" s="156"/>
      <c r="S150" s="156"/>
      <c r="T150" s="157"/>
      <c r="AT150" s="152" t="s">
        <v>122</v>
      </c>
      <c r="AU150" s="152" t="s">
        <v>77</v>
      </c>
      <c r="AV150" s="13" t="s">
        <v>77</v>
      </c>
      <c r="AW150" s="13" t="s">
        <v>27</v>
      </c>
      <c r="AX150" s="13" t="s">
        <v>70</v>
      </c>
      <c r="AY150" s="152" t="s">
        <v>110</v>
      </c>
    </row>
    <row r="151" spans="1:65" s="15" customFormat="1">
      <c r="B151" s="164"/>
      <c r="D151" s="151" t="s">
        <v>122</v>
      </c>
      <c r="E151" s="165" t="s">
        <v>1</v>
      </c>
      <c r="F151" s="166" t="s">
        <v>132</v>
      </c>
      <c r="H151" s="167">
        <v>31.692</v>
      </c>
      <c r="L151" s="164"/>
      <c r="M151" s="168"/>
      <c r="N151" s="169"/>
      <c r="O151" s="169"/>
      <c r="P151" s="169"/>
      <c r="Q151" s="169"/>
      <c r="R151" s="169"/>
      <c r="S151" s="169"/>
      <c r="T151" s="170"/>
      <c r="AT151" s="165" t="s">
        <v>122</v>
      </c>
      <c r="AU151" s="165" t="s">
        <v>77</v>
      </c>
      <c r="AV151" s="15" t="s">
        <v>116</v>
      </c>
      <c r="AW151" s="15" t="s">
        <v>27</v>
      </c>
      <c r="AX151" s="15" t="s">
        <v>75</v>
      </c>
      <c r="AY151" s="165" t="s">
        <v>110</v>
      </c>
    </row>
    <row r="152" spans="1:65" s="2" customFormat="1" ht="16.5" customHeight="1">
      <c r="A152" s="29"/>
      <c r="B152" s="136"/>
      <c r="C152" s="137" t="s">
        <v>162</v>
      </c>
      <c r="D152" s="137" t="s">
        <v>112</v>
      </c>
      <c r="E152" s="138" t="s">
        <v>163</v>
      </c>
      <c r="F152" s="139" t="s">
        <v>164</v>
      </c>
      <c r="G152" s="140" t="s">
        <v>115</v>
      </c>
      <c r="H152" s="141">
        <v>31.692</v>
      </c>
      <c r="I152" s="142"/>
      <c r="J152" s="142"/>
      <c r="K152" s="143"/>
      <c r="L152" s="30"/>
      <c r="M152" s="144" t="s">
        <v>1</v>
      </c>
      <c r="N152" s="145" t="s">
        <v>35</v>
      </c>
      <c r="O152" s="146">
        <v>8.3000000000000004E-2</v>
      </c>
      <c r="P152" s="146">
        <f>O152*H152</f>
        <v>2.630436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8" t="s">
        <v>116</v>
      </c>
      <c r="AT152" s="148" t="s">
        <v>112</v>
      </c>
      <c r="AU152" s="148" t="s">
        <v>77</v>
      </c>
      <c r="AY152" s="17" t="s">
        <v>110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75</v>
      </c>
      <c r="BK152" s="149">
        <f>ROUND(I152*H152,2)</f>
        <v>0</v>
      </c>
      <c r="BL152" s="17" t="s">
        <v>116</v>
      </c>
      <c r="BM152" s="148" t="s">
        <v>165</v>
      </c>
    </row>
    <row r="153" spans="1:65" s="2" customFormat="1" ht="21.75" customHeight="1">
      <c r="A153" s="29"/>
      <c r="B153" s="136"/>
      <c r="C153" s="137" t="s">
        <v>166</v>
      </c>
      <c r="D153" s="137" t="s">
        <v>112</v>
      </c>
      <c r="E153" s="138" t="s">
        <v>167</v>
      </c>
      <c r="F153" s="139" t="s">
        <v>168</v>
      </c>
      <c r="G153" s="140" t="s">
        <v>115</v>
      </c>
      <c r="H153" s="141">
        <v>59.423000000000002</v>
      </c>
      <c r="I153" s="142"/>
      <c r="J153" s="142"/>
      <c r="K153" s="143"/>
      <c r="L153" s="30"/>
      <c r="M153" s="144" t="s">
        <v>1</v>
      </c>
      <c r="N153" s="145" t="s">
        <v>35</v>
      </c>
      <c r="O153" s="146">
        <v>0.94</v>
      </c>
      <c r="P153" s="146">
        <f>O153*H153</f>
        <v>55.857619999999997</v>
      </c>
      <c r="Q153" s="146">
        <v>0.67488999999999999</v>
      </c>
      <c r="R153" s="146">
        <f>Q153*H153</f>
        <v>40.103988469999997</v>
      </c>
      <c r="S153" s="146">
        <v>0</v>
      </c>
      <c r="T153" s="147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8" t="s">
        <v>116</v>
      </c>
      <c r="AT153" s="148" t="s">
        <v>112</v>
      </c>
      <c r="AU153" s="148" t="s">
        <v>77</v>
      </c>
      <c r="AY153" s="17" t="s">
        <v>110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75</v>
      </c>
      <c r="BK153" s="149">
        <f>ROUND(I153*H153,2)</f>
        <v>0</v>
      </c>
      <c r="BL153" s="17" t="s">
        <v>116</v>
      </c>
      <c r="BM153" s="148" t="s">
        <v>169</v>
      </c>
    </row>
    <row r="154" spans="1:65" s="13" customFormat="1">
      <c r="B154" s="150"/>
      <c r="D154" s="151" t="s">
        <v>122</v>
      </c>
      <c r="E154" s="152" t="s">
        <v>1</v>
      </c>
      <c r="F154" s="153" t="s">
        <v>170</v>
      </c>
      <c r="H154" s="154">
        <v>59.423000000000002</v>
      </c>
      <c r="L154" s="150"/>
      <c r="M154" s="155"/>
      <c r="N154" s="156"/>
      <c r="O154" s="156"/>
      <c r="P154" s="156"/>
      <c r="Q154" s="156"/>
      <c r="R154" s="156"/>
      <c r="S154" s="156"/>
      <c r="T154" s="157"/>
      <c r="AT154" s="152" t="s">
        <v>122</v>
      </c>
      <c r="AU154" s="152" t="s">
        <v>77</v>
      </c>
      <c r="AV154" s="13" t="s">
        <v>77</v>
      </c>
      <c r="AW154" s="13" t="s">
        <v>27</v>
      </c>
      <c r="AX154" s="13" t="s">
        <v>70</v>
      </c>
      <c r="AY154" s="152" t="s">
        <v>110</v>
      </c>
    </row>
    <row r="155" spans="1:65" s="15" customFormat="1">
      <c r="B155" s="164"/>
      <c r="D155" s="151" t="s">
        <v>122</v>
      </c>
      <c r="E155" s="165" t="s">
        <v>1</v>
      </c>
      <c r="F155" s="166" t="s">
        <v>132</v>
      </c>
      <c r="H155" s="167">
        <v>59.423000000000002</v>
      </c>
      <c r="L155" s="164"/>
      <c r="M155" s="168"/>
      <c r="N155" s="169"/>
      <c r="O155" s="169"/>
      <c r="P155" s="169"/>
      <c r="Q155" s="169"/>
      <c r="R155" s="169"/>
      <c r="S155" s="169"/>
      <c r="T155" s="170"/>
      <c r="AT155" s="165" t="s">
        <v>122</v>
      </c>
      <c r="AU155" s="165" t="s">
        <v>77</v>
      </c>
      <c r="AV155" s="15" t="s">
        <v>116</v>
      </c>
      <c r="AW155" s="15" t="s">
        <v>27</v>
      </c>
      <c r="AX155" s="15" t="s">
        <v>75</v>
      </c>
      <c r="AY155" s="165" t="s">
        <v>110</v>
      </c>
    </row>
    <row r="156" spans="1:65" s="12" customFormat="1" ht="22.7" customHeight="1">
      <c r="B156" s="124"/>
      <c r="D156" s="125" t="s">
        <v>69</v>
      </c>
      <c r="E156" s="134" t="s">
        <v>124</v>
      </c>
      <c r="F156" s="134" t="s">
        <v>171</v>
      </c>
      <c r="J156" s="135"/>
      <c r="L156" s="124"/>
      <c r="M156" s="128"/>
      <c r="N156" s="129"/>
      <c r="O156" s="129"/>
      <c r="P156" s="130">
        <f>SUM(P157:P170)</f>
        <v>138.25602000000001</v>
      </c>
      <c r="Q156" s="129"/>
      <c r="R156" s="130">
        <f>SUM(R157:R170)</f>
        <v>13.759259999999998</v>
      </c>
      <c r="S156" s="129"/>
      <c r="T156" s="131">
        <f>SUM(T157:T170)</f>
        <v>0</v>
      </c>
      <c r="AR156" s="125" t="s">
        <v>75</v>
      </c>
      <c r="AT156" s="132" t="s">
        <v>69</v>
      </c>
      <c r="AU156" s="132" t="s">
        <v>75</v>
      </c>
      <c r="AY156" s="125" t="s">
        <v>110</v>
      </c>
      <c r="BK156" s="133">
        <f>SUM(BK157:BK170)</f>
        <v>0</v>
      </c>
    </row>
    <row r="157" spans="1:65" s="2" customFormat="1" ht="21.75" customHeight="1">
      <c r="A157" s="29"/>
      <c r="B157" s="136"/>
      <c r="C157" s="137" t="s">
        <v>172</v>
      </c>
      <c r="D157" s="137" t="s">
        <v>112</v>
      </c>
      <c r="E157" s="138" t="s">
        <v>173</v>
      </c>
      <c r="F157" s="139" t="s">
        <v>174</v>
      </c>
      <c r="G157" s="140" t="s">
        <v>175</v>
      </c>
      <c r="H157" s="141">
        <v>40</v>
      </c>
      <c r="I157" s="142"/>
      <c r="J157" s="142"/>
      <c r="K157" s="143"/>
      <c r="L157" s="30"/>
      <c r="M157" s="144" t="s">
        <v>1</v>
      </c>
      <c r="N157" s="145" t="s">
        <v>35</v>
      </c>
      <c r="O157" s="146">
        <v>0.34</v>
      </c>
      <c r="P157" s="146">
        <f>O157*H157</f>
        <v>13.600000000000001</v>
      </c>
      <c r="Q157" s="146">
        <v>4.6800000000000001E-3</v>
      </c>
      <c r="R157" s="146">
        <f>Q157*H157</f>
        <v>0.18720000000000001</v>
      </c>
      <c r="S157" s="146">
        <v>0</v>
      </c>
      <c r="T157" s="147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8" t="s">
        <v>116</v>
      </c>
      <c r="AT157" s="148" t="s">
        <v>112</v>
      </c>
      <c r="AU157" s="148" t="s">
        <v>77</v>
      </c>
      <c r="AY157" s="17" t="s">
        <v>110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75</v>
      </c>
      <c r="BK157" s="149">
        <f>ROUND(I157*H157,2)</f>
        <v>0</v>
      </c>
      <c r="BL157" s="17" t="s">
        <v>116</v>
      </c>
      <c r="BM157" s="148" t="s">
        <v>176</v>
      </c>
    </row>
    <row r="158" spans="1:65" s="2" customFormat="1" ht="21.75" customHeight="1">
      <c r="A158" s="29"/>
      <c r="B158" s="136"/>
      <c r="C158" s="171" t="s">
        <v>177</v>
      </c>
      <c r="D158" s="171" t="s">
        <v>178</v>
      </c>
      <c r="E158" s="172" t="s">
        <v>179</v>
      </c>
      <c r="F158" s="173" t="s">
        <v>180</v>
      </c>
      <c r="G158" s="174" t="s">
        <v>175</v>
      </c>
      <c r="H158" s="175">
        <v>40</v>
      </c>
      <c r="I158" s="176"/>
      <c r="J158" s="176"/>
      <c r="K158" s="177"/>
      <c r="L158" s="178"/>
      <c r="M158" s="179" t="s">
        <v>1</v>
      </c>
      <c r="N158" s="180" t="s">
        <v>35</v>
      </c>
      <c r="O158" s="146">
        <v>0</v>
      </c>
      <c r="P158" s="146">
        <f>O158*H158</f>
        <v>0</v>
      </c>
      <c r="Q158" s="146">
        <v>3.7000000000000002E-3</v>
      </c>
      <c r="R158" s="146">
        <f>Q158*H158</f>
        <v>0.14800000000000002</v>
      </c>
      <c r="S158" s="146">
        <v>0</v>
      </c>
      <c r="T158" s="147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8" t="s">
        <v>153</v>
      </c>
      <c r="AT158" s="148" t="s">
        <v>178</v>
      </c>
      <c r="AU158" s="148" t="s">
        <v>77</v>
      </c>
      <c r="AY158" s="17" t="s">
        <v>110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75</v>
      </c>
      <c r="BK158" s="149">
        <f>ROUND(I158*H158,2)</f>
        <v>0</v>
      </c>
      <c r="BL158" s="17" t="s">
        <v>116</v>
      </c>
      <c r="BM158" s="148" t="s">
        <v>181</v>
      </c>
    </row>
    <row r="159" spans="1:65" s="2" customFormat="1" ht="21.75" customHeight="1">
      <c r="A159" s="29"/>
      <c r="B159" s="136"/>
      <c r="C159" s="137" t="s">
        <v>182</v>
      </c>
      <c r="D159" s="137" t="s">
        <v>112</v>
      </c>
      <c r="E159" s="138" t="s">
        <v>183</v>
      </c>
      <c r="F159" s="139" t="s">
        <v>184</v>
      </c>
      <c r="G159" s="140" t="s">
        <v>175</v>
      </c>
      <c r="H159" s="141">
        <v>35</v>
      </c>
      <c r="I159" s="142"/>
      <c r="J159" s="142"/>
      <c r="K159" s="143"/>
      <c r="L159" s="30"/>
      <c r="M159" s="144" t="s">
        <v>1</v>
      </c>
      <c r="N159" s="145" t="s">
        <v>35</v>
      </c>
      <c r="O159" s="146">
        <v>0.34</v>
      </c>
      <c r="P159" s="146">
        <f>O159*H159</f>
        <v>11.9</v>
      </c>
      <c r="Q159" s="146">
        <v>0.17488999999999999</v>
      </c>
      <c r="R159" s="146">
        <f>Q159*H159</f>
        <v>6.1211500000000001</v>
      </c>
      <c r="S159" s="146">
        <v>0</v>
      </c>
      <c r="T159" s="14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8" t="s">
        <v>116</v>
      </c>
      <c r="AT159" s="148" t="s">
        <v>112</v>
      </c>
      <c r="AU159" s="148" t="s">
        <v>77</v>
      </c>
      <c r="AY159" s="17" t="s">
        <v>110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75</v>
      </c>
      <c r="BK159" s="149">
        <f>ROUND(I159*H159,2)</f>
        <v>0</v>
      </c>
      <c r="BL159" s="17" t="s">
        <v>116</v>
      </c>
      <c r="BM159" s="148" t="s">
        <v>185</v>
      </c>
    </row>
    <row r="160" spans="1:65" s="13" customFormat="1">
      <c r="B160" s="150"/>
      <c r="D160" s="151" t="s">
        <v>122</v>
      </c>
      <c r="E160" s="152" t="s">
        <v>1</v>
      </c>
      <c r="F160" s="153" t="s">
        <v>186</v>
      </c>
      <c r="H160" s="154">
        <v>35</v>
      </c>
      <c r="L160" s="150"/>
      <c r="M160" s="155"/>
      <c r="N160" s="156"/>
      <c r="O160" s="156"/>
      <c r="P160" s="156"/>
      <c r="Q160" s="156"/>
      <c r="R160" s="156"/>
      <c r="S160" s="156"/>
      <c r="T160" s="157"/>
      <c r="AT160" s="152" t="s">
        <v>122</v>
      </c>
      <c r="AU160" s="152" t="s">
        <v>77</v>
      </c>
      <c r="AV160" s="13" t="s">
        <v>77</v>
      </c>
      <c r="AW160" s="13" t="s">
        <v>27</v>
      </c>
      <c r="AX160" s="13" t="s">
        <v>70</v>
      </c>
      <c r="AY160" s="152" t="s">
        <v>110</v>
      </c>
    </row>
    <row r="161" spans="1:65" s="15" customFormat="1">
      <c r="B161" s="164"/>
      <c r="D161" s="151" t="s">
        <v>122</v>
      </c>
      <c r="E161" s="165" t="s">
        <v>1</v>
      </c>
      <c r="F161" s="166" t="s">
        <v>132</v>
      </c>
      <c r="H161" s="167">
        <v>35</v>
      </c>
      <c r="L161" s="164"/>
      <c r="M161" s="168"/>
      <c r="N161" s="169"/>
      <c r="O161" s="169"/>
      <c r="P161" s="169"/>
      <c r="Q161" s="169"/>
      <c r="R161" s="169"/>
      <c r="S161" s="169"/>
      <c r="T161" s="170"/>
      <c r="AT161" s="165" t="s">
        <v>122</v>
      </c>
      <c r="AU161" s="165" t="s">
        <v>77</v>
      </c>
      <c r="AV161" s="15" t="s">
        <v>116</v>
      </c>
      <c r="AW161" s="15" t="s">
        <v>27</v>
      </c>
      <c r="AX161" s="15" t="s">
        <v>75</v>
      </c>
      <c r="AY161" s="165" t="s">
        <v>110</v>
      </c>
    </row>
    <row r="162" spans="1:65" s="2" customFormat="1" ht="33" customHeight="1">
      <c r="A162" s="29"/>
      <c r="B162" s="136"/>
      <c r="C162" s="171" t="s">
        <v>8</v>
      </c>
      <c r="D162" s="171" t="s">
        <v>178</v>
      </c>
      <c r="E162" s="172" t="s">
        <v>187</v>
      </c>
      <c r="F162" s="173" t="s">
        <v>188</v>
      </c>
      <c r="G162" s="174" t="s">
        <v>175</v>
      </c>
      <c r="H162" s="175">
        <v>28</v>
      </c>
      <c r="I162" s="176"/>
      <c r="J162" s="176"/>
      <c r="K162" s="177"/>
      <c r="L162" s="178"/>
      <c r="M162" s="179" t="s">
        <v>1</v>
      </c>
      <c r="N162" s="180" t="s">
        <v>35</v>
      </c>
      <c r="O162" s="146">
        <v>0</v>
      </c>
      <c r="P162" s="146">
        <f t="shared" ref="P162:P170" si="0">O162*H162</f>
        <v>0</v>
      </c>
      <c r="Q162" s="146">
        <v>4.7999999999999996E-3</v>
      </c>
      <c r="R162" s="146">
        <f t="shared" ref="R162:R170" si="1">Q162*H162</f>
        <v>0.13439999999999999</v>
      </c>
      <c r="S162" s="146">
        <v>0</v>
      </c>
      <c r="T162" s="147">
        <f t="shared" ref="T162:T170" si="2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8" t="s">
        <v>153</v>
      </c>
      <c r="AT162" s="148" t="s">
        <v>178</v>
      </c>
      <c r="AU162" s="148" t="s">
        <v>77</v>
      </c>
      <c r="AY162" s="17" t="s">
        <v>110</v>
      </c>
      <c r="BE162" s="149">
        <f t="shared" ref="BE162:BE170" si="3">IF(N162="základní",J162,0)</f>
        <v>0</v>
      </c>
      <c r="BF162" s="149">
        <f t="shared" ref="BF162:BF170" si="4">IF(N162="snížená",J162,0)</f>
        <v>0</v>
      </c>
      <c r="BG162" s="149">
        <f t="shared" ref="BG162:BG170" si="5">IF(N162="zákl. přenesená",J162,0)</f>
        <v>0</v>
      </c>
      <c r="BH162" s="149">
        <f t="shared" ref="BH162:BH170" si="6">IF(N162="sníž. přenesená",J162,0)</f>
        <v>0</v>
      </c>
      <c r="BI162" s="149">
        <f t="shared" ref="BI162:BI170" si="7">IF(N162="nulová",J162,0)</f>
        <v>0</v>
      </c>
      <c r="BJ162" s="17" t="s">
        <v>75</v>
      </c>
      <c r="BK162" s="149">
        <f t="shared" ref="BK162:BK170" si="8">ROUND(I162*H162,2)</f>
        <v>0</v>
      </c>
      <c r="BL162" s="17" t="s">
        <v>116</v>
      </c>
      <c r="BM162" s="148" t="s">
        <v>189</v>
      </c>
    </row>
    <row r="163" spans="1:65" s="2" customFormat="1" ht="33" customHeight="1">
      <c r="A163" s="29"/>
      <c r="B163" s="136"/>
      <c r="C163" s="171" t="s">
        <v>190</v>
      </c>
      <c r="D163" s="171" t="s">
        <v>178</v>
      </c>
      <c r="E163" s="172" t="s">
        <v>191</v>
      </c>
      <c r="F163" s="173" t="s">
        <v>192</v>
      </c>
      <c r="G163" s="174" t="s">
        <v>175</v>
      </c>
      <c r="H163" s="175">
        <v>7</v>
      </c>
      <c r="I163" s="176"/>
      <c r="J163" s="176"/>
      <c r="K163" s="177"/>
      <c r="L163" s="178"/>
      <c r="M163" s="179" t="s">
        <v>1</v>
      </c>
      <c r="N163" s="180" t="s">
        <v>35</v>
      </c>
      <c r="O163" s="146">
        <v>0</v>
      </c>
      <c r="P163" s="146">
        <f t="shared" si="0"/>
        <v>0</v>
      </c>
      <c r="Q163" s="146">
        <v>3.3999999999999998E-3</v>
      </c>
      <c r="R163" s="146">
        <f t="shared" si="1"/>
        <v>2.3799999999999998E-2</v>
      </c>
      <c r="S163" s="146">
        <v>0</v>
      </c>
      <c r="T163" s="147">
        <f t="shared" si="2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8" t="s">
        <v>153</v>
      </c>
      <c r="AT163" s="148" t="s">
        <v>178</v>
      </c>
      <c r="AU163" s="148" t="s">
        <v>77</v>
      </c>
      <c r="AY163" s="17" t="s">
        <v>110</v>
      </c>
      <c r="BE163" s="149">
        <f t="shared" si="3"/>
        <v>0</v>
      </c>
      <c r="BF163" s="149">
        <f t="shared" si="4"/>
        <v>0</v>
      </c>
      <c r="BG163" s="149">
        <f t="shared" si="5"/>
        <v>0</v>
      </c>
      <c r="BH163" s="149">
        <f t="shared" si="6"/>
        <v>0</v>
      </c>
      <c r="BI163" s="149">
        <f t="shared" si="7"/>
        <v>0</v>
      </c>
      <c r="BJ163" s="17" t="s">
        <v>75</v>
      </c>
      <c r="BK163" s="149">
        <f t="shared" si="8"/>
        <v>0</v>
      </c>
      <c r="BL163" s="17" t="s">
        <v>116</v>
      </c>
      <c r="BM163" s="148" t="s">
        <v>193</v>
      </c>
    </row>
    <row r="164" spans="1:65" s="2" customFormat="1" ht="21.75" customHeight="1">
      <c r="A164" s="29"/>
      <c r="B164" s="136"/>
      <c r="C164" s="137" t="s">
        <v>194</v>
      </c>
      <c r="D164" s="137" t="s">
        <v>112</v>
      </c>
      <c r="E164" s="138" t="s">
        <v>195</v>
      </c>
      <c r="F164" s="139" t="s">
        <v>196</v>
      </c>
      <c r="G164" s="140" t="s">
        <v>175</v>
      </c>
      <c r="H164" s="141">
        <v>27</v>
      </c>
      <c r="I164" s="142"/>
      <c r="J164" s="142"/>
      <c r="K164" s="143"/>
      <c r="L164" s="30"/>
      <c r="M164" s="144" t="s">
        <v>1</v>
      </c>
      <c r="N164" s="145" t="s">
        <v>35</v>
      </c>
      <c r="O164" s="146">
        <v>1.25</v>
      </c>
      <c r="P164" s="146">
        <f t="shared" si="0"/>
        <v>33.75</v>
      </c>
      <c r="Q164" s="146">
        <v>4.0000000000000002E-4</v>
      </c>
      <c r="R164" s="146">
        <f t="shared" si="1"/>
        <v>1.0800000000000001E-2</v>
      </c>
      <c r="S164" s="146">
        <v>0</v>
      </c>
      <c r="T164" s="147">
        <f t="shared" si="2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8" t="s">
        <v>116</v>
      </c>
      <c r="AT164" s="148" t="s">
        <v>112</v>
      </c>
      <c r="AU164" s="148" t="s">
        <v>77</v>
      </c>
      <c r="AY164" s="17" t="s">
        <v>110</v>
      </c>
      <c r="BE164" s="149">
        <f t="shared" si="3"/>
        <v>0</v>
      </c>
      <c r="BF164" s="149">
        <f t="shared" si="4"/>
        <v>0</v>
      </c>
      <c r="BG164" s="149">
        <f t="shared" si="5"/>
        <v>0</v>
      </c>
      <c r="BH164" s="149">
        <f t="shared" si="6"/>
        <v>0</v>
      </c>
      <c r="BI164" s="149">
        <f t="shared" si="7"/>
        <v>0</v>
      </c>
      <c r="BJ164" s="17" t="s">
        <v>75</v>
      </c>
      <c r="BK164" s="149">
        <f t="shared" si="8"/>
        <v>0</v>
      </c>
      <c r="BL164" s="17" t="s">
        <v>116</v>
      </c>
      <c r="BM164" s="148" t="s">
        <v>197</v>
      </c>
    </row>
    <row r="165" spans="1:65" s="2" customFormat="1" ht="16.5" customHeight="1">
      <c r="A165" s="29"/>
      <c r="B165" s="136"/>
      <c r="C165" s="171" t="s">
        <v>198</v>
      </c>
      <c r="D165" s="171" t="s">
        <v>178</v>
      </c>
      <c r="E165" s="172" t="s">
        <v>199</v>
      </c>
      <c r="F165" s="173" t="s">
        <v>200</v>
      </c>
      <c r="G165" s="174" t="s">
        <v>175</v>
      </c>
      <c r="H165" s="175">
        <v>27</v>
      </c>
      <c r="I165" s="176"/>
      <c r="J165" s="176"/>
      <c r="K165" s="177"/>
      <c r="L165" s="178"/>
      <c r="M165" s="179" t="s">
        <v>1</v>
      </c>
      <c r="N165" s="180" t="s">
        <v>35</v>
      </c>
      <c r="O165" s="146">
        <v>0</v>
      </c>
      <c r="P165" s="146">
        <f t="shared" si="0"/>
        <v>0</v>
      </c>
      <c r="Q165" s="146">
        <v>9.6000000000000002E-2</v>
      </c>
      <c r="R165" s="146">
        <f t="shared" si="1"/>
        <v>2.5920000000000001</v>
      </c>
      <c r="S165" s="146">
        <v>0</v>
      </c>
      <c r="T165" s="147">
        <f t="shared" si="2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8" t="s">
        <v>153</v>
      </c>
      <c r="AT165" s="148" t="s">
        <v>178</v>
      </c>
      <c r="AU165" s="148" t="s">
        <v>77</v>
      </c>
      <c r="AY165" s="17" t="s">
        <v>110</v>
      </c>
      <c r="BE165" s="149">
        <f t="shared" si="3"/>
        <v>0</v>
      </c>
      <c r="BF165" s="149">
        <f t="shared" si="4"/>
        <v>0</v>
      </c>
      <c r="BG165" s="149">
        <f t="shared" si="5"/>
        <v>0</v>
      </c>
      <c r="BH165" s="149">
        <f t="shared" si="6"/>
        <v>0</v>
      </c>
      <c r="BI165" s="149">
        <f t="shared" si="7"/>
        <v>0</v>
      </c>
      <c r="BJ165" s="17" t="s">
        <v>75</v>
      </c>
      <c r="BK165" s="149">
        <f t="shared" si="8"/>
        <v>0</v>
      </c>
      <c r="BL165" s="17" t="s">
        <v>116</v>
      </c>
      <c r="BM165" s="148" t="s">
        <v>201</v>
      </c>
    </row>
    <row r="166" spans="1:65" s="2" customFormat="1" ht="21.75" customHeight="1">
      <c r="A166" s="29"/>
      <c r="B166" s="136"/>
      <c r="C166" s="137" t="s">
        <v>202</v>
      </c>
      <c r="D166" s="137" t="s">
        <v>112</v>
      </c>
      <c r="E166" s="138" t="s">
        <v>203</v>
      </c>
      <c r="F166" s="139" t="s">
        <v>204</v>
      </c>
      <c r="G166" s="140" t="s">
        <v>205</v>
      </c>
      <c r="H166" s="141">
        <v>79.23</v>
      </c>
      <c r="I166" s="142"/>
      <c r="J166" s="142"/>
      <c r="K166" s="143"/>
      <c r="L166" s="30"/>
      <c r="M166" s="144" t="s">
        <v>1</v>
      </c>
      <c r="N166" s="145" t="s">
        <v>35</v>
      </c>
      <c r="O166" s="146">
        <v>8.4000000000000005E-2</v>
      </c>
      <c r="P166" s="146">
        <f t="shared" si="0"/>
        <v>6.6553200000000006</v>
      </c>
      <c r="Q166" s="146">
        <v>4.9500000000000002E-2</v>
      </c>
      <c r="R166" s="146">
        <f t="shared" si="1"/>
        <v>3.9218850000000005</v>
      </c>
      <c r="S166" s="146">
        <v>0</v>
      </c>
      <c r="T166" s="147">
        <f t="shared" si="2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8" t="s">
        <v>116</v>
      </c>
      <c r="AT166" s="148" t="s">
        <v>112</v>
      </c>
      <c r="AU166" s="148" t="s">
        <v>77</v>
      </c>
      <c r="AY166" s="17" t="s">
        <v>110</v>
      </c>
      <c r="BE166" s="149">
        <f t="shared" si="3"/>
        <v>0</v>
      </c>
      <c r="BF166" s="149">
        <f t="shared" si="4"/>
        <v>0</v>
      </c>
      <c r="BG166" s="149">
        <f t="shared" si="5"/>
        <v>0</v>
      </c>
      <c r="BH166" s="149">
        <f t="shared" si="6"/>
        <v>0</v>
      </c>
      <c r="BI166" s="149">
        <f t="shared" si="7"/>
        <v>0</v>
      </c>
      <c r="BJ166" s="17" t="s">
        <v>75</v>
      </c>
      <c r="BK166" s="149">
        <f t="shared" si="8"/>
        <v>0</v>
      </c>
      <c r="BL166" s="17" t="s">
        <v>116</v>
      </c>
      <c r="BM166" s="148" t="s">
        <v>206</v>
      </c>
    </row>
    <row r="167" spans="1:65" s="2" customFormat="1" ht="21.75" customHeight="1">
      <c r="A167" s="29"/>
      <c r="B167" s="136"/>
      <c r="C167" s="137" t="s">
        <v>207</v>
      </c>
      <c r="D167" s="137" t="s">
        <v>112</v>
      </c>
      <c r="E167" s="138" t="s">
        <v>208</v>
      </c>
      <c r="F167" s="139" t="s">
        <v>209</v>
      </c>
      <c r="G167" s="140" t="s">
        <v>205</v>
      </c>
      <c r="H167" s="141">
        <v>85.35</v>
      </c>
      <c r="I167" s="142"/>
      <c r="J167" s="142"/>
      <c r="K167" s="143"/>
      <c r="L167" s="30"/>
      <c r="M167" s="144" t="s">
        <v>1</v>
      </c>
      <c r="N167" s="145" t="s">
        <v>35</v>
      </c>
      <c r="O167" s="146">
        <v>0.3</v>
      </c>
      <c r="P167" s="146">
        <f t="shared" si="0"/>
        <v>25.604999999999997</v>
      </c>
      <c r="Q167" s="146">
        <v>0</v>
      </c>
      <c r="R167" s="146">
        <f t="shared" si="1"/>
        <v>0</v>
      </c>
      <c r="S167" s="146">
        <v>0</v>
      </c>
      <c r="T167" s="147">
        <f t="shared" si="2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8" t="s">
        <v>116</v>
      </c>
      <c r="AT167" s="148" t="s">
        <v>112</v>
      </c>
      <c r="AU167" s="148" t="s">
        <v>77</v>
      </c>
      <c r="AY167" s="17" t="s">
        <v>110</v>
      </c>
      <c r="BE167" s="149">
        <f t="shared" si="3"/>
        <v>0</v>
      </c>
      <c r="BF167" s="149">
        <f t="shared" si="4"/>
        <v>0</v>
      </c>
      <c r="BG167" s="149">
        <f t="shared" si="5"/>
        <v>0</v>
      </c>
      <c r="BH167" s="149">
        <f t="shared" si="6"/>
        <v>0</v>
      </c>
      <c r="BI167" s="149">
        <f t="shared" si="7"/>
        <v>0</v>
      </c>
      <c r="BJ167" s="17" t="s">
        <v>75</v>
      </c>
      <c r="BK167" s="149">
        <f t="shared" si="8"/>
        <v>0</v>
      </c>
      <c r="BL167" s="17" t="s">
        <v>116</v>
      </c>
      <c r="BM167" s="148" t="s">
        <v>210</v>
      </c>
    </row>
    <row r="168" spans="1:65" s="2" customFormat="1" ht="21.75" customHeight="1">
      <c r="A168" s="29"/>
      <c r="B168" s="136"/>
      <c r="C168" s="171" t="s">
        <v>7</v>
      </c>
      <c r="D168" s="171" t="s">
        <v>178</v>
      </c>
      <c r="E168" s="172" t="s">
        <v>211</v>
      </c>
      <c r="F168" s="173" t="s">
        <v>212</v>
      </c>
      <c r="G168" s="174" t="s">
        <v>205</v>
      </c>
      <c r="H168" s="175">
        <v>85.35</v>
      </c>
      <c r="I168" s="176"/>
      <c r="J168" s="176"/>
      <c r="K168" s="177"/>
      <c r="L168" s="178"/>
      <c r="M168" s="179" t="s">
        <v>1</v>
      </c>
      <c r="N168" s="180" t="s">
        <v>35</v>
      </c>
      <c r="O168" s="146">
        <v>0</v>
      </c>
      <c r="P168" s="146">
        <f t="shared" si="0"/>
        <v>0</v>
      </c>
      <c r="Q168" s="146">
        <v>1.5E-3</v>
      </c>
      <c r="R168" s="146">
        <f t="shared" si="1"/>
        <v>0.128025</v>
      </c>
      <c r="S168" s="146">
        <v>0</v>
      </c>
      <c r="T168" s="147">
        <f t="shared" si="2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8" t="s">
        <v>153</v>
      </c>
      <c r="AT168" s="148" t="s">
        <v>178</v>
      </c>
      <c r="AU168" s="148" t="s">
        <v>77</v>
      </c>
      <c r="AY168" s="17" t="s">
        <v>110</v>
      </c>
      <c r="BE168" s="149">
        <f t="shared" si="3"/>
        <v>0</v>
      </c>
      <c r="BF168" s="149">
        <f t="shared" si="4"/>
        <v>0</v>
      </c>
      <c r="BG168" s="149">
        <f t="shared" si="5"/>
        <v>0</v>
      </c>
      <c r="BH168" s="149">
        <f t="shared" si="6"/>
        <v>0</v>
      </c>
      <c r="BI168" s="149">
        <f t="shared" si="7"/>
        <v>0</v>
      </c>
      <c r="BJ168" s="17" t="s">
        <v>75</v>
      </c>
      <c r="BK168" s="149">
        <f t="shared" si="8"/>
        <v>0</v>
      </c>
      <c r="BL168" s="17" t="s">
        <v>116</v>
      </c>
      <c r="BM168" s="148" t="s">
        <v>213</v>
      </c>
    </row>
    <row r="169" spans="1:65" s="2" customFormat="1" ht="21.75" customHeight="1">
      <c r="A169" s="29"/>
      <c r="B169" s="136"/>
      <c r="C169" s="137" t="s">
        <v>214</v>
      </c>
      <c r="D169" s="137" t="s">
        <v>112</v>
      </c>
      <c r="E169" s="138" t="s">
        <v>215</v>
      </c>
      <c r="F169" s="139" t="s">
        <v>216</v>
      </c>
      <c r="G169" s="140" t="s">
        <v>205</v>
      </c>
      <c r="H169" s="141">
        <v>79.23</v>
      </c>
      <c r="I169" s="142"/>
      <c r="J169" s="142"/>
      <c r="K169" s="143"/>
      <c r="L169" s="30"/>
      <c r="M169" s="144" t="s">
        <v>1</v>
      </c>
      <c r="N169" s="145" t="s">
        <v>35</v>
      </c>
      <c r="O169" s="146">
        <v>0.59</v>
      </c>
      <c r="P169" s="146">
        <f t="shared" si="0"/>
        <v>46.745699999999999</v>
      </c>
      <c r="Q169" s="146">
        <v>0</v>
      </c>
      <c r="R169" s="146">
        <f t="shared" si="1"/>
        <v>0</v>
      </c>
      <c r="S169" s="146">
        <v>0</v>
      </c>
      <c r="T169" s="147">
        <f t="shared" si="2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8" t="s">
        <v>116</v>
      </c>
      <c r="AT169" s="148" t="s">
        <v>112</v>
      </c>
      <c r="AU169" s="148" t="s">
        <v>77</v>
      </c>
      <c r="AY169" s="17" t="s">
        <v>110</v>
      </c>
      <c r="BE169" s="149">
        <f t="shared" si="3"/>
        <v>0</v>
      </c>
      <c r="BF169" s="149">
        <f t="shared" si="4"/>
        <v>0</v>
      </c>
      <c r="BG169" s="149">
        <f t="shared" si="5"/>
        <v>0</v>
      </c>
      <c r="BH169" s="149">
        <f t="shared" si="6"/>
        <v>0</v>
      </c>
      <c r="BI169" s="149">
        <f t="shared" si="7"/>
        <v>0</v>
      </c>
      <c r="BJ169" s="17" t="s">
        <v>75</v>
      </c>
      <c r="BK169" s="149">
        <f t="shared" si="8"/>
        <v>0</v>
      </c>
      <c r="BL169" s="17" t="s">
        <v>116</v>
      </c>
      <c r="BM169" s="148" t="s">
        <v>217</v>
      </c>
    </row>
    <row r="170" spans="1:65" s="2" customFormat="1" ht="33" customHeight="1">
      <c r="A170" s="29"/>
      <c r="B170" s="136"/>
      <c r="C170" s="171" t="s">
        <v>218</v>
      </c>
      <c r="D170" s="171" t="s">
        <v>178</v>
      </c>
      <c r="E170" s="172" t="s">
        <v>219</v>
      </c>
      <c r="F170" s="173" t="s">
        <v>220</v>
      </c>
      <c r="G170" s="174" t="s">
        <v>175</v>
      </c>
      <c r="H170" s="175">
        <v>40</v>
      </c>
      <c r="I170" s="176"/>
      <c r="J170" s="176"/>
      <c r="K170" s="177"/>
      <c r="L170" s="178"/>
      <c r="M170" s="179" t="s">
        <v>1</v>
      </c>
      <c r="N170" s="180" t="s">
        <v>35</v>
      </c>
      <c r="O170" s="146">
        <v>0</v>
      </c>
      <c r="P170" s="146">
        <f t="shared" si="0"/>
        <v>0</v>
      </c>
      <c r="Q170" s="146">
        <v>1.23E-2</v>
      </c>
      <c r="R170" s="146">
        <f t="shared" si="1"/>
        <v>0.49199999999999999</v>
      </c>
      <c r="S170" s="146">
        <v>0</v>
      </c>
      <c r="T170" s="147">
        <f t="shared" si="2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8" t="s">
        <v>153</v>
      </c>
      <c r="AT170" s="148" t="s">
        <v>178</v>
      </c>
      <c r="AU170" s="148" t="s">
        <v>77</v>
      </c>
      <c r="AY170" s="17" t="s">
        <v>110</v>
      </c>
      <c r="BE170" s="149">
        <f t="shared" si="3"/>
        <v>0</v>
      </c>
      <c r="BF170" s="149">
        <f t="shared" si="4"/>
        <v>0</v>
      </c>
      <c r="BG170" s="149">
        <f t="shared" si="5"/>
        <v>0</v>
      </c>
      <c r="BH170" s="149">
        <f t="shared" si="6"/>
        <v>0</v>
      </c>
      <c r="BI170" s="149">
        <f t="shared" si="7"/>
        <v>0</v>
      </c>
      <c r="BJ170" s="17" t="s">
        <v>75</v>
      </c>
      <c r="BK170" s="149">
        <f t="shared" si="8"/>
        <v>0</v>
      </c>
      <c r="BL170" s="17" t="s">
        <v>116</v>
      </c>
      <c r="BM170" s="148" t="s">
        <v>221</v>
      </c>
    </row>
    <row r="171" spans="1:65" s="12" customFormat="1" ht="22.7" customHeight="1">
      <c r="B171" s="124"/>
      <c r="D171" s="125" t="s">
        <v>69</v>
      </c>
      <c r="E171" s="134" t="s">
        <v>157</v>
      </c>
      <c r="F171" s="134" t="s">
        <v>222</v>
      </c>
      <c r="J171" s="135"/>
      <c r="L171" s="124"/>
      <c r="M171" s="128"/>
      <c r="N171" s="129"/>
      <c r="O171" s="129"/>
      <c r="P171" s="130">
        <f>SUM(P172:P181)</f>
        <v>225.198026</v>
      </c>
      <c r="Q171" s="129"/>
      <c r="R171" s="130">
        <f>SUM(R172:R181)</f>
        <v>0</v>
      </c>
      <c r="S171" s="129"/>
      <c r="T171" s="131">
        <f>SUM(T172:T181)</f>
        <v>56.237816499999994</v>
      </c>
      <c r="AR171" s="125" t="s">
        <v>75</v>
      </c>
      <c r="AT171" s="132" t="s">
        <v>69</v>
      </c>
      <c r="AU171" s="132" t="s">
        <v>75</v>
      </c>
      <c r="AY171" s="125" t="s">
        <v>110</v>
      </c>
      <c r="BK171" s="133">
        <f>SUM(BK172:BK181)</f>
        <v>0</v>
      </c>
    </row>
    <row r="172" spans="1:65" s="2" customFormat="1" ht="21.75" customHeight="1">
      <c r="A172" s="29"/>
      <c r="B172" s="136"/>
      <c r="C172" s="137" t="s">
        <v>223</v>
      </c>
      <c r="D172" s="137" t="s">
        <v>112</v>
      </c>
      <c r="E172" s="138" t="s">
        <v>224</v>
      </c>
      <c r="F172" s="139" t="s">
        <v>225</v>
      </c>
      <c r="G172" s="140" t="s">
        <v>120</v>
      </c>
      <c r="H172" s="141">
        <v>11.885</v>
      </c>
      <c r="I172" s="142"/>
      <c r="J172" s="142"/>
      <c r="K172" s="143"/>
      <c r="L172" s="30"/>
      <c r="M172" s="144" t="s">
        <v>1</v>
      </c>
      <c r="N172" s="145" t="s">
        <v>35</v>
      </c>
      <c r="O172" s="146">
        <v>7.1</v>
      </c>
      <c r="P172" s="146">
        <f>O172*H172</f>
        <v>84.383499999999998</v>
      </c>
      <c r="Q172" s="146">
        <v>0</v>
      </c>
      <c r="R172" s="146">
        <f>Q172*H172</f>
        <v>0</v>
      </c>
      <c r="S172" s="146">
        <v>2.1</v>
      </c>
      <c r="T172" s="147">
        <f>S172*H172</f>
        <v>24.958500000000001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8" t="s">
        <v>116</v>
      </c>
      <c r="AT172" s="148" t="s">
        <v>112</v>
      </c>
      <c r="AU172" s="148" t="s">
        <v>77</v>
      </c>
      <c r="AY172" s="17" t="s">
        <v>110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75</v>
      </c>
      <c r="BK172" s="149">
        <f>ROUND(I172*H172,2)</f>
        <v>0</v>
      </c>
      <c r="BL172" s="17" t="s">
        <v>116</v>
      </c>
      <c r="BM172" s="148" t="s">
        <v>226</v>
      </c>
    </row>
    <row r="173" spans="1:65" s="13" customFormat="1">
      <c r="B173" s="150"/>
      <c r="D173" s="151" t="s">
        <v>122</v>
      </c>
      <c r="E173" s="152" t="s">
        <v>1</v>
      </c>
      <c r="F173" s="153" t="s">
        <v>227</v>
      </c>
      <c r="H173" s="154">
        <v>11.885</v>
      </c>
      <c r="L173" s="150"/>
      <c r="M173" s="155"/>
      <c r="N173" s="156"/>
      <c r="O173" s="156"/>
      <c r="P173" s="156"/>
      <c r="Q173" s="156"/>
      <c r="R173" s="156"/>
      <c r="S173" s="156"/>
      <c r="T173" s="157"/>
      <c r="AT173" s="152" t="s">
        <v>122</v>
      </c>
      <c r="AU173" s="152" t="s">
        <v>77</v>
      </c>
      <c r="AV173" s="13" t="s">
        <v>77</v>
      </c>
      <c r="AW173" s="13" t="s">
        <v>27</v>
      </c>
      <c r="AX173" s="13" t="s">
        <v>75</v>
      </c>
      <c r="AY173" s="152" t="s">
        <v>110</v>
      </c>
    </row>
    <row r="174" spans="1:65" s="2" customFormat="1" ht="16.5" customHeight="1">
      <c r="A174" s="29"/>
      <c r="B174" s="136"/>
      <c r="C174" s="137" t="s">
        <v>228</v>
      </c>
      <c r="D174" s="137" t="s">
        <v>112</v>
      </c>
      <c r="E174" s="138" t="s">
        <v>229</v>
      </c>
      <c r="F174" s="139" t="s">
        <v>230</v>
      </c>
      <c r="G174" s="140" t="s">
        <v>120</v>
      </c>
      <c r="H174" s="141">
        <v>14.260999999999999</v>
      </c>
      <c r="I174" s="142"/>
      <c r="J174" s="142"/>
      <c r="K174" s="143"/>
      <c r="L174" s="30"/>
      <c r="M174" s="144" t="s">
        <v>1</v>
      </c>
      <c r="N174" s="145" t="s">
        <v>35</v>
      </c>
      <c r="O174" s="146">
        <v>6.4359999999999999</v>
      </c>
      <c r="P174" s="146">
        <f>O174*H174</f>
        <v>91.783795999999995</v>
      </c>
      <c r="Q174" s="146">
        <v>0</v>
      </c>
      <c r="R174" s="146">
        <f>Q174*H174</f>
        <v>0</v>
      </c>
      <c r="S174" s="146">
        <v>2</v>
      </c>
      <c r="T174" s="147">
        <f>S174*H174</f>
        <v>28.521999999999998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8" t="s">
        <v>116</v>
      </c>
      <c r="AT174" s="148" t="s">
        <v>112</v>
      </c>
      <c r="AU174" s="148" t="s">
        <v>77</v>
      </c>
      <c r="AY174" s="17" t="s">
        <v>110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75</v>
      </c>
      <c r="BK174" s="149">
        <f>ROUND(I174*H174,2)</f>
        <v>0</v>
      </c>
      <c r="BL174" s="17" t="s">
        <v>116</v>
      </c>
      <c r="BM174" s="148" t="s">
        <v>231</v>
      </c>
    </row>
    <row r="175" spans="1:65" s="13" customFormat="1">
      <c r="B175" s="150"/>
      <c r="D175" s="151" t="s">
        <v>122</v>
      </c>
      <c r="E175" s="152" t="s">
        <v>1</v>
      </c>
      <c r="F175" s="153" t="s">
        <v>131</v>
      </c>
      <c r="H175" s="154">
        <v>14.260999999999999</v>
      </c>
      <c r="L175" s="150"/>
      <c r="M175" s="155"/>
      <c r="N175" s="156"/>
      <c r="O175" s="156"/>
      <c r="P175" s="156"/>
      <c r="Q175" s="156"/>
      <c r="R175" s="156"/>
      <c r="S175" s="156"/>
      <c r="T175" s="157"/>
      <c r="AT175" s="152" t="s">
        <v>122</v>
      </c>
      <c r="AU175" s="152" t="s">
        <v>77</v>
      </c>
      <c r="AV175" s="13" t="s">
        <v>77</v>
      </c>
      <c r="AW175" s="13" t="s">
        <v>27</v>
      </c>
      <c r="AX175" s="13" t="s">
        <v>70</v>
      </c>
      <c r="AY175" s="152" t="s">
        <v>110</v>
      </c>
    </row>
    <row r="176" spans="1:65" s="15" customFormat="1">
      <c r="B176" s="164"/>
      <c r="D176" s="151" t="s">
        <v>122</v>
      </c>
      <c r="E176" s="165" t="s">
        <v>1</v>
      </c>
      <c r="F176" s="166" t="s">
        <v>132</v>
      </c>
      <c r="H176" s="167">
        <v>14.260999999999999</v>
      </c>
      <c r="L176" s="164"/>
      <c r="M176" s="168"/>
      <c r="N176" s="169"/>
      <c r="O176" s="169"/>
      <c r="P176" s="169"/>
      <c r="Q176" s="169"/>
      <c r="R176" s="169"/>
      <c r="S176" s="169"/>
      <c r="T176" s="170"/>
      <c r="AT176" s="165" t="s">
        <v>122</v>
      </c>
      <c r="AU176" s="165" t="s">
        <v>77</v>
      </c>
      <c r="AV176" s="15" t="s">
        <v>116</v>
      </c>
      <c r="AW176" s="15" t="s">
        <v>27</v>
      </c>
      <c r="AX176" s="15" t="s">
        <v>75</v>
      </c>
      <c r="AY176" s="165" t="s">
        <v>110</v>
      </c>
    </row>
    <row r="177" spans="1:65" s="2" customFormat="1" ht="21.75" customHeight="1">
      <c r="A177" s="29"/>
      <c r="B177" s="136"/>
      <c r="C177" s="137" t="s">
        <v>232</v>
      </c>
      <c r="D177" s="137" t="s">
        <v>112</v>
      </c>
      <c r="E177" s="138" t="s">
        <v>233</v>
      </c>
      <c r="F177" s="139" t="s">
        <v>234</v>
      </c>
      <c r="G177" s="140" t="s">
        <v>175</v>
      </c>
      <c r="H177" s="141">
        <v>28</v>
      </c>
      <c r="I177" s="142"/>
      <c r="J177" s="142"/>
      <c r="K177" s="143"/>
      <c r="L177" s="30"/>
      <c r="M177" s="144" t="s">
        <v>1</v>
      </c>
      <c r="N177" s="145" t="s">
        <v>35</v>
      </c>
      <c r="O177" s="146">
        <v>0.5</v>
      </c>
      <c r="P177" s="146">
        <f>O177*H177</f>
        <v>14</v>
      </c>
      <c r="Q177" s="146">
        <v>0</v>
      </c>
      <c r="R177" s="146">
        <f>Q177*H177</f>
        <v>0</v>
      </c>
      <c r="S177" s="146">
        <v>6.5699999999999995E-2</v>
      </c>
      <c r="T177" s="147">
        <f>S177*H177</f>
        <v>1.8395999999999999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8" t="s">
        <v>116</v>
      </c>
      <c r="AT177" s="148" t="s">
        <v>112</v>
      </c>
      <c r="AU177" s="148" t="s">
        <v>77</v>
      </c>
      <c r="AY177" s="17" t="s">
        <v>110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75</v>
      </c>
      <c r="BK177" s="149">
        <f>ROUND(I177*H177,2)</f>
        <v>0</v>
      </c>
      <c r="BL177" s="17" t="s">
        <v>116</v>
      </c>
      <c r="BM177" s="148" t="s">
        <v>235</v>
      </c>
    </row>
    <row r="178" spans="1:65" s="13" customFormat="1">
      <c r="B178" s="150"/>
      <c r="D178" s="151" t="s">
        <v>122</v>
      </c>
      <c r="E178" s="152" t="s">
        <v>1</v>
      </c>
      <c r="F178" s="153" t="s">
        <v>236</v>
      </c>
      <c r="H178" s="154">
        <v>28</v>
      </c>
      <c r="L178" s="150"/>
      <c r="M178" s="155"/>
      <c r="N178" s="156"/>
      <c r="O178" s="156"/>
      <c r="P178" s="156"/>
      <c r="Q178" s="156"/>
      <c r="R178" s="156"/>
      <c r="S178" s="156"/>
      <c r="T178" s="157"/>
      <c r="AT178" s="152" t="s">
        <v>122</v>
      </c>
      <c r="AU178" s="152" t="s">
        <v>77</v>
      </c>
      <c r="AV178" s="13" t="s">
        <v>77</v>
      </c>
      <c r="AW178" s="13" t="s">
        <v>27</v>
      </c>
      <c r="AX178" s="13" t="s">
        <v>70</v>
      </c>
      <c r="AY178" s="152" t="s">
        <v>110</v>
      </c>
    </row>
    <row r="179" spans="1:65" s="15" customFormat="1">
      <c r="B179" s="164"/>
      <c r="D179" s="151" t="s">
        <v>122</v>
      </c>
      <c r="E179" s="165" t="s">
        <v>1</v>
      </c>
      <c r="F179" s="166" t="s">
        <v>132</v>
      </c>
      <c r="H179" s="167">
        <v>28</v>
      </c>
      <c r="L179" s="164"/>
      <c r="M179" s="168"/>
      <c r="N179" s="169"/>
      <c r="O179" s="169"/>
      <c r="P179" s="169"/>
      <c r="Q179" s="169"/>
      <c r="R179" s="169"/>
      <c r="S179" s="169"/>
      <c r="T179" s="170"/>
      <c r="AT179" s="165" t="s">
        <v>122</v>
      </c>
      <c r="AU179" s="165" t="s">
        <v>77</v>
      </c>
      <c r="AV179" s="15" t="s">
        <v>116</v>
      </c>
      <c r="AW179" s="15" t="s">
        <v>27</v>
      </c>
      <c r="AX179" s="15" t="s">
        <v>75</v>
      </c>
      <c r="AY179" s="165" t="s">
        <v>110</v>
      </c>
    </row>
    <row r="180" spans="1:65" s="2" customFormat="1" ht="21.75" customHeight="1">
      <c r="A180" s="29"/>
      <c r="B180" s="136"/>
      <c r="C180" s="137" t="s">
        <v>237</v>
      </c>
      <c r="D180" s="137" t="s">
        <v>112</v>
      </c>
      <c r="E180" s="138" t="s">
        <v>238</v>
      </c>
      <c r="F180" s="139" t="s">
        <v>239</v>
      </c>
      <c r="G180" s="140" t="s">
        <v>205</v>
      </c>
      <c r="H180" s="141">
        <v>85.35</v>
      </c>
      <c r="I180" s="142"/>
      <c r="J180" s="142"/>
      <c r="K180" s="143"/>
      <c r="L180" s="30"/>
      <c r="M180" s="144" t="s">
        <v>1</v>
      </c>
      <c r="N180" s="145" t="s">
        <v>35</v>
      </c>
      <c r="O180" s="146">
        <v>0.19600000000000001</v>
      </c>
      <c r="P180" s="146">
        <f>O180*H180</f>
        <v>16.7286</v>
      </c>
      <c r="Q180" s="146">
        <v>0</v>
      </c>
      <c r="R180" s="146">
        <f>Q180*H180</f>
        <v>0</v>
      </c>
      <c r="S180" s="146">
        <v>1.98E-3</v>
      </c>
      <c r="T180" s="147">
        <f>S180*H180</f>
        <v>0.16899299999999998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8" t="s">
        <v>116</v>
      </c>
      <c r="AT180" s="148" t="s">
        <v>112</v>
      </c>
      <c r="AU180" s="148" t="s">
        <v>77</v>
      </c>
      <c r="AY180" s="17" t="s">
        <v>110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75</v>
      </c>
      <c r="BK180" s="149">
        <f>ROUND(I180*H180,2)</f>
        <v>0</v>
      </c>
      <c r="BL180" s="17" t="s">
        <v>116</v>
      </c>
      <c r="BM180" s="148" t="s">
        <v>240</v>
      </c>
    </row>
    <row r="181" spans="1:65" s="2" customFormat="1" ht="21.75" customHeight="1">
      <c r="A181" s="29"/>
      <c r="B181" s="136"/>
      <c r="C181" s="137" t="s">
        <v>241</v>
      </c>
      <c r="D181" s="137" t="s">
        <v>112</v>
      </c>
      <c r="E181" s="138" t="s">
        <v>242</v>
      </c>
      <c r="F181" s="139" t="s">
        <v>243</v>
      </c>
      <c r="G181" s="140" t="s">
        <v>205</v>
      </c>
      <c r="H181" s="141">
        <v>79.23</v>
      </c>
      <c r="I181" s="142"/>
      <c r="J181" s="142"/>
      <c r="K181" s="143"/>
      <c r="L181" s="30"/>
      <c r="M181" s="144" t="s">
        <v>1</v>
      </c>
      <c r="N181" s="145" t="s">
        <v>35</v>
      </c>
      <c r="O181" s="146">
        <v>0.23100000000000001</v>
      </c>
      <c r="P181" s="146">
        <f>O181*H181</f>
        <v>18.302130000000002</v>
      </c>
      <c r="Q181" s="146">
        <v>0</v>
      </c>
      <c r="R181" s="146">
        <f>Q181*H181</f>
        <v>0</v>
      </c>
      <c r="S181" s="146">
        <v>9.4500000000000001E-3</v>
      </c>
      <c r="T181" s="147">
        <f>S181*H181</f>
        <v>0.7487235000000001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8" t="s">
        <v>116</v>
      </c>
      <c r="AT181" s="148" t="s">
        <v>112</v>
      </c>
      <c r="AU181" s="148" t="s">
        <v>77</v>
      </c>
      <c r="AY181" s="17" t="s">
        <v>110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75</v>
      </c>
      <c r="BK181" s="149">
        <f>ROUND(I181*H181,2)</f>
        <v>0</v>
      </c>
      <c r="BL181" s="17" t="s">
        <v>116</v>
      </c>
      <c r="BM181" s="148" t="s">
        <v>244</v>
      </c>
    </row>
    <row r="182" spans="1:65" s="12" customFormat="1" ht="22.7" customHeight="1">
      <c r="B182" s="124"/>
      <c r="D182" s="125" t="s">
        <v>69</v>
      </c>
      <c r="E182" s="134" t="s">
        <v>245</v>
      </c>
      <c r="F182" s="134" t="s">
        <v>246</v>
      </c>
      <c r="J182" s="135"/>
      <c r="L182" s="124"/>
      <c r="M182" s="128"/>
      <c r="N182" s="129"/>
      <c r="O182" s="129"/>
      <c r="P182" s="130">
        <f>SUM(P183:P187)</f>
        <v>23.901150000000001</v>
      </c>
      <c r="Q182" s="129"/>
      <c r="R182" s="130">
        <f>SUM(R183:R187)</f>
        <v>0</v>
      </c>
      <c r="S182" s="129"/>
      <c r="T182" s="131">
        <f>SUM(T183:T187)</f>
        <v>0</v>
      </c>
      <c r="AR182" s="125" t="s">
        <v>75</v>
      </c>
      <c r="AT182" s="132" t="s">
        <v>69</v>
      </c>
      <c r="AU182" s="132" t="s">
        <v>75</v>
      </c>
      <c r="AY182" s="125" t="s">
        <v>110</v>
      </c>
      <c r="BK182" s="133">
        <f>SUM(BK183:BK187)</f>
        <v>0</v>
      </c>
    </row>
    <row r="183" spans="1:65" s="2" customFormat="1" ht="16.5" customHeight="1">
      <c r="A183" s="29"/>
      <c r="B183" s="136"/>
      <c r="C183" s="137" t="s">
        <v>247</v>
      </c>
      <c r="D183" s="137" t="s">
        <v>112</v>
      </c>
      <c r="E183" s="138" t="s">
        <v>248</v>
      </c>
      <c r="F183" s="139" t="s">
        <v>249</v>
      </c>
      <c r="G183" s="140" t="s">
        <v>144</v>
      </c>
      <c r="H183" s="141">
        <v>56.238</v>
      </c>
      <c r="I183" s="142"/>
      <c r="J183" s="142"/>
      <c r="K183" s="143"/>
      <c r="L183" s="30"/>
      <c r="M183" s="144" t="s">
        <v>1</v>
      </c>
      <c r="N183" s="145" t="s">
        <v>35</v>
      </c>
      <c r="O183" s="146">
        <v>0.115</v>
      </c>
      <c r="P183" s="146">
        <f>O183*H183</f>
        <v>6.4673699999999998</v>
      </c>
      <c r="Q183" s="146">
        <v>0</v>
      </c>
      <c r="R183" s="146">
        <f>Q183*H183</f>
        <v>0</v>
      </c>
      <c r="S183" s="146">
        <v>0</v>
      </c>
      <c r="T183" s="147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8" t="s">
        <v>116</v>
      </c>
      <c r="AT183" s="148" t="s">
        <v>112</v>
      </c>
      <c r="AU183" s="148" t="s">
        <v>77</v>
      </c>
      <c r="AY183" s="17" t="s">
        <v>110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75</v>
      </c>
      <c r="BK183" s="149">
        <f>ROUND(I183*H183,2)</f>
        <v>0</v>
      </c>
      <c r="BL183" s="17" t="s">
        <v>116</v>
      </c>
      <c r="BM183" s="148" t="s">
        <v>250</v>
      </c>
    </row>
    <row r="184" spans="1:65" s="2" customFormat="1" ht="21.75" customHeight="1">
      <c r="A184" s="29"/>
      <c r="B184" s="136"/>
      <c r="C184" s="137" t="s">
        <v>251</v>
      </c>
      <c r="D184" s="137" t="s">
        <v>112</v>
      </c>
      <c r="E184" s="138" t="s">
        <v>252</v>
      </c>
      <c r="F184" s="139" t="s">
        <v>253</v>
      </c>
      <c r="G184" s="140" t="s">
        <v>144</v>
      </c>
      <c r="H184" s="141">
        <v>562.38</v>
      </c>
      <c r="I184" s="142"/>
      <c r="J184" s="142"/>
      <c r="K184" s="143"/>
      <c r="L184" s="30"/>
      <c r="M184" s="144" t="s">
        <v>1</v>
      </c>
      <c r="N184" s="145" t="s">
        <v>35</v>
      </c>
      <c r="O184" s="146">
        <v>8.9999999999999993E-3</v>
      </c>
      <c r="P184" s="146">
        <f>O184*H184</f>
        <v>5.0614199999999991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8" t="s">
        <v>116</v>
      </c>
      <c r="AT184" s="148" t="s">
        <v>112</v>
      </c>
      <c r="AU184" s="148" t="s">
        <v>77</v>
      </c>
      <c r="AY184" s="17" t="s">
        <v>110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75</v>
      </c>
      <c r="BK184" s="149">
        <f>ROUND(I184*H184,2)</f>
        <v>0</v>
      </c>
      <c r="BL184" s="17" t="s">
        <v>116</v>
      </c>
      <c r="BM184" s="148" t="s">
        <v>254</v>
      </c>
    </row>
    <row r="185" spans="1:65" s="13" customFormat="1">
      <c r="B185" s="150"/>
      <c r="D185" s="151" t="s">
        <v>122</v>
      </c>
      <c r="E185" s="152" t="s">
        <v>1</v>
      </c>
      <c r="F185" s="153" t="s">
        <v>255</v>
      </c>
      <c r="H185" s="154">
        <v>562.38</v>
      </c>
      <c r="L185" s="150"/>
      <c r="M185" s="155"/>
      <c r="N185" s="156"/>
      <c r="O185" s="156"/>
      <c r="P185" s="156"/>
      <c r="Q185" s="156"/>
      <c r="R185" s="156"/>
      <c r="S185" s="156"/>
      <c r="T185" s="157"/>
      <c r="AT185" s="152" t="s">
        <v>122</v>
      </c>
      <c r="AU185" s="152" t="s">
        <v>77</v>
      </c>
      <c r="AV185" s="13" t="s">
        <v>77</v>
      </c>
      <c r="AW185" s="13" t="s">
        <v>27</v>
      </c>
      <c r="AX185" s="13" t="s">
        <v>70</v>
      </c>
      <c r="AY185" s="152" t="s">
        <v>110</v>
      </c>
    </row>
    <row r="186" spans="1:65" s="15" customFormat="1">
      <c r="B186" s="164"/>
      <c r="D186" s="151" t="s">
        <v>122</v>
      </c>
      <c r="E186" s="165" t="s">
        <v>1</v>
      </c>
      <c r="F186" s="166" t="s">
        <v>132</v>
      </c>
      <c r="H186" s="167">
        <v>562.38</v>
      </c>
      <c r="L186" s="164"/>
      <c r="M186" s="168"/>
      <c r="N186" s="169"/>
      <c r="O186" s="169"/>
      <c r="P186" s="169"/>
      <c r="Q186" s="169"/>
      <c r="R186" s="169"/>
      <c r="S186" s="169"/>
      <c r="T186" s="170"/>
      <c r="AT186" s="165" t="s">
        <v>122</v>
      </c>
      <c r="AU186" s="165" t="s">
        <v>77</v>
      </c>
      <c r="AV186" s="15" t="s">
        <v>116</v>
      </c>
      <c r="AW186" s="15" t="s">
        <v>27</v>
      </c>
      <c r="AX186" s="15" t="s">
        <v>75</v>
      </c>
      <c r="AY186" s="165" t="s">
        <v>110</v>
      </c>
    </row>
    <row r="187" spans="1:65" s="2" customFormat="1" ht="21.75" customHeight="1">
      <c r="A187" s="29"/>
      <c r="B187" s="136"/>
      <c r="C187" s="137" t="s">
        <v>256</v>
      </c>
      <c r="D187" s="137" t="s">
        <v>112</v>
      </c>
      <c r="E187" s="138" t="s">
        <v>257</v>
      </c>
      <c r="F187" s="139" t="s">
        <v>258</v>
      </c>
      <c r="G187" s="140" t="s">
        <v>144</v>
      </c>
      <c r="H187" s="141">
        <v>56.238</v>
      </c>
      <c r="I187" s="142"/>
      <c r="J187" s="142"/>
      <c r="K187" s="143"/>
      <c r="L187" s="30"/>
      <c r="M187" s="144" t="s">
        <v>1</v>
      </c>
      <c r="N187" s="145" t="s">
        <v>35</v>
      </c>
      <c r="O187" s="146">
        <v>0.22</v>
      </c>
      <c r="P187" s="146">
        <f>O187*H187</f>
        <v>12.37236</v>
      </c>
      <c r="Q187" s="146">
        <v>0</v>
      </c>
      <c r="R187" s="146">
        <f>Q187*H187</f>
        <v>0</v>
      </c>
      <c r="S187" s="146">
        <v>0</v>
      </c>
      <c r="T187" s="147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8" t="s">
        <v>116</v>
      </c>
      <c r="AT187" s="148" t="s">
        <v>112</v>
      </c>
      <c r="AU187" s="148" t="s">
        <v>77</v>
      </c>
      <c r="AY187" s="17" t="s">
        <v>110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75</v>
      </c>
      <c r="BK187" s="149">
        <f>ROUND(I187*H187,2)</f>
        <v>0</v>
      </c>
      <c r="BL187" s="17" t="s">
        <v>116</v>
      </c>
      <c r="BM187" s="148" t="s">
        <v>259</v>
      </c>
    </row>
    <row r="188" spans="1:65" s="12" customFormat="1" ht="22.7" customHeight="1">
      <c r="B188" s="124"/>
      <c r="D188" s="125" t="s">
        <v>69</v>
      </c>
      <c r="E188" s="134" t="s">
        <v>260</v>
      </c>
      <c r="F188" s="134" t="s">
        <v>261</v>
      </c>
      <c r="J188" s="135"/>
      <c r="L188" s="124"/>
      <c r="M188" s="128"/>
      <c r="N188" s="129"/>
      <c r="O188" s="129"/>
      <c r="P188" s="130">
        <f>SUM(P189:P190)</f>
        <v>55.981900000000003</v>
      </c>
      <c r="Q188" s="129"/>
      <c r="R188" s="130">
        <f>SUM(R189:R190)</f>
        <v>0</v>
      </c>
      <c r="S188" s="129"/>
      <c r="T188" s="131">
        <f>SUM(T189:T190)</f>
        <v>0</v>
      </c>
      <c r="AR188" s="125" t="s">
        <v>75</v>
      </c>
      <c r="AT188" s="132" t="s">
        <v>69</v>
      </c>
      <c r="AU188" s="132" t="s">
        <v>75</v>
      </c>
      <c r="AY188" s="125" t="s">
        <v>110</v>
      </c>
      <c r="BK188" s="133">
        <f>SUM(BK189:BK190)</f>
        <v>0</v>
      </c>
    </row>
    <row r="189" spans="1:65" s="2" customFormat="1" ht="16.5" customHeight="1">
      <c r="A189" s="29"/>
      <c r="B189" s="136"/>
      <c r="C189" s="137" t="s">
        <v>262</v>
      </c>
      <c r="D189" s="137" t="s">
        <v>112</v>
      </c>
      <c r="E189" s="138" t="s">
        <v>263</v>
      </c>
      <c r="F189" s="139" t="s">
        <v>264</v>
      </c>
      <c r="G189" s="140" t="s">
        <v>144</v>
      </c>
      <c r="H189" s="141">
        <v>86.126000000000005</v>
      </c>
      <c r="I189" s="142"/>
      <c r="J189" s="142"/>
      <c r="K189" s="143"/>
      <c r="L189" s="30"/>
      <c r="M189" s="144" t="s">
        <v>1</v>
      </c>
      <c r="N189" s="145" t="s">
        <v>35</v>
      </c>
      <c r="O189" s="146">
        <v>0.65</v>
      </c>
      <c r="P189" s="146">
        <f>O189*H189</f>
        <v>55.981900000000003</v>
      </c>
      <c r="Q189" s="146">
        <v>0</v>
      </c>
      <c r="R189" s="146">
        <f>Q189*H189</f>
        <v>0</v>
      </c>
      <c r="S189" s="146">
        <v>0</v>
      </c>
      <c r="T189" s="147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8" t="s">
        <v>116</v>
      </c>
      <c r="AT189" s="148" t="s">
        <v>112</v>
      </c>
      <c r="AU189" s="148" t="s">
        <v>77</v>
      </c>
      <c r="AY189" s="17" t="s">
        <v>110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7" t="s">
        <v>75</v>
      </c>
      <c r="BK189" s="149">
        <f>ROUND(I189*H189,2)</f>
        <v>0</v>
      </c>
      <c r="BL189" s="17" t="s">
        <v>116</v>
      </c>
      <c r="BM189" s="148" t="s">
        <v>265</v>
      </c>
    </row>
    <row r="190" spans="1:65" s="12" customFormat="1" ht="20.85" customHeight="1">
      <c r="B190" s="124"/>
      <c r="D190" s="125" t="s">
        <v>69</v>
      </c>
      <c r="E190" s="134" t="s">
        <v>266</v>
      </c>
      <c r="F190" s="134" t="s">
        <v>267</v>
      </c>
      <c r="J190" s="135"/>
      <c r="L190" s="124"/>
      <c r="M190" s="128"/>
      <c r="N190" s="129"/>
      <c r="O190" s="129"/>
      <c r="P190" s="130">
        <v>0</v>
      </c>
      <c r="Q190" s="129"/>
      <c r="R190" s="130">
        <v>0</v>
      </c>
      <c r="S190" s="129"/>
      <c r="T190" s="131">
        <v>0</v>
      </c>
      <c r="AR190" s="125" t="s">
        <v>137</v>
      </c>
      <c r="AT190" s="132" t="s">
        <v>69</v>
      </c>
      <c r="AU190" s="132" t="s">
        <v>77</v>
      </c>
      <c r="AY190" s="125" t="s">
        <v>110</v>
      </c>
      <c r="BK190" s="133">
        <v>0</v>
      </c>
    </row>
    <row r="191" spans="1:65" s="12" customFormat="1" ht="22.7" customHeight="1">
      <c r="B191" s="124"/>
      <c r="D191" s="125" t="s">
        <v>69</v>
      </c>
      <c r="E191" s="134" t="s">
        <v>268</v>
      </c>
      <c r="F191" s="134" t="s">
        <v>269</v>
      </c>
      <c r="J191" s="135"/>
      <c r="L191" s="124"/>
      <c r="M191" s="128"/>
      <c r="N191" s="129"/>
      <c r="O191" s="129"/>
      <c r="P191" s="130">
        <f>P192</f>
        <v>0</v>
      </c>
      <c r="Q191" s="129"/>
      <c r="R191" s="130">
        <f>R192</f>
        <v>0</v>
      </c>
      <c r="S191" s="129"/>
      <c r="T191" s="131">
        <f>T192</f>
        <v>0</v>
      </c>
      <c r="AR191" s="125" t="s">
        <v>137</v>
      </c>
      <c r="AT191" s="132" t="s">
        <v>69</v>
      </c>
      <c r="AU191" s="132" t="s">
        <v>75</v>
      </c>
      <c r="AY191" s="125" t="s">
        <v>110</v>
      </c>
      <c r="BK191" s="133">
        <f>BK192</f>
        <v>0</v>
      </c>
    </row>
    <row r="192" spans="1:65" s="2" customFormat="1" ht="16.5" customHeight="1">
      <c r="A192" s="29"/>
      <c r="B192" s="136"/>
      <c r="C192" s="137" t="s">
        <v>270</v>
      </c>
      <c r="D192" s="137" t="s">
        <v>112</v>
      </c>
      <c r="E192" s="138" t="s">
        <v>271</v>
      </c>
      <c r="F192" s="139" t="s">
        <v>272</v>
      </c>
      <c r="G192" s="140" t="s">
        <v>273</v>
      </c>
      <c r="H192" s="141">
        <v>1</v>
      </c>
      <c r="I192" s="142"/>
      <c r="J192" s="142"/>
      <c r="K192" s="143"/>
      <c r="L192" s="30"/>
      <c r="M192" s="144" t="s">
        <v>1</v>
      </c>
      <c r="N192" s="145" t="s">
        <v>35</v>
      </c>
      <c r="O192" s="146">
        <v>0</v>
      </c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8" t="s">
        <v>274</v>
      </c>
      <c r="AT192" s="148" t="s">
        <v>112</v>
      </c>
      <c r="AU192" s="148" t="s">
        <v>77</v>
      </c>
      <c r="AY192" s="17" t="s">
        <v>110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75</v>
      </c>
      <c r="BK192" s="149">
        <f>ROUND(I192*H192,2)</f>
        <v>0</v>
      </c>
      <c r="BL192" s="17" t="s">
        <v>274</v>
      </c>
      <c r="BM192" s="148" t="s">
        <v>275</v>
      </c>
    </row>
    <row r="193" spans="1:65" s="12" customFormat="1" ht="22.7" customHeight="1">
      <c r="B193" s="124"/>
      <c r="D193" s="125" t="s">
        <v>69</v>
      </c>
      <c r="E193" s="134" t="s">
        <v>276</v>
      </c>
      <c r="F193" s="134" t="s">
        <v>277</v>
      </c>
      <c r="J193" s="135"/>
      <c r="L193" s="124"/>
      <c r="M193" s="128"/>
      <c r="N193" s="129"/>
      <c r="O193" s="129"/>
      <c r="P193" s="130">
        <f>P194</f>
        <v>0</v>
      </c>
      <c r="Q193" s="129"/>
      <c r="R193" s="130">
        <f>R194</f>
        <v>0</v>
      </c>
      <c r="S193" s="129"/>
      <c r="T193" s="131">
        <f>T194</f>
        <v>0</v>
      </c>
      <c r="AR193" s="125" t="s">
        <v>137</v>
      </c>
      <c r="AT193" s="132" t="s">
        <v>69</v>
      </c>
      <c r="AU193" s="132" t="s">
        <v>75</v>
      </c>
      <c r="AY193" s="125" t="s">
        <v>110</v>
      </c>
      <c r="BK193" s="133">
        <f>BK194</f>
        <v>0</v>
      </c>
    </row>
    <row r="194" spans="1:65" s="2" customFormat="1" ht="16.5" customHeight="1">
      <c r="A194" s="29"/>
      <c r="B194" s="136"/>
      <c r="C194" s="137" t="s">
        <v>278</v>
      </c>
      <c r="D194" s="137" t="s">
        <v>112</v>
      </c>
      <c r="E194" s="138" t="s">
        <v>279</v>
      </c>
      <c r="F194" s="139" t="s">
        <v>277</v>
      </c>
      <c r="G194" s="140" t="s">
        <v>273</v>
      </c>
      <c r="H194" s="141">
        <v>1</v>
      </c>
      <c r="I194" s="142"/>
      <c r="J194" s="142"/>
      <c r="K194" s="143"/>
      <c r="L194" s="30"/>
      <c r="M194" s="144" t="s">
        <v>1</v>
      </c>
      <c r="N194" s="145" t="s">
        <v>35</v>
      </c>
      <c r="O194" s="146">
        <v>0</v>
      </c>
      <c r="P194" s="146">
        <f>O194*H194</f>
        <v>0</v>
      </c>
      <c r="Q194" s="146">
        <v>0</v>
      </c>
      <c r="R194" s="146">
        <f>Q194*H194</f>
        <v>0</v>
      </c>
      <c r="S194" s="146">
        <v>0</v>
      </c>
      <c r="T194" s="147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8" t="s">
        <v>274</v>
      </c>
      <c r="AT194" s="148" t="s">
        <v>112</v>
      </c>
      <c r="AU194" s="148" t="s">
        <v>77</v>
      </c>
      <c r="AY194" s="17" t="s">
        <v>110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75</v>
      </c>
      <c r="BK194" s="149">
        <f>ROUND(I194*H194,2)</f>
        <v>0</v>
      </c>
      <c r="BL194" s="17" t="s">
        <v>274</v>
      </c>
      <c r="BM194" s="148" t="s">
        <v>280</v>
      </c>
    </row>
    <row r="195" spans="1:65" s="12" customFormat="1" ht="22.7" customHeight="1">
      <c r="B195" s="124"/>
      <c r="D195" s="125" t="s">
        <v>69</v>
      </c>
      <c r="E195" s="134" t="s">
        <v>281</v>
      </c>
      <c r="F195" s="134" t="s">
        <v>282</v>
      </c>
      <c r="J195" s="135"/>
      <c r="L195" s="124"/>
      <c r="M195" s="128"/>
      <c r="N195" s="129"/>
      <c r="O195" s="129"/>
      <c r="P195" s="130">
        <f>P196</f>
        <v>0</v>
      </c>
      <c r="Q195" s="129"/>
      <c r="R195" s="130">
        <f>R196</f>
        <v>0</v>
      </c>
      <c r="S195" s="129"/>
      <c r="T195" s="131">
        <f>T196</f>
        <v>0</v>
      </c>
      <c r="AR195" s="125" t="s">
        <v>137</v>
      </c>
      <c r="AT195" s="132" t="s">
        <v>69</v>
      </c>
      <c r="AU195" s="132" t="s">
        <v>75</v>
      </c>
      <c r="AY195" s="125" t="s">
        <v>110</v>
      </c>
      <c r="BK195" s="133">
        <f>BK196</f>
        <v>0</v>
      </c>
    </row>
    <row r="196" spans="1:65" s="2" customFormat="1" ht="16.5" customHeight="1">
      <c r="A196" s="29"/>
      <c r="B196" s="136"/>
      <c r="C196" s="137" t="s">
        <v>283</v>
      </c>
      <c r="D196" s="137" t="s">
        <v>112</v>
      </c>
      <c r="E196" s="138" t="s">
        <v>284</v>
      </c>
      <c r="F196" s="139" t="s">
        <v>282</v>
      </c>
      <c r="G196" s="140" t="s">
        <v>273</v>
      </c>
      <c r="H196" s="141">
        <v>1</v>
      </c>
      <c r="I196" s="142"/>
      <c r="J196" s="142"/>
      <c r="K196" s="143"/>
      <c r="L196" s="30"/>
      <c r="M196" s="181" t="s">
        <v>1</v>
      </c>
      <c r="N196" s="182" t="s">
        <v>35</v>
      </c>
      <c r="O196" s="183">
        <v>0</v>
      </c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8" t="s">
        <v>274</v>
      </c>
      <c r="AT196" s="148" t="s">
        <v>112</v>
      </c>
      <c r="AU196" s="148" t="s">
        <v>77</v>
      </c>
      <c r="AY196" s="17" t="s">
        <v>110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75</v>
      </c>
      <c r="BK196" s="149">
        <f>ROUND(I196*H196,2)</f>
        <v>0</v>
      </c>
      <c r="BL196" s="17" t="s">
        <v>274</v>
      </c>
      <c r="BM196" s="148" t="s">
        <v>285</v>
      </c>
    </row>
    <row r="197" spans="1:65" s="2" customFormat="1" ht="6.95" customHeight="1">
      <c r="A197" s="29"/>
      <c r="B197" s="44"/>
      <c r="C197" s="45"/>
      <c r="D197" s="45"/>
      <c r="E197" s="45"/>
      <c r="F197" s="45"/>
      <c r="G197" s="45"/>
      <c r="H197" s="45"/>
      <c r="I197" s="45"/>
      <c r="J197" s="45"/>
      <c r="K197" s="45"/>
      <c r="L197" s="30"/>
      <c r="M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</row>
  </sheetData>
  <autoFilter ref="C122:K196"/>
  <mergeCells count="6">
    <mergeCell ref="E115:H11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020-2020 - Oplocení Velíšská</vt:lpstr>
      <vt:lpstr>'020-2020 - Oplocení Velíšská'!Názvy_tisku</vt:lpstr>
      <vt:lpstr>'Rekapitulace stavby'!Názvy_tisku</vt:lpstr>
      <vt:lpstr>'020-2020 - Oplocení Velíšská'!Oblast_tisku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WS18\Rozpočty</dc:creator>
  <cp:lastModifiedBy>Bareš Bohumil</cp:lastModifiedBy>
  <dcterms:created xsi:type="dcterms:W3CDTF">2020-03-30T14:44:43Z</dcterms:created>
  <dcterms:modified xsi:type="dcterms:W3CDTF">2020-04-03T09:42:52Z</dcterms:modified>
</cp:coreProperties>
</file>