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0" windowWidth="15345" windowHeight="4575" activeTab="1"/>
  </bookViews>
  <sheets>
    <sheet name="Rekapitulace stavby" sheetId="1" r:id="rId1"/>
    <sheet name="SO01 - Rekonstrukce toale..." sheetId="2" r:id="rId2"/>
  </sheets>
  <definedNames>
    <definedName name="_xlnm._FilterDatabase" localSheetId="1" hidden="1">'SO01 - Rekonstrukce toale...'!$C$136:$K$221</definedName>
    <definedName name="_xlnm.Print_Area" localSheetId="0">'Rekapitulace stavby'!$D$4:$AO$76,'Rekapitulace stavby'!$C$82:$AQ$96</definedName>
    <definedName name="_xlnm.Print_Area" localSheetId="1">'SO01 - Rekonstrukce toale...'!$C$4:$J$76,'SO01 - Rekonstrukce toale...'!$C$82:$J$118,'SO01 - Rekonstrukce toale...'!$C$124:$K$221</definedName>
    <definedName name="_xlnm.Print_Titles" localSheetId="0">'Rekapitulace stavby'!$92:$92</definedName>
    <definedName name="_xlnm.Print_Titles" localSheetId="1">'SO01 - Rekonstrukce toale...'!$136:$136</definedName>
  </definedNames>
  <calcPr calcId="125725"/>
</workbook>
</file>

<file path=xl/sharedStrings.xml><?xml version="1.0" encoding="utf-8"?>
<sst xmlns="http://schemas.openxmlformats.org/spreadsheetml/2006/main" count="1346" uniqueCount="426">
  <si>
    <t>Export Komplet</t>
  </si>
  <si>
    <t/>
  </si>
  <si>
    <t>2.0</t>
  </si>
  <si>
    <t>False</t>
  </si>
  <si>
    <t>{5b67ba04-6bfb-43e3-a797-c0d71bbb52db}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</si>
  <si>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</si>
  <si>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</si>
  <si>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</si>
  <si>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</si>
  <si>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</si>
  <si>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</si>
  <si>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</si>
  <si>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</si>
  <si>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Stavba:</t>
  </si>
  <si>
    <t>KSO:</t>
  </si>
  <si>
    <t>CC-CZ:</t>
  </si>
  <si>
    <t>Místo:</t>
  </si>
  <si>
    <t>Datum:</t>
  </si>
  <si>
    <t>Zadavatel:</t>
  </si>
  <si>
    <t>IČ:</t>
  </si>
  <si>
    <t xml:space="preserve"> 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</si>
  <si>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</si>
  <si>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</si>
  <si>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</si>
  <si>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</si>
  <si>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</si>
  <si>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</si>
  <si>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</si>
  <si>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</si>
  <si>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</si>
  <si>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</si>
  <si>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</si>
  <si>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</si>
  <si>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</si>
  <si>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</si>
  <si>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</si>
  <si>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</si>
  <si>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</si>
  <si>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</si>
  <si>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</si>
  <si>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</si>
  <si>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</si>
  <si>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</si>
  <si>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</si>
  <si>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</si>
  <si>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</si>
  <si>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</si>
  <si>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</si>
  <si>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</si>
  <si>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</si>
  <si>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</si>
  <si>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</si>
  <si>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</si>
  <si>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</si>
  <si>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</si>
  <si>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</si>
  <si>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</si>
  <si>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</si>
  <si>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</si>
  <si>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</si>
  <si>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</si>
  <si>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</si>
  <si>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</si>
  <si>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</si>
  <si>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</si>
  <si>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</si>
  <si>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</si>
  <si>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</si>
  <si>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</si>
  <si>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</si>
  <si>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</si>
  <si>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</si>
  <si>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</si>
  <si>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Rekonstrukce toalet - pánské</t>
  </si>
  <si>
    <t>STA</t>
  </si>
  <si>
    <t>1</t>
  </si>
  <si>
    <t>{677f11c5-2949-4010-b61a-c0dce6200d6c}</t>
  </si>
  <si>
    <t>2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</si>
  <si>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</si>
  <si>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</si>
  <si>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</si>
  <si>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</si>
  <si>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</si>
  <si>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</si>
  <si>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</si>
  <si>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</si>
  <si>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</si>
  <si>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</si>
  <si>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</si>
  <si>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</si>
  <si>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</si>
  <si>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</si>
  <si>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</si>
  <si>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</si>
  <si>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</si>
  <si>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</si>
  <si>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</si>
  <si>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</si>
  <si>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</si>
  <si>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</si>
  <si>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</si>
  <si>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</si>
  <si>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VRN - Vedlejší rozpočtové náklady</t>
  </si>
  <si>
    <t xml:space="preserve">    VRN2 - Příprava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</si>
  <si>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</si>
  <si>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</si>
  <si>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</si>
  <si>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</si>
  <si>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</si>
  <si>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</si>
  <si>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</si>
  <si>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</si>
  <si>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</si>
  <si>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</si>
  <si>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</si>
  <si>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</si>
  <si>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</si>
  <si>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</si>
  <si>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</si>
  <si>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</si>
  <si>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</si>
  <si>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</si>
  <si>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</si>
  <si>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</si>
  <si>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38</t>
  </si>
  <si>
    <t>K</t>
  </si>
  <si>
    <t>342272225.XLA</t>
  </si>
  <si>
    <t>Příčka z tvárnic Ytong Klasik 100 na tenkovrstvou maltu tl 100 mm</t>
  </si>
  <si>
    <t>m2</t>
  </si>
  <si>
    <t>CS ÚRS 2019 01</t>
  </si>
  <si>
    <t>4</t>
  </si>
  <si>
    <t>1894317343</t>
  </si>
  <si>
    <t>39</t>
  </si>
  <si>
    <t>342291121</t>
  </si>
  <si>
    <t>Ukotvení příček k cihelným konstrukcím plochými kotvami</t>
  </si>
  <si>
    <t>m</t>
  </si>
  <si>
    <t>1640757014</t>
  </si>
  <si>
    <t>6</t>
  </si>
  <si>
    <t>Úpravy povrchů, podlahy a osazování výplní</t>
  </si>
  <si>
    <t>62</t>
  </si>
  <si>
    <t>612321111</t>
  </si>
  <si>
    <t>Vápenocementová omítka hrubá jednovrstvá zatřená vnitřních stěn nanášená ručně</t>
  </si>
  <si>
    <t>505849790</t>
  </si>
  <si>
    <t>9</t>
  </si>
  <si>
    <t>Ostatní konstrukce a práce, bourání</t>
  </si>
  <si>
    <t>962031133</t>
  </si>
  <si>
    <t>Bourání příček z cihel pálených na MVC tl do 150 mm</t>
  </si>
  <si>
    <t>-1326781632</t>
  </si>
  <si>
    <t>37</t>
  </si>
  <si>
    <t>965081223</t>
  </si>
  <si>
    <t>Bourání podlah z dlaždic keramických nebo xylolitových tl přes 10 mm plochy přes 1 m2</t>
  </si>
  <si>
    <t>781341331</t>
  </si>
  <si>
    <t>63</t>
  </si>
  <si>
    <t>968072245</t>
  </si>
  <si>
    <t>506662175</t>
  </si>
  <si>
    <t>60</t>
  </si>
  <si>
    <t>971033641</t>
  </si>
  <si>
    <t>Vybourání otvorů ve zdivu cihelném pl do 4 m2 na MVC nebo MV tl do 300 mm</t>
  </si>
  <si>
    <t>m3</t>
  </si>
  <si>
    <t>-1456688363</t>
  </si>
  <si>
    <t>52</t>
  </si>
  <si>
    <t>978059541</t>
  </si>
  <si>
    <t>Odsekání a odebrání obkladů stěn z vnitřních obkládaček plochy přes 1 m2</t>
  </si>
  <si>
    <t>-273449336</t>
  </si>
  <si>
    <t>997</t>
  </si>
  <si>
    <t>Přesun sutě</t>
  </si>
  <si>
    <t>10</t>
  </si>
  <si>
    <t>997013213</t>
  </si>
  <si>
    <t>Vnitrostaveništní doprava suti a vybouraných hmot pro budovy v do 12 m ručně</t>
  </si>
  <si>
    <t>t</t>
  </si>
  <si>
    <t>-253996584</t>
  </si>
  <si>
    <t>11</t>
  </si>
  <si>
    <t>997013501</t>
  </si>
  <si>
    <t>Odvoz suti a vybouraných hmot na skládku nebo meziskládku do 1 km se složením</t>
  </si>
  <si>
    <t>-2095740787</t>
  </si>
  <si>
    <t>12</t>
  </si>
  <si>
    <t>997013509</t>
  </si>
  <si>
    <t>Příplatek k odvozu suti a vybouraných hmot na skládku ZKD 1 km přes 1 km</t>
  </si>
  <si>
    <t>200870414</t>
  </si>
  <si>
    <t>13</t>
  </si>
  <si>
    <t>997013831</t>
  </si>
  <si>
    <t>Poplatek za uložení na skládce (skládkovné) stavebního odpadu směsného kód odpadu 170 904</t>
  </si>
  <si>
    <t>-1538273994</t>
  </si>
  <si>
    <t>998</t>
  </si>
  <si>
    <t>Přesun hmot</t>
  </si>
  <si>
    <t>71</t>
  </si>
  <si>
    <t>998011002</t>
  </si>
  <si>
    <t>Přesun hmot pro budovy zděné v do 12 m</t>
  </si>
  <si>
    <t>1297344255</t>
  </si>
  <si>
    <t>72</t>
  </si>
  <si>
    <t>998018002</t>
  </si>
  <si>
    <t>Přesun hmot ruční pro budovy v do 12 m</t>
  </si>
  <si>
    <t>2133236692</t>
  </si>
  <si>
    <t>PSV</t>
  </si>
  <si>
    <t>Práce a dodávky PSV</t>
  </si>
  <si>
    <t>721</t>
  </si>
  <si>
    <t>Zdravotechnika - vnitřní kanalizace</t>
  </si>
  <si>
    <t>42</t>
  </si>
  <si>
    <t>721171808</t>
  </si>
  <si>
    <t>Demontáž potrubí z PVC do D 114</t>
  </si>
  <si>
    <t>16</t>
  </si>
  <si>
    <t>-999343403</t>
  </si>
  <si>
    <t>721173706</t>
  </si>
  <si>
    <t>Potrubí kanalizační z PE odpadní DN 100</t>
  </si>
  <si>
    <t>1286140273</t>
  </si>
  <si>
    <t>43</t>
  </si>
  <si>
    <t>721290822</t>
  </si>
  <si>
    <t>Přemístění vnitrostaveništní demontovaných hmot vnitřní kanalizace v objektech výšky do 12 m</t>
  </si>
  <si>
    <t>-300361552</t>
  </si>
  <si>
    <t>998721102</t>
  </si>
  <si>
    <t>Přesun hmot tonážní pro vnitřní kanalizace v objektech v do 12 m</t>
  </si>
  <si>
    <t>-1009497321</t>
  </si>
  <si>
    <t>17</t>
  </si>
  <si>
    <t>998721181</t>
  </si>
  <si>
    <t>Příplatek k přesunu hmot tonážní 721 prováděný bez použití mechanizace</t>
  </si>
  <si>
    <t>-576991148</t>
  </si>
  <si>
    <t>722</t>
  </si>
  <si>
    <t>Zdravotechnika - vnitřní vodovod</t>
  </si>
  <si>
    <t>44</t>
  </si>
  <si>
    <t>722170804</t>
  </si>
  <si>
    <t>Demontáž rozvodů vody z plastů do D 50</t>
  </si>
  <si>
    <t>1495620202</t>
  </si>
  <si>
    <t>53</t>
  </si>
  <si>
    <t>722173103</t>
  </si>
  <si>
    <t>Potrubí vodovodní plastové PE-Xa spoj násuvnou objímkou plastovou D 20x2,8 mm</t>
  </si>
  <si>
    <t>-1619629461</t>
  </si>
  <si>
    <t>45</t>
  </si>
  <si>
    <t>722220861</t>
  </si>
  <si>
    <t>Demontáž armatur závitových se dvěma závity G do 3/4</t>
  </si>
  <si>
    <t>kus</t>
  </si>
  <si>
    <t>-1896504407</t>
  </si>
  <si>
    <t>722290822</t>
  </si>
  <si>
    <t>Přemístění vnitrostaveništní demontovaných hmot pro vnitřní vodovod v objektech výšky do 12 m</t>
  </si>
  <si>
    <t>786272129</t>
  </si>
  <si>
    <t>725</t>
  </si>
  <si>
    <t>Zdravotechnika - zařizovací předměty</t>
  </si>
  <si>
    <t>22</t>
  </si>
  <si>
    <t>725110811</t>
  </si>
  <si>
    <t>soubor</t>
  </si>
  <si>
    <t>-655824046</t>
  </si>
  <si>
    <t>57</t>
  </si>
  <si>
    <t>725121521</t>
  </si>
  <si>
    <t>-1877089741</t>
  </si>
  <si>
    <t>54</t>
  </si>
  <si>
    <t>725122817</t>
  </si>
  <si>
    <t>Demontáž pisoárových stání bez nádrže a jedním záchodkem</t>
  </si>
  <si>
    <t>-743477182</t>
  </si>
  <si>
    <t>24</t>
  </si>
  <si>
    <t>725210821</t>
  </si>
  <si>
    <t>Demontáž umyvadel bez výtokových armatur</t>
  </si>
  <si>
    <t>857940036</t>
  </si>
  <si>
    <t>58</t>
  </si>
  <si>
    <t>725211601</t>
  </si>
  <si>
    <t>Umyvadlo keramické bílé šířky 500 mm bez krytu na sifon připevněné na stěnu šrouby</t>
  </si>
  <si>
    <t>-1904381502</t>
  </si>
  <si>
    <t>56</t>
  </si>
  <si>
    <t>725820801</t>
  </si>
  <si>
    <t>Demontáž baterie nástěnné do G 3 / 4</t>
  </si>
  <si>
    <t>-1274216513</t>
  </si>
  <si>
    <t>59</t>
  </si>
  <si>
    <t>725822612</t>
  </si>
  <si>
    <t>Baterie umyvadlová stojánková páková s výpustí</t>
  </si>
  <si>
    <t>1030137393</t>
  </si>
  <si>
    <t>74</t>
  </si>
  <si>
    <t>998725102</t>
  </si>
  <si>
    <t>Přesun hmot tonážní pro zařizovací předměty v objektech v do 12 m</t>
  </si>
  <si>
    <t>700125647</t>
  </si>
  <si>
    <t>75</t>
  </si>
  <si>
    <t>-568284755</t>
  </si>
  <si>
    <t>726</t>
  </si>
  <si>
    <t>Zdravotechnika - předstěnové instalace</t>
  </si>
  <si>
    <t>46</t>
  </si>
  <si>
    <t>726111031.GBT</t>
  </si>
  <si>
    <t>-39778752</t>
  </si>
  <si>
    <t>47</t>
  </si>
  <si>
    <t>726111201</t>
  </si>
  <si>
    <t>-966544268</t>
  </si>
  <si>
    <t>48</t>
  </si>
  <si>
    <t>726191002</t>
  </si>
  <si>
    <t>Souprava pro předstěnovou montáž</t>
  </si>
  <si>
    <t>223741673</t>
  </si>
  <si>
    <t>49</t>
  </si>
  <si>
    <t>998726112</t>
  </si>
  <si>
    <t>Přesun hmot tonážní pro instalační prefabrikáty v objektech v do 12 m</t>
  </si>
  <si>
    <t>-467614840</t>
  </si>
  <si>
    <t>50</t>
  </si>
  <si>
    <t>998726181</t>
  </si>
  <si>
    <t>Příplatek k přesunu hmot tonážní 726 prováděný bez použití mechanizace</t>
  </si>
  <si>
    <t>704607683</t>
  </si>
  <si>
    <t>741</t>
  </si>
  <si>
    <t>Elektroinstalace - silnoproud</t>
  </si>
  <si>
    <t>87</t>
  </si>
  <si>
    <t>741120401</t>
  </si>
  <si>
    <t>-938776263</t>
  </si>
  <si>
    <t>751</t>
  </si>
  <si>
    <t>Vzduchotechnika</t>
  </si>
  <si>
    <t>81</t>
  </si>
  <si>
    <t>751111011</t>
  </si>
  <si>
    <t>Mtž vent ax ntl nástěnného základního D do 100 mm</t>
  </si>
  <si>
    <t>964615428</t>
  </si>
  <si>
    <t>82</t>
  </si>
  <si>
    <t>M</t>
  </si>
  <si>
    <t>8500066232</t>
  </si>
  <si>
    <t>Ventilátor, Idea 100 T</t>
  </si>
  <si>
    <t>32</t>
  </si>
  <si>
    <t>1359708836</t>
  </si>
  <si>
    <t>83</t>
  </si>
  <si>
    <t>751398031</t>
  </si>
  <si>
    <t>Mtž ventilační mřížky do dveří do 0,040 m2</t>
  </si>
  <si>
    <t>1086039737</t>
  </si>
  <si>
    <t>86</t>
  </si>
  <si>
    <t>4410050874</t>
  </si>
  <si>
    <t>-28783487</t>
  </si>
  <si>
    <t>84</t>
  </si>
  <si>
    <t>11.014.966</t>
  </si>
  <si>
    <t>Ventilační mřížka s filtrem 105x150mm</t>
  </si>
  <si>
    <t>3299718</t>
  </si>
  <si>
    <t>85</t>
  </si>
  <si>
    <t>751511121</t>
  </si>
  <si>
    <t>Mtž potrubí plech skupiny I kruh s přírubou tloušťky plechu 0,6 mm D do 100 mm</t>
  </si>
  <si>
    <t>302215613</t>
  </si>
  <si>
    <t>763</t>
  </si>
  <si>
    <t>Konstrukce suché výstavby</t>
  </si>
  <si>
    <t>68</t>
  </si>
  <si>
    <t>763131561</t>
  </si>
  <si>
    <t>277311002</t>
  </si>
  <si>
    <t>69</t>
  </si>
  <si>
    <t>998763302</t>
  </si>
  <si>
    <t>Přesun hmot tonážní pro sádrokartonové konstrukce v objektech v do 12 m</t>
  </si>
  <si>
    <t>-1671161769</t>
  </si>
  <si>
    <t>70</t>
  </si>
  <si>
    <t>-505213745</t>
  </si>
  <si>
    <t>771</t>
  </si>
  <si>
    <t>Podlahy z dlaždic</t>
  </si>
  <si>
    <t>64</t>
  </si>
  <si>
    <t>771111011</t>
  </si>
  <si>
    <t>Vysátí podkladu před pokládkou dlažby</t>
  </si>
  <si>
    <t>-1669739930</t>
  </si>
  <si>
    <t>67</t>
  </si>
  <si>
    <t>LSS.DAA34585</t>
  </si>
  <si>
    <t>dlaždice slinutá Kaamos, 298 x 298 x 8 mm</t>
  </si>
  <si>
    <t>1883852169</t>
  </si>
  <si>
    <t>65</t>
  </si>
  <si>
    <t>771121011</t>
  </si>
  <si>
    <t>-1160507972</t>
  </si>
  <si>
    <t>66</t>
  </si>
  <si>
    <t>771574262</t>
  </si>
  <si>
    <t>Montáž podlah keramických velkoformát pro mechanické zatížení protiskluzných lepených flexibilním lepidlem do 6 ks/ m2</t>
  </si>
  <si>
    <t>568165346</t>
  </si>
  <si>
    <t>76</t>
  </si>
  <si>
    <t>998771102</t>
  </si>
  <si>
    <t>Přesun hmot tonážní pro podlahy z dlaždic v objektech v do 12 m</t>
  </si>
  <si>
    <t>1141367016</t>
  </si>
  <si>
    <t>77</t>
  </si>
  <si>
    <t>998771181</t>
  </si>
  <si>
    <t>Příplatek k přesunu hmot tonážní 771 prováděný bez použití mechanizace</t>
  </si>
  <si>
    <t>2032601861</t>
  </si>
  <si>
    <t>781</t>
  </si>
  <si>
    <t>Dokončovací práce - obklady</t>
  </si>
  <si>
    <t>26</t>
  </si>
  <si>
    <t>781111011</t>
  </si>
  <si>
    <t>Ometení (oprášení) stěny při přípravě podkladu</t>
  </si>
  <si>
    <t>-1785699288</t>
  </si>
  <si>
    <t>27</t>
  </si>
  <si>
    <t>781121011</t>
  </si>
  <si>
    <t>Nátěr penetrační na stěnu</t>
  </si>
  <si>
    <t>-178753940</t>
  </si>
  <si>
    <t>29</t>
  </si>
  <si>
    <t>781474111</t>
  </si>
  <si>
    <t>Montáž obkladů vnitřních keramických hladkých do 9 ks/m2 lepených flexibilním lepidlem</t>
  </si>
  <si>
    <t>-857940035</t>
  </si>
  <si>
    <t>30</t>
  </si>
  <si>
    <t>LSS.WAA1B350</t>
  </si>
  <si>
    <t>-1328641730</t>
  </si>
  <si>
    <t>31</t>
  </si>
  <si>
    <t>998781102</t>
  </si>
  <si>
    <t>Přesun hmot tonážní pro obklady keramické v objektech v do 12 m</t>
  </si>
  <si>
    <t>-1760236572</t>
  </si>
  <si>
    <t>998781181</t>
  </si>
  <si>
    <t>Příplatek k přesunu hmot tonážní 781 prováděný bez použití mechanizace</t>
  </si>
  <si>
    <t>-108091953</t>
  </si>
  <si>
    <t>784</t>
  </si>
  <si>
    <t>Dokončovací práce - malby a tapety</t>
  </si>
  <si>
    <t>33</t>
  </si>
  <si>
    <t>784211003</t>
  </si>
  <si>
    <t>Jednonásobné bílé malby ze směsí za mokra výborně otěruvzdorných v místnostech výšky do 5,00 m</t>
  </si>
  <si>
    <t>-852385531</t>
  </si>
  <si>
    <t>VRN</t>
  </si>
  <si>
    <t>Vedlejší rozpočtové náklady</t>
  </si>
  <si>
    <t>5</t>
  </si>
  <si>
    <t>VRN2</t>
  </si>
  <si>
    <t>Příprava staveniště</t>
  </si>
  <si>
    <t>78</t>
  </si>
  <si>
    <t>020001000</t>
  </si>
  <si>
    <t>…kpl</t>
  </si>
  <si>
    <t>1024</t>
  </si>
  <si>
    <t>1657145238</t>
  </si>
  <si>
    <t>VRN4</t>
  </si>
  <si>
    <t>Inženýrská činnost</t>
  </si>
  <si>
    <t>80</t>
  </si>
  <si>
    <t>040001000</t>
  </si>
  <si>
    <t>kpl…</t>
  </si>
  <si>
    <t>1994053234</t>
  </si>
  <si>
    <t>VRN9</t>
  </si>
  <si>
    <t>Ostatní náklady</t>
  </si>
  <si>
    <t>79</t>
  </si>
  <si>
    <t>090001000</t>
  </si>
  <si>
    <t>267935287</t>
  </si>
  <si>
    <t>Plastové potrubí HTEM DN 100, délka 1000 mm</t>
  </si>
  <si>
    <t>kpl</t>
  </si>
  <si>
    <t>111545102</t>
  </si>
  <si>
    <t>Elektroinstalace VZT a osvětlení</t>
  </si>
  <si>
    <t>Instalační předstěna - montáž pisoáru do masivní zděné kce</t>
  </si>
  <si>
    <t>Pisoárový záchodek automatický s infračerveným senzorem antivandal</t>
  </si>
  <si>
    <t>Vybourání kovových rámů dveří jednoduchých včetně křídel pl do 2 m2</t>
  </si>
  <si>
    <t xml:space="preserve">Příloha č. 2   -  Soupis stavebních prací, dodávek a služeb s výkazem výměr       </t>
  </si>
  <si>
    <t xml:space="preserve">SO02 - „Oprava sociálního zařízení v objektu  B“  </t>
  </si>
  <si>
    <t xml:space="preserve">„Oprava sociálního zařízení v objektu  B“ </t>
  </si>
  <si>
    <t>2020-2201</t>
  </si>
  <si>
    <t>Instalační předstěna Geberit Kombifix pro klozet s ovládáním zepředu závěsný do masivní zděné kce vč tlačítka SAMBA</t>
  </si>
  <si>
    <t>SDK podhled desky 2xH2 12,5 bez TI jednovrstvá spodní kce profil CD+UD vč. parozábrany a izolace 6cm</t>
  </si>
  <si>
    <t>Nátěr penetrační na podlahu + hydroizolační stěrka</t>
  </si>
  <si>
    <t>ks</t>
  </si>
  <si>
    <t>Demontáž klozetů a výlevek se splachovací nádrží</t>
  </si>
  <si>
    <t>Vnitřní dveře k WC vč zárubní do š do 0,8m a kování nerez WC barva slonová kost</t>
  </si>
  <si>
    <t>obkládačka Classic, 250 x 300 x 6 mm + listela mozaika  + AL rohy 8mm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</si>
</sst>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19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6" fillId="0" borderId="17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5" fillId="0" borderId="18" xfId="0" applyNumberFormat="1" applyFont="1" applyBorder="1" applyAlignment="1">
      <alignment vertical="center"/>
    </xf>
    <xf numFmtId="4" fontId="25" fillId="0" borderId="19" xfId="0" applyNumberFormat="1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/>
    </xf>
    <xf numFmtId="0" fontId="26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4" fontId="20" fillId="0" borderId="0" xfId="0" applyNumberFormat="1" applyFont="1" applyAlignment="1">
      <alignment/>
    </xf>
    <xf numFmtId="166" fontId="28" fillId="0" borderId="10" xfId="0" applyNumberFormat="1" applyFont="1" applyBorder="1" applyAlignment="1">
      <alignment/>
    </xf>
    <xf numFmtId="166" fontId="28" fillId="0" borderId="11" xfId="0" applyNumberFormat="1" applyFont="1" applyBorder="1" applyAlignment="1">
      <alignment/>
    </xf>
    <xf numFmtId="4" fontId="29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2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7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166" fontId="19" fillId="0" borderId="19" xfId="0" applyNumberFormat="1" applyFont="1" applyBorder="1" applyAlignment="1">
      <alignment vertical="center"/>
    </xf>
    <xf numFmtId="166" fontId="19" fillId="0" borderId="20" xfId="0" applyNumberFormat="1" applyFont="1" applyBorder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right" vertical="center"/>
    </xf>
    <xf numFmtId="0" fontId="18" fillId="3" borderId="21" xfId="0" applyFont="1" applyFill="1" applyBorder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11" fillId="4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workbookViewId="0" topLeftCell="A103">
      <selection activeCell="K5" sqref="K5:AO5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44:72" ht="36.95" customHeight="1">
      <c r="AR2" s="175" t="s">
        <v>5</v>
      </c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S2" s="13" t="s">
        <v>6</v>
      </c>
      <c r="BT2" s="13" t="s">
        <v>7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95" customHeight="1">
      <c r="B4" s="16"/>
      <c r="D4" s="17" t="s">
        <v>9</v>
      </c>
      <c r="AR4" s="16"/>
      <c r="AS4" s="18" t="s">
        <v>10</v>
      </c>
      <c r="BS4" s="13" t="s">
        <v>11</v>
      </c>
    </row>
    <row r="5" spans="2:71" ht="12" customHeight="1">
      <c r="B5" s="16"/>
      <c r="D5" s="19" t="s">
        <v>12</v>
      </c>
      <c r="K5" s="172" t="s">
        <v>418</v>
      </c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R5" s="16"/>
      <c r="BS5" s="13" t="s">
        <v>6</v>
      </c>
    </row>
    <row r="6" spans="2:71" ht="36.95" customHeight="1">
      <c r="B6" s="16"/>
      <c r="D6" s="21" t="s">
        <v>13</v>
      </c>
      <c r="K6" s="174" t="s">
        <v>417</v>
      </c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R6" s="16"/>
      <c r="BS6" s="13" t="s">
        <v>6</v>
      </c>
    </row>
    <row r="7" spans="2:71" ht="12" customHeight="1">
      <c r="B7" s="16"/>
      <c r="D7" s="22" t="s">
        <v>14</v>
      </c>
      <c r="K7" s="20" t="s">
        <v>1</v>
      </c>
      <c r="AK7" s="22" t="s">
        <v>15</v>
      </c>
      <c r="AN7" s="20" t="s">
        <v>1</v>
      </c>
      <c r="AR7" s="16"/>
      <c r="BS7" s="13" t="s">
        <v>6</v>
      </c>
    </row>
    <row r="8" spans="2:71" ht="12" customHeight="1">
      <c r="B8" s="16"/>
      <c r="D8" s="22" t="s">
        <v>16</v>
      </c>
      <c r="K8" s="20"/>
      <c r="AK8" s="22" t="s">
        <v>17</v>
      </c>
      <c r="AN8" s="150">
        <v>43899</v>
      </c>
      <c r="AR8" s="16"/>
      <c r="BS8" s="13" t="s">
        <v>6</v>
      </c>
    </row>
    <row r="9" spans="2:71" ht="14.45" customHeight="1">
      <c r="B9" s="16"/>
      <c r="AR9" s="16"/>
      <c r="BS9" s="13" t="s">
        <v>6</v>
      </c>
    </row>
    <row r="10" spans="2:71" ht="12" customHeight="1">
      <c r="B10" s="16"/>
      <c r="D10" s="22" t="s">
        <v>18</v>
      </c>
      <c r="AK10" s="22" t="s">
        <v>19</v>
      </c>
      <c r="AN10" s="20" t="s">
        <v>1</v>
      </c>
      <c r="AR10" s="16"/>
      <c r="BS10" s="13" t="s">
        <v>6</v>
      </c>
    </row>
    <row r="11" spans="2:71" ht="18.4" customHeight="1">
      <c r="B11" s="16"/>
      <c r="E11" s="20" t="s">
        <v>20</v>
      </c>
      <c r="AK11" s="22" t="s">
        <v>21</v>
      </c>
      <c r="AN11" s="20" t="s">
        <v>1</v>
      </c>
      <c r="AR11" s="16"/>
      <c r="BS11" s="13" t="s">
        <v>6</v>
      </c>
    </row>
    <row r="12" spans="2:71" ht="6.95" customHeight="1">
      <c r="B12" s="16"/>
      <c r="AR12" s="16"/>
      <c r="BS12" s="13" t="s">
        <v>6</v>
      </c>
    </row>
    <row r="13" spans="2:71" ht="12" customHeight="1">
      <c r="B13" s="16"/>
      <c r="D13" s="22" t="s">
        <v>22</v>
      </c>
      <c r="AK13" s="22" t="s">
        <v>19</v>
      </c>
      <c r="AN13" s="20"/>
      <c r="AR13" s="16"/>
      <c r="BS13" s="13" t="s">
        <v>6</v>
      </c>
    </row>
    <row r="14" spans="2:71" ht="12.75">
      <c r="B14" s="16"/>
      <c r="E14" s="20" t="s">
        <v>20</v>
      </c>
      <c r="AK14" s="22" t="s">
        <v>21</v>
      </c>
      <c r="AN14" s="20" t="s">
        <v>1</v>
      </c>
      <c r="AR14" s="16"/>
      <c r="BS14" s="13" t="s">
        <v>6</v>
      </c>
    </row>
    <row r="15" spans="2:71" ht="6.95" customHeight="1">
      <c r="B15" s="16"/>
      <c r="AR15" s="16"/>
      <c r="BS15" s="13" t="s">
        <v>3</v>
      </c>
    </row>
    <row r="16" spans="2:71" ht="12" customHeight="1">
      <c r="B16" s="16"/>
      <c r="D16" s="22" t="s">
        <v>23</v>
      </c>
      <c r="AK16" s="22" t="s">
        <v>19</v>
      </c>
      <c r="AN16" s="20" t="s">
        <v>1</v>
      </c>
      <c r="AR16" s="16"/>
      <c r="BS16" s="13" t="s">
        <v>3</v>
      </c>
    </row>
    <row r="17" spans="2:71" ht="18.4" customHeight="1">
      <c r="B17" s="16"/>
      <c r="E17" s="20" t="s">
        <v>20</v>
      </c>
      <c r="AK17" s="22" t="s">
        <v>21</v>
      </c>
      <c r="AN17" s="20" t="s">
        <v>1</v>
      </c>
      <c r="AR17" s="16"/>
      <c r="BS17" s="13" t="s">
        <v>24</v>
      </c>
    </row>
    <row r="18" spans="2:71" ht="6.95" customHeight="1">
      <c r="B18" s="16"/>
      <c r="AR18" s="16"/>
      <c r="BS18" s="13" t="s">
        <v>6</v>
      </c>
    </row>
    <row r="19" spans="2:71" ht="12" customHeight="1">
      <c r="B19" s="16"/>
      <c r="D19" s="22" t="s">
        <v>25</v>
      </c>
      <c r="AK19" s="22" t="s">
        <v>19</v>
      </c>
      <c r="AN19" s="20" t="s">
        <v>1</v>
      </c>
      <c r="AR19" s="16"/>
      <c r="BS19" s="13" t="s">
        <v>6</v>
      </c>
    </row>
    <row r="20" spans="2:71" ht="18.4" customHeight="1">
      <c r="B20" s="16"/>
      <c r="E20" s="20" t="s">
        <v>20</v>
      </c>
      <c r="AK20" s="22" t="s">
        <v>21</v>
      </c>
      <c r="AN20" s="20" t="s">
        <v>1</v>
      </c>
      <c r="AR20" s="16"/>
      <c r="BS20" s="13" t="s">
        <v>24</v>
      </c>
    </row>
    <row r="21" spans="2:44" ht="6.95" customHeight="1">
      <c r="B21" s="16"/>
      <c r="AR21" s="16"/>
    </row>
    <row r="22" spans="2:44" ht="12" customHeight="1">
      <c r="B22" s="16"/>
      <c r="D22" s="22" t="s">
        <v>26</v>
      </c>
      <c r="AR22" s="16"/>
    </row>
    <row r="23" spans="2:44" ht="16.5" customHeight="1">
      <c r="B23" s="16"/>
      <c r="E23" s="176" t="s">
        <v>1</v>
      </c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R23" s="16"/>
    </row>
    <row r="24" spans="2:44" ht="6.95" customHeight="1">
      <c r="B24" s="16"/>
      <c r="AR24" s="16"/>
    </row>
    <row r="25" spans="2:44" ht="6.9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44" s="1" customFormat="1" ht="25.9" customHeight="1">
      <c r="B26" s="25"/>
      <c r="D26" s="26" t="s">
        <v>27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77">
        <f>ROUND(AG94,2)</f>
        <v>0</v>
      </c>
      <c r="AL26" s="178"/>
      <c r="AM26" s="178"/>
      <c r="AN26" s="178"/>
      <c r="AO26" s="178"/>
      <c r="AR26" s="25"/>
    </row>
    <row r="27" spans="2:44" s="1" customFormat="1" ht="6.95" customHeight="1">
      <c r="B27" s="25"/>
      <c r="AR27" s="25"/>
    </row>
    <row r="28" spans="2:44" s="1" customFormat="1" ht="12.75">
      <c r="B28" s="25"/>
      <c r="L28" s="179" t="s">
        <v>28</v>
      </c>
      <c r="M28" s="179"/>
      <c r="N28" s="179"/>
      <c r="O28" s="179"/>
      <c r="P28" s="179"/>
      <c r="W28" s="179" t="s">
        <v>29</v>
      </c>
      <c r="X28" s="179"/>
      <c r="Y28" s="179"/>
      <c r="Z28" s="179"/>
      <c r="AA28" s="179"/>
      <c r="AB28" s="179"/>
      <c r="AC28" s="179"/>
      <c r="AD28" s="179"/>
      <c r="AE28" s="179"/>
      <c r="AK28" s="179" t="s">
        <v>30</v>
      </c>
      <c r="AL28" s="179"/>
      <c r="AM28" s="179"/>
      <c r="AN28" s="179"/>
      <c r="AO28" s="179"/>
      <c r="AR28" s="25"/>
    </row>
    <row r="29" spans="2:44" s="2" customFormat="1" ht="14.45" customHeight="1">
      <c r="B29" s="29"/>
      <c r="D29" s="22" t="s">
        <v>31</v>
      </c>
      <c r="F29" s="22" t="s">
        <v>32</v>
      </c>
      <c r="L29" s="182">
        <v>0.21</v>
      </c>
      <c r="M29" s="181"/>
      <c r="N29" s="181"/>
      <c r="O29" s="181"/>
      <c r="P29" s="181"/>
      <c r="W29" s="180">
        <f>ROUND(AZ94,2)</f>
        <v>0</v>
      </c>
      <c r="X29" s="181"/>
      <c r="Y29" s="181"/>
      <c r="Z29" s="181"/>
      <c r="AA29" s="181"/>
      <c r="AB29" s="181"/>
      <c r="AC29" s="181"/>
      <c r="AD29" s="181"/>
      <c r="AE29" s="181"/>
      <c r="AK29" s="180">
        <f>ROUND(AV94,2)</f>
        <v>0</v>
      </c>
      <c r="AL29" s="181"/>
      <c r="AM29" s="181"/>
      <c r="AN29" s="181"/>
      <c r="AO29" s="181"/>
      <c r="AR29" s="29"/>
    </row>
    <row r="30" spans="2:44" s="2" customFormat="1" ht="14.45" customHeight="1">
      <c r="B30" s="29"/>
      <c r="F30" s="22" t="s">
        <v>33</v>
      </c>
      <c r="L30" s="182">
        <v>0.15</v>
      </c>
      <c r="M30" s="181"/>
      <c r="N30" s="181"/>
      <c r="O30" s="181"/>
      <c r="P30" s="181"/>
      <c r="W30" s="180">
        <f>ROUND(BA94,2)</f>
        <v>0</v>
      </c>
      <c r="X30" s="181"/>
      <c r="Y30" s="181"/>
      <c r="Z30" s="181"/>
      <c r="AA30" s="181"/>
      <c r="AB30" s="181"/>
      <c r="AC30" s="181"/>
      <c r="AD30" s="181"/>
      <c r="AE30" s="181"/>
      <c r="AK30" s="180">
        <f>ROUND(AW94,2)</f>
        <v>0</v>
      </c>
      <c r="AL30" s="181"/>
      <c r="AM30" s="181"/>
      <c r="AN30" s="181"/>
      <c r="AO30" s="181"/>
      <c r="AR30" s="29"/>
    </row>
    <row r="31" spans="2:44" s="2" customFormat="1" ht="14.45" customHeight="1" hidden="1">
      <c r="B31" s="29"/>
      <c r="F31" s="22" t="s">
        <v>34</v>
      </c>
      <c r="L31" s="182">
        <v>0.21</v>
      </c>
      <c r="M31" s="181"/>
      <c r="N31" s="181"/>
      <c r="O31" s="181"/>
      <c r="P31" s="181"/>
      <c r="W31" s="180">
        <f>ROUND(BB94,2)</f>
        <v>0</v>
      </c>
      <c r="X31" s="181"/>
      <c r="Y31" s="181"/>
      <c r="Z31" s="181"/>
      <c r="AA31" s="181"/>
      <c r="AB31" s="181"/>
      <c r="AC31" s="181"/>
      <c r="AD31" s="181"/>
      <c r="AE31" s="181"/>
      <c r="AK31" s="180">
        <v>0</v>
      </c>
      <c r="AL31" s="181"/>
      <c r="AM31" s="181"/>
      <c r="AN31" s="181"/>
      <c r="AO31" s="181"/>
      <c r="AR31" s="29"/>
    </row>
    <row r="32" spans="2:44" s="2" customFormat="1" ht="14.45" customHeight="1" hidden="1">
      <c r="B32" s="29"/>
      <c r="F32" s="22" t="s">
        <v>35</v>
      </c>
      <c r="L32" s="182">
        <v>0.15</v>
      </c>
      <c r="M32" s="181"/>
      <c r="N32" s="181"/>
      <c r="O32" s="181"/>
      <c r="P32" s="181"/>
      <c r="W32" s="180">
        <f>ROUND(BC94,2)</f>
        <v>0</v>
      </c>
      <c r="X32" s="181"/>
      <c r="Y32" s="181"/>
      <c r="Z32" s="181"/>
      <c r="AA32" s="181"/>
      <c r="AB32" s="181"/>
      <c r="AC32" s="181"/>
      <c r="AD32" s="181"/>
      <c r="AE32" s="181"/>
      <c r="AK32" s="180">
        <v>0</v>
      </c>
      <c r="AL32" s="181"/>
      <c r="AM32" s="181"/>
      <c r="AN32" s="181"/>
      <c r="AO32" s="181"/>
      <c r="AR32" s="29"/>
    </row>
    <row r="33" spans="2:44" s="2" customFormat="1" ht="14.45" customHeight="1" hidden="1">
      <c r="B33" s="29"/>
      <c r="F33" s="22" t="s">
        <v>36</v>
      </c>
      <c r="L33" s="182">
        <v>0</v>
      </c>
      <c r="M33" s="181"/>
      <c r="N33" s="181"/>
      <c r="O33" s="181"/>
      <c r="P33" s="181"/>
      <c r="W33" s="180">
        <f>ROUND(BD94,2)</f>
        <v>0</v>
      </c>
      <c r="X33" s="181"/>
      <c r="Y33" s="181"/>
      <c r="Z33" s="181"/>
      <c r="AA33" s="181"/>
      <c r="AB33" s="181"/>
      <c r="AC33" s="181"/>
      <c r="AD33" s="181"/>
      <c r="AE33" s="181"/>
      <c r="AK33" s="180">
        <v>0</v>
      </c>
      <c r="AL33" s="181"/>
      <c r="AM33" s="181"/>
      <c r="AN33" s="181"/>
      <c r="AO33" s="181"/>
      <c r="AR33" s="29"/>
    </row>
    <row r="34" spans="2:44" s="1" customFormat="1" ht="6.95" customHeight="1">
      <c r="B34" s="25"/>
      <c r="AR34" s="25"/>
    </row>
    <row r="35" spans="2:44" s="1" customFormat="1" ht="25.9" customHeight="1">
      <c r="B35" s="25"/>
      <c r="C35" s="30"/>
      <c r="D35" s="31" t="s">
        <v>37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 t="s">
        <v>38</v>
      </c>
      <c r="U35" s="32"/>
      <c r="V35" s="32"/>
      <c r="W35" s="32"/>
      <c r="X35" s="183" t="s">
        <v>39</v>
      </c>
      <c r="Y35" s="184"/>
      <c r="Z35" s="184"/>
      <c r="AA35" s="184"/>
      <c r="AB35" s="184"/>
      <c r="AC35" s="32"/>
      <c r="AD35" s="32"/>
      <c r="AE35" s="32"/>
      <c r="AF35" s="32"/>
      <c r="AG35" s="32"/>
      <c r="AH35" s="32"/>
      <c r="AI35" s="32"/>
      <c r="AJ35" s="32"/>
      <c r="AK35" s="185">
        <f>SUM(AK26:AK33)</f>
        <v>0</v>
      </c>
      <c r="AL35" s="184"/>
      <c r="AM35" s="184"/>
      <c r="AN35" s="184"/>
      <c r="AO35" s="186"/>
      <c r="AP35" s="30"/>
      <c r="AQ35" s="30"/>
      <c r="AR35" s="25"/>
    </row>
    <row r="36" spans="2:44" s="1" customFormat="1" ht="6.95" customHeight="1">
      <c r="B36" s="25"/>
      <c r="AR36" s="25"/>
    </row>
    <row r="37" spans="2:44" s="1" customFormat="1" ht="14.45" customHeight="1">
      <c r="B37" s="25"/>
      <c r="AR37" s="25"/>
    </row>
    <row r="38" spans="2:44" ht="14.45" customHeight="1">
      <c r="B38" s="16"/>
      <c r="AR38" s="16"/>
    </row>
    <row r="39" spans="2:44" ht="14.45" customHeight="1">
      <c r="B39" s="16"/>
      <c r="AR39" s="16"/>
    </row>
    <row r="40" spans="2:44" ht="14.45" customHeight="1">
      <c r="B40" s="16"/>
      <c r="AR40" s="16"/>
    </row>
    <row r="41" spans="2:44" ht="14.45" customHeight="1">
      <c r="B41" s="16"/>
      <c r="AR41" s="16"/>
    </row>
    <row r="42" spans="2:44" ht="14.45" customHeight="1">
      <c r="B42" s="16"/>
      <c r="AR42" s="16"/>
    </row>
    <row r="43" spans="2:44" ht="14.45" customHeight="1">
      <c r="B43" s="16"/>
      <c r="AR43" s="16"/>
    </row>
    <row r="44" spans="2:44" ht="14.45" customHeight="1">
      <c r="B44" s="16"/>
      <c r="AR44" s="16"/>
    </row>
    <row r="45" spans="2:44" ht="14.45" customHeight="1">
      <c r="B45" s="16"/>
      <c r="AR45" s="16"/>
    </row>
    <row r="46" spans="2:44" ht="14.45" customHeight="1">
      <c r="B46" s="16"/>
      <c r="AR46" s="16"/>
    </row>
    <row r="47" spans="2:44" ht="14.45" customHeight="1">
      <c r="B47" s="16"/>
      <c r="AR47" s="16"/>
    </row>
    <row r="48" spans="2:44" ht="14.45" customHeight="1">
      <c r="B48" s="16"/>
      <c r="AR48" s="16"/>
    </row>
    <row r="49" spans="2:44" s="1" customFormat="1" ht="14.45" customHeight="1">
      <c r="B49" s="25"/>
      <c r="D49" s="34" t="s">
        <v>40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4" t="s">
        <v>41</v>
      </c>
      <c r="AI49" s="35"/>
      <c r="AJ49" s="35"/>
      <c r="AK49" s="35"/>
      <c r="AL49" s="35"/>
      <c r="AM49" s="35"/>
      <c r="AN49" s="35"/>
      <c r="AO49" s="35"/>
      <c r="AR49" s="25"/>
    </row>
    <row r="50" spans="2:44" ht="12">
      <c r="B50" s="16"/>
      <c r="AR50" s="16"/>
    </row>
    <row r="51" spans="2:44" ht="12">
      <c r="B51" s="16"/>
      <c r="AR51" s="16"/>
    </row>
    <row r="52" spans="2:44" ht="12">
      <c r="B52" s="16"/>
      <c r="AR52" s="16"/>
    </row>
    <row r="53" spans="2:44" ht="12">
      <c r="B53" s="16"/>
      <c r="AR53" s="16"/>
    </row>
    <row r="54" spans="2:44" ht="12">
      <c r="B54" s="16"/>
      <c r="AR54" s="16"/>
    </row>
    <row r="55" spans="2:44" ht="12">
      <c r="B55" s="16"/>
      <c r="AR55" s="16"/>
    </row>
    <row r="56" spans="2:44" ht="12">
      <c r="B56" s="16"/>
      <c r="AR56" s="16"/>
    </row>
    <row r="57" spans="2:44" ht="12">
      <c r="B57" s="16"/>
      <c r="AR57" s="16"/>
    </row>
    <row r="58" spans="2:44" ht="12">
      <c r="B58" s="16"/>
      <c r="AR58" s="16"/>
    </row>
    <row r="59" spans="2:44" ht="12">
      <c r="B59" s="16"/>
      <c r="AR59" s="16"/>
    </row>
    <row r="60" spans="2:44" s="1" customFormat="1" ht="12.75">
      <c r="B60" s="25"/>
      <c r="D60" s="36" t="s">
        <v>42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6" t="s">
        <v>43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6" t="s">
        <v>42</v>
      </c>
      <c r="AI60" s="27"/>
      <c r="AJ60" s="27"/>
      <c r="AK60" s="27"/>
      <c r="AL60" s="27"/>
      <c r="AM60" s="36" t="s">
        <v>43</v>
      </c>
      <c r="AN60" s="27"/>
      <c r="AO60" s="27"/>
      <c r="AR60" s="25"/>
    </row>
    <row r="61" spans="2:44" ht="12">
      <c r="B61" s="16"/>
      <c r="AR61" s="16"/>
    </row>
    <row r="62" spans="2:44" ht="12">
      <c r="B62" s="16"/>
      <c r="AR62" s="16"/>
    </row>
    <row r="63" spans="2:44" ht="12">
      <c r="B63" s="16"/>
      <c r="AR63" s="16"/>
    </row>
    <row r="64" spans="2:44" s="1" customFormat="1" ht="12.75">
      <c r="B64" s="25"/>
      <c r="D64" s="34" t="s">
        <v>44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4" t="s">
        <v>45</v>
      </c>
      <c r="AI64" s="35"/>
      <c r="AJ64" s="35"/>
      <c r="AK64" s="35"/>
      <c r="AL64" s="35"/>
      <c r="AM64" s="35"/>
      <c r="AN64" s="35"/>
      <c r="AO64" s="35"/>
      <c r="AR64" s="25"/>
    </row>
    <row r="65" spans="2:44" ht="12">
      <c r="B65" s="16"/>
      <c r="AR65" s="16"/>
    </row>
    <row r="66" spans="2:44" ht="12">
      <c r="B66" s="16"/>
      <c r="AR66" s="16"/>
    </row>
    <row r="67" spans="2:44" ht="12">
      <c r="B67" s="16"/>
      <c r="AR67" s="16"/>
    </row>
    <row r="68" spans="2:44" ht="12">
      <c r="B68" s="16"/>
      <c r="AR68" s="16"/>
    </row>
    <row r="69" spans="2:44" ht="12">
      <c r="B69" s="16"/>
      <c r="AR69" s="16"/>
    </row>
    <row r="70" spans="2:44" ht="12">
      <c r="B70" s="16"/>
      <c r="AR70" s="16"/>
    </row>
    <row r="71" spans="2:44" ht="12">
      <c r="B71" s="16"/>
      <c r="AR71" s="16"/>
    </row>
    <row r="72" spans="2:44" ht="12">
      <c r="B72" s="16"/>
      <c r="AR72" s="16"/>
    </row>
    <row r="73" spans="2:44" ht="12">
      <c r="B73" s="16"/>
      <c r="AR73" s="16"/>
    </row>
    <row r="74" spans="2:44" ht="12">
      <c r="B74" s="16"/>
      <c r="AR74" s="16"/>
    </row>
    <row r="75" spans="2:44" s="1" customFormat="1" ht="12.75">
      <c r="B75" s="25"/>
      <c r="D75" s="36" t="s">
        <v>42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6" t="s">
        <v>43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6" t="s">
        <v>42</v>
      </c>
      <c r="AI75" s="27"/>
      <c r="AJ75" s="27"/>
      <c r="AK75" s="27"/>
      <c r="AL75" s="27"/>
      <c r="AM75" s="36" t="s">
        <v>43</v>
      </c>
      <c r="AN75" s="27"/>
      <c r="AO75" s="27"/>
      <c r="AR75" s="25"/>
    </row>
    <row r="76" spans="2:44" s="1" customFormat="1" ht="12">
      <c r="B76" s="25"/>
      <c r="AR76" s="25"/>
    </row>
    <row r="77" spans="2:44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25"/>
    </row>
    <row r="81" spans="2:44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25"/>
    </row>
    <row r="82" spans="2:44" s="1" customFormat="1" ht="24.95" customHeight="1">
      <c r="B82" s="25"/>
      <c r="C82" s="17" t="s">
        <v>46</v>
      </c>
      <c r="AR82" s="25"/>
    </row>
    <row r="83" spans="2:44" s="1" customFormat="1" ht="6.95" customHeight="1">
      <c r="B83" s="25"/>
      <c r="AR83" s="25"/>
    </row>
    <row r="84" spans="2:44" s="3" customFormat="1" ht="12" customHeight="1">
      <c r="B84" s="41"/>
      <c r="C84" s="22" t="s">
        <v>12</v>
      </c>
      <c r="L84" s="3" t="str">
        <f>K5</f>
        <v>2020-2201</v>
      </c>
      <c r="AR84" s="41"/>
    </row>
    <row r="85" spans="2:44" s="4" customFormat="1" ht="36.95" customHeight="1">
      <c r="B85" s="42"/>
      <c r="C85" s="43" t="s">
        <v>13</v>
      </c>
      <c r="L85" s="153" t="str">
        <f>K6</f>
        <v xml:space="preserve">„Oprava sociálního zařízení v objektu  B“ </v>
      </c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R85" s="42"/>
    </row>
    <row r="86" spans="2:44" s="1" customFormat="1" ht="6.95" customHeight="1">
      <c r="B86" s="25"/>
      <c r="AR86" s="25"/>
    </row>
    <row r="87" spans="2:44" s="1" customFormat="1" ht="12" customHeight="1">
      <c r="B87" s="25"/>
      <c r="C87" s="22" t="s">
        <v>16</v>
      </c>
      <c r="L87" s="44" t="str">
        <f>IF(K8="","",K8)</f>
        <v/>
      </c>
      <c r="AI87" s="22" t="s">
        <v>17</v>
      </c>
      <c r="AM87" s="155">
        <f>IF(AN8="","",AN8)</f>
        <v>43899</v>
      </c>
      <c r="AN87" s="155"/>
      <c r="AR87" s="25"/>
    </row>
    <row r="88" spans="2:44" s="1" customFormat="1" ht="6.95" customHeight="1">
      <c r="B88" s="25"/>
      <c r="AR88" s="25"/>
    </row>
    <row r="89" spans="2:56" s="1" customFormat="1" ht="15.2" customHeight="1">
      <c r="B89" s="25"/>
      <c r="C89" s="22" t="s">
        <v>18</v>
      </c>
      <c r="L89" s="3" t="str">
        <f>IF(E11="","",E11)</f>
        <v xml:space="preserve"> </v>
      </c>
      <c r="AI89" s="22" t="s">
        <v>23</v>
      </c>
      <c r="AM89" s="156" t="str">
        <f>IF(E17="","",E17)</f>
        <v xml:space="preserve"> </v>
      </c>
      <c r="AN89" s="157"/>
      <c r="AO89" s="157"/>
      <c r="AP89" s="157"/>
      <c r="AR89" s="25"/>
      <c r="AS89" s="158" t="s">
        <v>47</v>
      </c>
      <c r="AT89" s="159"/>
      <c r="AU89" s="46"/>
      <c r="AV89" s="46"/>
      <c r="AW89" s="46"/>
      <c r="AX89" s="46"/>
      <c r="AY89" s="46"/>
      <c r="AZ89" s="46"/>
      <c r="BA89" s="46"/>
      <c r="BB89" s="46"/>
      <c r="BC89" s="46"/>
      <c r="BD89" s="47"/>
    </row>
    <row r="90" spans="2:56" s="1" customFormat="1" ht="15.2" customHeight="1">
      <c r="B90" s="25"/>
      <c r="C90" s="22" t="s">
        <v>22</v>
      </c>
      <c r="L90" s="3" t="str">
        <f>IF(E14="","",E14)</f>
        <v xml:space="preserve"> </v>
      </c>
      <c r="AI90" s="22" t="s">
        <v>25</v>
      </c>
      <c r="AM90" s="156" t="str">
        <f>IF(E20="","",E20)</f>
        <v xml:space="preserve"> </v>
      </c>
      <c r="AN90" s="157"/>
      <c r="AO90" s="157"/>
      <c r="AP90" s="157"/>
      <c r="AR90" s="25"/>
      <c r="AS90" s="160"/>
      <c r="AT90" s="161"/>
      <c r="AU90" s="48"/>
      <c r="AV90" s="48"/>
      <c r="AW90" s="48"/>
      <c r="AX90" s="48"/>
      <c r="AY90" s="48"/>
      <c r="AZ90" s="48"/>
      <c r="BA90" s="48"/>
      <c r="BB90" s="48"/>
      <c r="BC90" s="48"/>
      <c r="BD90" s="49"/>
    </row>
    <row r="91" spans="2:56" s="1" customFormat="1" ht="10.9" customHeight="1">
      <c r="B91" s="25"/>
      <c r="AR91" s="25"/>
      <c r="AS91" s="160"/>
      <c r="AT91" s="161"/>
      <c r="AU91" s="48"/>
      <c r="AV91" s="48"/>
      <c r="AW91" s="48"/>
      <c r="AX91" s="48"/>
      <c r="AY91" s="48"/>
      <c r="AZ91" s="48"/>
      <c r="BA91" s="48"/>
      <c r="BB91" s="48"/>
      <c r="BC91" s="48"/>
      <c r="BD91" s="49"/>
    </row>
    <row r="92" spans="2:56" s="1" customFormat="1" ht="29.25" customHeight="1">
      <c r="B92" s="25"/>
      <c r="C92" s="162" t="s">
        <v>48</v>
      </c>
      <c r="D92" s="163"/>
      <c r="E92" s="163"/>
      <c r="F92" s="163"/>
      <c r="G92" s="163"/>
      <c r="H92" s="50"/>
      <c r="I92" s="164" t="s">
        <v>49</v>
      </c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5" t="s">
        <v>50</v>
      </c>
      <c r="AH92" s="163"/>
      <c r="AI92" s="163"/>
      <c r="AJ92" s="163"/>
      <c r="AK92" s="163"/>
      <c r="AL92" s="163"/>
      <c r="AM92" s="163"/>
      <c r="AN92" s="164" t="s">
        <v>51</v>
      </c>
      <c r="AO92" s="163"/>
      <c r="AP92" s="166"/>
      <c r="AQ92" s="51" t="s">
        <v>52</v>
      </c>
      <c r="AR92" s="25"/>
      <c r="AS92" s="52" t="s">
        <v>53</v>
      </c>
      <c r="AT92" s="53" t="s">
        <v>54</v>
      </c>
      <c r="AU92" s="53" t="s">
        <v>55</v>
      </c>
      <c r="AV92" s="53" t="s">
        <v>56</v>
      </c>
      <c r="AW92" s="53" t="s">
        <v>57</v>
      </c>
      <c r="AX92" s="53" t="s">
        <v>58</v>
      </c>
      <c r="AY92" s="53" t="s">
        <v>59</v>
      </c>
      <c r="AZ92" s="53" t="s">
        <v>60</v>
      </c>
      <c r="BA92" s="53" t="s">
        <v>61</v>
      </c>
      <c r="BB92" s="53" t="s">
        <v>62</v>
      </c>
      <c r="BC92" s="53" t="s">
        <v>63</v>
      </c>
      <c r="BD92" s="54" t="s">
        <v>64</v>
      </c>
    </row>
    <row r="93" spans="2:56" s="1" customFormat="1" ht="10.9" customHeight="1">
      <c r="B93" s="25"/>
      <c r="AR93" s="25"/>
      <c r="AS93" s="55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7"/>
    </row>
    <row r="94" spans="2:90" s="5" customFormat="1" ht="32.45" customHeight="1">
      <c r="B94" s="56"/>
      <c r="C94" s="57" t="s">
        <v>65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170">
        <f>ROUND(AG95,2)</f>
        <v>0</v>
      </c>
      <c r="AH94" s="170"/>
      <c r="AI94" s="170"/>
      <c r="AJ94" s="170"/>
      <c r="AK94" s="170"/>
      <c r="AL94" s="170"/>
      <c r="AM94" s="170"/>
      <c r="AN94" s="171">
        <f>SUM(AG94,AT94)</f>
        <v>0</v>
      </c>
      <c r="AO94" s="171"/>
      <c r="AP94" s="171"/>
      <c r="AQ94" s="60" t="s">
        <v>1</v>
      </c>
      <c r="AR94" s="56"/>
      <c r="AS94" s="61">
        <f>ROUND(AS95,2)</f>
        <v>0</v>
      </c>
      <c r="AT94" s="62">
        <f>ROUND(SUM(AV94:AW94),2)</f>
        <v>0</v>
      </c>
      <c r="AU94" s="63">
        <f>ROUND(AU95,5)</f>
        <v>990.93981</v>
      </c>
      <c r="AV94" s="62">
        <f>ROUND(AZ94*L29,2)</f>
        <v>0</v>
      </c>
      <c r="AW94" s="62">
        <f>ROUND(BA94*L30,2)</f>
        <v>0</v>
      </c>
      <c r="AX94" s="62">
        <f>ROUND(BB94*L29,2)</f>
        <v>0</v>
      </c>
      <c r="AY94" s="62">
        <f>ROUND(BC94*L30,2)</f>
        <v>0</v>
      </c>
      <c r="AZ94" s="62">
        <f>ROUND(AZ95,2)</f>
        <v>0</v>
      </c>
      <c r="BA94" s="62">
        <f>ROUND(BA95,2)</f>
        <v>0</v>
      </c>
      <c r="BB94" s="62">
        <f>ROUND(BB95,2)</f>
        <v>0</v>
      </c>
      <c r="BC94" s="62">
        <f>ROUND(BC95,2)</f>
        <v>0</v>
      </c>
      <c r="BD94" s="64">
        <f>ROUND(BD95,2)</f>
        <v>0</v>
      </c>
      <c r="BS94" s="65" t="s">
        <v>66</v>
      </c>
      <c r="BT94" s="65" t="s">
        <v>67</v>
      </c>
      <c r="BU94" s="66" t="s">
        <v>68</v>
      </c>
      <c r="BV94" s="65" t="s">
        <v>69</v>
      </c>
      <c r="BW94" s="65" t="s">
        <v>4</v>
      </c>
      <c r="BX94" s="65" t="s">
        <v>70</v>
      </c>
      <c r="CL94" s="65" t="s">
        <v>1</v>
      </c>
    </row>
    <row r="95" spans="1:91" s="6" customFormat="1" ht="16.5" customHeight="1">
      <c r="A95" s="67" t="s">
        <v>71</v>
      </c>
      <c r="B95" s="68"/>
      <c r="C95" s="69"/>
      <c r="D95" s="169" t="s">
        <v>72</v>
      </c>
      <c r="E95" s="169"/>
      <c r="F95" s="169"/>
      <c r="G95" s="169"/>
      <c r="H95" s="169"/>
      <c r="I95" s="70"/>
      <c r="J95" s="169" t="s">
        <v>73</v>
      </c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7">
        <f>'SO01 - Rekonstrukce toale...'!J30</f>
        <v>0</v>
      </c>
      <c r="AH95" s="168"/>
      <c r="AI95" s="168"/>
      <c r="AJ95" s="168"/>
      <c r="AK95" s="168"/>
      <c r="AL95" s="168"/>
      <c r="AM95" s="168"/>
      <c r="AN95" s="167">
        <f>SUM(AG95,AT95)</f>
        <v>0</v>
      </c>
      <c r="AO95" s="168"/>
      <c r="AP95" s="168"/>
      <c r="AQ95" s="71" t="s">
        <v>74</v>
      </c>
      <c r="AR95" s="68"/>
      <c r="AS95" s="72">
        <v>0</v>
      </c>
      <c r="AT95" s="73">
        <f>ROUND(SUM(AV95:AW95),2)</f>
        <v>0</v>
      </c>
      <c r="AU95" s="74">
        <f>'SO01 - Rekonstrukce toale...'!P137</f>
        <v>990.939809</v>
      </c>
      <c r="AV95" s="73">
        <f>'SO01 - Rekonstrukce toale...'!J33</f>
        <v>0</v>
      </c>
      <c r="AW95" s="73">
        <f>'SO01 - Rekonstrukce toale...'!J34</f>
        <v>0</v>
      </c>
      <c r="AX95" s="73">
        <f>'SO01 - Rekonstrukce toale...'!J35</f>
        <v>0</v>
      </c>
      <c r="AY95" s="73">
        <f>'SO01 - Rekonstrukce toale...'!J36</f>
        <v>0</v>
      </c>
      <c r="AZ95" s="73">
        <f>'SO01 - Rekonstrukce toale...'!F33</f>
        <v>0</v>
      </c>
      <c r="BA95" s="73">
        <f>'SO01 - Rekonstrukce toale...'!F34</f>
        <v>0</v>
      </c>
      <c r="BB95" s="73">
        <f>'SO01 - Rekonstrukce toale...'!F35</f>
        <v>0</v>
      </c>
      <c r="BC95" s="73">
        <f>'SO01 - Rekonstrukce toale...'!F36</f>
        <v>0</v>
      </c>
      <c r="BD95" s="75">
        <f>'SO01 - Rekonstrukce toale...'!F37</f>
        <v>0</v>
      </c>
      <c r="BT95" s="76" t="s">
        <v>75</v>
      </c>
      <c r="BV95" s="76" t="s">
        <v>69</v>
      </c>
      <c r="BW95" s="76" t="s">
        <v>76</v>
      </c>
      <c r="BX95" s="76" t="s">
        <v>4</v>
      </c>
      <c r="CL95" s="76" t="s">
        <v>1</v>
      </c>
      <c r="CM95" s="76" t="s">
        <v>77</v>
      </c>
    </row>
    <row r="96" spans="2:44" s="1" customFormat="1" ht="30" customHeight="1">
      <c r="B96" s="25"/>
      <c r="AR96" s="25"/>
    </row>
    <row r="97" spans="2:44" s="1" customFormat="1" ht="6.95" customHeight="1"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25"/>
    </row>
  </sheetData>
  <mergeCells count="40"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  <mergeCell ref="L28:P28"/>
    <mergeCell ref="W28:AE28"/>
    <mergeCell ref="AK28:AO28"/>
    <mergeCell ref="AK29:AO29"/>
    <mergeCell ref="L29:P29"/>
    <mergeCell ref="K5:AO5"/>
    <mergeCell ref="K6:AO6"/>
    <mergeCell ref="AR2:BE2"/>
    <mergeCell ref="E23:AN23"/>
    <mergeCell ref="AK26:AO26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SO01 - Rekonstrukce toale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22"/>
  <sheetViews>
    <sheetView showGridLines="0" tabSelected="1" workbookViewId="0" topLeftCell="A1">
      <selection activeCell="D4" sqref="D4:I4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77"/>
    </row>
    <row r="2" spans="12:46" ht="36.95" customHeight="1">
      <c r="L2" s="175" t="s">
        <v>5</v>
      </c>
      <c r="M2" s="173"/>
      <c r="N2" s="173"/>
      <c r="O2" s="173"/>
      <c r="P2" s="173"/>
      <c r="Q2" s="173"/>
      <c r="R2" s="173"/>
      <c r="S2" s="173"/>
      <c r="T2" s="173"/>
      <c r="U2" s="173"/>
      <c r="V2" s="173"/>
      <c r="AT2" s="13" t="s">
        <v>76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77</v>
      </c>
    </row>
    <row r="4" spans="2:46" ht="24.95" customHeight="1">
      <c r="B4" s="16"/>
      <c r="D4" s="152" t="s">
        <v>415</v>
      </c>
      <c r="L4" s="16"/>
      <c r="M4" s="78" t="s">
        <v>10</v>
      </c>
      <c r="AT4" s="13" t="s">
        <v>3</v>
      </c>
    </row>
    <row r="5" spans="2:12" ht="16.5" customHeight="1">
      <c r="B5" s="16"/>
      <c r="D5" s="151" t="s">
        <v>78</v>
      </c>
      <c r="L5" s="16"/>
    </row>
    <row r="6" spans="2:12" ht="12" customHeight="1">
      <c r="B6" s="16"/>
      <c r="D6" s="22" t="s">
        <v>13</v>
      </c>
      <c r="L6" s="16"/>
    </row>
    <row r="7" spans="2:12" ht="16.5" customHeight="1">
      <c r="B7" s="16"/>
      <c r="E7" s="188" t="str">
        <f>'Rekapitulace stavby'!K6</f>
        <v xml:space="preserve">„Oprava sociálního zařízení v objektu  B“ </v>
      </c>
      <c r="F7" s="189"/>
      <c r="G7" s="189"/>
      <c r="H7" s="189"/>
      <c r="L7" s="16"/>
    </row>
    <row r="8" spans="2:12" s="1" customFormat="1" ht="12" customHeight="1">
      <c r="B8" s="25"/>
      <c r="D8" s="22" t="s">
        <v>79</v>
      </c>
      <c r="L8" s="25"/>
    </row>
    <row r="9" spans="2:12" s="1" customFormat="1" ht="36.95" customHeight="1">
      <c r="B9" s="25"/>
      <c r="E9" s="190" t="s">
        <v>416</v>
      </c>
      <c r="F9" s="187"/>
      <c r="G9" s="187"/>
      <c r="H9" s="187"/>
      <c r="L9" s="25"/>
    </row>
    <row r="10" spans="2:12" s="1" customFormat="1" ht="12">
      <c r="B10" s="25"/>
      <c r="L10" s="25"/>
    </row>
    <row r="11" spans="2:12" s="1" customFormat="1" ht="12" customHeight="1">
      <c r="B11" s="25"/>
      <c r="D11" s="22" t="s">
        <v>14</v>
      </c>
      <c r="F11" s="20" t="s">
        <v>1</v>
      </c>
      <c r="I11" s="22" t="s">
        <v>15</v>
      </c>
      <c r="J11" s="20" t="s">
        <v>1</v>
      </c>
      <c r="L11" s="25"/>
    </row>
    <row r="12" spans="2:12" s="1" customFormat="1" ht="12" customHeight="1">
      <c r="B12" s="25"/>
      <c r="D12" s="22" t="s">
        <v>16</v>
      </c>
      <c r="F12" s="20"/>
      <c r="I12" s="22" t="s">
        <v>17</v>
      </c>
      <c r="J12" s="45">
        <v>43899</v>
      </c>
      <c r="L12" s="25"/>
    </row>
    <row r="13" spans="2:12" s="1" customFormat="1" ht="10.9" customHeight="1">
      <c r="B13" s="25"/>
      <c r="L13" s="25"/>
    </row>
    <row r="14" spans="2:12" s="1" customFormat="1" ht="12" customHeight="1">
      <c r="B14" s="25"/>
      <c r="D14" s="22" t="s">
        <v>18</v>
      </c>
      <c r="I14" s="22" t="s">
        <v>19</v>
      </c>
      <c r="J14" s="20" t="str">
        <f>IF('Rekapitulace stavby'!AN10="","",'Rekapitulace stavby'!AN10)</f>
        <v/>
      </c>
      <c r="L14" s="25"/>
    </row>
    <row r="15" spans="2:12" s="1" customFormat="1" ht="18" customHeight="1">
      <c r="B15" s="25"/>
      <c r="E15" s="20" t="str">
        <f>IF('Rekapitulace stavby'!E11="","",'Rekapitulace stavby'!E11)</f>
        <v xml:space="preserve"> </v>
      </c>
      <c r="I15" s="22" t="s">
        <v>21</v>
      </c>
      <c r="J15" s="20" t="str">
        <f>IF('Rekapitulace stavby'!AN11="","",'Rekapitulace stavby'!AN11)</f>
        <v/>
      </c>
      <c r="L15" s="25"/>
    </row>
    <row r="16" spans="2:12" s="1" customFormat="1" ht="6.95" customHeight="1">
      <c r="B16" s="25"/>
      <c r="L16" s="25"/>
    </row>
    <row r="17" spans="2:12" s="1" customFormat="1" ht="12" customHeight="1">
      <c r="B17" s="25"/>
      <c r="D17" s="22" t="s">
        <v>22</v>
      </c>
      <c r="I17" s="22" t="s">
        <v>19</v>
      </c>
      <c r="J17" s="20"/>
      <c r="L17" s="25"/>
    </row>
    <row r="18" spans="2:12" s="1" customFormat="1" ht="18" customHeight="1">
      <c r="B18" s="25"/>
      <c r="E18" s="172" t="str">
        <f>'Rekapitulace stavby'!E14</f>
        <v xml:space="preserve"> </v>
      </c>
      <c r="F18" s="172"/>
      <c r="G18" s="172"/>
      <c r="H18" s="172"/>
      <c r="I18" s="22" t="s">
        <v>21</v>
      </c>
      <c r="J18" s="20" t="str">
        <f>'Rekapitulace stavby'!AN14</f>
        <v/>
      </c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23</v>
      </c>
      <c r="I20" s="22" t="s">
        <v>19</v>
      </c>
      <c r="J20" s="20" t="str">
        <f>IF('Rekapitulace stavby'!AN16="","",'Rekapitulace stavby'!AN16)</f>
        <v/>
      </c>
      <c r="L20" s="25"/>
    </row>
    <row r="21" spans="2:12" s="1" customFormat="1" ht="18" customHeight="1">
      <c r="B21" s="25"/>
      <c r="E21" s="20" t="str">
        <f>IF('Rekapitulace stavby'!E17="","",'Rekapitulace stavby'!E17)</f>
        <v xml:space="preserve"> </v>
      </c>
      <c r="I21" s="22" t="s">
        <v>21</v>
      </c>
      <c r="J21" s="20" t="str">
        <f>IF('Rekapitulace stavby'!AN17="","",'Rekapitulace stavby'!AN17)</f>
        <v/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25</v>
      </c>
      <c r="I23" s="22" t="s">
        <v>19</v>
      </c>
      <c r="J23" s="20" t="str">
        <f>IF('Rekapitulace stavby'!AN19="","",'Rekapitulace stavby'!AN19)</f>
        <v/>
      </c>
      <c r="L23" s="25"/>
    </row>
    <row r="24" spans="2:12" s="1" customFormat="1" ht="18" customHeight="1">
      <c r="B24" s="25"/>
      <c r="E24" s="20" t="str">
        <f>IF('Rekapitulace stavby'!E20="","",'Rekapitulace stavby'!E20)</f>
        <v xml:space="preserve"> </v>
      </c>
      <c r="I24" s="22" t="s">
        <v>21</v>
      </c>
      <c r="J24" s="20" t="str">
        <f>IF('Rekapitulace stavby'!AN20="","",'Rekapitulace stavby'!AN20)</f>
        <v/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26</v>
      </c>
      <c r="L26" s="25"/>
    </row>
    <row r="27" spans="2:12" s="7" customFormat="1" ht="16.5" customHeight="1">
      <c r="B27" s="79"/>
      <c r="E27" s="176" t="s">
        <v>1</v>
      </c>
      <c r="F27" s="176"/>
      <c r="G27" s="176"/>
      <c r="H27" s="176"/>
      <c r="L27" s="79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25.35" customHeight="1">
      <c r="B30" s="25"/>
      <c r="D30" s="80" t="s">
        <v>27</v>
      </c>
      <c r="J30" s="59">
        <f>ROUND(J137,2)</f>
        <v>0</v>
      </c>
      <c r="L30" s="25"/>
    </row>
    <row r="31" spans="2:12" s="1" customFormat="1" ht="6.95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14.45" customHeight="1">
      <c r="B32" s="25"/>
      <c r="F32" s="28" t="s">
        <v>29</v>
      </c>
      <c r="I32" s="28" t="s">
        <v>28</v>
      </c>
      <c r="J32" s="28" t="s">
        <v>30</v>
      </c>
      <c r="L32" s="25"/>
    </row>
    <row r="33" spans="2:12" s="1" customFormat="1" ht="14.45" customHeight="1">
      <c r="B33" s="25"/>
      <c r="D33" s="81" t="s">
        <v>31</v>
      </c>
      <c r="E33" s="22" t="s">
        <v>32</v>
      </c>
      <c r="F33" s="82">
        <f>ROUND((SUM(BE137:BE221)),2)</f>
        <v>0</v>
      </c>
      <c r="I33" s="83">
        <v>0.21</v>
      </c>
      <c r="J33" s="82">
        <f>ROUND(((SUM(BE137:BE221))*I33),2)</f>
        <v>0</v>
      </c>
      <c r="L33" s="25"/>
    </row>
    <row r="34" spans="2:12" s="1" customFormat="1" ht="14.45" customHeight="1">
      <c r="B34" s="25"/>
      <c r="E34" s="22" t="s">
        <v>33</v>
      </c>
      <c r="F34" s="82">
        <f>ROUND((SUM(BF137:BF221)),2)</f>
        <v>0</v>
      </c>
      <c r="I34" s="83">
        <v>0.15</v>
      </c>
      <c r="J34" s="82">
        <f>ROUND(((SUM(BF137:BF221))*I34),2)</f>
        <v>0</v>
      </c>
      <c r="L34" s="25"/>
    </row>
    <row r="35" spans="2:12" s="1" customFormat="1" ht="14.45" customHeight="1" hidden="1">
      <c r="B35" s="25"/>
      <c r="E35" s="22" t="s">
        <v>34</v>
      </c>
      <c r="F35" s="82">
        <f>ROUND((SUM(BG137:BG221)),2)</f>
        <v>0</v>
      </c>
      <c r="I35" s="83">
        <v>0.21</v>
      </c>
      <c r="J35" s="82">
        <f>0</f>
        <v>0</v>
      </c>
      <c r="L35" s="25"/>
    </row>
    <row r="36" spans="2:12" s="1" customFormat="1" ht="14.45" customHeight="1" hidden="1">
      <c r="B36" s="25"/>
      <c r="E36" s="22" t="s">
        <v>35</v>
      </c>
      <c r="F36" s="82">
        <f>ROUND((SUM(BH137:BH221)),2)</f>
        <v>0</v>
      </c>
      <c r="I36" s="83">
        <v>0.15</v>
      </c>
      <c r="J36" s="82">
        <f>0</f>
        <v>0</v>
      </c>
      <c r="L36" s="25"/>
    </row>
    <row r="37" spans="2:12" s="1" customFormat="1" ht="14.45" customHeight="1" hidden="1">
      <c r="B37" s="25"/>
      <c r="E37" s="22" t="s">
        <v>36</v>
      </c>
      <c r="F37" s="82">
        <f>ROUND((SUM(BI137:BI221)),2)</f>
        <v>0</v>
      </c>
      <c r="I37" s="83">
        <v>0</v>
      </c>
      <c r="J37" s="82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84"/>
      <c r="D39" s="85" t="s">
        <v>37</v>
      </c>
      <c r="E39" s="50"/>
      <c r="F39" s="50"/>
      <c r="G39" s="86" t="s">
        <v>38</v>
      </c>
      <c r="H39" s="87" t="s">
        <v>39</v>
      </c>
      <c r="I39" s="50"/>
      <c r="J39" s="88">
        <f>SUM(J30:J37)</f>
        <v>0</v>
      </c>
      <c r="K39" s="89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4" t="s">
        <v>40</v>
      </c>
      <c r="E50" s="35"/>
      <c r="F50" s="35"/>
      <c r="G50" s="34" t="s">
        <v>41</v>
      </c>
      <c r="H50" s="35"/>
      <c r="I50" s="35"/>
      <c r="J50" s="35"/>
      <c r="K50" s="35"/>
      <c r="L50" s="25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2:12" s="1" customFormat="1" ht="12.75">
      <c r="B61" s="25"/>
      <c r="D61" s="36" t="s">
        <v>42</v>
      </c>
      <c r="E61" s="27"/>
      <c r="F61" s="90" t="s">
        <v>43</v>
      </c>
      <c r="G61" s="36" t="s">
        <v>42</v>
      </c>
      <c r="H61" s="27"/>
      <c r="I61" s="27"/>
      <c r="J61" s="91" t="s">
        <v>43</v>
      </c>
      <c r="K61" s="27"/>
      <c r="L61" s="25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2:12" s="1" customFormat="1" ht="12.75">
      <c r="B65" s="25"/>
      <c r="D65" s="34" t="s">
        <v>44</v>
      </c>
      <c r="E65" s="35"/>
      <c r="F65" s="35"/>
      <c r="G65" s="34" t="s">
        <v>45</v>
      </c>
      <c r="H65" s="35"/>
      <c r="I65" s="35"/>
      <c r="J65" s="35"/>
      <c r="K65" s="35"/>
      <c r="L65" s="25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2:12" s="1" customFormat="1" ht="12.75">
      <c r="B76" s="25"/>
      <c r="D76" s="36" t="s">
        <v>42</v>
      </c>
      <c r="E76" s="27"/>
      <c r="F76" s="90" t="s">
        <v>43</v>
      </c>
      <c r="G76" s="36" t="s">
        <v>42</v>
      </c>
      <c r="H76" s="27"/>
      <c r="I76" s="27"/>
      <c r="J76" s="91" t="s">
        <v>43</v>
      </c>
      <c r="K76" s="27"/>
      <c r="L76" s="25"/>
    </row>
    <row r="77" spans="2:12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12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12" s="1" customFormat="1" ht="24.95" customHeight="1">
      <c r="B82" s="25"/>
      <c r="C82" s="17" t="s">
        <v>80</v>
      </c>
      <c r="L82" s="25"/>
    </row>
    <row r="83" spans="2:12" s="1" customFormat="1" ht="6.95" customHeight="1">
      <c r="B83" s="25"/>
      <c r="L83" s="25"/>
    </row>
    <row r="84" spans="2:12" s="1" customFormat="1" ht="12" customHeight="1">
      <c r="B84" s="25"/>
      <c r="C84" s="22" t="s">
        <v>13</v>
      </c>
      <c r="L84" s="25"/>
    </row>
    <row r="85" spans="2:12" s="1" customFormat="1" ht="16.5" customHeight="1">
      <c r="B85" s="25"/>
      <c r="E85" s="188" t="str">
        <f>E7</f>
        <v xml:space="preserve">„Oprava sociálního zařízení v objektu  B“ </v>
      </c>
      <c r="F85" s="189"/>
      <c r="G85" s="189"/>
      <c r="H85" s="189"/>
      <c r="L85" s="25"/>
    </row>
    <row r="86" spans="2:12" s="1" customFormat="1" ht="12" customHeight="1">
      <c r="B86" s="25"/>
      <c r="C86" s="22" t="s">
        <v>79</v>
      </c>
      <c r="L86" s="25"/>
    </row>
    <row r="87" spans="2:12" s="1" customFormat="1" ht="16.5" customHeight="1">
      <c r="B87" s="25"/>
      <c r="E87" s="153" t="str">
        <f>E9</f>
        <v xml:space="preserve">SO02 - „Oprava sociálního zařízení v objektu  B“  </v>
      </c>
      <c r="F87" s="187"/>
      <c r="G87" s="187"/>
      <c r="H87" s="187"/>
      <c r="L87" s="25"/>
    </row>
    <row r="88" spans="2:12" s="1" customFormat="1" ht="6.95" customHeight="1">
      <c r="B88" s="25"/>
      <c r="L88" s="25"/>
    </row>
    <row r="89" spans="2:12" s="1" customFormat="1" ht="12" customHeight="1">
      <c r="B89" s="25"/>
      <c r="C89" s="22" t="s">
        <v>16</v>
      </c>
      <c r="F89" s="20"/>
      <c r="I89" s="22" t="s">
        <v>17</v>
      </c>
      <c r="J89" s="45">
        <v>43899</v>
      </c>
      <c r="L89" s="25"/>
    </row>
    <row r="90" spans="2:12" s="1" customFormat="1" ht="6.95" customHeight="1">
      <c r="B90" s="25"/>
      <c r="L90" s="25"/>
    </row>
    <row r="91" spans="2:12" s="1" customFormat="1" ht="15.2" customHeight="1">
      <c r="B91" s="25"/>
      <c r="C91" s="22" t="s">
        <v>18</v>
      </c>
      <c r="F91" s="20" t="str">
        <f>E15</f>
        <v xml:space="preserve"> </v>
      </c>
      <c r="I91" s="22" t="s">
        <v>23</v>
      </c>
      <c r="J91" s="23" t="str">
        <f>E21</f>
        <v xml:space="preserve"> </v>
      </c>
      <c r="L91" s="25"/>
    </row>
    <row r="92" spans="2:12" s="1" customFormat="1" ht="15.2" customHeight="1">
      <c r="B92" s="25"/>
      <c r="C92" s="22" t="s">
        <v>22</v>
      </c>
      <c r="F92" s="20" t="str">
        <f>IF(E18="","",E18)</f>
        <v xml:space="preserve"> </v>
      </c>
      <c r="I92" s="22" t="s">
        <v>25</v>
      </c>
      <c r="J92" s="23" t="str">
        <f>E24</f>
        <v xml:space="preserve"> </v>
      </c>
      <c r="L92" s="25"/>
    </row>
    <row r="93" spans="2:12" s="1" customFormat="1" ht="10.35" customHeight="1">
      <c r="B93" s="25"/>
      <c r="L93" s="25"/>
    </row>
    <row r="94" spans="2:12" s="1" customFormat="1" ht="29.25" customHeight="1">
      <c r="B94" s="25"/>
      <c r="C94" s="92" t="s">
        <v>81</v>
      </c>
      <c r="D94" s="84"/>
      <c r="E94" s="84"/>
      <c r="F94" s="84"/>
      <c r="G94" s="84"/>
      <c r="H94" s="84"/>
      <c r="I94" s="84"/>
      <c r="J94" s="93" t="s">
        <v>82</v>
      </c>
      <c r="K94" s="84"/>
      <c r="L94" s="25"/>
    </row>
    <row r="95" spans="2:12" s="1" customFormat="1" ht="10.35" customHeight="1">
      <c r="B95" s="25"/>
      <c r="L95" s="25"/>
    </row>
    <row r="96" spans="2:47" s="1" customFormat="1" ht="22.9" customHeight="1">
      <c r="B96" s="25"/>
      <c r="C96" s="94" t="s">
        <v>83</v>
      </c>
      <c r="J96" s="59">
        <f>J137</f>
        <v>0</v>
      </c>
      <c r="L96" s="25"/>
      <c r="AU96" s="13" t="s">
        <v>84</v>
      </c>
    </row>
    <row r="97" spans="2:12" s="8" customFormat="1" ht="24.95" customHeight="1">
      <c r="B97" s="95"/>
      <c r="D97" s="96" t="s">
        <v>85</v>
      </c>
      <c r="E97" s="97"/>
      <c r="F97" s="97"/>
      <c r="G97" s="97"/>
      <c r="H97" s="97"/>
      <c r="I97" s="97"/>
      <c r="J97" s="98">
        <f>J138</f>
        <v>0</v>
      </c>
      <c r="L97" s="95"/>
    </row>
    <row r="98" spans="2:12" s="9" customFormat="1" ht="19.9" customHeight="1">
      <c r="B98" s="99"/>
      <c r="D98" s="100" t="s">
        <v>86</v>
      </c>
      <c r="E98" s="101"/>
      <c r="F98" s="101"/>
      <c r="G98" s="101"/>
      <c r="H98" s="101"/>
      <c r="I98" s="101"/>
      <c r="J98" s="102">
        <f>J139</f>
        <v>0</v>
      </c>
      <c r="L98" s="99"/>
    </row>
    <row r="99" spans="2:12" s="9" customFormat="1" ht="19.9" customHeight="1">
      <c r="B99" s="99"/>
      <c r="D99" s="100" t="s">
        <v>87</v>
      </c>
      <c r="E99" s="101"/>
      <c r="F99" s="101"/>
      <c r="G99" s="101"/>
      <c r="H99" s="101"/>
      <c r="I99" s="101"/>
      <c r="J99" s="102">
        <f>J142</f>
        <v>0</v>
      </c>
      <c r="L99" s="99"/>
    </row>
    <row r="100" spans="2:12" s="9" customFormat="1" ht="19.9" customHeight="1">
      <c r="B100" s="99"/>
      <c r="D100" s="100" t="s">
        <v>88</v>
      </c>
      <c r="E100" s="101"/>
      <c r="F100" s="101"/>
      <c r="G100" s="101"/>
      <c r="H100" s="101"/>
      <c r="I100" s="101"/>
      <c r="J100" s="102">
        <f>J144</f>
        <v>0</v>
      </c>
      <c r="L100" s="99"/>
    </row>
    <row r="101" spans="2:12" s="9" customFormat="1" ht="19.9" customHeight="1">
      <c r="B101" s="99"/>
      <c r="D101" s="100" t="s">
        <v>89</v>
      </c>
      <c r="E101" s="101"/>
      <c r="F101" s="101"/>
      <c r="G101" s="101"/>
      <c r="H101" s="101"/>
      <c r="I101" s="101"/>
      <c r="J101" s="102">
        <f>J150</f>
        <v>0</v>
      </c>
      <c r="L101" s="99"/>
    </row>
    <row r="102" spans="2:12" s="9" customFormat="1" ht="19.9" customHeight="1">
      <c r="B102" s="99"/>
      <c r="D102" s="100" t="s">
        <v>90</v>
      </c>
      <c r="E102" s="101"/>
      <c r="F102" s="101"/>
      <c r="G102" s="101"/>
      <c r="H102" s="101"/>
      <c r="I102" s="101"/>
      <c r="J102" s="102">
        <f>J155</f>
        <v>0</v>
      </c>
      <c r="L102" s="99"/>
    </row>
    <row r="103" spans="2:12" s="8" customFormat="1" ht="24.95" customHeight="1">
      <c r="B103" s="95"/>
      <c r="D103" s="96" t="s">
        <v>91</v>
      </c>
      <c r="E103" s="97"/>
      <c r="F103" s="97"/>
      <c r="G103" s="97"/>
      <c r="H103" s="97"/>
      <c r="I103" s="97"/>
      <c r="J103" s="98">
        <f>J158</f>
        <v>0</v>
      </c>
      <c r="L103" s="95"/>
    </row>
    <row r="104" spans="2:12" s="9" customFormat="1" ht="19.9" customHeight="1">
      <c r="B104" s="99"/>
      <c r="D104" s="100" t="s">
        <v>92</v>
      </c>
      <c r="E104" s="101"/>
      <c r="F104" s="101"/>
      <c r="G104" s="101"/>
      <c r="H104" s="101"/>
      <c r="I104" s="101"/>
      <c r="J104" s="102">
        <f>J159</f>
        <v>0</v>
      </c>
      <c r="L104" s="99"/>
    </row>
    <row r="105" spans="2:12" s="9" customFormat="1" ht="19.9" customHeight="1">
      <c r="B105" s="99"/>
      <c r="D105" s="100" t="s">
        <v>93</v>
      </c>
      <c r="E105" s="101"/>
      <c r="F105" s="101"/>
      <c r="G105" s="101"/>
      <c r="H105" s="101"/>
      <c r="I105" s="101"/>
      <c r="J105" s="102">
        <f>J165</f>
        <v>0</v>
      </c>
      <c r="L105" s="99"/>
    </row>
    <row r="106" spans="2:12" s="9" customFormat="1" ht="19.9" customHeight="1">
      <c r="B106" s="99"/>
      <c r="D106" s="100" t="s">
        <v>94</v>
      </c>
      <c r="E106" s="101"/>
      <c r="F106" s="101"/>
      <c r="G106" s="101"/>
      <c r="H106" s="101"/>
      <c r="I106" s="101"/>
      <c r="J106" s="102">
        <f>J170</f>
        <v>0</v>
      </c>
      <c r="L106" s="99"/>
    </row>
    <row r="107" spans="2:12" s="9" customFormat="1" ht="19.9" customHeight="1">
      <c r="B107" s="99"/>
      <c r="D107" s="100" t="s">
        <v>95</v>
      </c>
      <c r="E107" s="101"/>
      <c r="F107" s="101"/>
      <c r="G107" s="101"/>
      <c r="H107" s="101"/>
      <c r="I107" s="101"/>
      <c r="J107" s="102">
        <f>J180</f>
        <v>0</v>
      </c>
      <c r="L107" s="99"/>
    </row>
    <row r="108" spans="2:12" s="9" customFormat="1" ht="19.9" customHeight="1">
      <c r="B108" s="99"/>
      <c r="D108" s="100" t="s">
        <v>96</v>
      </c>
      <c r="E108" s="101"/>
      <c r="F108" s="101"/>
      <c r="G108" s="101"/>
      <c r="H108" s="101"/>
      <c r="I108" s="101"/>
      <c r="J108" s="102">
        <f>J186</f>
        <v>0</v>
      </c>
      <c r="L108" s="99"/>
    </row>
    <row r="109" spans="2:12" s="9" customFormat="1" ht="19.9" customHeight="1">
      <c r="B109" s="99"/>
      <c r="D109" s="100" t="s">
        <v>97</v>
      </c>
      <c r="E109" s="101"/>
      <c r="F109" s="101"/>
      <c r="G109" s="101"/>
      <c r="H109" s="101"/>
      <c r="I109" s="101"/>
      <c r="J109" s="102">
        <f>J188</f>
        <v>0</v>
      </c>
      <c r="L109" s="99"/>
    </row>
    <row r="110" spans="2:12" s="9" customFormat="1" ht="19.9" customHeight="1">
      <c r="B110" s="99"/>
      <c r="D110" s="100" t="s">
        <v>98</v>
      </c>
      <c r="E110" s="101"/>
      <c r="F110" s="101"/>
      <c r="G110" s="101"/>
      <c r="H110" s="101"/>
      <c r="I110" s="101"/>
      <c r="J110" s="102">
        <f>J195</f>
        <v>0</v>
      </c>
      <c r="L110" s="99"/>
    </row>
    <row r="111" spans="2:12" s="9" customFormat="1" ht="19.9" customHeight="1">
      <c r="B111" s="99"/>
      <c r="D111" s="100" t="s">
        <v>99</v>
      </c>
      <c r="E111" s="101"/>
      <c r="F111" s="101"/>
      <c r="G111" s="101"/>
      <c r="H111" s="101"/>
      <c r="I111" s="101"/>
      <c r="J111" s="102">
        <f>J199</f>
        <v>0</v>
      </c>
      <c r="L111" s="99"/>
    </row>
    <row r="112" spans="2:12" s="9" customFormat="1" ht="19.9" customHeight="1">
      <c r="B112" s="99"/>
      <c r="D112" s="100" t="s">
        <v>100</v>
      </c>
      <c r="E112" s="101"/>
      <c r="F112" s="101"/>
      <c r="G112" s="101"/>
      <c r="H112" s="101"/>
      <c r="I112" s="101"/>
      <c r="J112" s="102">
        <f>J206</f>
        <v>0</v>
      </c>
      <c r="L112" s="99"/>
    </row>
    <row r="113" spans="2:12" s="9" customFormat="1" ht="19.9" customHeight="1">
      <c r="B113" s="99"/>
      <c r="D113" s="100" t="s">
        <v>101</v>
      </c>
      <c r="E113" s="101"/>
      <c r="F113" s="101"/>
      <c r="G113" s="101"/>
      <c r="H113" s="101"/>
      <c r="I113" s="101"/>
      <c r="J113" s="102">
        <f>J213</f>
        <v>0</v>
      </c>
      <c r="L113" s="99"/>
    </row>
    <row r="114" spans="2:12" s="8" customFormat="1" ht="24.95" customHeight="1">
      <c r="B114" s="95"/>
      <c r="D114" s="96" t="s">
        <v>102</v>
      </c>
      <c r="E114" s="97"/>
      <c r="F114" s="97"/>
      <c r="G114" s="97"/>
      <c r="H114" s="97"/>
      <c r="I114" s="97"/>
      <c r="J114" s="98">
        <f>J215</f>
        <v>0</v>
      </c>
      <c r="L114" s="95"/>
    </row>
    <row r="115" spans="2:12" s="9" customFormat="1" ht="19.9" customHeight="1">
      <c r="B115" s="99"/>
      <c r="D115" s="100" t="s">
        <v>103</v>
      </c>
      <c r="E115" s="101"/>
      <c r="F115" s="101"/>
      <c r="G115" s="101"/>
      <c r="H115" s="101"/>
      <c r="I115" s="101"/>
      <c r="J115" s="102">
        <f>J216</f>
        <v>0</v>
      </c>
      <c r="L115" s="99"/>
    </row>
    <row r="116" spans="2:12" s="9" customFormat="1" ht="19.9" customHeight="1">
      <c r="B116" s="99"/>
      <c r="D116" s="100" t="s">
        <v>104</v>
      </c>
      <c r="E116" s="101"/>
      <c r="F116" s="101"/>
      <c r="G116" s="101"/>
      <c r="H116" s="101"/>
      <c r="I116" s="101"/>
      <c r="J116" s="102">
        <f>J218</f>
        <v>0</v>
      </c>
      <c r="L116" s="99"/>
    </row>
    <row r="117" spans="2:12" s="9" customFormat="1" ht="19.9" customHeight="1">
      <c r="B117" s="99"/>
      <c r="D117" s="100" t="s">
        <v>105</v>
      </c>
      <c r="E117" s="101"/>
      <c r="F117" s="101"/>
      <c r="G117" s="101"/>
      <c r="H117" s="101"/>
      <c r="I117" s="101"/>
      <c r="J117" s="102">
        <f>J220</f>
        <v>0</v>
      </c>
      <c r="L117" s="99"/>
    </row>
    <row r="118" spans="2:12" s="1" customFormat="1" ht="21.75" customHeight="1">
      <c r="B118" s="25"/>
      <c r="L118" s="25"/>
    </row>
    <row r="119" spans="2:12" s="1" customFormat="1" ht="6.95" customHeight="1"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25"/>
    </row>
    <row r="123" spans="2:12" s="1" customFormat="1" ht="6.95" customHeight="1"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25"/>
    </row>
    <row r="124" spans="2:12" s="1" customFormat="1" ht="24.95" customHeight="1">
      <c r="B124" s="25"/>
      <c r="C124" s="17" t="s">
        <v>106</v>
      </c>
      <c r="L124" s="25"/>
    </row>
    <row r="125" spans="2:12" s="1" customFormat="1" ht="6.95" customHeight="1">
      <c r="B125" s="25"/>
      <c r="L125" s="25"/>
    </row>
    <row r="126" spans="2:12" s="1" customFormat="1" ht="12" customHeight="1">
      <c r="B126" s="25"/>
      <c r="C126" s="22" t="s">
        <v>13</v>
      </c>
      <c r="L126" s="25"/>
    </row>
    <row r="127" spans="2:12" s="1" customFormat="1" ht="16.5" customHeight="1">
      <c r="B127" s="25"/>
      <c r="E127" s="188" t="str">
        <f>E7</f>
        <v xml:space="preserve">„Oprava sociálního zařízení v objektu  B“ </v>
      </c>
      <c r="F127" s="189"/>
      <c r="G127" s="189"/>
      <c r="H127" s="189"/>
      <c r="L127" s="25"/>
    </row>
    <row r="128" spans="2:12" s="1" customFormat="1" ht="12" customHeight="1">
      <c r="B128" s="25"/>
      <c r="C128" s="22" t="s">
        <v>79</v>
      </c>
      <c r="L128" s="25"/>
    </row>
    <row r="129" spans="2:12" s="1" customFormat="1" ht="16.5" customHeight="1">
      <c r="B129" s="25"/>
      <c r="E129" s="153" t="str">
        <f>E9</f>
        <v xml:space="preserve">SO02 - „Oprava sociálního zařízení v objektu  B“  </v>
      </c>
      <c r="F129" s="187"/>
      <c r="G129" s="187"/>
      <c r="H129" s="187"/>
      <c r="L129" s="25"/>
    </row>
    <row r="130" spans="2:12" s="1" customFormat="1" ht="6.95" customHeight="1">
      <c r="B130" s="25"/>
      <c r="L130" s="25"/>
    </row>
    <row r="131" spans="2:12" s="1" customFormat="1" ht="12" customHeight="1">
      <c r="B131" s="25"/>
      <c r="C131" s="22" t="s">
        <v>16</v>
      </c>
      <c r="F131" s="20"/>
      <c r="I131" s="22" t="s">
        <v>17</v>
      </c>
      <c r="J131" s="45">
        <f>IF(J12="","",J12)</f>
        <v>43899</v>
      </c>
      <c r="L131" s="25"/>
    </row>
    <row r="132" spans="2:12" s="1" customFormat="1" ht="6.95" customHeight="1">
      <c r="B132" s="25"/>
      <c r="L132" s="25"/>
    </row>
    <row r="133" spans="2:12" s="1" customFormat="1" ht="15.2" customHeight="1">
      <c r="B133" s="25"/>
      <c r="C133" s="22" t="s">
        <v>18</v>
      </c>
      <c r="F133" s="20" t="str">
        <f>E15</f>
        <v xml:space="preserve"> </v>
      </c>
      <c r="I133" s="22" t="s">
        <v>23</v>
      </c>
      <c r="J133" s="23" t="str">
        <f>E21</f>
        <v xml:space="preserve"> </v>
      </c>
      <c r="L133" s="25"/>
    </row>
    <row r="134" spans="2:12" s="1" customFormat="1" ht="15.2" customHeight="1">
      <c r="B134" s="25"/>
      <c r="C134" s="22" t="s">
        <v>22</v>
      </c>
      <c r="F134" s="20" t="str">
        <f>IF(E18="","",E18)</f>
        <v xml:space="preserve"> </v>
      </c>
      <c r="I134" s="22" t="s">
        <v>25</v>
      </c>
      <c r="J134" s="23" t="str">
        <f>E24</f>
        <v xml:space="preserve"> </v>
      </c>
      <c r="L134" s="25"/>
    </row>
    <row r="135" spans="2:12" s="1" customFormat="1" ht="10.35" customHeight="1">
      <c r="B135" s="25"/>
      <c r="L135" s="25"/>
    </row>
    <row r="136" spans="2:20" s="10" customFormat="1" ht="29.25" customHeight="1">
      <c r="B136" s="103"/>
      <c r="C136" s="104" t="s">
        <v>107</v>
      </c>
      <c r="D136" s="105" t="s">
        <v>52</v>
      </c>
      <c r="E136" s="105" t="s">
        <v>48</v>
      </c>
      <c r="F136" s="105" t="s">
        <v>49</v>
      </c>
      <c r="G136" s="105" t="s">
        <v>108</v>
      </c>
      <c r="H136" s="105" t="s">
        <v>109</v>
      </c>
      <c r="I136" s="105" t="s">
        <v>110</v>
      </c>
      <c r="J136" s="106" t="s">
        <v>82</v>
      </c>
      <c r="K136" s="107" t="s">
        <v>111</v>
      </c>
      <c r="L136" s="103"/>
      <c r="M136" s="52" t="s">
        <v>1</v>
      </c>
      <c r="N136" s="53" t="s">
        <v>31</v>
      </c>
      <c r="O136" s="53" t="s">
        <v>112</v>
      </c>
      <c r="P136" s="53" t="s">
        <v>113</v>
      </c>
      <c r="Q136" s="53" t="s">
        <v>114</v>
      </c>
      <c r="R136" s="53" t="s">
        <v>115</v>
      </c>
      <c r="S136" s="53" t="s">
        <v>116</v>
      </c>
      <c r="T136" s="54" t="s">
        <v>117</v>
      </c>
    </row>
    <row r="137" spans="2:63" s="1" customFormat="1" ht="22.9" customHeight="1">
      <c r="B137" s="25"/>
      <c r="C137" s="57" t="s">
        <v>118</v>
      </c>
      <c r="J137" s="108">
        <f>BK137</f>
        <v>0</v>
      </c>
      <c r="L137" s="25"/>
      <c r="M137" s="55"/>
      <c r="N137" s="46"/>
      <c r="O137" s="46"/>
      <c r="P137" s="109">
        <f>P138+P158+P215</f>
        <v>990.939809</v>
      </c>
      <c r="Q137" s="46"/>
      <c r="R137" s="109">
        <f>R138+R158+R215</f>
        <v>14.024306</v>
      </c>
      <c r="S137" s="46"/>
      <c r="T137" s="110">
        <f>T138+T158+T215</f>
        <v>21.543530000000004</v>
      </c>
      <c r="AT137" s="13" t="s">
        <v>66</v>
      </c>
      <c r="AU137" s="13" t="s">
        <v>84</v>
      </c>
      <c r="BK137" s="111">
        <f>BK138+BK158+BK215</f>
        <v>0</v>
      </c>
    </row>
    <row r="138" spans="2:63" s="11" customFormat="1" ht="25.9" customHeight="1">
      <c r="B138" s="112"/>
      <c r="D138" s="113" t="s">
        <v>66</v>
      </c>
      <c r="E138" s="114" t="s">
        <v>119</v>
      </c>
      <c r="F138" s="114" t="s">
        <v>120</v>
      </c>
      <c r="J138" s="115">
        <f>BK138</f>
        <v>0</v>
      </c>
      <c r="L138" s="112"/>
      <c r="M138" s="116"/>
      <c r="N138" s="117"/>
      <c r="O138" s="117"/>
      <c r="P138" s="118">
        <f>P139+P142+P144+P150+P155</f>
        <v>328.63440199999997</v>
      </c>
      <c r="Q138" s="117"/>
      <c r="R138" s="118">
        <f>R139+R142+R144+R150+R155</f>
        <v>5.303226</v>
      </c>
      <c r="S138" s="117"/>
      <c r="T138" s="119">
        <f>T139+T142+T144+T150+T155</f>
        <v>20.648000000000003</v>
      </c>
      <c r="AR138" s="113" t="s">
        <v>75</v>
      </c>
      <c r="AT138" s="120" t="s">
        <v>66</v>
      </c>
      <c r="AU138" s="120" t="s">
        <v>67</v>
      </c>
      <c r="AY138" s="113" t="s">
        <v>121</v>
      </c>
      <c r="BK138" s="121">
        <f>BK139+BK142+BK144+BK150+BK155</f>
        <v>0</v>
      </c>
    </row>
    <row r="139" spans="2:63" s="11" customFormat="1" ht="22.9" customHeight="1">
      <c r="B139" s="112"/>
      <c r="D139" s="113" t="s">
        <v>66</v>
      </c>
      <c r="E139" s="122" t="s">
        <v>122</v>
      </c>
      <c r="F139" s="122" t="s">
        <v>123</v>
      </c>
      <c r="J139" s="123">
        <f>BK139</f>
        <v>0</v>
      </c>
      <c r="L139" s="112"/>
      <c r="M139" s="116"/>
      <c r="N139" s="117"/>
      <c r="O139" s="117"/>
      <c r="P139" s="118">
        <f>SUM(P140:P141)</f>
        <v>28.370000000000005</v>
      </c>
      <c r="Q139" s="117"/>
      <c r="R139" s="118">
        <f>SUM(R140:R141)</f>
        <v>2.991126</v>
      </c>
      <c r="S139" s="117"/>
      <c r="T139" s="119">
        <f>SUM(T140:T141)</f>
        <v>0</v>
      </c>
      <c r="AR139" s="113" t="s">
        <v>75</v>
      </c>
      <c r="AT139" s="120" t="s">
        <v>66</v>
      </c>
      <c r="AU139" s="120" t="s">
        <v>75</v>
      </c>
      <c r="AY139" s="113" t="s">
        <v>121</v>
      </c>
      <c r="BK139" s="121">
        <f>SUM(BK140:BK141)</f>
        <v>0</v>
      </c>
    </row>
    <row r="140" spans="2:65" s="1" customFormat="1" ht="24" customHeight="1">
      <c r="B140" s="124"/>
      <c r="C140" s="125" t="s">
        <v>124</v>
      </c>
      <c r="D140" s="125" t="s">
        <v>125</v>
      </c>
      <c r="E140" s="126" t="s">
        <v>126</v>
      </c>
      <c r="F140" s="127" t="s">
        <v>127</v>
      </c>
      <c r="G140" s="128" t="s">
        <v>128</v>
      </c>
      <c r="H140" s="129">
        <v>43.2</v>
      </c>
      <c r="I140" s="130"/>
      <c r="J140" s="130">
        <f>ROUND(I140*H140,2)</f>
        <v>0</v>
      </c>
      <c r="K140" s="127" t="s">
        <v>129</v>
      </c>
      <c r="L140" s="25"/>
      <c r="M140" s="131" t="s">
        <v>1</v>
      </c>
      <c r="N140" s="132" t="s">
        <v>32</v>
      </c>
      <c r="O140" s="133">
        <v>0.525</v>
      </c>
      <c r="P140" s="133">
        <f>O140*H140</f>
        <v>22.680000000000003</v>
      </c>
      <c r="Q140" s="133">
        <v>0.06916</v>
      </c>
      <c r="R140" s="133">
        <f>Q140*H140</f>
        <v>2.987712</v>
      </c>
      <c r="S140" s="133">
        <v>0</v>
      </c>
      <c r="T140" s="134">
        <f>S140*H140</f>
        <v>0</v>
      </c>
      <c r="AR140" s="135" t="s">
        <v>130</v>
      </c>
      <c r="AT140" s="135" t="s">
        <v>125</v>
      </c>
      <c r="AU140" s="135" t="s">
        <v>77</v>
      </c>
      <c r="AY140" s="13" t="s">
        <v>121</v>
      </c>
      <c r="BE140" s="136">
        <f>IF(N140="základní",J140,0)</f>
        <v>0</v>
      </c>
      <c r="BF140" s="136">
        <f>IF(N140="snížená",J140,0)</f>
        <v>0</v>
      </c>
      <c r="BG140" s="136">
        <f>IF(N140="zákl. přenesená",J140,0)</f>
        <v>0</v>
      </c>
      <c r="BH140" s="136">
        <f>IF(N140="sníž. přenesená",J140,0)</f>
        <v>0</v>
      </c>
      <c r="BI140" s="136">
        <f>IF(N140="nulová",J140,0)</f>
        <v>0</v>
      </c>
      <c r="BJ140" s="13" t="s">
        <v>75</v>
      </c>
      <c r="BK140" s="136">
        <f>ROUND(I140*H140,2)</f>
        <v>0</v>
      </c>
      <c r="BL140" s="13" t="s">
        <v>130</v>
      </c>
      <c r="BM140" s="135" t="s">
        <v>131</v>
      </c>
    </row>
    <row r="141" spans="2:65" s="1" customFormat="1" ht="24" customHeight="1">
      <c r="B141" s="124"/>
      <c r="C141" s="125" t="s">
        <v>132</v>
      </c>
      <c r="D141" s="125" t="s">
        <v>125</v>
      </c>
      <c r="E141" s="126" t="s">
        <v>133</v>
      </c>
      <c r="F141" s="127" t="s">
        <v>134</v>
      </c>
      <c r="G141" s="128" t="s">
        <v>135</v>
      </c>
      <c r="H141" s="129">
        <v>28.45</v>
      </c>
      <c r="I141" s="130"/>
      <c r="J141" s="130">
        <f>ROUND(I141*H141,2)</f>
        <v>0</v>
      </c>
      <c r="K141" s="127" t="s">
        <v>129</v>
      </c>
      <c r="L141" s="25"/>
      <c r="M141" s="131" t="s">
        <v>1</v>
      </c>
      <c r="N141" s="132" t="s">
        <v>32</v>
      </c>
      <c r="O141" s="133">
        <v>0.2</v>
      </c>
      <c r="P141" s="133">
        <f>O141*H141</f>
        <v>5.69</v>
      </c>
      <c r="Q141" s="133">
        <v>0.00012</v>
      </c>
      <c r="R141" s="133">
        <f>Q141*H141</f>
        <v>0.003414</v>
      </c>
      <c r="S141" s="133">
        <v>0</v>
      </c>
      <c r="T141" s="134">
        <f>S141*H141</f>
        <v>0</v>
      </c>
      <c r="AR141" s="135" t="s">
        <v>130</v>
      </c>
      <c r="AT141" s="135" t="s">
        <v>125</v>
      </c>
      <c r="AU141" s="135" t="s">
        <v>77</v>
      </c>
      <c r="AY141" s="13" t="s">
        <v>121</v>
      </c>
      <c r="BE141" s="136">
        <f>IF(N141="základní",J141,0)</f>
        <v>0</v>
      </c>
      <c r="BF141" s="136">
        <f>IF(N141="snížená",J141,0)</f>
        <v>0</v>
      </c>
      <c r="BG141" s="136">
        <f>IF(N141="zákl. přenesená",J141,0)</f>
        <v>0</v>
      </c>
      <c r="BH141" s="136">
        <f>IF(N141="sníž. přenesená",J141,0)</f>
        <v>0</v>
      </c>
      <c r="BI141" s="136">
        <f>IF(N141="nulová",J141,0)</f>
        <v>0</v>
      </c>
      <c r="BJ141" s="13" t="s">
        <v>75</v>
      </c>
      <c r="BK141" s="136">
        <f>ROUND(I141*H141,2)</f>
        <v>0</v>
      </c>
      <c r="BL141" s="13" t="s">
        <v>130</v>
      </c>
      <c r="BM141" s="135" t="s">
        <v>136</v>
      </c>
    </row>
    <row r="142" spans="2:63" s="11" customFormat="1" ht="22.9" customHeight="1">
      <c r="B142" s="112"/>
      <c r="D142" s="113" t="s">
        <v>66</v>
      </c>
      <c r="E142" s="122" t="s">
        <v>137</v>
      </c>
      <c r="F142" s="122" t="s">
        <v>138</v>
      </c>
      <c r="J142" s="123">
        <f>BK142</f>
        <v>0</v>
      </c>
      <c r="L142" s="112"/>
      <c r="M142" s="116"/>
      <c r="N142" s="117"/>
      <c r="O142" s="117"/>
      <c r="P142" s="118">
        <f>P143</f>
        <v>51.38</v>
      </c>
      <c r="Q142" s="117"/>
      <c r="R142" s="118">
        <f>R143</f>
        <v>2.3121</v>
      </c>
      <c r="S142" s="117"/>
      <c r="T142" s="119">
        <f>T143</f>
        <v>0</v>
      </c>
      <c r="AR142" s="113" t="s">
        <v>75</v>
      </c>
      <c r="AT142" s="120" t="s">
        <v>66</v>
      </c>
      <c r="AU142" s="120" t="s">
        <v>75</v>
      </c>
      <c r="AY142" s="113" t="s">
        <v>121</v>
      </c>
      <c r="BK142" s="121">
        <f>BK143</f>
        <v>0</v>
      </c>
    </row>
    <row r="143" spans="2:65" s="1" customFormat="1" ht="24" customHeight="1">
      <c r="B143" s="124"/>
      <c r="C143" s="125" t="s">
        <v>139</v>
      </c>
      <c r="D143" s="125" t="s">
        <v>125</v>
      </c>
      <c r="E143" s="126" t="s">
        <v>140</v>
      </c>
      <c r="F143" s="127" t="s">
        <v>141</v>
      </c>
      <c r="G143" s="128" t="s">
        <v>128</v>
      </c>
      <c r="H143" s="129">
        <v>146.8</v>
      </c>
      <c r="I143" s="130"/>
      <c r="J143" s="130">
        <f>ROUND(I143*H143,2)</f>
        <v>0</v>
      </c>
      <c r="K143" s="127" t="s">
        <v>129</v>
      </c>
      <c r="L143" s="25"/>
      <c r="M143" s="131" t="s">
        <v>1</v>
      </c>
      <c r="N143" s="132" t="s">
        <v>32</v>
      </c>
      <c r="O143" s="133">
        <v>0.35</v>
      </c>
      <c r="P143" s="133">
        <f>O143*H143</f>
        <v>51.38</v>
      </c>
      <c r="Q143" s="133">
        <v>0.01575</v>
      </c>
      <c r="R143" s="133">
        <f>Q143*H143</f>
        <v>2.3121</v>
      </c>
      <c r="S143" s="133">
        <v>0</v>
      </c>
      <c r="T143" s="134">
        <f>S143*H143</f>
        <v>0</v>
      </c>
      <c r="AR143" s="135" t="s">
        <v>130</v>
      </c>
      <c r="AT143" s="135" t="s">
        <v>125</v>
      </c>
      <c r="AU143" s="135" t="s">
        <v>77</v>
      </c>
      <c r="AY143" s="13" t="s">
        <v>121</v>
      </c>
      <c r="BE143" s="136">
        <f>IF(N143="základní",J143,0)</f>
        <v>0</v>
      </c>
      <c r="BF143" s="136">
        <f>IF(N143="snížená",J143,0)</f>
        <v>0</v>
      </c>
      <c r="BG143" s="136">
        <f>IF(N143="zákl. přenesená",J143,0)</f>
        <v>0</v>
      </c>
      <c r="BH143" s="136">
        <f>IF(N143="sníž. přenesená",J143,0)</f>
        <v>0</v>
      </c>
      <c r="BI143" s="136">
        <f>IF(N143="nulová",J143,0)</f>
        <v>0</v>
      </c>
      <c r="BJ143" s="13" t="s">
        <v>75</v>
      </c>
      <c r="BK143" s="136">
        <f>ROUND(I143*H143,2)</f>
        <v>0</v>
      </c>
      <c r="BL143" s="13" t="s">
        <v>130</v>
      </c>
      <c r="BM143" s="135" t="s">
        <v>142</v>
      </c>
    </row>
    <row r="144" spans="2:63" s="11" customFormat="1" ht="22.9" customHeight="1">
      <c r="B144" s="112"/>
      <c r="D144" s="113" t="s">
        <v>66</v>
      </c>
      <c r="E144" s="122" t="s">
        <v>143</v>
      </c>
      <c r="F144" s="122" t="s">
        <v>144</v>
      </c>
      <c r="J144" s="123">
        <f>BK144</f>
        <v>0</v>
      </c>
      <c r="L144" s="112"/>
      <c r="M144" s="116"/>
      <c r="N144" s="117"/>
      <c r="O144" s="117"/>
      <c r="P144" s="118">
        <f>SUM(P145:P149)</f>
        <v>85.11264</v>
      </c>
      <c r="Q144" s="117"/>
      <c r="R144" s="118">
        <f>SUM(R145:R149)</f>
        <v>0</v>
      </c>
      <c r="S144" s="117"/>
      <c r="T144" s="119">
        <f>SUM(T145:T149)</f>
        <v>20.648000000000003</v>
      </c>
      <c r="AR144" s="113" t="s">
        <v>75</v>
      </c>
      <c r="AT144" s="120" t="s">
        <v>66</v>
      </c>
      <c r="AU144" s="120" t="s">
        <v>75</v>
      </c>
      <c r="AY144" s="113" t="s">
        <v>121</v>
      </c>
      <c r="BK144" s="121">
        <f>SUM(BK145:BK149)</f>
        <v>0</v>
      </c>
    </row>
    <row r="145" spans="2:65" s="1" customFormat="1" ht="16.5" customHeight="1">
      <c r="B145" s="124"/>
      <c r="C145" s="125" t="s">
        <v>130</v>
      </c>
      <c r="D145" s="125" t="s">
        <v>125</v>
      </c>
      <c r="E145" s="126" t="s">
        <v>145</v>
      </c>
      <c r="F145" s="127" t="s">
        <v>146</v>
      </c>
      <c r="G145" s="128" t="s">
        <v>128</v>
      </c>
      <c r="H145" s="129">
        <v>18</v>
      </c>
      <c r="I145" s="130"/>
      <c r="J145" s="130">
        <f>ROUND(I145*H145,2)</f>
        <v>0</v>
      </c>
      <c r="K145" s="127" t="s">
        <v>129</v>
      </c>
      <c r="L145" s="25"/>
      <c r="M145" s="131" t="s">
        <v>1</v>
      </c>
      <c r="N145" s="132" t="s">
        <v>32</v>
      </c>
      <c r="O145" s="133">
        <v>0.284</v>
      </c>
      <c r="P145" s="133">
        <f>O145*H145</f>
        <v>5.111999999999999</v>
      </c>
      <c r="Q145" s="133">
        <v>0</v>
      </c>
      <c r="R145" s="133">
        <f>Q145*H145</f>
        <v>0</v>
      </c>
      <c r="S145" s="133">
        <v>0.261</v>
      </c>
      <c r="T145" s="134">
        <f>S145*H145</f>
        <v>4.698</v>
      </c>
      <c r="AR145" s="135" t="s">
        <v>130</v>
      </c>
      <c r="AT145" s="135" t="s">
        <v>125</v>
      </c>
      <c r="AU145" s="135" t="s">
        <v>77</v>
      </c>
      <c r="AY145" s="13" t="s">
        <v>121</v>
      </c>
      <c r="BE145" s="136">
        <f>IF(N145="základní",J145,0)</f>
        <v>0</v>
      </c>
      <c r="BF145" s="136">
        <f>IF(N145="snížená",J145,0)</f>
        <v>0</v>
      </c>
      <c r="BG145" s="136">
        <f>IF(N145="zákl. přenesená",J145,0)</f>
        <v>0</v>
      </c>
      <c r="BH145" s="136">
        <f>IF(N145="sníž. přenesená",J145,0)</f>
        <v>0</v>
      </c>
      <c r="BI145" s="136">
        <f>IF(N145="nulová",J145,0)</f>
        <v>0</v>
      </c>
      <c r="BJ145" s="13" t="s">
        <v>75</v>
      </c>
      <c r="BK145" s="136">
        <f>ROUND(I145*H145,2)</f>
        <v>0</v>
      </c>
      <c r="BL145" s="13" t="s">
        <v>130</v>
      </c>
      <c r="BM145" s="135" t="s">
        <v>147</v>
      </c>
    </row>
    <row r="146" spans="2:65" s="1" customFormat="1" ht="24" customHeight="1">
      <c r="B146" s="124"/>
      <c r="C146" s="125" t="s">
        <v>148</v>
      </c>
      <c r="D146" s="125" t="s">
        <v>125</v>
      </c>
      <c r="E146" s="126" t="s">
        <v>149</v>
      </c>
      <c r="F146" s="127" t="s">
        <v>150</v>
      </c>
      <c r="G146" s="128" t="s">
        <v>128</v>
      </c>
      <c r="H146" s="129">
        <v>76.8</v>
      </c>
      <c r="I146" s="130"/>
      <c r="J146" s="130">
        <f>ROUND(I146*H146,2)</f>
        <v>0</v>
      </c>
      <c r="K146" s="127" t="s">
        <v>129</v>
      </c>
      <c r="L146" s="25"/>
      <c r="M146" s="131" t="s">
        <v>1</v>
      </c>
      <c r="N146" s="132" t="s">
        <v>32</v>
      </c>
      <c r="O146" s="133">
        <v>0.233</v>
      </c>
      <c r="P146" s="133">
        <f>O146*H146</f>
        <v>17.8944</v>
      </c>
      <c r="Q146" s="133">
        <v>0</v>
      </c>
      <c r="R146" s="133">
        <f>Q146*H146</f>
        <v>0</v>
      </c>
      <c r="S146" s="133">
        <v>0.057</v>
      </c>
      <c r="T146" s="134">
        <f>S146*H146</f>
        <v>4.3776</v>
      </c>
      <c r="AR146" s="135" t="s">
        <v>130</v>
      </c>
      <c r="AT146" s="135" t="s">
        <v>125</v>
      </c>
      <c r="AU146" s="135" t="s">
        <v>77</v>
      </c>
      <c r="AY146" s="13" t="s">
        <v>121</v>
      </c>
      <c r="BE146" s="136">
        <f>IF(N146="základní",J146,0)</f>
        <v>0</v>
      </c>
      <c r="BF146" s="136">
        <f>IF(N146="snížená",J146,0)</f>
        <v>0</v>
      </c>
      <c r="BG146" s="136">
        <f>IF(N146="zákl. přenesená",J146,0)</f>
        <v>0</v>
      </c>
      <c r="BH146" s="136">
        <f>IF(N146="sníž. přenesená",J146,0)</f>
        <v>0</v>
      </c>
      <c r="BI146" s="136">
        <f>IF(N146="nulová",J146,0)</f>
        <v>0</v>
      </c>
      <c r="BJ146" s="13" t="s">
        <v>75</v>
      </c>
      <c r="BK146" s="136">
        <f>ROUND(I146*H146,2)</f>
        <v>0</v>
      </c>
      <c r="BL146" s="13" t="s">
        <v>130</v>
      </c>
      <c r="BM146" s="135" t="s">
        <v>151</v>
      </c>
    </row>
    <row r="147" spans="2:65" s="1" customFormat="1" ht="24" customHeight="1">
      <c r="B147" s="124"/>
      <c r="C147" s="125" t="s">
        <v>152</v>
      </c>
      <c r="D147" s="125" t="s">
        <v>125</v>
      </c>
      <c r="E147" s="126" t="s">
        <v>153</v>
      </c>
      <c r="F147" s="127" t="s">
        <v>414</v>
      </c>
      <c r="G147" s="128" t="s">
        <v>128</v>
      </c>
      <c r="H147" s="129">
        <v>36.4</v>
      </c>
      <c r="I147" s="130"/>
      <c r="J147" s="130">
        <f>ROUND(I147*H147,2)</f>
        <v>0</v>
      </c>
      <c r="K147" s="127" t="s">
        <v>129</v>
      </c>
      <c r="L147" s="25"/>
      <c r="M147" s="131" t="s">
        <v>1</v>
      </c>
      <c r="N147" s="132" t="s">
        <v>32</v>
      </c>
      <c r="O147" s="133">
        <v>0.594</v>
      </c>
      <c r="P147" s="133">
        <f>O147*H147</f>
        <v>21.621599999999997</v>
      </c>
      <c r="Q147" s="133">
        <v>0</v>
      </c>
      <c r="R147" s="133">
        <f>Q147*H147</f>
        <v>0</v>
      </c>
      <c r="S147" s="133">
        <v>0.041</v>
      </c>
      <c r="T147" s="134">
        <f>S147*H147</f>
        <v>1.4924</v>
      </c>
      <c r="AR147" s="135" t="s">
        <v>130</v>
      </c>
      <c r="AT147" s="135" t="s">
        <v>125</v>
      </c>
      <c r="AU147" s="135" t="s">
        <v>77</v>
      </c>
      <c r="AY147" s="13" t="s">
        <v>121</v>
      </c>
      <c r="BE147" s="136">
        <f>IF(N147="základní",J147,0)</f>
        <v>0</v>
      </c>
      <c r="BF147" s="136">
        <f>IF(N147="snížená",J147,0)</f>
        <v>0</v>
      </c>
      <c r="BG147" s="136">
        <f>IF(N147="zákl. přenesená",J147,0)</f>
        <v>0</v>
      </c>
      <c r="BH147" s="136">
        <f>IF(N147="sníž. přenesená",J147,0)</f>
        <v>0</v>
      </c>
      <c r="BI147" s="136">
        <f>IF(N147="nulová",J147,0)</f>
        <v>0</v>
      </c>
      <c r="BJ147" s="13" t="s">
        <v>75</v>
      </c>
      <c r="BK147" s="136">
        <f>ROUND(I147*H147,2)</f>
        <v>0</v>
      </c>
      <c r="BL147" s="13" t="s">
        <v>130</v>
      </c>
      <c r="BM147" s="135" t="s">
        <v>154</v>
      </c>
    </row>
    <row r="148" spans="2:65" s="1" customFormat="1" ht="24" customHeight="1">
      <c r="B148" s="124"/>
      <c r="C148" s="125" t="s">
        <v>155</v>
      </c>
      <c r="D148" s="125" t="s">
        <v>125</v>
      </c>
      <c r="E148" s="126" t="s">
        <v>156</v>
      </c>
      <c r="F148" s="127" t="s">
        <v>157</v>
      </c>
      <c r="G148" s="128" t="s">
        <v>158</v>
      </c>
      <c r="H148" s="129">
        <v>0.84</v>
      </c>
      <c r="I148" s="130"/>
      <c r="J148" s="130">
        <f>ROUND(I148*H148,2)</f>
        <v>0</v>
      </c>
      <c r="K148" s="127" t="s">
        <v>129</v>
      </c>
      <c r="L148" s="25"/>
      <c r="M148" s="131" t="s">
        <v>1</v>
      </c>
      <c r="N148" s="132" t="s">
        <v>32</v>
      </c>
      <c r="O148" s="133">
        <v>3.196</v>
      </c>
      <c r="P148" s="133">
        <f>O148*H148</f>
        <v>2.68464</v>
      </c>
      <c r="Q148" s="133">
        <v>0</v>
      </c>
      <c r="R148" s="133">
        <f>Q148*H148</f>
        <v>0</v>
      </c>
      <c r="S148" s="133">
        <v>1.8</v>
      </c>
      <c r="T148" s="134">
        <f>S148*H148</f>
        <v>1.512</v>
      </c>
      <c r="AR148" s="135" t="s">
        <v>130</v>
      </c>
      <c r="AT148" s="135" t="s">
        <v>125</v>
      </c>
      <c r="AU148" s="135" t="s">
        <v>77</v>
      </c>
      <c r="AY148" s="13" t="s">
        <v>121</v>
      </c>
      <c r="BE148" s="136">
        <f>IF(N148="základní",J148,0)</f>
        <v>0</v>
      </c>
      <c r="BF148" s="136">
        <f>IF(N148="snížená",J148,0)</f>
        <v>0</v>
      </c>
      <c r="BG148" s="136">
        <f>IF(N148="zákl. přenesená",J148,0)</f>
        <v>0</v>
      </c>
      <c r="BH148" s="136">
        <f>IF(N148="sníž. přenesená",J148,0)</f>
        <v>0</v>
      </c>
      <c r="BI148" s="136">
        <f>IF(N148="nulová",J148,0)</f>
        <v>0</v>
      </c>
      <c r="BJ148" s="13" t="s">
        <v>75</v>
      </c>
      <c r="BK148" s="136">
        <f>ROUND(I148*H148,2)</f>
        <v>0</v>
      </c>
      <c r="BL148" s="13" t="s">
        <v>130</v>
      </c>
      <c r="BM148" s="135" t="s">
        <v>159</v>
      </c>
    </row>
    <row r="149" spans="2:65" s="1" customFormat="1" ht="24" customHeight="1">
      <c r="B149" s="124"/>
      <c r="C149" s="125" t="s">
        <v>160</v>
      </c>
      <c r="D149" s="125" t="s">
        <v>125</v>
      </c>
      <c r="E149" s="126" t="s">
        <v>161</v>
      </c>
      <c r="F149" s="127" t="s">
        <v>162</v>
      </c>
      <c r="G149" s="128" t="s">
        <v>128</v>
      </c>
      <c r="H149" s="129">
        <v>126</v>
      </c>
      <c r="I149" s="130"/>
      <c r="J149" s="130">
        <f>ROUND(I149*H149,2)</f>
        <v>0</v>
      </c>
      <c r="K149" s="127" t="s">
        <v>129</v>
      </c>
      <c r="L149" s="25"/>
      <c r="M149" s="131" t="s">
        <v>1</v>
      </c>
      <c r="N149" s="132" t="s">
        <v>32</v>
      </c>
      <c r="O149" s="133">
        <v>0.3</v>
      </c>
      <c r="P149" s="133">
        <f>O149*H149</f>
        <v>37.8</v>
      </c>
      <c r="Q149" s="133">
        <v>0</v>
      </c>
      <c r="R149" s="133">
        <f>Q149*H149</f>
        <v>0</v>
      </c>
      <c r="S149" s="133">
        <v>0.068</v>
      </c>
      <c r="T149" s="134">
        <f>S149*H149</f>
        <v>8.568000000000001</v>
      </c>
      <c r="AR149" s="135" t="s">
        <v>130</v>
      </c>
      <c r="AT149" s="135" t="s">
        <v>125</v>
      </c>
      <c r="AU149" s="135" t="s">
        <v>77</v>
      </c>
      <c r="AY149" s="13" t="s">
        <v>121</v>
      </c>
      <c r="BE149" s="136">
        <f>IF(N149="základní",J149,0)</f>
        <v>0</v>
      </c>
      <c r="BF149" s="136">
        <f>IF(N149="snížená",J149,0)</f>
        <v>0</v>
      </c>
      <c r="BG149" s="136">
        <f>IF(N149="zákl. přenesená",J149,0)</f>
        <v>0</v>
      </c>
      <c r="BH149" s="136">
        <f>IF(N149="sníž. přenesená",J149,0)</f>
        <v>0</v>
      </c>
      <c r="BI149" s="136">
        <f>IF(N149="nulová",J149,0)</f>
        <v>0</v>
      </c>
      <c r="BJ149" s="13" t="s">
        <v>75</v>
      </c>
      <c r="BK149" s="136">
        <f>ROUND(I149*H149,2)</f>
        <v>0</v>
      </c>
      <c r="BL149" s="13" t="s">
        <v>130</v>
      </c>
      <c r="BM149" s="135" t="s">
        <v>163</v>
      </c>
    </row>
    <row r="150" spans="2:63" s="11" customFormat="1" ht="22.9" customHeight="1">
      <c r="B150" s="112"/>
      <c r="D150" s="113" t="s">
        <v>66</v>
      </c>
      <c r="E150" s="122" t="s">
        <v>164</v>
      </c>
      <c r="F150" s="122" t="s">
        <v>165</v>
      </c>
      <c r="J150" s="123">
        <f>BK150</f>
        <v>0</v>
      </c>
      <c r="L150" s="112"/>
      <c r="M150" s="116"/>
      <c r="N150" s="117"/>
      <c r="O150" s="117"/>
      <c r="P150" s="118">
        <f>SUM(P151:P154)</f>
        <v>132.92043399999997</v>
      </c>
      <c r="Q150" s="117"/>
      <c r="R150" s="118">
        <f>SUM(R151:R154)</f>
        <v>0</v>
      </c>
      <c r="S150" s="117"/>
      <c r="T150" s="119">
        <f>SUM(T151:T154)</f>
        <v>0</v>
      </c>
      <c r="AR150" s="113" t="s">
        <v>75</v>
      </c>
      <c r="AT150" s="120" t="s">
        <v>66</v>
      </c>
      <c r="AU150" s="120" t="s">
        <v>75</v>
      </c>
      <c r="AY150" s="113" t="s">
        <v>121</v>
      </c>
      <c r="BK150" s="121">
        <f>SUM(BK151:BK154)</f>
        <v>0</v>
      </c>
    </row>
    <row r="151" spans="2:65" s="1" customFormat="1" ht="24" customHeight="1">
      <c r="B151" s="124"/>
      <c r="C151" s="125" t="s">
        <v>166</v>
      </c>
      <c r="D151" s="125" t="s">
        <v>125</v>
      </c>
      <c r="E151" s="126" t="s">
        <v>167</v>
      </c>
      <c r="F151" s="127" t="s">
        <v>168</v>
      </c>
      <c r="G151" s="128" t="s">
        <v>169</v>
      </c>
      <c r="H151" s="129">
        <v>23.774</v>
      </c>
      <c r="I151" s="130"/>
      <c r="J151" s="130">
        <f>ROUND(I151*H151,2)</f>
        <v>0</v>
      </c>
      <c r="K151" s="127" t="s">
        <v>129</v>
      </c>
      <c r="L151" s="25"/>
      <c r="M151" s="131" t="s">
        <v>1</v>
      </c>
      <c r="N151" s="132" t="s">
        <v>32</v>
      </c>
      <c r="O151" s="133">
        <v>5.46</v>
      </c>
      <c r="P151" s="133">
        <f>O151*H151</f>
        <v>129.80604</v>
      </c>
      <c r="Q151" s="133">
        <v>0</v>
      </c>
      <c r="R151" s="133">
        <f>Q151*H151</f>
        <v>0</v>
      </c>
      <c r="S151" s="133">
        <v>0</v>
      </c>
      <c r="T151" s="134">
        <f>S151*H151</f>
        <v>0</v>
      </c>
      <c r="AR151" s="135" t="s">
        <v>130</v>
      </c>
      <c r="AT151" s="135" t="s">
        <v>125</v>
      </c>
      <c r="AU151" s="135" t="s">
        <v>77</v>
      </c>
      <c r="AY151" s="13" t="s">
        <v>121</v>
      </c>
      <c r="BE151" s="136">
        <f>IF(N151="základní",J151,0)</f>
        <v>0</v>
      </c>
      <c r="BF151" s="136">
        <f>IF(N151="snížená",J151,0)</f>
        <v>0</v>
      </c>
      <c r="BG151" s="136">
        <f>IF(N151="zákl. přenesená",J151,0)</f>
        <v>0</v>
      </c>
      <c r="BH151" s="136">
        <f>IF(N151="sníž. přenesená",J151,0)</f>
        <v>0</v>
      </c>
      <c r="BI151" s="136">
        <f>IF(N151="nulová",J151,0)</f>
        <v>0</v>
      </c>
      <c r="BJ151" s="13" t="s">
        <v>75</v>
      </c>
      <c r="BK151" s="136">
        <f>ROUND(I151*H151,2)</f>
        <v>0</v>
      </c>
      <c r="BL151" s="13" t="s">
        <v>130</v>
      </c>
      <c r="BM151" s="135" t="s">
        <v>170</v>
      </c>
    </row>
    <row r="152" spans="2:65" s="1" customFormat="1" ht="24" customHeight="1">
      <c r="B152" s="124"/>
      <c r="C152" s="125" t="s">
        <v>171</v>
      </c>
      <c r="D152" s="125" t="s">
        <v>125</v>
      </c>
      <c r="E152" s="126" t="s">
        <v>172</v>
      </c>
      <c r="F152" s="127" t="s">
        <v>173</v>
      </c>
      <c r="G152" s="128" t="s">
        <v>169</v>
      </c>
      <c r="H152" s="129">
        <v>23.774</v>
      </c>
      <c r="I152" s="130"/>
      <c r="J152" s="130">
        <f>ROUND(I152*H152,2)</f>
        <v>0</v>
      </c>
      <c r="K152" s="127" t="s">
        <v>129</v>
      </c>
      <c r="L152" s="25"/>
      <c r="M152" s="131" t="s">
        <v>1</v>
      </c>
      <c r="N152" s="132" t="s">
        <v>32</v>
      </c>
      <c r="O152" s="133">
        <v>0.125</v>
      </c>
      <c r="P152" s="133">
        <f>O152*H152</f>
        <v>2.97175</v>
      </c>
      <c r="Q152" s="133">
        <v>0</v>
      </c>
      <c r="R152" s="133">
        <f>Q152*H152</f>
        <v>0</v>
      </c>
      <c r="S152" s="133">
        <v>0</v>
      </c>
      <c r="T152" s="134">
        <f>S152*H152</f>
        <v>0</v>
      </c>
      <c r="AR152" s="135" t="s">
        <v>130</v>
      </c>
      <c r="AT152" s="135" t="s">
        <v>125</v>
      </c>
      <c r="AU152" s="135" t="s">
        <v>77</v>
      </c>
      <c r="AY152" s="13" t="s">
        <v>121</v>
      </c>
      <c r="BE152" s="136">
        <f>IF(N152="základní",J152,0)</f>
        <v>0</v>
      </c>
      <c r="BF152" s="136">
        <f>IF(N152="snížená",J152,0)</f>
        <v>0</v>
      </c>
      <c r="BG152" s="136">
        <f>IF(N152="zákl. přenesená",J152,0)</f>
        <v>0</v>
      </c>
      <c r="BH152" s="136">
        <f>IF(N152="sníž. přenesená",J152,0)</f>
        <v>0</v>
      </c>
      <c r="BI152" s="136">
        <f>IF(N152="nulová",J152,0)</f>
        <v>0</v>
      </c>
      <c r="BJ152" s="13" t="s">
        <v>75</v>
      </c>
      <c r="BK152" s="136">
        <f>ROUND(I152*H152,2)</f>
        <v>0</v>
      </c>
      <c r="BL152" s="13" t="s">
        <v>130</v>
      </c>
      <c r="BM152" s="135" t="s">
        <v>174</v>
      </c>
    </row>
    <row r="153" spans="2:65" s="1" customFormat="1" ht="24" customHeight="1">
      <c r="B153" s="124"/>
      <c r="C153" s="125" t="s">
        <v>175</v>
      </c>
      <c r="D153" s="125" t="s">
        <v>125</v>
      </c>
      <c r="E153" s="126" t="s">
        <v>176</v>
      </c>
      <c r="F153" s="127" t="s">
        <v>177</v>
      </c>
      <c r="G153" s="128" t="s">
        <v>169</v>
      </c>
      <c r="H153" s="129">
        <v>23.774</v>
      </c>
      <c r="I153" s="130"/>
      <c r="J153" s="130">
        <f>ROUND(I153*H153,2)</f>
        <v>0</v>
      </c>
      <c r="K153" s="127" t="s">
        <v>129</v>
      </c>
      <c r="L153" s="25"/>
      <c r="M153" s="131" t="s">
        <v>1</v>
      </c>
      <c r="N153" s="132" t="s">
        <v>32</v>
      </c>
      <c r="O153" s="133">
        <v>0.006</v>
      </c>
      <c r="P153" s="133">
        <f>O153*H153</f>
        <v>0.14264400000000002</v>
      </c>
      <c r="Q153" s="133">
        <v>0</v>
      </c>
      <c r="R153" s="133">
        <f>Q153*H153</f>
        <v>0</v>
      </c>
      <c r="S153" s="133">
        <v>0</v>
      </c>
      <c r="T153" s="134">
        <f>S153*H153</f>
        <v>0</v>
      </c>
      <c r="AR153" s="135" t="s">
        <v>130</v>
      </c>
      <c r="AT153" s="135" t="s">
        <v>125</v>
      </c>
      <c r="AU153" s="135" t="s">
        <v>77</v>
      </c>
      <c r="AY153" s="13" t="s">
        <v>121</v>
      </c>
      <c r="BE153" s="136">
        <f>IF(N153="základní",J153,0)</f>
        <v>0</v>
      </c>
      <c r="BF153" s="136">
        <f>IF(N153="snížená",J153,0)</f>
        <v>0</v>
      </c>
      <c r="BG153" s="136">
        <f>IF(N153="zákl. přenesená",J153,0)</f>
        <v>0</v>
      </c>
      <c r="BH153" s="136">
        <f>IF(N153="sníž. přenesená",J153,0)</f>
        <v>0</v>
      </c>
      <c r="BI153" s="136">
        <f>IF(N153="nulová",J153,0)</f>
        <v>0</v>
      </c>
      <c r="BJ153" s="13" t="s">
        <v>75</v>
      </c>
      <c r="BK153" s="136">
        <f>ROUND(I153*H153,2)</f>
        <v>0</v>
      </c>
      <c r="BL153" s="13" t="s">
        <v>130</v>
      </c>
      <c r="BM153" s="135" t="s">
        <v>178</v>
      </c>
    </row>
    <row r="154" spans="2:65" s="1" customFormat="1" ht="24" customHeight="1">
      <c r="B154" s="124"/>
      <c r="C154" s="125" t="s">
        <v>179</v>
      </c>
      <c r="D154" s="125" t="s">
        <v>125</v>
      </c>
      <c r="E154" s="126" t="s">
        <v>180</v>
      </c>
      <c r="F154" s="127" t="s">
        <v>181</v>
      </c>
      <c r="G154" s="128" t="s">
        <v>169</v>
      </c>
      <c r="H154" s="129">
        <v>7.774</v>
      </c>
      <c r="I154" s="130"/>
      <c r="J154" s="130">
        <f>ROUND(I154*H154,2)</f>
        <v>0</v>
      </c>
      <c r="K154" s="127" t="s">
        <v>129</v>
      </c>
      <c r="L154" s="25"/>
      <c r="M154" s="131" t="s">
        <v>1</v>
      </c>
      <c r="N154" s="132" t="s">
        <v>32</v>
      </c>
      <c r="O154" s="133">
        <v>0</v>
      </c>
      <c r="P154" s="133">
        <f>O154*H154</f>
        <v>0</v>
      </c>
      <c r="Q154" s="133">
        <v>0</v>
      </c>
      <c r="R154" s="133">
        <f>Q154*H154</f>
        <v>0</v>
      </c>
      <c r="S154" s="133">
        <v>0</v>
      </c>
      <c r="T154" s="134">
        <f>S154*H154</f>
        <v>0</v>
      </c>
      <c r="AR154" s="135" t="s">
        <v>130</v>
      </c>
      <c r="AT154" s="135" t="s">
        <v>125</v>
      </c>
      <c r="AU154" s="135" t="s">
        <v>77</v>
      </c>
      <c r="AY154" s="13" t="s">
        <v>121</v>
      </c>
      <c r="BE154" s="136">
        <f>IF(N154="základní",J154,0)</f>
        <v>0</v>
      </c>
      <c r="BF154" s="136">
        <f>IF(N154="snížená",J154,0)</f>
        <v>0</v>
      </c>
      <c r="BG154" s="136">
        <f>IF(N154="zákl. přenesená",J154,0)</f>
        <v>0</v>
      </c>
      <c r="BH154" s="136">
        <f>IF(N154="sníž. přenesená",J154,0)</f>
        <v>0</v>
      </c>
      <c r="BI154" s="136">
        <f>IF(N154="nulová",J154,0)</f>
        <v>0</v>
      </c>
      <c r="BJ154" s="13" t="s">
        <v>75</v>
      </c>
      <c r="BK154" s="136">
        <f>ROUND(I154*H154,2)</f>
        <v>0</v>
      </c>
      <c r="BL154" s="13" t="s">
        <v>130</v>
      </c>
      <c r="BM154" s="135" t="s">
        <v>182</v>
      </c>
    </row>
    <row r="155" spans="2:63" s="11" customFormat="1" ht="22.9" customHeight="1">
      <c r="B155" s="112"/>
      <c r="D155" s="113" t="s">
        <v>66</v>
      </c>
      <c r="E155" s="122" t="s">
        <v>183</v>
      </c>
      <c r="F155" s="122" t="s">
        <v>184</v>
      </c>
      <c r="J155" s="123">
        <f>BK155</f>
        <v>0</v>
      </c>
      <c r="L155" s="112"/>
      <c r="M155" s="116"/>
      <c r="N155" s="117"/>
      <c r="O155" s="117"/>
      <c r="P155" s="118">
        <f>SUM(P156:P157)</f>
        <v>30.851328</v>
      </c>
      <c r="Q155" s="117"/>
      <c r="R155" s="118">
        <f>SUM(R156:R157)</f>
        <v>0</v>
      </c>
      <c r="S155" s="117"/>
      <c r="T155" s="119">
        <f>SUM(T156:T157)</f>
        <v>0</v>
      </c>
      <c r="AR155" s="113" t="s">
        <v>75</v>
      </c>
      <c r="AT155" s="120" t="s">
        <v>66</v>
      </c>
      <c r="AU155" s="120" t="s">
        <v>75</v>
      </c>
      <c r="AY155" s="113" t="s">
        <v>121</v>
      </c>
      <c r="BK155" s="121">
        <f>SUM(BK156:BK157)</f>
        <v>0</v>
      </c>
    </row>
    <row r="156" spans="2:65" s="1" customFormat="1" ht="16.5" customHeight="1">
      <c r="B156" s="124"/>
      <c r="C156" s="125" t="s">
        <v>185</v>
      </c>
      <c r="D156" s="125" t="s">
        <v>125</v>
      </c>
      <c r="E156" s="126" t="s">
        <v>186</v>
      </c>
      <c r="F156" s="127" t="s">
        <v>187</v>
      </c>
      <c r="G156" s="128" t="s">
        <v>169</v>
      </c>
      <c r="H156" s="129">
        <v>6.936</v>
      </c>
      <c r="I156" s="130"/>
      <c r="J156" s="130">
        <f>ROUND(I156*H156,2)</f>
        <v>0</v>
      </c>
      <c r="K156" s="127" t="s">
        <v>129</v>
      </c>
      <c r="L156" s="25"/>
      <c r="M156" s="131" t="s">
        <v>1</v>
      </c>
      <c r="N156" s="132" t="s">
        <v>32</v>
      </c>
      <c r="O156" s="133">
        <v>0.318</v>
      </c>
      <c r="P156" s="133">
        <f>O156*H156</f>
        <v>2.205648</v>
      </c>
      <c r="Q156" s="133">
        <v>0</v>
      </c>
      <c r="R156" s="133">
        <f>Q156*H156</f>
        <v>0</v>
      </c>
      <c r="S156" s="133">
        <v>0</v>
      </c>
      <c r="T156" s="134">
        <f>S156*H156</f>
        <v>0</v>
      </c>
      <c r="AR156" s="135" t="s">
        <v>130</v>
      </c>
      <c r="AT156" s="135" t="s">
        <v>125</v>
      </c>
      <c r="AU156" s="135" t="s">
        <v>77</v>
      </c>
      <c r="AY156" s="13" t="s">
        <v>121</v>
      </c>
      <c r="BE156" s="136">
        <f>IF(N156="základní",J156,0)</f>
        <v>0</v>
      </c>
      <c r="BF156" s="136">
        <f>IF(N156="snížená",J156,0)</f>
        <v>0</v>
      </c>
      <c r="BG156" s="136">
        <f>IF(N156="zákl. přenesená",J156,0)</f>
        <v>0</v>
      </c>
      <c r="BH156" s="136">
        <f>IF(N156="sníž. přenesená",J156,0)</f>
        <v>0</v>
      </c>
      <c r="BI156" s="136">
        <f>IF(N156="nulová",J156,0)</f>
        <v>0</v>
      </c>
      <c r="BJ156" s="13" t="s">
        <v>75</v>
      </c>
      <c r="BK156" s="136">
        <f>ROUND(I156*H156,2)</f>
        <v>0</v>
      </c>
      <c r="BL156" s="13" t="s">
        <v>130</v>
      </c>
      <c r="BM156" s="135" t="s">
        <v>188</v>
      </c>
    </row>
    <row r="157" spans="2:65" s="1" customFormat="1" ht="16.5" customHeight="1">
      <c r="B157" s="124"/>
      <c r="C157" s="125" t="s">
        <v>189</v>
      </c>
      <c r="D157" s="125" t="s">
        <v>125</v>
      </c>
      <c r="E157" s="126" t="s">
        <v>190</v>
      </c>
      <c r="F157" s="127" t="s">
        <v>191</v>
      </c>
      <c r="G157" s="128" t="s">
        <v>169</v>
      </c>
      <c r="H157" s="129">
        <v>6.936</v>
      </c>
      <c r="I157" s="130"/>
      <c r="J157" s="130">
        <f>ROUND(I157*H157,2)</f>
        <v>0</v>
      </c>
      <c r="K157" s="127" t="s">
        <v>129</v>
      </c>
      <c r="L157" s="25"/>
      <c r="M157" s="131" t="s">
        <v>1</v>
      </c>
      <c r="N157" s="132" t="s">
        <v>32</v>
      </c>
      <c r="O157" s="133">
        <v>4.13</v>
      </c>
      <c r="P157" s="133">
        <f>O157*H157</f>
        <v>28.64568</v>
      </c>
      <c r="Q157" s="133">
        <v>0</v>
      </c>
      <c r="R157" s="133">
        <f>Q157*H157</f>
        <v>0</v>
      </c>
      <c r="S157" s="133">
        <v>0</v>
      </c>
      <c r="T157" s="134">
        <f>S157*H157</f>
        <v>0</v>
      </c>
      <c r="AR157" s="135" t="s">
        <v>130</v>
      </c>
      <c r="AT157" s="135" t="s">
        <v>125</v>
      </c>
      <c r="AU157" s="135" t="s">
        <v>77</v>
      </c>
      <c r="AY157" s="13" t="s">
        <v>121</v>
      </c>
      <c r="BE157" s="136">
        <f>IF(N157="základní",J157,0)</f>
        <v>0</v>
      </c>
      <c r="BF157" s="136">
        <f>IF(N157="snížená",J157,0)</f>
        <v>0</v>
      </c>
      <c r="BG157" s="136">
        <f>IF(N157="zákl. přenesená",J157,0)</f>
        <v>0</v>
      </c>
      <c r="BH157" s="136">
        <f>IF(N157="sníž. přenesená",J157,0)</f>
        <v>0</v>
      </c>
      <c r="BI157" s="136">
        <f>IF(N157="nulová",J157,0)</f>
        <v>0</v>
      </c>
      <c r="BJ157" s="13" t="s">
        <v>75</v>
      </c>
      <c r="BK157" s="136">
        <f>ROUND(I157*H157,2)</f>
        <v>0</v>
      </c>
      <c r="BL157" s="13" t="s">
        <v>130</v>
      </c>
      <c r="BM157" s="135" t="s">
        <v>192</v>
      </c>
    </row>
    <row r="158" spans="2:63" s="11" customFormat="1" ht="25.9" customHeight="1">
      <c r="B158" s="112"/>
      <c r="D158" s="113" t="s">
        <v>66</v>
      </c>
      <c r="E158" s="114" t="s">
        <v>193</v>
      </c>
      <c r="F158" s="114" t="s">
        <v>194</v>
      </c>
      <c r="J158" s="115">
        <f>BK158</f>
        <v>0</v>
      </c>
      <c r="L158" s="112"/>
      <c r="M158" s="116"/>
      <c r="N158" s="117"/>
      <c r="O158" s="117"/>
      <c r="P158" s="118">
        <f>P159+P165+P170+P180+P186+P188+P195+P199+P206+P213</f>
        <v>662.305407</v>
      </c>
      <c r="Q158" s="117"/>
      <c r="R158" s="118">
        <f>R159+R165+R170+R180+R186+R188+R195+R199+R206+R213</f>
        <v>8.721079999999999</v>
      </c>
      <c r="S158" s="117"/>
      <c r="T158" s="119">
        <f>T159+T165+T170+T180+T186+T188+T195+T199+T206+T213</f>
        <v>0.8955299999999999</v>
      </c>
      <c r="AR158" s="113" t="s">
        <v>77</v>
      </c>
      <c r="AT158" s="120" t="s">
        <v>66</v>
      </c>
      <c r="AU158" s="120" t="s">
        <v>67</v>
      </c>
      <c r="AY158" s="113" t="s">
        <v>121</v>
      </c>
      <c r="BK158" s="121">
        <f>BK159+BK165+BK170+BK180+BK186+BK188+BK195+BK199+BK206+BK213</f>
        <v>0</v>
      </c>
    </row>
    <row r="159" spans="2:63" s="11" customFormat="1" ht="22.9" customHeight="1">
      <c r="B159" s="112"/>
      <c r="D159" s="113" t="s">
        <v>66</v>
      </c>
      <c r="E159" s="122" t="s">
        <v>195</v>
      </c>
      <c r="F159" s="122" t="s">
        <v>196</v>
      </c>
      <c r="J159" s="123">
        <f>BK159</f>
        <v>0</v>
      </c>
      <c r="L159" s="112"/>
      <c r="M159" s="116"/>
      <c r="N159" s="117"/>
      <c r="O159" s="117"/>
      <c r="P159" s="118">
        <f>SUM(P160:P164)</f>
        <v>51.5988</v>
      </c>
      <c r="Q159" s="117"/>
      <c r="R159" s="118">
        <f>SUM(R160:R164)</f>
        <v>0.07434</v>
      </c>
      <c r="S159" s="117"/>
      <c r="T159" s="119">
        <f>SUM(T160:T164)</f>
        <v>0.07128</v>
      </c>
      <c r="AR159" s="113" t="s">
        <v>77</v>
      </c>
      <c r="AT159" s="120" t="s">
        <v>66</v>
      </c>
      <c r="AU159" s="120" t="s">
        <v>75</v>
      </c>
      <c r="AY159" s="113" t="s">
        <v>121</v>
      </c>
      <c r="BK159" s="121">
        <f>SUM(BK160:BK164)</f>
        <v>0</v>
      </c>
    </row>
    <row r="160" spans="2:65" s="1" customFormat="1" ht="16.5" customHeight="1">
      <c r="B160" s="124"/>
      <c r="C160" s="125" t="s">
        <v>197</v>
      </c>
      <c r="D160" s="125" t="s">
        <v>125</v>
      </c>
      <c r="E160" s="126" t="s">
        <v>198</v>
      </c>
      <c r="F160" s="127" t="s">
        <v>199</v>
      </c>
      <c r="G160" s="128" t="s">
        <v>135</v>
      </c>
      <c r="H160" s="129">
        <v>36</v>
      </c>
      <c r="I160" s="130"/>
      <c r="J160" s="130">
        <f>ROUND(I160*H160,2)</f>
        <v>0</v>
      </c>
      <c r="K160" s="127" t="s">
        <v>129</v>
      </c>
      <c r="L160" s="25"/>
      <c r="M160" s="131" t="s">
        <v>1</v>
      </c>
      <c r="N160" s="132" t="s">
        <v>32</v>
      </c>
      <c r="O160" s="133">
        <v>0.083</v>
      </c>
      <c r="P160" s="133">
        <f>O160*H160</f>
        <v>2.988</v>
      </c>
      <c r="Q160" s="133">
        <v>0</v>
      </c>
      <c r="R160" s="133">
        <f>Q160*H160</f>
        <v>0</v>
      </c>
      <c r="S160" s="133">
        <v>0.00198</v>
      </c>
      <c r="T160" s="134">
        <f>S160*H160</f>
        <v>0.07128</v>
      </c>
      <c r="AR160" s="135" t="s">
        <v>200</v>
      </c>
      <c r="AT160" s="135" t="s">
        <v>125</v>
      </c>
      <c r="AU160" s="135" t="s">
        <v>77</v>
      </c>
      <c r="AY160" s="13" t="s">
        <v>121</v>
      </c>
      <c r="BE160" s="136">
        <f>IF(N160="základní",J160,0)</f>
        <v>0</v>
      </c>
      <c r="BF160" s="136">
        <f>IF(N160="snížená",J160,0)</f>
        <v>0</v>
      </c>
      <c r="BG160" s="136">
        <f>IF(N160="zákl. přenesená",J160,0)</f>
        <v>0</v>
      </c>
      <c r="BH160" s="136">
        <f>IF(N160="sníž. přenesená",J160,0)</f>
        <v>0</v>
      </c>
      <c r="BI160" s="136">
        <f>IF(N160="nulová",J160,0)</f>
        <v>0</v>
      </c>
      <c r="BJ160" s="13" t="s">
        <v>75</v>
      </c>
      <c r="BK160" s="136">
        <f>ROUND(I160*H160,2)</f>
        <v>0</v>
      </c>
      <c r="BL160" s="13" t="s">
        <v>200</v>
      </c>
      <c r="BM160" s="135" t="s">
        <v>201</v>
      </c>
    </row>
    <row r="161" spans="2:65" s="1" customFormat="1" ht="16.5" customHeight="1">
      <c r="B161" s="124"/>
      <c r="C161" s="125" t="s">
        <v>8</v>
      </c>
      <c r="D161" s="125" t="s">
        <v>125</v>
      </c>
      <c r="E161" s="126" t="s">
        <v>202</v>
      </c>
      <c r="F161" s="127" t="s">
        <v>203</v>
      </c>
      <c r="G161" s="128" t="s">
        <v>135</v>
      </c>
      <c r="H161" s="129">
        <v>42</v>
      </c>
      <c r="I161" s="130"/>
      <c r="J161" s="130">
        <f>ROUND(I161*H161,2)</f>
        <v>0</v>
      </c>
      <c r="K161" s="127" t="s">
        <v>129</v>
      </c>
      <c r="L161" s="25"/>
      <c r="M161" s="131" t="s">
        <v>1</v>
      </c>
      <c r="N161" s="132" t="s">
        <v>32</v>
      </c>
      <c r="O161" s="133">
        <v>0.69</v>
      </c>
      <c r="P161" s="133">
        <f>O161*H161</f>
        <v>28.979999999999997</v>
      </c>
      <c r="Q161" s="133">
        <v>0.00177</v>
      </c>
      <c r="R161" s="133">
        <f>Q161*H161</f>
        <v>0.07434</v>
      </c>
      <c r="S161" s="133">
        <v>0</v>
      </c>
      <c r="T161" s="134">
        <f>S161*H161</f>
        <v>0</v>
      </c>
      <c r="AR161" s="135" t="s">
        <v>200</v>
      </c>
      <c r="AT161" s="135" t="s">
        <v>125</v>
      </c>
      <c r="AU161" s="135" t="s">
        <v>77</v>
      </c>
      <c r="AY161" s="13" t="s">
        <v>121</v>
      </c>
      <c r="BE161" s="136">
        <f>IF(N161="základní",J161,0)</f>
        <v>0</v>
      </c>
      <c r="BF161" s="136">
        <f>IF(N161="snížená",J161,0)</f>
        <v>0</v>
      </c>
      <c r="BG161" s="136">
        <f>IF(N161="zákl. přenesená",J161,0)</f>
        <v>0</v>
      </c>
      <c r="BH161" s="136">
        <f>IF(N161="sníž. přenesená",J161,0)</f>
        <v>0</v>
      </c>
      <c r="BI161" s="136">
        <f>IF(N161="nulová",J161,0)</f>
        <v>0</v>
      </c>
      <c r="BJ161" s="13" t="s">
        <v>75</v>
      </c>
      <c r="BK161" s="136">
        <f>ROUND(I161*H161,2)</f>
        <v>0</v>
      </c>
      <c r="BL161" s="13" t="s">
        <v>200</v>
      </c>
      <c r="BM161" s="135" t="s">
        <v>204</v>
      </c>
    </row>
    <row r="162" spans="2:65" s="1" customFormat="1" ht="24" customHeight="1">
      <c r="B162" s="124"/>
      <c r="C162" s="125" t="s">
        <v>205</v>
      </c>
      <c r="D162" s="125" t="s">
        <v>125</v>
      </c>
      <c r="E162" s="126" t="s">
        <v>206</v>
      </c>
      <c r="F162" s="127" t="s">
        <v>207</v>
      </c>
      <c r="G162" s="128" t="s">
        <v>169</v>
      </c>
      <c r="H162" s="129">
        <v>2.85</v>
      </c>
      <c r="I162" s="130"/>
      <c r="J162" s="130">
        <f>ROUND(I162*H162,2)</f>
        <v>0</v>
      </c>
      <c r="K162" s="127" t="s">
        <v>129</v>
      </c>
      <c r="L162" s="25"/>
      <c r="M162" s="131" t="s">
        <v>1</v>
      </c>
      <c r="N162" s="132" t="s">
        <v>32</v>
      </c>
      <c r="O162" s="133">
        <v>4.155</v>
      </c>
      <c r="P162" s="133">
        <f>O162*H162</f>
        <v>11.841750000000001</v>
      </c>
      <c r="Q162" s="133">
        <v>0</v>
      </c>
      <c r="R162" s="133">
        <f>Q162*H162</f>
        <v>0</v>
      </c>
      <c r="S162" s="133">
        <v>0</v>
      </c>
      <c r="T162" s="134">
        <f>S162*H162</f>
        <v>0</v>
      </c>
      <c r="AR162" s="135" t="s">
        <v>200</v>
      </c>
      <c r="AT162" s="135" t="s">
        <v>125</v>
      </c>
      <c r="AU162" s="135" t="s">
        <v>77</v>
      </c>
      <c r="AY162" s="13" t="s">
        <v>121</v>
      </c>
      <c r="BE162" s="136">
        <f>IF(N162="základní",J162,0)</f>
        <v>0</v>
      </c>
      <c r="BF162" s="136">
        <f>IF(N162="snížená",J162,0)</f>
        <v>0</v>
      </c>
      <c r="BG162" s="136">
        <f>IF(N162="zákl. přenesená",J162,0)</f>
        <v>0</v>
      </c>
      <c r="BH162" s="136">
        <f>IF(N162="sníž. přenesená",J162,0)</f>
        <v>0</v>
      </c>
      <c r="BI162" s="136">
        <f>IF(N162="nulová",J162,0)</f>
        <v>0</v>
      </c>
      <c r="BJ162" s="13" t="s">
        <v>75</v>
      </c>
      <c r="BK162" s="136">
        <f>ROUND(I162*H162,2)</f>
        <v>0</v>
      </c>
      <c r="BL162" s="13" t="s">
        <v>200</v>
      </c>
      <c r="BM162" s="135" t="s">
        <v>208</v>
      </c>
    </row>
    <row r="163" spans="2:65" s="1" customFormat="1" ht="24" customHeight="1">
      <c r="B163" s="124"/>
      <c r="C163" s="125" t="s">
        <v>200</v>
      </c>
      <c r="D163" s="125" t="s">
        <v>125</v>
      </c>
      <c r="E163" s="126" t="s">
        <v>209</v>
      </c>
      <c r="F163" s="127" t="s">
        <v>210</v>
      </c>
      <c r="G163" s="128" t="s">
        <v>169</v>
      </c>
      <c r="H163" s="129">
        <v>2.85</v>
      </c>
      <c r="I163" s="130"/>
      <c r="J163" s="130">
        <f>ROUND(I163*H163,2)</f>
        <v>0</v>
      </c>
      <c r="K163" s="127" t="s">
        <v>129</v>
      </c>
      <c r="L163" s="25"/>
      <c r="M163" s="131" t="s">
        <v>1</v>
      </c>
      <c r="N163" s="132" t="s">
        <v>32</v>
      </c>
      <c r="O163" s="133">
        <v>1.523</v>
      </c>
      <c r="P163" s="133">
        <f>O163*H163</f>
        <v>4.3405499999999995</v>
      </c>
      <c r="Q163" s="133">
        <v>0</v>
      </c>
      <c r="R163" s="133">
        <f>Q163*H163</f>
        <v>0</v>
      </c>
      <c r="S163" s="133">
        <v>0</v>
      </c>
      <c r="T163" s="134">
        <f>S163*H163</f>
        <v>0</v>
      </c>
      <c r="AR163" s="135" t="s">
        <v>200</v>
      </c>
      <c r="AT163" s="135" t="s">
        <v>125</v>
      </c>
      <c r="AU163" s="135" t="s">
        <v>77</v>
      </c>
      <c r="AY163" s="13" t="s">
        <v>121</v>
      </c>
      <c r="BE163" s="136">
        <f>IF(N163="základní",J163,0)</f>
        <v>0</v>
      </c>
      <c r="BF163" s="136">
        <f>IF(N163="snížená",J163,0)</f>
        <v>0</v>
      </c>
      <c r="BG163" s="136">
        <f>IF(N163="zákl. přenesená",J163,0)</f>
        <v>0</v>
      </c>
      <c r="BH163" s="136">
        <f>IF(N163="sníž. přenesená",J163,0)</f>
        <v>0</v>
      </c>
      <c r="BI163" s="136">
        <f>IF(N163="nulová",J163,0)</f>
        <v>0</v>
      </c>
      <c r="BJ163" s="13" t="s">
        <v>75</v>
      </c>
      <c r="BK163" s="136">
        <f>ROUND(I163*H163,2)</f>
        <v>0</v>
      </c>
      <c r="BL163" s="13" t="s">
        <v>200</v>
      </c>
      <c r="BM163" s="135" t="s">
        <v>211</v>
      </c>
    </row>
    <row r="164" spans="2:65" s="1" customFormat="1" ht="24" customHeight="1">
      <c r="B164" s="124"/>
      <c r="C164" s="125" t="s">
        <v>212</v>
      </c>
      <c r="D164" s="125" t="s">
        <v>125</v>
      </c>
      <c r="E164" s="126" t="s">
        <v>213</v>
      </c>
      <c r="F164" s="127" t="s">
        <v>214</v>
      </c>
      <c r="G164" s="128" t="s">
        <v>169</v>
      </c>
      <c r="H164" s="129">
        <v>2.85</v>
      </c>
      <c r="I164" s="130"/>
      <c r="J164" s="130">
        <f>ROUND(I164*H164,2)</f>
        <v>0</v>
      </c>
      <c r="K164" s="127" t="s">
        <v>129</v>
      </c>
      <c r="L164" s="25"/>
      <c r="M164" s="131" t="s">
        <v>1</v>
      </c>
      <c r="N164" s="132" t="s">
        <v>32</v>
      </c>
      <c r="O164" s="133">
        <v>1.21</v>
      </c>
      <c r="P164" s="133">
        <f>O164*H164</f>
        <v>3.4485</v>
      </c>
      <c r="Q164" s="133">
        <v>0</v>
      </c>
      <c r="R164" s="133">
        <f>Q164*H164</f>
        <v>0</v>
      </c>
      <c r="S164" s="133">
        <v>0</v>
      </c>
      <c r="T164" s="134">
        <f>S164*H164</f>
        <v>0</v>
      </c>
      <c r="AR164" s="135" t="s">
        <v>200</v>
      </c>
      <c r="AT164" s="135" t="s">
        <v>125</v>
      </c>
      <c r="AU164" s="135" t="s">
        <v>77</v>
      </c>
      <c r="AY164" s="13" t="s">
        <v>121</v>
      </c>
      <c r="BE164" s="136">
        <f>IF(N164="základní",J164,0)</f>
        <v>0</v>
      </c>
      <c r="BF164" s="136">
        <f>IF(N164="snížená",J164,0)</f>
        <v>0</v>
      </c>
      <c r="BG164" s="136">
        <f>IF(N164="zákl. přenesená",J164,0)</f>
        <v>0</v>
      </c>
      <c r="BH164" s="136">
        <f>IF(N164="sníž. přenesená",J164,0)</f>
        <v>0</v>
      </c>
      <c r="BI164" s="136">
        <f>IF(N164="nulová",J164,0)</f>
        <v>0</v>
      </c>
      <c r="BJ164" s="13" t="s">
        <v>75</v>
      </c>
      <c r="BK164" s="136">
        <f>ROUND(I164*H164,2)</f>
        <v>0</v>
      </c>
      <c r="BL164" s="13" t="s">
        <v>200</v>
      </c>
      <c r="BM164" s="135" t="s">
        <v>215</v>
      </c>
    </row>
    <row r="165" spans="2:63" s="11" customFormat="1" ht="22.9" customHeight="1">
      <c r="B165" s="112"/>
      <c r="D165" s="113" t="s">
        <v>66</v>
      </c>
      <c r="E165" s="122" t="s">
        <v>216</v>
      </c>
      <c r="F165" s="122" t="s">
        <v>217</v>
      </c>
      <c r="J165" s="123">
        <f>BK165</f>
        <v>0</v>
      </c>
      <c r="L165" s="112"/>
      <c r="M165" s="116"/>
      <c r="N165" s="117"/>
      <c r="O165" s="117"/>
      <c r="P165" s="118">
        <f>SUM(P166:P169)</f>
        <v>35.39008</v>
      </c>
      <c r="Q165" s="117"/>
      <c r="R165" s="118">
        <f>SUM(R166:R169)</f>
        <v>0.01628</v>
      </c>
      <c r="S165" s="117"/>
      <c r="T165" s="119">
        <f>SUM(T166:T169)</f>
        <v>0.048049999999999995</v>
      </c>
      <c r="AR165" s="113" t="s">
        <v>77</v>
      </c>
      <c r="AT165" s="120" t="s">
        <v>66</v>
      </c>
      <c r="AU165" s="120" t="s">
        <v>75</v>
      </c>
      <c r="AY165" s="113" t="s">
        <v>121</v>
      </c>
      <c r="BK165" s="121">
        <f>SUM(BK166:BK169)</f>
        <v>0</v>
      </c>
    </row>
    <row r="166" spans="2:65" s="1" customFormat="1" ht="16.5" customHeight="1">
      <c r="B166" s="124"/>
      <c r="C166" s="125" t="s">
        <v>218</v>
      </c>
      <c r="D166" s="125" t="s">
        <v>125</v>
      </c>
      <c r="E166" s="126" t="s">
        <v>219</v>
      </c>
      <c r="F166" s="127" t="s">
        <v>220</v>
      </c>
      <c r="G166" s="128" t="s">
        <v>135</v>
      </c>
      <c r="H166" s="129">
        <v>67</v>
      </c>
      <c r="I166" s="130"/>
      <c r="J166" s="130">
        <f>ROUND(I166*H166,2)</f>
        <v>0</v>
      </c>
      <c r="K166" s="127" t="s">
        <v>129</v>
      </c>
      <c r="L166" s="25"/>
      <c r="M166" s="131" t="s">
        <v>1</v>
      </c>
      <c r="N166" s="132" t="s">
        <v>32</v>
      </c>
      <c r="O166" s="133">
        <v>0.083</v>
      </c>
      <c r="P166" s="133">
        <f>O166*H166</f>
        <v>5.561</v>
      </c>
      <c r="Q166" s="133">
        <v>0</v>
      </c>
      <c r="R166" s="133">
        <f>Q166*H166</f>
        <v>0</v>
      </c>
      <c r="S166" s="133">
        <v>0.00029</v>
      </c>
      <c r="T166" s="134">
        <f>S166*H166</f>
        <v>0.01943</v>
      </c>
      <c r="AR166" s="135" t="s">
        <v>200</v>
      </c>
      <c r="AT166" s="135" t="s">
        <v>125</v>
      </c>
      <c r="AU166" s="135" t="s">
        <v>77</v>
      </c>
      <c r="AY166" s="13" t="s">
        <v>121</v>
      </c>
      <c r="BE166" s="136">
        <f>IF(N166="základní",J166,0)</f>
        <v>0</v>
      </c>
      <c r="BF166" s="136">
        <f>IF(N166="snížená",J166,0)</f>
        <v>0</v>
      </c>
      <c r="BG166" s="136">
        <f>IF(N166="zákl. přenesená",J166,0)</f>
        <v>0</v>
      </c>
      <c r="BH166" s="136">
        <f>IF(N166="sníž. přenesená",J166,0)</f>
        <v>0</v>
      </c>
      <c r="BI166" s="136">
        <f>IF(N166="nulová",J166,0)</f>
        <v>0</v>
      </c>
      <c r="BJ166" s="13" t="s">
        <v>75</v>
      </c>
      <c r="BK166" s="136">
        <f>ROUND(I166*H166,2)</f>
        <v>0</v>
      </c>
      <c r="BL166" s="13" t="s">
        <v>200</v>
      </c>
      <c r="BM166" s="135" t="s">
        <v>221</v>
      </c>
    </row>
    <row r="167" spans="2:65" s="1" customFormat="1" ht="24" customHeight="1">
      <c r="B167" s="124"/>
      <c r="C167" s="125" t="s">
        <v>222</v>
      </c>
      <c r="D167" s="125" t="s">
        <v>125</v>
      </c>
      <c r="E167" s="126" t="s">
        <v>223</v>
      </c>
      <c r="F167" s="127" t="s">
        <v>224</v>
      </c>
      <c r="G167" s="128" t="s">
        <v>135</v>
      </c>
      <c r="H167" s="129">
        <v>74</v>
      </c>
      <c r="I167" s="130"/>
      <c r="J167" s="130">
        <f>ROUND(I167*H167,2)</f>
        <v>0</v>
      </c>
      <c r="K167" s="127" t="s">
        <v>129</v>
      </c>
      <c r="L167" s="25"/>
      <c r="M167" s="131" t="s">
        <v>1</v>
      </c>
      <c r="N167" s="132" t="s">
        <v>32</v>
      </c>
      <c r="O167" s="133">
        <v>0.193</v>
      </c>
      <c r="P167" s="133">
        <f>O167*H167</f>
        <v>14.282</v>
      </c>
      <c r="Q167" s="133">
        <v>0.00022</v>
      </c>
      <c r="R167" s="133">
        <f>Q167*H167</f>
        <v>0.01628</v>
      </c>
      <c r="S167" s="133">
        <v>0</v>
      </c>
      <c r="T167" s="134">
        <f>S167*H167</f>
        <v>0</v>
      </c>
      <c r="AR167" s="135" t="s">
        <v>200</v>
      </c>
      <c r="AT167" s="135" t="s">
        <v>125</v>
      </c>
      <c r="AU167" s="135" t="s">
        <v>77</v>
      </c>
      <c r="AY167" s="13" t="s">
        <v>121</v>
      </c>
      <c r="BE167" s="136">
        <f>IF(N167="základní",J167,0)</f>
        <v>0</v>
      </c>
      <c r="BF167" s="136">
        <f>IF(N167="snížená",J167,0)</f>
        <v>0</v>
      </c>
      <c r="BG167" s="136">
        <f>IF(N167="zákl. přenesená",J167,0)</f>
        <v>0</v>
      </c>
      <c r="BH167" s="136">
        <f>IF(N167="sníž. přenesená",J167,0)</f>
        <v>0</v>
      </c>
      <c r="BI167" s="136">
        <f>IF(N167="nulová",J167,0)</f>
        <v>0</v>
      </c>
      <c r="BJ167" s="13" t="s">
        <v>75</v>
      </c>
      <c r="BK167" s="136">
        <f>ROUND(I167*H167,2)</f>
        <v>0</v>
      </c>
      <c r="BL167" s="13" t="s">
        <v>200</v>
      </c>
      <c r="BM167" s="135" t="s">
        <v>225</v>
      </c>
    </row>
    <row r="168" spans="2:65" s="1" customFormat="1" ht="16.5" customHeight="1">
      <c r="B168" s="124"/>
      <c r="C168" s="125" t="s">
        <v>226</v>
      </c>
      <c r="D168" s="125" t="s">
        <v>125</v>
      </c>
      <c r="E168" s="126" t="s">
        <v>227</v>
      </c>
      <c r="F168" s="127" t="s">
        <v>228</v>
      </c>
      <c r="G168" s="128" t="s">
        <v>229</v>
      </c>
      <c r="H168" s="129">
        <v>54</v>
      </c>
      <c r="I168" s="130"/>
      <c r="J168" s="130">
        <f>ROUND(I168*H168,2)</f>
        <v>0</v>
      </c>
      <c r="K168" s="127" t="s">
        <v>129</v>
      </c>
      <c r="L168" s="25"/>
      <c r="M168" s="131" t="s">
        <v>1</v>
      </c>
      <c r="N168" s="132" t="s">
        <v>32</v>
      </c>
      <c r="O168" s="133">
        <v>0.062</v>
      </c>
      <c r="P168" s="133">
        <f>O168*H168</f>
        <v>3.348</v>
      </c>
      <c r="Q168" s="133">
        <v>0</v>
      </c>
      <c r="R168" s="133">
        <f>Q168*H168</f>
        <v>0</v>
      </c>
      <c r="S168" s="133">
        <v>0.00053</v>
      </c>
      <c r="T168" s="134">
        <f>S168*H168</f>
        <v>0.02862</v>
      </c>
      <c r="AR168" s="135" t="s">
        <v>200</v>
      </c>
      <c r="AT168" s="135" t="s">
        <v>125</v>
      </c>
      <c r="AU168" s="135" t="s">
        <v>77</v>
      </c>
      <c r="AY168" s="13" t="s">
        <v>121</v>
      </c>
      <c r="BE168" s="136">
        <f>IF(N168="základní",J168,0)</f>
        <v>0</v>
      </c>
      <c r="BF168" s="136">
        <f>IF(N168="snížená",J168,0)</f>
        <v>0</v>
      </c>
      <c r="BG168" s="136">
        <f>IF(N168="zákl. přenesená",J168,0)</f>
        <v>0</v>
      </c>
      <c r="BH168" s="136">
        <f>IF(N168="sníž. přenesená",J168,0)</f>
        <v>0</v>
      </c>
      <c r="BI168" s="136">
        <f>IF(N168="nulová",J168,0)</f>
        <v>0</v>
      </c>
      <c r="BJ168" s="13" t="s">
        <v>75</v>
      </c>
      <c r="BK168" s="136">
        <f>ROUND(I168*H168,2)</f>
        <v>0</v>
      </c>
      <c r="BL168" s="13" t="s">
        <v>200</v>
      </c>
      <c r="BM168" s="135" t="s">
        <v>230</v>
      </c>
    </row>
    <row r="169" spans="2:65" s="1" customFormat="1" ht="24" customHeight="1">
      <c r="B169" s="124"/>
      <c r="C169" s="125">
        <v>5</v>
      </c>
      <c r="D169" s="125" t="s">
        <v>125</v>
      </c>
      <c r="E169" s="126" t="s">
        <v>231</v>
      </c>
      <c r="F169" s="127" t="s">
        <v>232</v>
      </c>
      <c r="G169" s="128" t="s">
        <v>169</v>
      </c>
      <c r="H169" s="129">
        <v>2.936</v>
      </c>
      <c r="I169" s="130"/>
      <c r="J169" s="130">
        <f>ROUND(I169*H169,2)</f>
        <v>0</v>
      </c>
      <c r="K169" s="127" t="s">
        <v>129</v>
      </c>
      <c r="L169" s="25"/>
      <c r="M169" s="131" t="s">
        <v>1</v>
      </c>
      <c r="N169" s="132" t="s">
        <v>32</v>
      </c>
      <c r="O169" s="133">
        <v>4.155</v>
      </c>
      <c r="P169" s="133">
        <f>O169*H169</f>
        <v>12.19908</v>
      </c>
      <c r="Q169" s="133">
        <v>0</v>
      </c>
      <c r="R169" s="133">
        <f>Q169*H169</f>
        <v>0</v>
      </c>
      <c r="S169" s="133">
        <v>0</v>
      </c>
      <c r="T169" s="134">
        <f>S169*H169</f>
        <v>0</v>
      </c>
      <c r="AR169" s="135" t="s">
        <v>200</v>
      </c>
      <c r="AT169" s="135" t="s">
        <v>125</v>
      </c>
      <c r="AU169" s="135" t="s">
        <v>77</v>
      </c>
      <c r="AY169" s="13" t="s">
        <v>121</v>
      </c>
      <c r="BE169" s="136">
        <f>IF(N169="základní",J169,0)</f>
        <v>0</v>
      </c>
      <c r="BF169" s="136">
        <f>IF(N169="snížená",J169,0)</f>
        <v>0</v>
      </c>
      <c r="BG169" s="136">
        <f>IF(N169="zákl. přenesená",J169,0)</f>
        <v>0</v>
      </c>
      <c r="BH169" s="136">
        <f>IF(N169="sníž. přenesená",J169,0)</f>
        <v>0</v>
      </c>
      <c r="BI169" s="136">
        <f>IF(N169="nulová",J169,0)</f>
        <v>0</v>
      </c>
      <c r="BJ169" s="13" t="s">
        <v>75</v>
      </c>
      <c r="BK169" s="136">
        <f>ROUND(I169*H169,2)</f>
        <v>0</v>
      </c>
      <c r="BL169" s="13" t="s">
        <v>200</v>
      </c>
      <c r="BM169" s="135" t="s">
        <v>233</v>
      </c>
    </row>
    <row r="170" spans="2:63" s="11" customFormat="1" ht="22.9" customHeight="1">
      <c r="B170" s="112"/>
      <c r="D170" s="113" t="s">
        <v>66</v>
      </c>
      <c r="E170" s="122" t="s">
        <v>234</v>
      </c>
      <c r="F170" s="122" t="s">
        <v>235</v>
      </c>
      <c r="J170" s="123">
        <f>BK170</f>
        <v>0</v>
      </c>
      <c r="L170" s="112"/>
      <c r="M170" s="116"/>
      <c r="N170" s="117"/>
      <c r="O170" s="117"/>
      <c r="P170" s="118">
        <f>SUM(P171:P179)</f>
        <v>70.58825000000002</v>
      </c>
      <c r="Q170" s="117"/>
      <c r="R170" s="118">
        <f>SUM(R171:R179)</f>
        <v>0.37721999999999994</v>
      </c>
      <c r="S170" s="117"/>
      <c r="T170" s="119">
        <f>SUM(T171:T179)</f>
        <v>0.7762</v>
      </c>
      <c r="AR170" s="113" t="s">
        <v>77</v>
      </c>
      <c r="AT170" s="120" t="s">
        <v>66</v>
      </c>
      <c r="AU170" s="120" t="s">
        <v>75</v>
      </c>
      <c r="AY170" s="113" t="s">
        <v>121</v>
      </c>
      <c r="BK170" s="121">
        <f>SUM(BK171:BK179)</f>
        <v>0</v>
      </c>
    </row>
    <row r="171" spans="2:65" s="1" customFormat="1" ht="16.5" customHeight="1">
      <c r="B171" s="124"/>
      <c r="C171" s="125" t="s">
        <v>236</v>
      </c>
      <c r="D171" s="125" t="s">
        <v>125</v>
      </c>
      <c r="E171" s="126" t="s">
        <v>237</v>
      </c>
      <c r="F171" s="127" t="s">
        <v>423</v>
      </c>
      <c r="G171" s="128" t="s">
        <v>238</v>
      </c>
      <c r="H171" s="129">
        <v>16</v>
      </c>
      <c r="I171" s="130"/>
      <c r="J171" s="130">
        <f aca="true" t="shared" si="0" ref="J171:J179">ROUND(I171*H171,2)</f>
        <v>0</v>
      </c>
      <c r="K171" s="127" t="s">
        <v>129</v>
      </c>
      <c r="L171" s="25"/>
      <c r="M171" s="131" t="s">
        <v>1</v>
      </c>
      <c r="N171" s="132" t="s">
        <v>32</v>
      </c>
      <c r="O171" s="133">
        <v>0.548</v>
      </c>
      <c r="P171" s="133">
        <f aca="true" t="shared" si="1" ref="P171:P179">O171*H171</f>
        <v>8.768</v>
      </c>
      <c r="Q171" s="133">
        <v>0</v>
      </c>
      <c r="R171" s="133">
        <f aca="true" t="shared" si="2" ref="R171:R179">Q171*H171</f>
        <v>0</v>
      </c>
      <c r="S171" s="133">
        <v>0.01933</v>
      </c>
      <c r="T171" s="134">
        <f aca="true" t="shared" si="3" ref="T171:T179">S171*H171</f>
        <v>0.30928</v>
      </c>
      <c r="AR171" s="135" t="s">
        <v>200</v>
      </c>
      <c r="AT171" s="135" t="s">
        <v>125</v>
      </c>
      <c r="AU171" s="135" t="s">
        <v>77</v>
      </c>
      <c r="AY171" s="13" t="s">
        <v>121</v>
      </c>
      <c r="BE171" s="136">
        <f aca="true" t="shared" si="4" ref="BE171:BE179">IF(N171="základní",J171,0)</f>
        <v>0</v>
      </c>
      <c r="BF171" s="136">
        <f aca="true" t="shared" si="5" ref="BF171:BF179">IF(N171="snížená",J171,0)</f>
        <v>0</v>
      </c>
      <c r="BG171" s="136">
        <f aca="true" t="shared" si="6" ref="BG171:BG179">IF(N171="zákl. přenesená",J171,0)</f>
        <v>0</v>
      </c>
      <c r="BH171" s="136">
        <f aca="true" t="shared" si="7" ref="BH171:BH179">IF(N171="sníž. přenesená",J171,0)</f>
        <v>0</v>
      </c>
      <c r="BI171" s="136">
        <f aca="true" t="shared" si="8" ref="BI171:BI179">IF(N171="nulová",J171,0)</f>
        <v>0</v>
      </c>
      <c r="BJ171" s="13" t="s">
        <v>75</v>
      </c>
      <c r="BK171" s="136">
        <f aca="true" t="shared" si="9" ref="BK171:BK179">ROUND(I171*H171,2)</f>
        <v>0</v>
      </c>
      <c r="BL171" s="13" t="s">
        <v>200</v>
      </c>
      <c r="BM171" s="135" t="s">
        <v>239</v>
      </c>
    </row>
    <row r="172" spans="2:65" s="1" customFormat="1" ht="24" customHeight="1">
      <c r="B172" s="124"/>
      <c r="C172" s="125" t="s">
        <v>240</v>
      </c>
      <c r="D172" s="125" t="s">
        <v>125</v>
      </c>
      <c r="E172" s="126" t="s">
        <v>241</v>
      </c>
      <c r="F172" s="127" t="s">
        <v>413</v>
      </c>
      <c r="G172" s="128" t="s">
        <v>238</v>
      </c>
      <c r="H172" s="129">
        <v>8</v>
      </c>
      <c r="I172" s="130"/>
      <c r="J172" s="130">
        <f t="shared" si="0"/>
        <v>0</v>
      </c>
      <c r="K172" s="127" t="s">
        <v>129</v>
      </c>
      <c r="L172" s="25"/>
      <c r="M172" s="131" t="s">
        <v>1</v>
      </c>
      <c r="N172" s="132" t="s">
        <v>32</v>
      </c>
      <c r="O172" s="133">
        <v>0.5</v>
      </c>
      <c r="P172" s="133">
        <f t="shared" si="1"/>
        <v>4</v>
      </c>
      <c r="Q172" s="133">
        <v>0.01608</v>
      </c>
      <c r="R172" s="133">
        <f t="shared" si="2"/>
        <v>0.12864</v>
      </c>
      <c r="S172" s="133">
        <v>0</v>
      </c>
      <c r="T172" s="134">
        <f t="shared" si="3"/>
        <v>0</v>
      </c>
      <c r="AR172" s="135" t="s">
        <v>200</v>
      </c>
      <c r="AT172" s="135" t="s">
        <v>125</v>
      </c>
      <c r="AU172" s="135" t="s">
        <v>77</v>
      </c>
      <c r="AY172" s="13" t="s">
        <v>121</v>
      </c>
      <c r="BE172" s="136">
        <f t="shared" si="4"/>
        <v>0</v>
      </c>
      <c r="BF172" s="136">
        <f t="shared" si="5"/>
        <v>0</v>
      </c>
      <c r="BG172" s="136">
        <f t="shared" si="6"/>
        <v>0</v>
      </c>
      <c r="BH172" s="136">
        <f t="shared" si="7"/>
        <v>0</v>
      </c>
      <c r="BI172" s="136">
        <f t="shared" si="8"/>
        <v>0</v>
      </c>
      <c r="BJ172" s="13" t="s">
        <v>75</v>
      </c>
      <c r="BK172" s="136">
        <f t="shared" si="9"/>
        <v>0</v>
      </c>
      <c r="BL172" s="13" t="s">
        <v>200</v>
      </c>
      <c r="BM172" s="135" t="s">
        <v>242</v>
      </c>
    </row>
    <row r="173" spans="2:65" s="1" customFormat="1" ht="24" customHeight="1">
      <c r="B173" s="124"/>
      <c r="C173" s="125" t="s">
        <v>243</v>
      </c>
      <c r="D173" s="125" t="s">
        <v>125</v>
      </c>
      <c r="E173" s="126" t="s">
        <v>244</v>
      </c>
      <c r="F173" s="127" t="s">
        <v>245</v>
      </c>
      <c r="G173" s="128" t="s">
        <v>238</v>
      </c>
      <c r="H173" s="129">
        <v>8</v>
      </c>
      <c r="I173" s="130"/>
      <c r="J173" s="130">
        <f t="shared" si="0"/>
        <v>0</v>
      </c>
      <c r="K173" s="127" t="s">
        <v>129</v>
      </c>
      <c r="L173" s="25"/>
      <c r="M173" s="131" t="s">
        <v>1</v>
      </c>
      <c r="N173" s="132" t="s">
        <v>32</v>
      </c>
      <c r="O173" s="133">
        <v>0.227</v>
      </c>
      <c r="P173" s="133">
        <f t="shared" si="1"/>
        <v>1.816</v>
      </c>
      <c r="Q173" s="133">
        <v>0</v>
      </c>
      <c r="R173" s="133">
        <f t="shared" si="2"/>
        <v>0</v>
      </c>
      <c r="S173" s="133">
        <v>0.01107</v>
      </c>
      <c r="T173" s="134">
        <f t="shared" si="3"/>
        <v>0.08856</v>
      </c>
      <c r="AR173" s="135" t="s">
        <v>200</v>
      </c>
      <c r="AT173" s="135" t="s">
        <v>125</v>
      </c>
      <c r="AU173" s="135" t="s">
        <v>77</v>
      </c>
      <c r="AY173" s="13" t="s">
        <v>121</v>
      </c>
      <c r="BE173" s="136">
        <f t="shared" si="4"/>
        <v>0</v>
      </c>
      <c r="BF173" s="136">
        <f t="shared" si="5"/>
        <v>0</v>
      </c>
      <c r="BG173" s="136">
        <f t="shared" si="6"/>
        <v>0</v>
      </c>
      <c r="BH173" s="136">
        <f t="shared" si="7"/>
        <v>0</v>
      </c>
      <c r="BI173" s="136">
        <f t="shared" si="8"/>
        <v>0</v>
      </c>
      <c r="BJ173" s="13" t="s">
        <v>75</v>
      </c>
      <c r="BK173" s="136">
        <f t="shared" si="9"/>
        <v>0</v>
      </c>
      <c r="BL173" s="13" t="s">
        <v>200</v>
      </c>
      <c r="BM173" s="135" t="s">
        <v>246</v>
      </c>
    </row>
    <row r="174" spans="2:65" s="1" customFormat="1" ht="16.5" customHeight="1">
      <c r="B174" s="124"/>
      <c r="C174" s="125" t="s">
        <v>247</v>
      </c>
      <c r="D174" s="125" t="s">
        <v>125</v>
      </c>
      <c r="E174" s="126" t="s">
        <v>248</v>
      </c>
      <c r="F174" s="127" t="s">
        <v>249</v>
      </c>
      <c r="G174" s="128" t="s">
        <v>238</v>
      </c>
      <c r="H174" s="129">
        <v>18</v>
      </c>
      <c r="I174" s="130"/>
      <c r="J174" s="130">
        <f t="shared" si="0"/>
        <v>0</v>
      </c>
      <c r="K174" s="127" t="s">
        <v>129</v>
      </c>
      <c r="L174" s="25"/>
      <c r="M174" s="131" t="s">
        <v>1</v>
      </c>
      <c r="N174" s="132" t="s">
        <v>32</v>
      </c>
      <c r="O174" s="133">
        <v>0.362</v>
      </c>
      <c r="P174" s="133">
        <f t="shared" si="1"/>
        <v>6.516</v>
      </c>
      <c r="Q174" s="133">
        <v>0</v>
      </c>
      <c r="R174" s="133">
        <f t="shared" si="2"/>
        <v>0</v>
      </c>
      <c r="S174" s="133">
        <v>0.01946</v>
      </c>
      <c r="T174" s="134">
        <f t="shared" si="3"/>
        <v>0.35028000000000004</v>
      </c>
      <c r="AR174" s="135" t="s">
        <v>200</v>
      </c>
      <c r="AT174" s="135" t="s">
        <v>125</v>
      </c>
      <c r="AU174" s="135" t="s">
        <v>77</v>
      </c>
      <c r="AY174" s="13" t="s">
        <v>121</v>
      </c>
      <c r="BE174" s="136">
        <f t="shared" si="4"/>
        <v>0</v>
      </c>
      <c r="BF174" s="136">
        <f t="shared" si="5"/>
        <v>0</v>
      </c>
      <c r="BG174" s="136">
        <f t="shared" si="6"/>
        <v>0</v>
      </c>
      <c r="BH174" s="136">
        <f t="shared" si="7"/>
        <v>0</v>
      </c>
      <c r="BI174" s="136">
        <f t="shared" si="8"/>
        <v>0</v>
      </c>
      <c r="BJ174" s="13" t="s">
        <v>75</v>
      </c>
      <c r="BK174" s="136">
        <f t="shared" si="9"/>
        <v>0</v>
      </c>
      <c r="BL174" s="13" t="s">
        <v>200</v>
      </c>
      <c r="BM174" s="135" t="s">
        <v>250</v>
      </c>
    </row>
    <row r="175" spans="2:65" s="1" customFormat="1" ht="24" customHeight="1">
      <c r="B175" s="124"/>
      <c r="C175" s="125" t="s">
        <v>251</v>
      </c>
      <c r="D175" s="125" t="s">
        <v>125</v>
      </c>
      <c r="E175" s="126" t="s">
        <v>252</v>
      </c>
      <c r="F175" s="127" t="s">
        <v>253</v>
      </c>
      <c r="G175" s="128" t="s">
        <v>238</v>
      </c>
      <c r="H175" s="129">
        <v>18</v>
      </c>
      <c r="I175" s="130"/>
      <c r="J175" s="130">
        <f t="shared" si="0"/>
        <v>0</v>
      </c>
      <c r="K175" s="127" t="s">
        <v>129</v>
      </c>
      <c r="L175" s="25"/>
      <c r="M175" s="131" t="s">
        <v>1</v>
      </c>
      <c r="N175" s="132" t="s">
        <v>32</v>
      </c>
      <c r="O175" s="133">
        <v>1.1</v>
      </c>
      <c r="P175" s="133">
        <f t="shared" si="1"/>
        <v>19.8</v>
      </c>
      <c r="Q175" s="133">
        <v>0.01197</v>
      </c>
      <c r="R175" s="133">
        <f t="shared" si="2"/>
        <v>0.21545999999999998</v>
      </c>
      <c r="S175" s="133">
        <v>0</v>
      </c>
      <c r="T175" s="134">
        <f t="shared" si="3"/>
        <v>0</v>
      </c>
      <c r="AR175" s="135" t="s">
        <v>200</v>
      </c>
      <c r="AT175" s="135" t="s">
        <v>125</v>
      </c>
      <c r="AU175" s="135" t="s">
        <v>77</v>
      </c>
      <c r="AY175" s="13" t="s">
        <v>121</v>
      </c>
      <c r="BE175" s="136">
        <f t="shared" si="4"/>
        <v>0</v>
      </c>
      <c r="BF175" s="136">
        <f t="shared" si="5"/>
        <v>0</v>
      </c>
      <c r="BG175" s="136">
        <f t="shared" si="6"/>
        <v>0</v>
      </c>
      <c r="BH175" s="136">
        <f t="shared" si="7"/>
        <v>0</v>
      </c>
      <c r="BI175" s="136">
        <f t="shared" si="8"/>
        <v>0</v>
      </c>
      <c r="BJ175" s="13" t="s">
        <v>75</v>
      </c>
      <c r="BK175" s="136">
        <f t="shared" si="9"/>
        <v>0</v>
      </c>
      <c r="BL175" s="13" t="s">
        <v>200</v>
      </c>
      <c r="BM175" s="135" t="s">
        <v>254</v>
      </c>
    </row>
    <row r="176" spans="2:65" s="1" customFormat="1" ht="16.5" customHeight="1">
      <c r="B176" s="124"/>
      <c r="C176" s="125" t="s">
        <v>255</v>
      </c>
      <c r="D176" s="125" t="s">
        <v>125</v>
      </c>
      <c r="E176" s="126" t="s">
        <v>256</v>
      </c>
      <c r="F176" s="127" t="s">
        <v>257</v>
      </c>
      <c r="G176" s="128" t="s">
        <v>238</v>
      </c>
      <c r="H176" s="129">
        <v>18</v>
      </c>
      <c r="I176" s="130"/>
      <c r="J176" s="130">
        <f t="shared" si="0"/>
        <v>0</v>
      </c>
      <c r="K176" s="127" t="s">
        <v>129</v>
      </c>
      <c r="L176" s="25"/>
      <c r="M176" s="131" t="s">
        <v>1</v>
      </c>
      <c r="N176" s="132" t="s">
        <v>32</v>
      </c>
      <c r="O176" s="133">
        <v>0.217</v>
      </c>
      <c r="P176" s="133">
        <f t="shared" si="1"/>
        <v>3.906</v>
      </c>
      <c r="Q176" s="133">
        <v>0</v>
      </c>
      <c r="R176" s="133">
        <f t="shared" si="2"/>
        <v>0</v>
      </c>
      <c r="S176" s="133">
        <v>0.00156</v>
      </c>
      <c r="T176" s="134">
        <f t="shared" si="3"/>
        <v>0.02808</v>
      </c>
      <c r="AR176" s="135" t="s">
        <v>200</v>
      </c>
      <c r="AT176" s="135" t="s">
        <v>125</v>
      </c>
      <c r="AU176" s="135" t="s">
        <v>77</v>
      </c>
      <c r="AY176" s="13" t="s">
        <v>121</v>
      </c>
      <c r="BE176" s="136">
        <f t="shared" si="4"/>
        <v>0</v>
      </c>
      <c r="BF176" s="136">
        <f t="shared" si="5"/>
        <v>0</v>
      </c>
      <c r="BG176" s="136">
        <f t="shared" si="6"/>
        <v>0</v>
      </c>
      <c r="BH176" s="136">
        <f t="shared" si="7"/>
        <v>0</v>
      </c>
      <c r="BI176" s="136">
        <f t="shared" si="8"/>
        <v>0</v>
      </c>
      <c r="BJ176" s="13" t="s">
        <v>75</v>
      </c>
      <c r="BK176" s="136">
        <f t="shared" si="9"/>
        <v>0</v>
      </c>
      <c r="BL176" s="13" t="s">
        <v>200</v>
      </c>
      <c r="BM176" s="135" t="s">
        <v>258</v>
      </c>
    </row>
    <row r="177" spans="2:65" s="1" customFormat="1" ht="24">
      <c r="B177" s="124"/>
      <c r="C177" s="125" t="s">
        <v>259</v>
      </c>
      <c r="D177" s="125" t="s">
        <v>125</v>
      </c>
      <c r="E177" s="126" t="s">
        <v>260</v>
      </c>
      <c r="F177" s="127" t="s">
        <v>261</v>
      </c>
      <c r="G177" s="128" t="s">
        <v>238</v>
      </c>
      <c r="H177" s="129">
        <v>18</v>
      </c>
      <c r="I177" s="130"/>
      <c r="J177" s="130">
        <f t="shared" si="0"/>
        <v>0</v>
      </c>
      <c r="K177" s="127" t="s">
        <v>129</v>
      </c>
      <c r="L177" s="25"/>
      <c r="M177" s="131" t="s">
        <v>1</v>
      </c>
      <c r="N177" s="132" t="s">
        <v>32</v>
      </c>
      <c r="O177" s="133">
        <v>0.2</v>
      </c>
      <c r="P177" s="133">
        <f t="shared" si="1"/>
        <v>3.6</v>
      </c>
      <c r="Q177" s="133">
        <v>0.00184</v>
      </c>
      <c r="R177" s="133">
        <f t="shared" si="2"/>
        <v>0.033120000000000004</v>
      </c>
      <c r="S177" s="133">
        <v>0</v>
      </c>
      <c r="T177" s="134">
        <f t="shared" si="3"/>
        <v>0</v>
      </c>
      <c r="AR177" s="135" t="s">
        <v>200</v>
      </c>
      <c r="AT177" s="135" t="s">
        <v>125</v>
      </c>
      <c r="AU177" s="135" t="s">
        <v>77</v>
      </c>
      <c r="AY177" s="13" t="s">
        <v>121</v>
      </c>
      <c r="BE177" s="136">
        <f t="shared" si="4"/>
        <v>0</v>
      </c>
      <c r="BF177" s="136">
        <f t="shared" si="5"/>
        <v>0</v>
      </c>
      <c r="BG177" s="136">
        <f t="shared" si="6"/>
        <v>0</v>
      </c>
      <c r="BH177" s="136">
        <f t="shared" si="7"/>
        <v>0</v>
      </c>
      <c r="BI177" s="136">
        <f t="shared" si="8"/>
        <v>0</v>
      </c>
      <c r="BJ177" s="13" t="s">
        <v>75</v>
      </c>
      <c r="BK177" s="136">
        <f t="shared" si="9"/>
        <v>0</v>
      </c>
      <c r="BL177" s="13" t="s">
        <v>200</v>
      </c>
      <c r="BM177" s="135" t="s">
        <v>262</v>
      </c>
    </row>
    <row r="178" spans="2:65" s="1" customFormat="1" ht="24" customHeight="1">
      <c r="B178" s="124"/>
      <c r="C178" s="125" t="s">
        <v>263</v>
      </c>
      <c r="D178" s="125" t="s">
        <v>125</v>
      </c>
      <c r="E178" s="126" t="s">
        <v>241</v>
      </c>
      <c r="F178" s="127" t="s">
        <v>265</v>
      </c>
      <c r="G178" s="128" t="s">
        <v>238</v>
      </c>
      <c r="H178" s="129">
        <v>12</v>
      </c>
      <c r="I178" s="130"/>
      <c r="J178" s="130">
        <f t="shared" si="0"/>
        <v>0</v>
      </c>
      <c r="K178" s="127" t="s">
        <v>129</v>
      </c>
      <c r="L178" s="25"/>
      <c r="M178" s="131" t="s">
        <v>1</v>
      </c>
      <c r="N178" s="132" t="s">
        <v>32</v>
      </c>
      <c r="O178" s="133">
        <v>1.573</v>
      </c>
      <c r="P178" s="133">
        <f t="shared" si="1"/>
        <v>18.875999999999998</v>
      </c>
      <c r="Q178" s="133">
        <v>0</v>
      </c>
      <c r="R178" s="133">
        <f t="shared" si="2"/>
        <v>0</v>
      </c>
      <c r="S178" s="133">
        <v>0</v>
      </c>
      <c r="T178" s="134">
        <f t="shared" si="3"/>
        <v>0</v>
      </c>
      <c r="AR178" s="135" t="s">
        <v>200</v>
      </c>
      <c r="AT178" s="135" t="s">
        <v>125</v>
      </c>
      <c r="AU178" s="135" t="s">
        <v>77</v>
      </c>
      <c r="AY178" s="13" t="s">
        <v>121</v>
      </c>
      <c r="BE178" s="136">
        <f t="shared" si="4"/>
        <v>0</v>
      </c>
      <c r="BF178" s="136">
        <f t="shared" si="5"/>
        <v>0</v>
      </c>
      <c r="BG178" s="136">
        <f t="shared" si="6"/>
        <v>0</v>
      </c>
      <c r="BH178" s="136">
        <f t="shared" si="7"/>
        <v>0</v>
      </c>
      <c r="BI178" s="136">
        <f t="shared" si="8"/>
        <v>0</v>
      </c>
      <c r="BJ178" s="13" t="s">
        <v>75</v>
      </c>
      <c r="BK178" s="136">
        <f t="shared" si="9"/>
        <v>0</v>
      </c>
      <c r="BL178" s="13" t="s">
        <v>200</v>
      </c>
      <c r="BM178" s="135" t="s">
        <v>266</v>
      </c>
    </row>
    <row r="179" spans="2:65" s="1" customFormat="1" ht="24" customHeight="1">
      <c r="B179" s="124"/>
      <c r="C179" s="125" t="s">
        <v>267</v>
      </c>
      <c r="D179" s="125" t="s">
        <v>125</v>
      </c>
      <c r="E179" s="126" t="s">
        <v>264</v>
      </c>
      <c r="F179" s="127" t="s">
        <v>265</v>
      </c>
      <c r="G179" s="128" t="s">
        <v>169</v>
      </c>
      <c r="H179" s="129">
        <v>2.645</v>
      </c>
      <c r="I179" s="130"/>
      <c r="J179" s="130">
        <f t="shared" si="0"/>
        <v>0</v>
      </c>
      <c r="K179" s="127" t="s">
        <v>129</v>
      </c>
      <c r="L179" s="25"/>
      <c r="M179" s="131" t="s">
        <v>1</v>
      </c>
      <c r="N179" s="132" t="s">
        <v>32</v>
      </c>
      <c r="O179" s="133">
        <v>1.25</v>
      </c>
      <c r="P179" s="133">
        <f t="shared" si="1"/>
        <v>3.30625</v>
      </c>
      <c r="Q179" s="133">
        <v>0</v>
      </c>
      <c r="R179" s="133">
        <f t="shared" si="2"/>
        <v>0</v>
      </c>
      <c r="S179" s="133">
        <v>0</v>
      </c>
      <c r="T179" s="134">
        <f t="shared" si="3"/>
        <v>0</v>
      </c>
      <c r="AR179" s="135" t="s">
        <v>200</v>
      </c>
      <c r="AT179" s="135" t="s">
        <v>125</v>
      </c>
      <c r="AU179" s="135" t="s">
        <v>77</v>
      </c>
      <c r="AY179" s="13" t="s">
        <v>121</v>
      </c>
      <c r="BE179" s="136">
        <f t="shared" si="4"/>
        <v>0</v>
      </c>
      <c r="BF179" s="136">
        <f t="shared" si="5"/>
        <v>0</v>
      </c>
      <c r="BG179" s="136">
        <f t="shared" si="6"/>
        <v>0</v>
      </c>
      <c r="BH179" s="136">
        <f t="shared" si="7"/>
        <v>0</v>
      </c>
      <c r="BI179" s="136">
        <f t="shared" si="8"/>
        <v>0</v>
      </c>
      <c r="BJ179" s="13" t="s">
        <v>75</v>
      </c>
      <c r="BK179" s="136">
        <f t="shared" si="9"/>
        <v>0</v>
      </c>
      <c r="BL179" s="13" t="s">
        <v>200</v>
      </c>
      <c r="BM179" s="135" t="s">
        <v>268</v>
      </c>
    </row>
    <row r="180" spans="2:63" s="11" customFormat="1" ht="22.9" customHeight="1">
      <c r="B180" s="112"/>
      <c r="D180" s="113" t="s">
        <v>66</v>
      </c>
      <c r="E180" s="122" t="s">
        <v>269</v>
      </c>
      <c r="F180" s="122" t="s">
        <v>270</v>
      </c>
      <c r="J180" s="123">
        <f>BK180</f>
        <v>0</v>
      </c>
      <c r="L180" s="112"/>
      <c r="M180" s="116"/>
      <c r="N180" s="117"/>
      <c r="O180" s="117"/>
      <c r="P180" s="118">
        <f>SUM(P181:P185)</f>
        <v>52.325837</v>
      </c>
      <c r="Q180" s="117"/>
      <c r="R180" s="118">
        <f>SUM(R181:R185)</f>
        <v>0.1144</v>
      </c>
      <c r="S180" s="117"/>
      <c r="T180" s="119">
        <f>SUM(T181:T185)</f>
        <v>0</v>
      </c>
      <c r="AR180" s="113" t="s">
        <v>77</v>
      </c>
      <c r="AT180" s="120" t="s">
        <v>66</v>
      </c>
      <c r="AU180" s="120" t="s">
        <v>75</v>
      </c>
      <c r="AY180" s="113" t="s">
        <v>121</v>
      </c>
      <c r="BK180" s="121">
        <f>SUM(BK181:BK185)</f>
        <v>0</v>
      </c>
    </row>
    <row r="181" spans="2:65" s="1" customFormat="1" ht="36">
      <c r="B181" s="124"/>
      <c r="C181" s="125" t="s">
        <v>271</v>
      </c>
      <c r="D181" s="125" t="s">
        <v>125</v>
      </c>
      <c r="E181" s="126" t="s">
        <v>272</v>
      </c>
      <c r="F181" s="127" t="s">
        <v>419</v>
      </c>
      <c r="G181" s="128" t="s">
        <v>238</v>
      </c>
      <c r="H181" s="129">
        <v>12</v>
      </c>
      <c r="I181" s="130"/>
      <c r="J181" s="130">
        <f>ROUND(I181*H181,2)</f>
        <v>0</v>
      </c>
      <c r="K181" s="127" t="s">
        <v>129</v>
      </c>
      <c r="L181" s="25"/>
      <c r="M181" s="131" t="s">
        <v>1</v>
      </c>
      <c r="N181" s="132" t="s">
        <v>32</v>
      </c>
      <c r="O181" s="133">
        <v>2.5</v>
      </c>
      <c r="P181" s="133">
        <f>O181*H181</f>
        <v>30</v>
      </c>
      <c r="Q181" s="133">
        <v>0.0092</v>
      </c>
      <c r="R181" s="133">
        <f>Q181*H181</f>
        <v>0.1104</v>
      </c>
      <c r="S181" s="133">
        <v>0</v>
      </c>
      <c r="T181" s="134">
        <f>S181*H181</f>
        <v>0</v>
      </c>
      <c r="AR181" s="135" t="s">
        <v>200</v>
      </c>
      <c r="AT181" s="135" t="s">
        <v>125</v>
      </c>
      <c r="AU181" s="135" t="s">
        <v>77</v>
      </c>
      <c r="AY181" s="13" t="s">
        <v>121</v>
      </c>
      <c r="BE181" s="136">
        <f>IF(N181="základní",J181,0)</f>
        <v>0</v>
      </c>
      <c r="BF181" s="136">
        <f>IF(N181="snížená",J181,0)</f>
        <v>0</v>
      </c>
      <c r="BG181" s="136">
        <f>IF(N181="zákl. přenesená",J181,0)</f>
        <v>0</v>
      </c>
      <c r="BH181" s="136">
        <f>IF(N181="sníž. přenesená",J181,0)</f>
        <v>0</v>
      </c>
      <c r="BI181" s="136">
        <f>IF(N181="nulová",J181,0)</f>
        <v>0</v>
      </c>
      <c r="BJ181" s="13" t="s">
        <v>75</v>
      </c>
      <c r="BK181" s="136">
        <f>ROUND(I181*H181,2)</f>
        <v>0</v>
      </c>
      <c r="BL181" s="13" t="s">
        <v>200</v>
      </c>
      <c r="BM181" s="135" t="s">
        <v>273</v>
      </c>
    </row>
    <row r="182" spans="2:65" s="1" customFormat="1" ht="24" customHeight="1">
      <c r="B182" s="124"/>
      <c r="C182" s="125" t="s">
        <v>274</v>
      </c>
      <c r="D182" s="125" t="s">
        <v>125</v>
      </c>
      <c r="E182" s="126" t="s">
        <v>275</v>
      </c>
      <c r="F182" s="127" t="s">
        <v>412</v>
      </c>
      <c r="G182" s="128" t="s">
        <v>238</v>
      </c>
      <c r="H182" s="129">
        <v>8</v>
      </c>
      <c r="I182" s="130"/>
      <c r="J182" s="130">
        <f>ROUND(I182*H182,2)</f>
        <v>0</v>
      </c>
      <c r="K182" s="127" t="s">
        <v>129</v>
      </c>
      <c r="L182" s="25"/>
      <c r="M182" s="131" t="s">
        <v>1</v>
      </c>
      <c r="N182" s="132" t="s">
        <v>32</v>
      </c>
      <c r="O182" s="133">
        <v>1.79</v>
      </c>
      <c r="P182" s="133">
        <f>O182*H182</f>
        <v>14.32</v>
      </c>
      <c r="Q182" s="133">
        <v>0</v>
      </c>
      <c r="R182" s="133">
        <f>Q182*H182</f>
        <v>0</v>
      </c>
      <c r="S182" s="133">
        <v>0</v>
      </c>
      <c r="T182" s="134">
        <f>S182*H182</f>
        <v>0</v>
      </c>
      <c r="AR182" s="135" t="s">
        <v>200</v>
      </c>
      <c r="AT182" s="135" t="s">
        <v>125</v>
      </c>
      <c r="AU182" s="135" t="s">
        <v>77</v>
      </c>
      <c r="AY182" s="13" t="s">
        <v>121</v>
      </c>
      <c r="BE182" s="136">
        <f>IF(N182="základní",J182,0)</f>
        <v>0</v>
      </c>
      <c r="BF182" s="136">
        <f>IF(N182="snížená",J182,0)</f>
        <v>0</v>
      </c>
      <c r="BG182" s="136">
        <f>IF(N182="zákl. přenesená",J182,0)</f>
        <v>0</v>
      </c>
      <c r="BH182" s="136">
        <f>IF(N182="sníž. přenesená",J182,0)</f>
        <v>0</v>
      </c>
      <c r="BI182" s="136">
        <f>IF(N182="nulová",J182,0)</f>
        <v>0</v>
      </c>
      <c r="BJ182" s="13" t="s">
        <v>75</v>
      </c>
      <c r="BK182" s="136">
        <f>ROUND(I182*H182,2)</f>
        <v>0</v>
      </c>
      <c r="BL182" s="13" t="s">
        <v>200</v>
      </c>
      <c r="BM182" s="135" t="s">
        <v>276</v>
      </c>
    </row>
    <row r="183" spans="2:65" s="1" customFormat="1" ht="16.5" customHeight="1">
      <c r="B183" s="124"/>
      <c r="C183" s="125" t="s">
        <v>277</v>
      </c>
      <c r="D183" s="125" t="s">
        <v>125</v>
      </c>
      <c r="E183" s="126" t="s">
        <v>278</v>
      </c>
      <c r="F183" s="127" t="s">
        <v>279</v>
      </c>
      <c r="G183" s="128" t="s">
        <v>238</v>
      </c>
      <c r="H183" s="129">
        <v>8</v>
      </c>
      <c r="I183" s="130"/>
      <c r="J183" s="130">
        <f>ROUND(I183*H183,2)</f>
        <v>0</v>
      </c>
      <c r="K183" s="127" t="s">
        <v>129</v>
      </c>
      <c r="L183" s="25"/>
      <c r="M183" s="131" t="s">
        <v>1</v>
      </c>
      <c r="N183" s="132" t="s">
        <v>32</v>
      </c>
      <c r="O183" s="133">
        <v>0.5</v>
      </c>
      <c r="P183" s="133">
        <f>O183*H183</f>
        <v>4</v>
      </c>
      <c r="Q183" s="133">
        <v>0.0005</v>
      </c>
      <c r="R183" s="133">
        <f>Q183*H183</f>
        <v>0.004</v>
      </c>
      <c r="S183" s="133">
        <v>0</v>
      </c>
      <c r="T183" s="134">
        <f>S183*H183</f>
        <v>0</v>
      </c>
      <c r="AR183" s="135" t="s">
        <v>200</v>
      </c>
      <c r="AT183" s="135" t="s">
        <v>125</v>
      </c>
      <c r="AU183" s="135" t="s">
        <v>77</v>
      </c>
      <c r="AY183" s="13" t="s">
        <v>121</v>
      </c>
      <c r="BE183" s="136">
        <f>IF(N183="základní",J183,0)</f>
        <v>0</v>
      </c>
      <c r="BF183" s="136">
        <f>IF(N183="snížená",J183,0)</f>
        <v>0</v>
      </c>
      <c r="BG183" s="136">
        <f>IF(N183="zákl. přenesená",J183,0)</f>
        <v>0</v>
      </c>
      <c r="BH183" s="136">
        <f>IF(N183="sníž. přenesená",J183,0)</f>
        <v>0</v>
      </c>
      <c r="BI183" s="136">
        <f>IF(N183="nulová",J183,0)</f>
        <v>0</v>
      </c>
      <c r="BJ183" s="13" t="s">
        <v>75</v>
      </c>
      <c r="BK183" s="136">
        <f>ROUND(I183*H183,2)</f>
        <v>0</v>
      </c>
      <c r="BL183" s="13" t="s">
        <v>200</v>
      </c>
      <c r="BM183" s="135" t="s">
        <v>280</v>
      </c>
    </row>
    <row r="184" spans="2:65" s="1" customFormat="1" ht="24" customHeight="1">
      <c r="B184" s="124"/>
      <c r="C184" s="125" t="s">
        <v>281</v>
      </c>
      <c r="D184" s="125" t="s">
        <v>125</v>
      </c>
      <c r="E184" s="126" t="s">
        <v>282</v>
      </c>
      <c r="F184" s="127" t="s">
        <v>283</v>
      </c>
      <c r="G184" s="128" t="s">
        <v>169</v>
      </c>
      <c r="H184" s="129">
        <v>1.419</v>
      </c>
      <c r="I184" s="130"/>
      <c r="J184" s="130">
        <f>ROUND(I184*H184,2)</f>
        <v>0</v>
      </c>
      <c r="K184" s="127" t="s">
        <v>129</v>
      </c>
      <c r="L184" s="25"/>
      <c r="M184" s="131" t="s">
        <v>1</v>
      </c>
      <c r="N184" s="132" t="s">
        <v>32</v>
      </c>
      <c r="O184" s="133">
        <v>1.573</v>
      </c>
      <c r="P184" s="133">
        <f>O184*H184</f>
        <v>2.232087</v>
      </c>
      <c r="Q184" s="133">
        <v>0</v>
      </c>
      <c r="R184" s="133">
        <f>Q184*H184</f>
        <v>0</v>
      </c>
      <c r="S184" s="133">
        <v>0</v>
      </c>
      <c r="T184" s="134">
        <f>S184*H184</f>
        <v>0</v>
      </c>
      <c r="AR184" s="135" t="s">
        <v>200</v>
      </c>
      <c r="AT184" s="135" t="s">
        <v>125</v>
      </c>
      <c r="AU184" s="135" t="s">
        <v>77</v>
      </c>
      <c r="AY184" s="13" t="s">
        <v>121</v>
      </c>
      <c r="BE184" s="136">
        <f>IF(N184="základní",J184,0)</f>
        <v>0</v>
      </c>
      <c r="BF184" s="136">
        <f>IF(N184="snížená",J184,0)</f>
        <v>0</v>
      </c>
      <c r="BG184" s="136">
        <f>IF(N184="zákl. přenesená",J184,0)</f>
        <v>0</v>
      </c>
      <c r="BH184" s="136">
        <f>IF(N184="sníž. přenesená",J184,0)</f>
        <v>0</v>
      </c>
      <c r="BI184" s="136">
        <f>IF(N184="nulová",J184,0)</f>
        <v>0</v>
      </c>
      <c r="BJ184" s="13" t="s">
        <v>75</v>
      </c>
      <c r="BK184" s="136">
        <f>ROUND(I184*H184,2)</f>
        <v>0</v>
      </c>
      <c r="BL184" s="13" t="s">
        <v>200</v>
      </c>
      <c r="BM184" s="135" t="s">
        <v>284</v>
      </c>
    </row>
    <row r="185" spans="2:65" s="1" customFormat="1" ht="24" customHeight="1">
      <c r="B185" s="124"/>
      <c r="C185" s="125" t="s">
        <v>285</v>
      </c>
      <c r="D185" s="125" t="s">
        <v>125</v>
      </c>
      <c r="E185" s="126" t="s">
        <v>286</v>
      </c>
      <c r="F185" s="127" t="s">
        <v>287</v>
      </c>
      <c r="G185" s="128" t="s">
        <v>169</v>
      </c>
      <c r="H185" s="129">
        <v>1.419</v>
      </c>
      <c r="I185" s="130"/>
      <c r="J185" s="130">
        <f>ROUND(I185*H185,2)</f>
        <v>0</v>
      </c>
      <c r="K185" s="127" t="s">
        <v>129</v>
      </c>
      <c r="L185" s="25"/>
      <c r="M185" s="131" t="s">
        <v>1</v>
      </c>
      <c r="N185" s="132" t="s">
        <v>32</v>
      </c>
      <c r="O185" s="133">
        <v>1.25</v>
      </c>
      <c r="P185" s="133">
        <f>O185*H185</f>
        <v>1.7737500000000002</v>
      </c>
      <c r="Q185" s="133">
        <v>0</v>
      </c>
      <c r="R185" s="133">
        <f>Q185*H185</f>
        <v>0</v>
      </c>
      <c r="S185" s="133">
        <v>0</v>
      </c>
      <c r="T185" s="134">
        <f>S185*H185</f>
        <v>0</v>
      </c>
      <c r="AR185" s="135" t="s">
        <v>200</v>
      </c>
      <c r="AT185" s="135" t="s">
        <v>125</v>
      </c>
      <c r="AU185" s="135" t="s">
        <v>77</v>
      </c>
      <c r="AY185" s="13" t="s">
        <v>121</v>
      </c>
      <c r="BE185" s="136">
        <f>IF(N185="základní",J185,0)</f>
        <v>0</v>
      </c>
      <c r="BF185" s="136">
        <f>IF(N185="snížená",J185,0)</f>
        <v>0</v>
      </c>
      <c r="BG185" s="136">
        <f>IF(N185="zákl. přenesená",J185,0)</f>
        <v>0</v>
      </c>
      <c r="BH185" s="136">
        <f>IF(N185="sníž. přenesená",J185,0)</f>
        <v>0</v>
      </c>
      <c r="BI185" s="136">
        <f>IF(N185="nulová",J185,0)</f>
        <v>0</v>
      </c>
      <c r="BJ185" s="13" t="s">
        <v>75</v>
      </c>
      <c r="BK185" s="136">
        <f>ROUND(I185*H185,2)</f>
        <v>0</v>
      </c>
      <c r="BL185" s="13" t="s">
        <v>200</v>
      </c>
      <c r="BM185" s="135" t="s">
        <v>288</v>
      </c>
    </row>
    <row r="186" spans="2:63" s="11" customFormat="1" ht="22.9" customHeight="1">
      <c r="B186" s="112"/>
      <c r="D186" s="113" t="s">
        <v>66</v>
      </c>
      <c r="E186" s="122" t="s">
        <v>289</v>
      </c>
      <c r="F186" s="122" t="s">
        <v>290</v>
      </c>
      <c r="J186" s="123">
        <f>BK186</f>
        <v>0</v>
      </c>
      <c r="L186" s="112"/>
      <c r="M186" s="116"/>
      <c r="N186" s="117"/>
      <c r="O186" s="117"/>
      <c r="P186" s="118">
        <f>P187</f>
        <v>0.278</v>
      </c>
      <c r="Q186" s="117"/>
      <c r="R186" s="118">
        <f>R187</f>
        <v>0</v>
      </c>
      <c r="S186" s="117"/>
      <c r="T186" s="119">
        <f>T187</f>
        <v>0</v>
      </c>
      <c r="AR186" s="113" t="s">
        <v>77</v>
      </c>
      <c r="AT186" s="120" t="s">
        <v>66</v>
      </c>
      <c r="AU186" s="120" t="s">
        <v>75</v>
      </c>
      <c r="AY186" s="113" t="s">
        <v>121</v>
      </c>
      <c r="BK186" s="121">
        <f>BK187</f>
        <v>0</v>
      </c>
    </row>
    <row r="187" spans="2:65" s="1" customFormat="1" ht="24" customHeight="1">
      <c r="B187" s="124"/>
      <c r="C187" s="125" t="s">
        <v>291</v>
      </c>
      <c r="D187" s="125" t="s">
        <v>125</v>
      </c>
      <c r="E187" s="126" t="s">
        <v>292</v>
      </c>
      <c r="F187" s="127" t="s">
        <v>411</v>
      </c>
      <c r="G187" s="128" t="s">
        <v>409</v>
      </c>
      <c r="H187" s="129">
        <v>2</v>
      </c>
      <c r="I187" s="130"/>
      <c r="J187" s="130">
        <f>ROUND(I187*H187,2)</f>
        <v>0</v>
      </c>
      <c r="K187" s="127" t="s">
        <v>129</v>
      </c>
      <c r="L187" s="25"/>
      <c r="M187" s="131" t="s">
        <v>1</v>
      </c>
      <c r="N187" s="132" t="s">
        <v>32</v>
      </c>
      <c r="O187" s="133">
        <v>0.139</v>
      </c>
      <c r="P187" s="133">
        <f>O187*H187</f>
        <v>0.278</v>
      </c>
      <c r="Q187" s="133">
        <v>0</v>
      </c>
      <c r="R187" s="133">
        <f>Q187*H187</f>
        <v>0</v>
      </c>
      <c r="S187" s="133">
        <v>0</v>
      </c>
      <c r="T187" s="134">
        <f>S187*H187</f>
        <v>0</v>
      </c>
      <c r="AR187" s="135" t="s">
        <v>200</v>
      </c>
      <c r="AT187" s="135" t="s">
        <v>125</v>
      </c>
      <c r="AU187" s="135" t="s">
        <v>77</v>
      </c>
      <c r="AY187" s="13" t="s">
        <v>121</v>
      </c>
      <c r="BE187" s="136">
        <f>IF(N187="základní",J187,0)</f>
        <v>0</v>
      </c>
      <c r="BF187" s="136">
        <f>IF(N187="snížená",J187,0)</f>
        <v>0</v>
      </c>
      <c r="BG187" s="136">
        <f>IF(N187="zákl. přenesená",J187,0)</f>
        <v>0</v>
      </c>
      <c r="BH187" s="136">
        <f>IF(N187="sníž. přenesená",J187,0)</f>
        <v>0</v>
      </c>
      <c r="BI187" s="136">
        <f>IF(N187="nulová",J187,0)</f>
        <v>0</v>
      </c>
      <c r="BJ187" s="13" t="s">
        <v>75</v>
      </c>
      <c r="BK187" s="136">
        <f>ROUND(I187*H187,2)</f>
        <v>0</v>
      </c>
      <c r="BL187" s="13" t="s">
        <v>200</v>
      </c>
      <c r="BM187" s="135" t="s">
        <v>293</v>
      </c>
    </row>
    <row r="188" spans="2:63" s="11" customFormat="1" ht="22.9" customHeight="1">
      <c r="B188" s="112"/>
      <c r="D188" s="113" t="s">
        <v>66</v>
      </c>
      <c r="E188" s="122" t="s">
        <v>294</v>
      </c>
      <c r="F188" s="122" t="s">
        <v>295</v>
      </c>
      <c r="J188" s="123">
        <f>BK188</f>
        <v>0</v>
      </c>
      <c r="L188" s="112"/>
      <c r="M188" s="116"/>
      <c r="N188" s="117"/>
      <c r="O188" s="117"/>
      <c r="P188" s="118">
        <f>SUM(P189:P194)</f>
        <v>11.617999999999999</v>
      </c>
      <c r="Q188" s="117"/>
      <c r="R188" s="118">
        <f>SUM(R189:R194)</f>
        <v>0.002</v>
      </c>
      <c r="S188" s="117"/>
      <c r="T188" s="119">
        <f>SUM(T189:T194)</f>
        <v>0</v>
      </c>
      <c r="AR188" s="113" t="s">
        <v>77</v>
      </c>
      <c r="AT188" s="120" t="s">
        <v>66</v>
      </c>
      <c r="AU188" s="120" t="s">
        <v>75</v>
      </c>
      <c r="AY188" s="113" t="s">
        <v>121</v>
      </c>
      <c r="BK188" s="121">
        <f>SUM(BK189:BK194)</f>
        <v>0</v>
      </c>
    </row>
    <row r="189" spans="2:65" s="1" customFormat="1" ht="16.5" customHeight="1">
      <c r="B189" s="124"/>
      <c r="C189" s="125" t="s">
        <v>296</v>
      </c>
      <c r="D189" s="125" t="s">
        <v>125</v>
      </c>
      <c r="E189" s="126" t="s">
        <v>297</v>
      </c>
      <c r="F189" s="127" t="s">
        <v>298</v>
      </c>
      <c r="G189" s="128" t="s">
        <v>229</v>
      </c>
      <c r="H189" s="129">
        <v>2</v>
      </c>
      <c r="I189" s="130"/>
      <c r="J189" s="130">
        <f aca="true" t="shared" si="10" ref="J189:J194">ROUND(I189*H189,2)</f>
        <v>0</v>
      </c>
      <c r="K189" s="127" t="s">
        <v>129</v>
      </c>
      <c r="L189" s="25"/>
      <c r="M189" s="131" t="s">
        <v>1</v>
      </c>
      <c r="N189" s="132" t="s">
        <v>32</v>
      </c>
      <c r="O189" s="133">
        <v>0.413</v>
      </c>
      <c r="P189" s="133">
        <f aca="true" t="shared" si="11" ref="P189:P194">O189*H189</f>
        <v>0.826</v>
      </c>
      <c r="Q189" s="133">
        <v>0</v>
      </c>
      <c r="R189" s="133">
        <f aca="true" t="shared" si="12" ref="R189:R194">Q189*H189</f>
        <v>0</v>
      </c>
      <c r="S189" s="133">
        <v>0</v>
      </c>
      <c r="T189" s="134">
        <f aca="true" t="shared" si="13" ref="T189:T194">S189*H189</f>
        <v>0</v>
      </c>
      <c r="AR189" s="135" t="s">
        <v>200</v>
      </c>
      <c r="AT189" s="135" t="s">
        <v>125</v>
      </c>
      <c r="AU189" s="135" t="s">
        <v>77</v>
      </c>
      <c r="AY189" s="13" t="s">
        <v>121</v>
      </c>
      <c r="BE189" s="136">
        <f aca="true" t="shared" si="14" ref="BE189:BE194">IF(N189="základní",J189,0)</f>
        <v>0</v>
      </c>
      <c r="BF189" s="136">
        <f aca="true" t="shared" si="15" ref="BF189:BF194">IF(N189="snížená",J189,0)</f>
        <v>0</v>
      </c>
      <c r="BG189" s="136">
        <f aca="true" t="shared" si="16" ref="BG189:BG194">IF(N189="zákl. přenesená",J189,0)</f>
        <v>0</v>
      </c>
      <c r="BH189" s="136">
        <f aca="true" t="shared" si="17" ref="BH189:BH194">IF(N189="sníž. přenesená",J189,0)</f>
        <v>0</v>
      </c>
      <c r="BI189" s="136">
        <f aca="true" t="shared" si="18" ref="BI189:BI194">IF(N189="nulová",J189,0)</f>
        <v>0</v>
      </c>
      <c r="BJ189" s="13" t="s">
        <v>75</v>
      </c>
      <c r="BK189" s="136">
        <f aca="true" t="shared" si="19" ref="BK189:BK194">ROUND(I189*H189,2)</f>
        <v>0</v>
      </c>
      <c r="BL189" s="13" t="s">
        <v>200</v>
      </c>
      <c r="BM189" s="135" t="s">
        <v>299</v>
      </c>
    </row>
    <row r="190" spans="2:65" s="1" customFormat="1" ht="16.5" customHeight="1">
      <c r="B190" s="124"/>
      <c r="C190" s="137" t="s">
        <v>300</v>
      </c>
      <c r="D190" s="137" t="s">
        <v>301</v>
      </c>
      <c r="E190" s="138" t="s">
        <v>302</v>
      </c>
      <c r="F190" s="139" t="s">
        <v>303</v>
      </c>
      <c r="G190" s="140" t="s">
        <v>229</v>
      </c>
      <c r="H190" s="141">
        <v>4</v>
      </c>
      <c r="I190" s="142"/>
      <c r="J190" s="142">
        <f t="shared" si="10"/>
        <v>0</v>
      </c>
      <c r="K190" s="139" t="s">
        <v>1</v>
      </c>
      <c r="L190" s="143"/>
      <c r="M190" s="144" t="s">
        <v>1</v>
      </c>
      <c r="N190" s="145" t="s">
        <v>32</v>
      </c>
      <c r="O190" s="133">
        <v>0</v>
      </c>
      <c r="P190" s="133">
        <f t="shared" si="11"/>
        <v>0</v>
      </c>
      <c r="Q190" s="133">
        <v>0</v>
      </c>
      <c r="R190" s="133">
        <f t="shared" si="12"/>
        <v>0</v>
      </c>
      <c r="S190" s="133">
        <v>0</v>
      </c>
      <c r="T190" s="134">
        <f t="shared" si="13"/>
        <v>0</v>
      </c>
      <c r="AR190" s="135" t="s">
        <v>304</v>
      </c>
      <c r="AT190" s="135" t="s">
        <v>301</v>
      </c>
      <c r="AU190" s="135" t="s">
        <v>77</v>
      </c>
      <c r="AY190" s="13" t="s">
        <v>121</v>
      </c>
      <c r="BE190" s="136">
        <f t="shared" si="14"/>
        <v>0</v>
      </c>
      <c r="BF190" s="136">
        <f t="shared" si="15"/>
        <v>0</v>
      </c>
      <c r="BG190" s="136">
        <f t="shared" si="16"/>
        <v>0</v>
      </c>
      <c r="BH190" s="136">
        <f t="shared" si="17"/>
        <v>0</v>
      </c>
      <c r="BI190" s="136">
        <f t="shared" si="18"/>
        <v>0</v>
      </c>
      <c r="BJ190" s="13" t="s">
        <v>75</v>
      </c>
      <c r="BK190" s="136">
        <f t="shared" si="19"/>
        <v>0</v>
      </c>
      <c r="BL190" s="13" t="s">
        <v>200</v>
      </c>
      <c r="BM190" s="135" t="s">
        <v>305</v>
      </c>
    </row>
    <row r="191" spans="2:65" s="1" customFormat="1" ht="16.5" customHeight="1">
      <c r="B191" s="124"/>
      <c r="C191" s="125" t="s">
        <v>306</v>
      </c>
      <c r="D191" s="125" t="s">
        <v>125</v>
      </c>
      <c r="E191" s="126" t="s">
        <v>307</v>
      </c>
      <c r="F191" s="127" t="s">
        <v>308</v>
      </c>
      <c r="G191" s="128" t="s">
        <v>229</v>
      </c>
      <c r="H191" s="129">
        <v>4</v>
      </c>
      <c r="I191" s="130"/>
      <c r="J191" s="130">
        <f t="shared" si="10"/>
        <v>0</v>
      </c>
      <c r="K191" s="127" t="s">
        <v>129</v>
      </c>
      <c r="L191" s="25"/>
      <c r="M191" s="131" t="s">
        <v>1</v>
      </c>
      <c r="N191" s="132" t="s">
        <v>32</v>
      </c>
      <c r="O191" s="133">
        <v>0.592</v>
      </c>
      <c r="P191" s="133">
        <f t="shared" si="11"/>
        <v>2.368</v>
      </c>
      <c r="Q191" s="133">
        <v>0</v>
      </c>
      <c r="R191" s="133">
        <f t="shared" si="12"/>
        <v>0</v>
      </c>
      <c r="S191" s="133">
        <v>0</v>
      </c>
      <c r="T191" s="134">
        <f t="shared" si="13"/>
        <v>0</v>
      </c>
      <c r="AR191" s="135" t="s">
        <v>200</v>
      </c>
      <c r="AT191" s="135" t="s">
        <v>125</v>
      </c>
      <c r="AU191" s="135" t="s">
        <v>77</v>
      </c>
      <c r="AY191" s="13" t="s">
        <v>121</v>
      </c>
      <c r="BE191" s="136">
        <f t="shared" si="14"/>
        <v>0</v>
      </c>
      <c r="BF191" s="136">
        <f t="shared" si="15"/>
        <v>0</v>
      </c>
      <c r="BG191" s="136">
        <f t="shared" si="16"/>
        <v>0</v>
      </c>
      <c r="BH191" s="136">
        <f t="shared" si="17"/>
        <v>0</v>
      </c>
      <c r="BI191" s="136">
        <f t="shared" si="18"/>
        <v>0</v>
      </c>
      <c r="BJ191" s="13" t="s">
        <v>75</v>
      </c>
      <c r="BK191" s="136">
        <f t="shared" si="19"/>
        <v>0</v>
      </c>
      <c r="BL191" s="13" t="s">
        <v>200</v>
      </c>
      <c r="BM191" s="135" t="s">
        <v>309</v>
      </c>
    </row>
    <row r="192" spans="2:65" s="1" customFormat="1" ht="16.5" customHeight="1">
      <c r="B192" s="124"/>
      <c r="C192" s="137" t="s">
        <v>310</v>
      </c>
      <c r="D192" s="137" t="s">
        <v>301</v>
      </c>
      <c r="E192" s="138" t="s">
        <v>311</v>
      </c>
      <c r="F192" s="139" t="s">
        <v>408</v>
      </c>
      <c r="G192" s="140" t="s">
        <v>229</v>
      </c>
      <c r="H192" s="141">
        <v>4</v>
      </c>
      <c r="I192" s="142"/>
      <c r="J192" s="142">
        <f t="shared" si="10"/>
        <v>0</v>
      </c>
      <c r="K192" s="139" t="s">
        <v>1</v>
      </c>
      <c r="L192" s="143"/>
      <c r="M192" s="144" t="s">
        <v>1</v>
      </c>
      <c r="N192" s="145" t="s">
        <v>32</v>
      </c>
      <c r="O192" s="133">
        <v>0</v>
      </c>
      <c r="P192" s="133">
        <f t="shared" si="11"/>
        <v>0</v>
      </c>
      <c r="Q192" s="133">
        <v>0.0005</v>
      </c>
      <c r="R192" s="133">
        <f t="shared" si="12"/>
        <v>0.002</v>
      </c>
      <c r="S192" s="133">
        <v>0</v>
      </c>
      <c r="T192" s="134">
        <f t="shared" si="13"/>
        <v>0</v>
      </c>
      <c r="AR192" s="135" t="s">
        <v>304</v>
      </c>
      <c r="AT192" s="135" t="s">
        <v>301</v>
      </c>
      <c r="AU192" s="135" t="s">
        <v>77</v>
      </c>
      <c r="AY192" s="13" t="s">
        <v>121</v>
      </c>
      <c r="BE192" s="136">
        <f t="shared" si="14"/>
        <v>0</v>
      </c>
      <c r="BF192" s="136">
        <f t="shared" si="15"/>
        <v>0</v>
      </c>
      <c r="BG192" s="136">
        <f t="shared" si="16"/>
        <v>0</v>
      </c>
      <c r="BH192" s="136">
        <f t="shared" si="17"/>
        <v>0</v>
      </c>
      <c r="BI192" s="136">
        <f t="shared" si="18"/>
        <v>0</v>
      </c>
      <c r="BJ192" s="13" t="s">
        <v>75</v>
      </c>
      <c r="BK192" s="136">
        <f t="shared" si="19"/>
        <v>0</v>
      </c>
      <c r="BL192" s="13" t="s">
        <v>200</v>
      </c>
      <c r="BM192" s="135" t="s">
        <v>312</v>
      </c>
    </row>
    <row r="193" spans="2:65" s="1" customFormat="1" ht="16.5" customHeight="1">
      <c r="B193" s="124"/>
      <c r="C193" s="137" t="s">
        <v>313</v>
      </c>
      <c r="D193" s="137" t="s">
        <v>301</v>
      </c>
      <c r="E193" s="138" t="s">
        <v>314</v>
      </c>
      <c r="F193" s="139" t="s">
        <v>315</v>
      </c>
      <c r="G193" s="140" t="s">
        <v>422</v>
      </c>
      <c r="H193" s="141">
        <v>4</v>
      </c>
      <c r="I193" s="142"/>
      <c r="J193" s="142">
        <f t="shared" si="10"/>
        <v>0</v>
      </c>
      <c r="K193" s="139" t="s">
        <v>1</v>
      </c>
      <c r="L193" s="143"/>
      <c r="M193" s="144" t="s">
        <v>1</v>
      </c>
      <c r="N193" s="145" t="s">
        <v>32</v>
      </c>
      <c r="O193" s="133">
        <v>0</v>
      </c>
      <c r="P193" s="133">
        <f t="shared" si="11"/>
        <v>0</v>
      </c>
      <c r="Q193" s="133">
        <v>0</v>
      </c>
      <c r="R193" s="133">
        <f t="shared" si="12"/>
        <v>0</v>
      </c>
      <c r="S193" s="133">
        <v>0</v>
      </c>
      <c r="T193" s="134">
        <f t="shared" si="13"/>
        <v>0</v>
      </c>
      <c r="AR193" s="135" t="s">
        <v>304</v>
      </c>
      <c r="AT193" s="135" t="s">
        <v>301</v>
      </c>
      <c r="AU193" s="135" t="s">
        <v>77</v>
      </c>
      <c r="AY193" s="13" t="s">
        <v>121</v>
      </c>
      <c r="BE193" s="136">
        <f t="shared" si="14"/>
        <v>0</v>
      </c>
      <c r="BF193" s="136">
        <f t="shared" si="15"/>
        <v>0</v>
      </c>
      <c r="BG193" s="136">
        <f t="shared" si="16"/>
        <v>0</v>
      </c>
      <c r="BH193" s="136">
        <f t="shared" si="17"/>
        <v>0</v>
      </c>
      <c r="BI193" s="136">
        <f t="shared" si="18"/>
        <v>0</v>
      </c>
      <c r="BJ193" s="13" t="s">
        <v>75</v>
      </c>
      <c r="BK193" s="136">
        <f t="shared" si="19"/>
        <v>0</v>
      </c>
      <c r="BL193" s="13" t="s">
        <v>200</v>
      </c>
      <c r="BM193" s="135" t="s">
        <v>316</v>
      </c>
    </row>
    <row r="194" spans="2:65" s="1" customFormat="1" ht="24" customHeight="1">
      <c r="B194" s="124"/>
      <c r="C194" s="125" t="s">
        <v>317</v>
      </c>
      <c r="D194" s="125" t="s">
        <v>125</v>
      </c>
      <c r="E194" s="126" t="s">
        <v>318</v>
      </c>
      <c r="F194" s="127" t="s">
        <v>319</v>
      </c>
      <c r="G194" s="128" t="s">
        <v>135</v>
      </c>
      <c r="H194" s="129">
        <v>24</v>
      </c>
      <c r="I194" s="130"/>
      <c r="J194" s="130">
        <f t="shared" si="10"/>
        <v>0</v>
      </c>
      <c r="K194" s="127" t="s">
        <v>129</v>
      </c>
      <c r="L194" s="25"/>
      <c r="M194" s="131" t="s">
        <v>1</v>
      </c>
      <c r="N194" s="132" t="s">
        <v>32</v>
      </c>
      <c r="O194" s="133">
        <v>0.351</v>
      </c>
      <c r="P194" s="133">
        <f t="shared" si="11"/>
        <v>8.424</v>
      </c>
      <c r="Q194" s="133">
        <v>0</v>
      </c>
      <c r="R194" s="133">
        <f t="shared" si="12"/>
        <v>0</v>
      </c>
      <c r="S194" s="133">
        <v>0</v>
      </c>
      <c r="T194" s="134">
        <f t="shared" si="13"/>
        <v>0</v>
      </c>
      <c r="AR194" s="135" t="s">
        <v>200</v>
      </c>
      <c r="AT194" s="135" t="s">
        <v>125</v>
      </c>
      <c r="AU194" s="135" t="s">
        <v>77</v>
      </c>
      <c r="AY194" s="13" t="s">
        <v>121</v>
      </c>
      <c r="BE194" s="136">
        <f t="shared" si="14"/>
        <v>0</v>
      </c>
      <c r="BF194" s="136">
        <f t="shared" si="15"/>
        <v>0</v>
      </c>
      <c r="BG194" s="136">
        <f t="shared" si="16"/>
        <v>0</v>
      </c>
      <c r="BH194" s="136">
        <f t="shared" si="17"/>
        <v>0</v>
      </c>
      <c r="BI194" s="136">
        <f t="shared" si="18"/>
        <v>0</v>
      </c>
      <c r="BJ194" s="13" t="s">
        <v>75</v>
      </c>
      <c r="BK194" s="136">
        <f t="shared" si="19"/>
        <v>0</v>
      </c>
      <c r="BL194" s="13" t="s">
        <v>200</v>
      </c>
      <c r="BM194" s="135" t="s">
        <v>320</v>
      </c>
    </row>
    <row r="195" spans="2:63" s="11" customFormat="1" ht="22.9" customHeight="1">
      <c r="B195" s="112"/>
      <c r="D195" s="113" t="s">
        <v>66</v>
      </c>
      <c r="E195" s="122" t="s">
        <v>321</v>
      </c>
      <c r="F195" s="122" t="s">
        <v>322</v>
      </c>
      <c r="J195" s="123">
        <f>BK195</f>
        <v>0</v>
      </c>
      <c r="L195" s="112"/>
      <c r="M195" s="116"/>
      <c r="N195" s="117"/>
      <c r="O195" s="117"/>
      <c r="P195" s="118">
        <f>SUM(P196:P198)</f>
        <v>140.32354999999998</v>
      </c>
      <c r="Q195" s="117"/>
      <c r="R195" s="118">
        <f>SUM(R196:R198)</f>
        <v>1.88682</v>
      </c>
      <c r="S195" s="117"/>
      <c r="T195" s="119">
        <f>SUM(T196:T198)</f>
        <v>0</v>
      </c>
      <c r="AR195" s="113" t="s">
        <v>77</v>
      </c>
      <c r="AT195" s="120" t="s">
        <v>66</v>
      </c>
      <c r="AU195" s="120" t="s">
        <v>75</v>
      </c>
      <c r="AY195" s="113" t="s">
        <v>121</v>
      </c>
      <c r="BK195" s="121">
        <f>SUM(BK196:BK198)</f>
        <v>0</v>
      </c>
    </row>
    <row r="196" spans="2:65" s="1" customFormat="1" ht="24" customHeight="1">
      <c r="B196" s="124"/>
      <c r="C196" s="125" t="s">
        <v>323</v>
      </c>
      <c r="D196" s="125" t="s">
        <v>125</v>
      </c>
      <c r="E196" s="126" t="s">
        <v>324</v>
      </c>
      <c r="F196" s="127" t="s">
        <v>420</v>
      </c>
      <c r="G196" s="128" t="s">
        <v>128</v>
      </c>
      <c r="H196" s="129">
        <v>82</v>
      </c>
      <c r="I196" s="130"/>
      <c r="J196" s="130">
        <f>ROUND(I196*H196,2)</f>
        <v>0</v>
      </c>
      <c r="K196" s="127" t="s">
        <v>129</v>
      </c>
      <c r="L196" s="25"/>
      <c r="M196" s="131" t="s">
        <v>1</v>
      </c>
      <c r="N196" s="132" t="s">
        <v>32</v>
      </c>
      <c r="O196" s="133">
        <v>1.242</v>
      </c>
      <c r="P196" s="133">
        <f>O196*H196</f>
        <v>101.844</v>
      </c>
      <c r="Q196" s="133">
        <v>0.02301</v>
      </c>
      <c r="R196" s="133">
        <f>Q196*H196</f>
        <v>1.88682</v>
      </c>
      <c r="S196" s="133">
        <v>0</v>
      </c>
      <c r="T196" s="134">
        <f>S196*H196</f>
        <v>0</v>
      </c>
      <c r="AR196" s="135" t="s">
        <v>200</v>
      </c>
      <c r="AT196" s="135" t="s">
        <v>125</v>
      </c>
      <c r="AU196" s="135" t="s">
        <v>77</v>
      </c>
      <c r="AY196" s="13" t="s">
        <v>121</v>
      </c>
      <c r="BE196" s="136">
        <f>IF(N196="základní",J196,0)</f>
        <v>0</v>
      </c>
      <c r="BF196" s="136">
        <f>IF(N196="snížená",J196,0)</f>
        <v>0</v>
      </c>
      <c r="BG196" s="136">
        <f>IF(N196="zákl. přenesená",J196,0)</f>
        <v>0</v>
      </c>
      <c r="BH196" s="136">
        <f>IF(N196="sníž. přenesená",J196,0)</f>
        <v>0</v>
      </c>
      <c r="BI196" s="136">
        <f>IF(N196="nulová",J196,0)</f>
        <v>0</v>
      </c>
      <c r="BJ196" s="13" t="s">
        <v>75</v>
      </c>
      <c r="BK196" s="136">
        <f>ROUND(I196*H196,2)</f>
        <v>0</v>
      </c>
      <c r="BL196" s="13" t="s">
        <v>200</v>
      </c>
      <c r="BM196" s="135" t="s">
        <v>325</v>
      </c>
    </row>
    <row r="197" spans="2:65" s="1" customFormat="1" ht="24" customHeight="1">
      <c r="B197" s="124"/>
      <c r="C197" s="125" t="s">
        <v>326</v>
      </c>
      <c r="D197" s="125" t="s">
        <v>125</v>
      </c>
      <c r="E197" s="126" t="s">
        <v>327</v>
      </c>
      <c r="F197" s="127" t="s">
        <v>328</v>
      </c>
      <c r="G197" s="128" t="s">
        <v>169</v>
      </c>
      <c r="H197" s="129">
        <v>2.845</v>
      </c>
      <c r="I197" s="130"/>
      <c r="J197" s="130">
        <f>ROUND(I197*H197,2)</f>
        <v>0</v>
      </c>
      <c r="K197" s="127" t="s">
        <v>129</v>
      </c>
      <c r="L197" s="25"/>
      <c r="M197" s="131" t="s">
        <v>1</v>
      </c>
      <c r="N197" s="132" t="s">
        <v>32</v>
      </c>
      <c r="O197" s="133">
        <v>2.39</v>
      </c>
      <c r="P197" s="133">
        <f>O197*H197</f>
        <v>6.799550000000001</v>
      </c>
      <c r="Q197" s="133">
        <v>0</v>
      </c>
      <c r="R197" s="133">
        <f>Q197*H197</f>
        <v>0</v>
      </c>
      <c r="S197" s="133">
        <v>0</v>
      </c>
      <c r="T197" s="134">
        <f>S197*H197</f>
        <v>0</v>
      </c>
      <c r="AR197" s="135" t="s">
        <v>200</v>
      </c>
      <c r="AT197" s="135" t="s">
        <v>125</v>
      </c>
      <c r="AU197" s="135" t="s">
        <v>77</v>
      </c>
      <c r="AY197" s="13" t="s">
        <v>121</v>
      </c>
      <c r="BE197" s="136">
        <f>IF(N197="základní",J197,0)</f>
        <v>0</v>
      </c>
      <c r="BF197" s="136">
        <f>IF(N197="snížená",J197,0)</f>
        <v>0</v>
      </c>
      <c r="BG197" s="136">
        <f>IF(N197="zákl. přenesená",J197,0)</f>
        <v>0</v>
      </c>
      <c r="BH197" s="136">
        <f>IF(N197="sníž. přenesená",J197,0)</f>
        <v>0</v>
      </c>
      <c r="BI197" s="136">
        <f>IF(N197="nulová",J197,0)</f>
        <v>0</v>
      </c>
      <c r="BJ197" s="13" t="s">
        <v>75</v>
      </c>
      <c r="BK197" s="136">
        <f>ROUND(I197*H197,2)</f>
        <v>0</v>
      </c>
      <c r="BL197" s="13" t="s">
        <v>200</v>
      </c>
      <c r="BM197" s="135" t="s">
        <v>329</v>
      </c>
    </row>
    <row r="198" spans="2:65" s="1" customFormat="1" ht="24" customHeight="1">
      <c r="B198" s="124"/>
      <c r="C198" s="125" t="s">
        <v>330</v>
      </c>
      <c r="D198" s="125" t="s">
        <v>125</v>
      </c>
      <c r="E198" s="126" t="s">
        <v>410</v>
      </c>
      <c r="F198" s="127" t="s">
        <v>424</v>
      </c>
      <c r="G198" s="128" t="s">
        <v>409</v>
      </c>
      <c r="H198" s="129">
        <v>24</v>
      </c>
      <c r="I198" s="130"/>
      <c r="J198" s="130">
        <f>ROUND(I198*H198,2)</f>
        <v>0</v>
      </c>
      <c r="K198" s="127" t="s">
        <v>129</v>
      </c>
      <c r="L198" s="25"/>
      <c r="M198" s="131" t="s">
        <v>1</v>
      </c>
      <c r="N198" s="132" t="s">
        <v>32</v>
      </c>
      <c r="O198" s="133">
        <v>1.32</v>
      </c>
      <c r="P198" s="133">
        <f>O198*H198</f>
        <v>31.68</v>
      </c>
      <c r="Q198" s="133">
        <v>0</v>
      </c>
      <c r="R198" s="133">
        <f>Q198*H198</f>
        <v>0</v>
      </c>
      <c r="S198" s="133">
        <v>0</v>
      </c>
      <c r="T198" s="134">
        <f>S198*H198</f>
        <v>0</v>
      </c>
      <c r="AR198" s="135" t="s">
        <v>200</v>
      </c>
      <c r="AT198" s="135" t="s">
        <v>125</v>
      </c>
      <c r="AU198" s="135" t="s">
        <v>77</v>
      </c>
      <c r="AY198" s="13" t="s">
        <v>121</v>
      </c>
      <c r="BE198" s="136">
        <f>IF(N198="základní",J198,0)</f>
        <v>0</v>
      </c>
      <c r="BF198" s="136">
        <f>IF(N198="snížená",J198,0)</f>
        <v>0</v>
      </c>
      <c r="BG198" s="136">
        <f>IF(N198="zákl. přenesená",J198,0)</f>
        <v>0</v>
      </c>
      <c r="BH198" s="136">
        <f>IF(N198="sníž. přenesená",J198,0)</f>
        <v>0</v>
      </c>
      <c r="BI198" s="136">
        <f>IF(N198="nulová",J198,0)</f>
        <v>0</v>
      </c>
      <c r="BJ198" s="13" t="s">
        <v>75</v>
      </c>
      <c r="BK198" s="136">
        <f>ROUND(I198*H198,2)</f>
        <v>0</v>
      </c>
      <c r="BL198" s="13" t="s">
        <v>200</v>
      </c>
      <c r="BM198" s="135" t="s">
        <v>331</v>
      </c>
    </row>
    <row r="199" spans="2:63" s="11" customFormat="1" ht="22.9" customHeight="1">
      <c r="B199" s="112"/>
      <c r="D199" s="113" t="s">
        <v>66</v>
      </c>
      <c r="E199" s="122" t="s">
        <v>332</v>
      </c>
      <c r="F199" s="122" t="s">
        <v>333</v>
      </c>
      <c r="J199" s="123">
        <f>BK199</f>
        <v>0</v>
      </c>
      <c r="L199" s="112"/>
      <c r="M199" s="116"/>
      <c r="N199" s="117"/>
      <c r="O199" s="117"/>
      <c r="P199" s="118">
        <f>SUM(P200:P205)</f>
        <v>138.49202</v>
      </c>
      <c r="Q199" s="117"/>
      <c r="R199" s="118">
        <f>SUM(R200:R205)</f>
        <v>2.3895999999999997</v>
      </c>
      <c r="S199" s="117"/>
      <c r="T199" s="119">
        <f>SUM(T200:T205)</f>
        <v>0</v>
      </c>
      <c r="AR199" s="113" t="s">
        <v>77</v>
      </c>
      <c r="AT199" s="120" t="s">
        <v>66</v>
      </c>
      <c r="AU199" s="120" t="s">
        <v>75</v>
      </c>
      <c r="AY199" s="113" t="s">
        <v>121</v>
      </c>
      <c r="BK199" s="121">
        <f>SUM(BK200:BK205)</f>
        <v>0</v>
      </c>
    </row>
    <row r="200" spans="2:65" s="1" customFormat="1" ht="16.5" customHeight="1">
      <c r="B200" s="124"/>
      <c r="C200" s="125" t="s">
        <v>334</v>
      </c>
      <c r="D200" s="125" t="s">
        <v>125</v>
      </c>
      <c r="E200" s="126" t="s">
        <v>335</v>
      </c>
      <c r="F200" s="127" t="s">
        <v>336</v>
      </c>
      <c r="G200" s="128" t="s">
        <v>128</v>
      </c>
      <c r="H200" s="129">
        <v>82</v>
      </c>
      <c r="I200" s="130"/>
      <c r="J200" s="130">
        <f aca="true" t="shared" si="20" ref="J200:J205">ROUND(I200*H200,2)</f>
        <v>0</v>
      </c>
      <c r="K200" s="127" t="s">
        <v>129</v>
      </c>
      <c r="L200" s="25"/>
      <c r="M200" s="131" t="s">
        <v>1</v>
      </c>
      <c r="N200" s="132" t="s">
        <v>32</v>
      </c>
      <c r="O200" s="133">
        <v>0.024</v>
      </c>
      <c r="P200" s="133">
        <f aca="true" t="shared" si="21" ref="P200:P205">O200*H200</f>
        <v>1.968</v>
      </c>
      <c r="Q200" s="133">
        <v>0</v>
      </c>
      <c r="R200" s="133">
        <f aca="true" t="shared" si="22" ref="R200:R205">Q200*H200</f>
        <v>0</v>
      </c>
      <c r="S200" s="133">
        <v>0</v>
      </c>
      <c r="T200" s="134">
        <f aca="true" t="shared" si="23" ref="T200:T205">S200*H200</f>
        <v>0</v>
      </c>
      <c r="AR200" s="135" t="s">
        <v>200</v>
      </c>
      <c r="AT200" s="135" t="s">
        <v>125</v>
      </c>
      <c r="AU200" s="135" t="s">
        <v>77</v>
      </c>
      <c r="AY200" s="13" t="s">
        <v>121</v>
      </c>
      <c r="BE200" s="136">
        <f aca="true" t="shared" si="24" ref="BE200:BE205">IF(N200="základní",J200,0)</f>
        <v>0</v>
      </c>
      <c r="BF200" s="136">
        <f aca="true" t="shared" si="25" ref="BF200:BF205">IF(N200="snížená",J200,0)</f>
        <v>0</v>
      </c>
      <c r="BG200" s="136">
        <f aca="true" t="shared" si="26" ref="BG200:BG205">IF(N200="zákl. přenesená",J200,0)</f>
        <v>0</v>
      </c>
      <c r="BH200" s="136">
        <f aca="true" t="shared" si="27" ref="BH200:BH205">IF(N200="sníž. přenesená",J200,0)</f>
        <v>0</v>
      </c>
      <c r="BI200" s="136">
        <f aca="true" t="shared" si="28" ref="BI200:BI205">IF(N200="nulová",J200,0)</f>
        <v>0</v>
      </c>
      <c r="BJ200" s="13" t="s">
        <v>75</v>
      </c>
      <c r="BK200" s="136">
        <f aca="true" t="shared" si="29" ref="BK200:BK205">ROUND(I200*H200,2)</f>
        <v>0</v>
      </c>
      <c r="BL200" s="13" t="s">
        <v>200</v>
      </c>
      <c r="BM200" s="135" t="s">
        <v>337</v>
      </c>
    </row>
    <row r="201" spans="2:65" s="1" customFormat="1" ht="16.5" customHeight="1">
      <c r="B201" s="124"/>
      <c r="C201" s="137" t="s">
        <v>338</v>
      </c>
      <c r="D201" s="137" t="s">
        <v>301</v>
      </c>
      <c r="E201" s="138" t="s">
        <v>339</v>
      </c>
      <c r="F201" s="139" t="s">
        <v>340</v>
      </c>
      <c r="G201" s="140" t="s">
        <v>128</v>
      </c>
      <c r="H201" s="141">
        <v>91</v>
      </c>
      <c r="I201" s="142"/>
      <c r="J201" s="142">
        <f t="shared" si="20"/>
        <v>0</v>
      </c>
      <c r="K201" s="139" t="s">
        <v>1</v>
      </c>
      <c r="L201" s="143"/>
      <c r="M201" s="144" t="s">
        <v>1</v>
      </c>
      <c r="N201" s="145" t="s">
        <v>32</v>
      </c>
      <c r="O201" s="133">
        <v>0</v>
      </c>
      <c r="P201" s="133">
        <f t="shared" si="21"/>
        <v>0</v>
      </c>
      <c r="Q201" s="133">
        <v>0.0178</v>
      </c>
      <c r="R201" s="133">
        <f t="shared" si="22"/>
        <v>1.6198</v>
      </c>
      <c r="S201" s="133">
        <v>0</v>
      </c>
      <c r="T201" s="134">
        <f t="shared" si="23"/>
        <v>0</v>
      </c>
      <c r="AR201" s="135" t="s">
        <v>304</v>
      </c>
      <c r="AT201" s="135" t="s">
        <v>301</v>
      </c>
      <c r="AU201" s="135" t="s">
        <v>77</v>
      </c>
      <c r="AY201" s="13" t="s">
        <v>121</v>
      </c>
      <c r="BE201" s="136">
        <f t="shared" si="24"/>
        <v>0</v>
      </c>
      <c r="BF201" s="136">
        <f t="shared" si="25"/>
        <v>0</v>
      </c>
      <c r="BG201" s="136">
        <f t="shared" si="26"/>
        <v>0</v>
      </c>
      <c r="BH201" s="136">
        <f t="shared" si="27"/>
        <v>0</v>
      </c>
      <c r="BI201" s="136">
        <f t="shared" si="28"/>
        <v>0</v>
      </c>
      <c r="BJ201" s="13" t="s">
        <v>75</v>
      </c>
      <c r="BK201" s="136">
        <f t="shared" si="29"/>
        <v>0</v>
      </c>
      <c r="BL201" s="13" t="s">
        <v>200</v>
      </c>
      <c r="BM201" s="135" t="s">
        <v>341</v>
      </c>
    </row>
    <row r="202" spans="2:65" s="1" customFormat="1" ht="16.5" customHeight="1">
      <c r="B202" s="124"/>
      <c r="C202" s="125" t="s">
        <v>342</v>
      </c>
      <c r="D202" s="125" t="s">
        <v>125</v>
      </c>
      <c r="E202" s="126" t="s">
        <v>343</v>
      </c>
      <c r="F202" s="127" t="s">
        <v>421</v>
      </c>
      <c r="G202" s="128" t="s">
        <v>128</v>
      </c>
      <c r="H202" s="129">
        <v>106</v>
      </c>
      <c r="I202" s="130"/>
      <c r="J202" s="130">
        <f t="shared" si="20"/>
        <v>0</v>
      </c>
      <c r="K202" s="127" t="s">
        <v>129</v>
      </c>
      <c r="L202" s="25"/>
      <c r="M202" s="131" t="s">
        <v>1</v>
      </c>
      <c r="N202" s="132" t="s">
        <v>32</v>
      </c>
      <c r="O202" s="133">
        <v>0.044</v>
      </c>
      <c r="P202" s="133">
        <f t="shared" si="21"/>
        <v>4.664</v>
      </c>
      <c r="Q202" s="133">
        <v>0.0003</v>
      </c>
      <c r="R202" s="133">
        <f t="shared" si="22"/>
        <v>0.031799999999999995</v>
      </c>
      <c r="S202" s="133">
        <v>0</v>
      </c>
      <c r="T202" s="134">
        <f t="shared" si="23"/>
        <v>0</v>
      </c>
      <c r="AR202" s="135" t="s">
        <v>200</v>
      </c>
      <c r="AT202" s="135" t="s">
        <v>125</v>
      </c>
      <c r="AU202" s="135" t="s">
        <v>77</v>
      </c>
      <c r="AY202" s="13" t="s">
        <v>121</v>
      </c>
      <c r="BE202" s="136">
        <f t="shared" si="24"/>
        <v>0</v>
      </c>
      <c r="BF202" s="136">
        <f t="shared" si="25"/>
        <v>0</v>
      </c>
      <c r="BG202" s="136">
        <f t="shared" si="26"/>
        <v>0</v>
      </c>
      <c r="BH202" s="136">
        <f t="shared" si="27"/>
        <v>0</v>
      </c>
      <c r="BI202" s="136">
        <f t="shared" si="28"/>
        <v>0</v>
      </c>
      <c r="BJ202" s="13" t="s">
        <v>75</v>
      </c>
      <c r="BK202" s="136">
        <f t="shared" si="29"/>
        <v>0</v>
      </c>
      <c r="BL202" s="13" t="s">
        <v>200</v>
      </c>
      <c r="BM202" s="135" t="s">
        <v>344</v>
      </c>
    </row>
    <row r="203" spans="2:65" s="1" customFormat="1" ht="36" customHeight="1">
      <c r="B203" s="124"/>
      <c r="C203" s="125" t="s">
        <v>345</v>
      </c>
      <c r="D203" s="125" t="s">
        <v>125</v>
      </c>
      <c r="E203" s="126" t="s">
        <v>346</v>
      </c>
      <c r="F203" s="127" t="s">
        <v>347</v>
      </c>
      <c r="G203" s="128" t="s">
        <v>128</v>
      </c>
      <c r="H203" s="129">
        <v>82</v>
      </c>
      <c r="I203" s="130"/>
      <c r="J203" s="130">
        <f t="shared" si="20"/>
        <v>0</v>
      </c>
      <c r="K203" s="127" t="s">
        <v>129</v>
      </c>
      <c r="L203" s="25"/>
      <c r="M203" s="131" t="s">
        <v>1</v>
      </c>
      <c r="N203" s="132" t="s">
        <v>32</v>
      </c>
      <c r="O203" s="133">
        <v>1.5</v>
      </c>
      <c r="P203" s="133">
        <f t="shared" si="21"/>
        <v>123</v>
      </c>
      <c r="Q203" s="133">
        <v>0.009</v>
      </c>
      <c r="R203" s="133">
        <f t="shared" si="22"/>
        <v>0.738</v>
      </c>
      <c r="S203" s="133">
        <v>0</v>
      </c>
      <c r="T203" s="134">
        <f t="shared" si="23"/>
        <v>0</v>
      </c>
      <c r="AR203" s="135" t="s">
        <v>200</v>
      </c>
      <c r="AT203" s="135" t="s">
        <v>125</v>
      </c>
      <c r="AU203" s="135" t="s">
        <v>77</v>
      </c>
      <c r="AY203" s="13" t="s">
        <v>121</v>
      </c>
      <c r="BE203" s="136">
        <f t="shared" si="24"/>
        <v>0</v>
      </c>
      <c r="BF203" s="136">
        <f t="shared" si="25"/>
        <v>0</v>
      </c>
      <c r="BG203" s="136">
        <f t="shared" si="26"/>
        <v>0</v>
      </c>
      <c r="BH203" s="136">
        <f t="shared" si="27"/>
        <v>0</v>
      </c>
      <c r="BI203" s="136">
        <f t="shared" si="28"/>
        <v>0</v>
      </c>
      <c r="BJ203" s="13" t="s">
        <v>75</v>
      </c>
      <c r="BK203" s="136">
        <f t="shared" si="29"/>
        <v>0</v>
      </c>
      <c r="BL203" s="13" t="s">
        <v>200</v>
      </c>
      <c r="BM203" s="135" t="s">
        <v>348</v>
      </c>
    </row>
    <row r="204" spans="2:65" s="1" customFormat="1" ht="24" customHeight="1">
      <c r="B204" s="124"/>
      <c r="C204" s="125" t="s">
        <v>349</v>
      </c>
      <c r="D204" s="125" t="s">
        <v>125</v>
      </c>
      <c r="E204" s="126" t="s">
        <v>350</v>
      </c>
      <c r="F204" s="127" t="s">
        <v>351</v>
      </c>
      <c r="G204" s="128" t="s">
        <v>169</v>
      </c>
      <c r="H204" s="129">
        <v>3.684</v>
      </c>
      <c r="I204" s="130"/>
      <c r="J204" s="130">
        <f t="shared" si="20"/>
        <v>0</v>
      </c>
      <c r="K204" s="127" t="s">
        <v>129</v>
      </c>
      <c r="L204" s="25"/>
      <c r="M204" s="131" t="s">
        <v>1</v>
      </c>
      <c r="N204" s="132" t="s">
        <v>32</v>
      </c>
      <c r="O204" s="133">
        <v>1.265</v>
      </c>
      <c r="P204" s="133">
        <f t="shared" si="21"/>
        <v>4.66026</v>
      </c>
      <c r="Q204" s="133">
        <v>0</v>
      </c>
      <c r="R204" s="133">
        <f t="shared" si="22"/>
        <v>0</v>
      </c>
      <c r="S204" s="133">
        <v>0</v>
      </c>
      <c r="T204" s="134">
        <f t="shared" si="23"/>
        <v>0</v>
      </c>
      <c r="AR204" s="135" t="s">
        <v>200</v>
      </c>
      <c r="AT204" s="135" t="s">
        <v>125</v>
      </c>
      <c r="AU204" s="135" t="s">
        <v>77</v>
      </c>
      <c r="AY204" s="13" t="s">
        <v>121</v>
      </c>
      <c r="BE204" s="136">
        <f t="shared" si="24"/>
        <v>0</v>
      </c>
      <c r="BF204" s="136">
        <f t="shared" si="25"/>
        <v>0</v>
      </c>
      <c r="BG204" s="136">
        <f t="shared" si="26"/>
        <v>0</v>
      </c>
      <c r="BH204" s="136">
        <f t="shared" si="27"/>
        <v>0</v>
      </c>
      <c r="BI204" s="136">
        <f t="shared" si="28"/>
        <v>0</v>
      </c>
      <c r="BJ204" s="13" t="s">
        <v>75</v>
      </c>
      <c r="BK204" s="136">
        <f t="shared" si="29"/>
        <v>0</v>
      </c>
      <c r="BL204" s="13" t="s">
        <v>200</v>
      </c>
      <c r="BM204" s="135" t="s">
        <v>352</v>
      </c>
    </row>
    <row r="205" spans="2:65" s="1" customFormat="1" ht="24" customHeight="1">
      <c r="B205" s="124"/>
      <c r="C205" s="125" t="s">
        <v>353</v>
      </c>
      <c r="D205" s="125" t="s">
        <v>125</v>
      </c>
      <c r="E205" s="126" t="s">
        <v>354</v>
      </c>
      <c r="F205" s="127" t="s">
        <v>355</v>
      </c>
      <c r="G205" s="128" t="s">
        <v>169</v>
      </c>
      <c r="H205" s="129">
        <v>3.684</v>
      </c>
      <c r="I205" s="130"/>
      <c r="J205" s="130">
        <f t="shared" si="20"/>
        <v>0</v>
      </c>
      <c r="K205" s="127" t="s">
        <v>129</v>
      </c>
      <c r="L205" s="25"/>
      <c r="M205" s="131" t="s">
        <v>1</v>
      </c>
      <c r="N205" s="132" t="s">
        <v>32</v>
      </c>
      <c r="O205" s="133">
        <v>1.14</v>
      </c>
      <c r="P205" s="133">
        <f t="shared" si="21"/>
        <v>4.1997599999999995</v>
      </c>
      <c r="Q205" s="133">
        <v>0</v>
      </c>
      <c r="R205" s="133">
        <f t="shared" si="22"/>
        <v>0</v>
      </c>
      <c r="S205" s="133">
        <v>0</v>
      </c>
      <c r="T205" s="134">
        <f t="shared" si="23"/>
        <v>0</v>
      </c>
      <c r="AR205" s="135" t="s">
        <v>200</v>
      </c>
      <c r="AT205" s="135" t="s">
        <v>125</v>
      </c>
      <c r="AU205" s="135" t="s">
        <v>77</v>
      </c>
      <c r="AY205" s="13" t="s">
        <v>121</v>
      </c>
      <c r="BE205" s="136">
        <f t="shared" si="24"/>
        <v>0</v>
      </c>
      <c r="BF205" s="136">
        <f t="shared" si="25"/>
        <v>0</v>
      </c>
      <c r="BG205" s="136">
        <f t="shared" si="26"/>
        <v>0</v>
      </c>
      <c r="BH205" s="136">
        <f t="shared" si="27"/>
        <v>0</v>
      </c>
      <c r="BI205" s="136">
        <f t="shared" si="28"/>
        <v>0</v>
      </c>
      <c r="BJ205" s="13" t="s">
        <v>75</v>
      </c>
      <c r="BK205" s="136">
        <f t="shared" si="29"/>
        <v>0</v>
      </c>
      <c r="BL205" s="13" t="s">
        <v>200</v>
      </c>
      <c r="BM205" s="135" t="s">
        <v>356</v>
      </c>
    </row>
    <row r="206" spans="2:63" s="11" customFormat="1" ht="22.9" customHeight="1">
      <c r="B206" s="112"/>
      <c r="D206" s="113" t="s">
        <v>66</v>
      </c>
      <c r="E206" s="122" t="s">
        <v>357</v>
      </c>
      <c r="F206" s="122" t="s">
        <v>358</v>
      </c>
      <c r="J206" s="123">
        <f>BK206</f>
        <v>0</v>
      </c>
      <c r="L206" s="112"/>
      <c r="M206" s="116"/>
      <c r="N206" s="117"/>
      <c r="O206" s="117"/>
      <c r="P206" s="118">
        <f>SUM(P207:P212)</f>
        <v>149.49286999999998</v>
      </c>
      <c r="Q206" s="117"/>
      <c r="R206" s="118">
        <f>SUM(R207:R212)</f>
        <v>3.8326000000000002</v>
      </c>
      <c r="S206" s="117"/>
      <c r="T206" s="119">
        <f>SUM(T207:T212)</f>
        <v>0</v>
      </c>
      <c r="AR206" s="113" t="s">
        <v>77</v>
      </c>
      <c r="AT206" s="120" t="s">
        <v>66</v>
      </c>
      <c r="AU206" s="120" t="s">
        <v>75</v>
      </c>
      <c r="AY206" s="113" t="s">
        <v>121</v>
      </c>
      <c r="BK206" s="121">
        <f>SUM(BK207:BK212)</f>
        <v>0</v>
      </c>
    </row>
    <row r="207" spans="2:65" s="1" customFormat="1" ht="16.5" customHeight="1">
      <c r="B207" s="124"/>
      <c r="C207" s="125" t="s">
        <v>359</v>
      </c>
      <c r="D207" s="125" t="s">
        <v>125</v>
      </c>
      <c r="E207" s="126" t="s">
        <v>360</v>
      </c>
      <c r="F207" s="127" t="s">
        <v>361</v>
      </c>
      <c r="G207" s="128" t="s">
        <v>128</v>
      </c>
      <c r="H207" s="129">
        <v>196</v>
      </c>
      <c r="I207" s="130"/>
      <c r="J207" s="130">
        <f aca="true" t="shared" si="30" ref="J207:J212">ROUND(I207*H207,2)</f>
        <v>0</v>
      </c>
      <c r="K207" s="127" t="s">
        <v>129</v>
      </c>
      <c r="L207" s="25"/>
      <c r="M207" s="131" t="s">
        <v>1</v>
      </c>
      <c r="N207" s="132" t="s">
        <v>32</v>
      </c>
      <c r="O207" s="133">
        <v>0.012</v>
      </c>
      <c r="P207" s="133">
        <f aca="true" t="shared" si="31" ref="P207:P212">O207*H207</f>
        <v>2.352</v>
      </c>
      <c r="Q207" s="133">
        <v>0</v>
      </c>
      <c r="R207" s="133">
        <f aca="true" t="shared" si="32" ref="R207:R212">Q207*H207</f>
        <v>0</v>
      </c>
      <c r="S207" s="133">
        <v>0</v>
      </c>
      <c r="T207" s="134">
        <f aca="true" t="shared" si="33" ref="T207:T212">S207*H207</f>
        <v>0</v>
      </c>
      <c r="AR207" s="135" t="s">
        <v>200</v>
      </c>
      <c r="AT207" s="135" t="s">
        <v>125</v>
      </c>
      <c r="AU207" s="135" t="s">
        <v>77</v>
      </c>
      <c r="AY207" s="13" t="s">
        <v>121</v>
      </c>
      <c r="BE207" s="136">
        <f aca="true" t="shared" si="34" ref="BE207:BE212">IF(N207="základní",J207,0)</f>
        <v>0</v>
      </c>
      <c r="BF207" s="136">
        <f aca="true" t="shared" si="35" ref="BF207:BF212">IF(N207="snížená",J207,0)</f>
        <v>0</v>
      </c>
      <c r="BG207" s="136">
        <f aca="true" t="shared" si="36" ref="BG207:BG212">IF(N207="zákl. přenesená",J207,0)</f>
        <v>0</v>
      </c>
      <c r="BH207" s="136">
        <f aca="true" t="shared" si="37" ref="BH207:BH212">IF(N207="sníž. přenesená",J207,0)</f>
        <v>0</v>
      </c>
      <c r="BI207" s="136">
        <f aca="true" t="shared" si="38" ref="BI207:BI212">IF(N207="nulová",J207,0)</f>
        <v>0</v>
      </c>
      <c r="BJ207" s="13" t="s">
        <v>75</v>
      </c>
      <c r="BK207" s="136">
        <f aca="true" t="shared" si="39" ref="BK207:BK212">ROUND(I207*H207,2)</f>
        <v>0</v>
      </c>
      <c r="BL207" s="13" t="s">
        <v>200</v>
      </c>
      <c r="BM207" s="135" t="s">
        <v>362</v>
      </c>
    </row>
    <row r="208" spans="2:65" s="1" customFormat="1" ht="16.5" customHeight="1">
      <c r="B208" s="124"/>
      <c r="C208" s="125" t="s">
        <v>363</v>
      </c>
      <c r="D208" s="125" t="s">
        <v>125</v>
      </c>
      <c r="E208" s="126" t="s">
        <v>364</v>
      </c>
      <c r="F208" s="127" t="s">
        <v>365</v>
      </c>
      <c r="G208" s="128" t="s">
        <v>128</v>
      </c>
      <c r="H208" s="129">
        <v>236</v>
      </c>
      <c r="I208" s="130"/>
      <c r="J208" s="130">
        <f t="shared" si="30"/>
        <v>0</v>
      </c>
      <c r="K208" s="127" t="s">
        <v>129</v>
      </c>
      <c r="L208" s="25"/>
      <c r="M208" s="131" t="s">
        <v>1</v>
      </c>
      <c r="N208" s="132" t="s">
        <v>32</v>
      </c>
      <c r="O208" s="133">
        <v>0.044</v>
      </c>
      <c r="P208" s="133">
        <f t="shared" si="31"/>
        <v>10.383999999999999</v>
      </c>
      <c r="Q208" s="133">
        <v>0.0003</v>
      </c>
      <c r="R208" s="133">
        <f t="shared" si="32"/>
        <v>0.07079999999999999</v>
      </c>
      <c r="S208" s="133">
        <v>0</v>
      </c>
      <c r="T208" s="134">
        <f t="shared" si="33"/>
        <v>0</v>
      </c>
      <c r="AR208" s="135" t="s">
        <v>200</v>
      </c>
      <c r="AT208" s="135" t="s">
        <v>125</v>
      </c>
      <c r="AU208" s="135" t="s">
        <v>77</v>
      </c>
      <c r="AY208" s="13" t="s">
        <v>121</v>
      </c>
      <c r="BE208" s="136">
        <f t="shared" si="34"/>
        <v>0</v>
      </c>
      <c r="BF208" s="136">
        <f t="shared" si="35"/>
        <v>0</v>
      </c>
      <c r="BG208" s="136">
        <f t="shared" si="36"/>
        <v>0</v>
      </c>
      <c r="BH208" s="136">
        <f t="shared" si="37"/>
        <v>0</v>
      </c>
      <c r="BI208" s="136">
        <f t="shared" si="38"/>
        <v>0</v>
      </c>
      <c r="BJ208" s="13" t="s">
        <v>75</v>
      </c>
      <c r="BK208" s="136">
        <f t="shared" si="39"/>
        <v>0</v>
      </c>
      <c r="BL208" s="13" t="s">
        <v>200</v>
      </c>
      <c r="BM208" s="135" t="s">
        <v>366</v>
      </c>
    </row>
    <row r="209" spans="2:65" s="1" customFormat="1" ht="24" customHeight="1">
      <c r="B209" s="124"/>
      <c r="C209" s="125" t="s">
        <v>367</v>
      </c>
      <c r="D209" s="125" t="s">
        <v>125</v>
      </c>
      <c r="E209" s="126" t="s">
        <v>368</v>
      </c>
      <c r="F209" s="127" t="s">
        <v>369</v>
      </c>
      <c r="G209" s="128" t="s">
        <v>128</v>
      </c>
      <c r="H209" s="129">
        <v>196</v>
      </c>
      <c r="I209" s="130"/>
      <c r="J209" s="130">
        <f t="shared" si="30"/>
        <v>0</v>
      </c>
      <c r="K209" s="127" t="s">
        <v>129</v>
      </c>
      <c r="L209" s="25"/>
      <c r="M209" s="131" t="s">
        <v>1</v>
      </c>
      <c r="N209" s="132" t="s">
        <v>32</v>
      </c>
      <c r="O209" s="133">
        <v>0.621</v>
      </c>
      <c r="P209" s="133">
        <f t="shared" si="31"/>
        <v>121.716</v>
      </c>
      <c r="Q209" s="133">
        <v>0.0073</v>
      </c>
      <c r="R209" s="133">
        <f t="shared" si="32"/>
        <v>1.4308</v>
      </c>
      <c r="S209" s="133">
        <v>0</v>
      </c>
      <c r="T209" s="134">
        <f t="shared" si="33"/>
        <v>0</v>
      </c>
      <c r="AR209" s="135" t="s">
        <v>200</v>
      </c>
      <c r="AT209" s="135" t="s">
        <v>125</v>
      </c>
      <c r="AU209" s="135" t="s">
        <v>77</v>
      </c>
      <c r="AY209" s="13" t="s">
        <v>121</v>
      </c>
      <c r="BE209" s="136">
        <f t="shared" si="34"/>
        <v>0</v>
      </c>
      <c r="BF209" s="136">
        <f t="shared" si="35"/>
        <v>0</v>
      </c>
      <c r="BG209" s="136">
        <f t="shared" si="36"/>
        <v>0</v>
      </c>
      <c r="BH209" s="136">
        <f t="shared" si="37"/>
        <v>0</v>
      </c>
      <c r="BI209" s="136">
        <f t="shared" si="38"/>
        <v>0</v>
      </c>
      <c r="BJ209" s="13" t="s">
        <v>75</v>
      </c>
      <c r="BK209" s="136">
        <f t="shared" si="39"/>
        <v>0</v>
      </c>
      <c r="BL209" s="13" t="s">
        <v>200</v>
      </c>
      <c r="BM209" s="135" t="s">
        <v>370</v>
      </c>
    </row>
    <row r="210" spans="2:65" s="1" customFormat="1" ht="24">
      <c r="B210" s="124"/>
      <c r="C210" s="137" t="s">
        <v>371</v>
      </c>
      <c r="D210" s="137" t="s">
        <v>301</v>
      </c>
      <c r="E210" s="138" t="s">
        <v>372</v>
      </c>
      <c r="F210" s="139" t="s">
        <v>425</v>
      </c>
      <c r="G210" s="140" t="s">
        <v>128</v>
      </c>
      <c r="H210" s="141">
        <v>222</v>
      </c>
      <c r="I210" s="142"/>
      <c r="J210" s="142">
        <f t="shared" si="30"/>
        <v>0</v>
      </c>
      <c r="K210" s="139" t="s">
        <v>1</v>
      </c>
      <c r="L210" s="143"/>
      <c r="M210" s="144" t="s">
        <v>1</v>
      </c>
      <c r="N210" s="145" t="s">
        <v>32</v>
      </c>
      <c r="O210" s="133">
        <v>0</v>
      </c>
      <c r="P210" s="133">
        <f t="shared" si="31"/>
        <v>0</v>
      </c>
      <c r="Q210" s="133">
        <v>0.0105</v>
      </c>
      <c r="R210" s="133">
        <f t="shared" si="32"/>
        <v>2.331</v>
      </c>
      <c r="S210" s="133">
        <v>0</v>
      </c>
      <c r="T210" s="134">
        <f t="shared" si="33"/>
        <v>0</v>
      </c>
      <c r="AR210" s="135" t="s">
        <v>304</v>
      </c>
      <c r="AT210" s="135" t="s">
        <v>301</v>
      </c>
      <c r="AU210" s="135" t="s">
        <v>77</v>
      </c>
      <c r="AY210" s="13" t="s">
        <v>121</v>
      </c>
      <c r="BE210" s="136">
        <f t="shared" si="34"/>
        <v>0</v>
      </c>
      <c r="BF210" s="136">
        <f t="shared" si="35"/>
        <v>0</v>
      </c>
      <c r="BG210" s="136">
        <f t="shared" si="36"/>
        <v>0</v>
      </c>
      <c r="BH210" s="136">
        <f t="shared" si="37"/>
        <v>0</v>
      </c>
      <c r="BI210" s="136">
        <f t="shared" si="38"/>
        <v>0</v>
      </c>
      <c r="BJ210" s="13" t="s">
        <v>75</v>
      </c>
      <c r="BK210" s="136">
        <f t="shared" si="39"/>
        <v>0</v>
      </c>
      <c r="BL210" s="13" t="s">
        <v>200</v>
      </c>
      <c r="BM210" s="135" t="s">
        <v>373</v>
      </c>
    </row>
    <row r="211" spans="2:65" s="1" customFormat="1" ht="24" customHeight="1">
      <c r="B211" s="124"/>
      <c r="C211" s="125" t="s">
        <v>374</v>
      </c>
      <c r="D211" s="125" t="s">
        <v>125</v>
      </c>
      <c r="E211" s="126" t="s">
        <v>375</v>
      </c>
      <c r="F211" s="127" t="s">
        <v>376</v>
      </c>
      <c r="G211" s="128" t="s">
        <v>169</v>
      </c>
      <c r="H211" s="129">
        <v>6.254</v>
      </c>
      <c r="I211" s="130"/>
      <c r="J211" s="130">
        <f t="shared" si="30"/>
        <v>0</v>
      </c>
      <c r="K211" s="127" t="s">
        <v>129</v>
      </c>
      <c r="L211" s="25"/>
      <c r="M211" s="131" t="s">
        <v>1</v>
      </c>
      <c r="N211" s="132" t="s">
        <v>32</v>
      </c>
      <c r="O211" s="133">
        <v>1.265</v>
      </c>
      <c r="P211" s="133">
        <f t="shared" si="31"/>
        <v>7.9113099999999985</v>
      </c>
      <c r="Q211" s="133">
        <v>0</v>
      </c>
      <c r="R211" s="133">
        <f t="shared" si="32"/>
        <v>0</v>
      </c>
      <c r="S211" s="133">
        <v>0</v>
      </c>
      <c r="T211" s="134">
        <f t="shared" si="33"/>
        <v>0</v>
      </c>
      <c r="AR211" s="135" t="s">
        <v>200</v>
      </c>
      <c r="AT211" s="135" t="s">
        <v>125</v>
      </c>
      <c r="AU211" s="135" t="s">
        <v>77</v>
      </c>
      <c r="AY211" s="13" t="s">
        <v>121</v>
      </c>
      <c r="BE211" s="136">
        <f t="shared" si="34"/>
        <v>0</v>
      </c>
      <c r="BF211" s="136">
        <f t="shared" si="35"/>
        <v>0</v>
      </c>
      <c r="BG211" s="136">
        <f t="shared" si="36"/>
        <v>0</v>
      </c>
      <c r="BH211" s="136">
        <f t="shared" si="37"/>
        <v>0</v>
      </c>
      <c r="BI211" s="136">
        <f t="shared" si="38"/>
        <v>0</v>
      </c>
      <c r="BJ211" s="13" t="s">
        <v>75</v>
      </c>
      <c r="BK211" s="136">
        <f t="shared" si="39"/>
        <v>0</v>
      </c>
      <c r="BL211" s="13" t="s">
        <v>200</v>
      </c>
      <c r="BM211" s="135" t="s">
        <v>377</v>
      </c>
    </row>
    <row r="212" spans="2:65" s="1" customFormat="1" ht="24" customHeight="1">
      <c r="B212" s="124"/>
      <c r="C212" s="125" t="s">
        <v>304</v>
      </c>
      <c r="D212" s="125" t="s">
        <v>125</v>
      </c>
      <c r="E212" s="126" t="s">
        <v>378</v>
      </c>
      <c r="F212" s="127" t="s">
        <v>379</v>
      </c>
      <c r="G212" s="128" t="s">
        <v>169</v>
      </c>
      <c r="H212" s="129">
        <v>6.254</v>
      </c>
      <c r="I212" s="130"/>
      <c r="J212" s="130">
        <f t="shared" si="30"/>
        <v>0</v>
      </c>
      <c r="K212" s="127" t="s">
        <v>129</v>
      </c>
      <c r="L212" s="25"/>
      <c r="M212" s="131" t="s">
        <v>1</v>
      </c>
      <c r="N212" s="132" t="s">
        <v>32</v>
      </c>
      <c r="O212" s="133">
        <v>1.14</v>
      </c>
      <c r="P212" s="133">
        <f t="shared" si="31"/>
        <v>7.129559999999999</v>
      </c>
      <c r="Q212" s="133">
        <v>0</v>
      </c>
      <c r="R212" s="133">
        <f t="shared" si="32"/>
        <v>0</v>
      </c>
      <c r="S212" s="133">
        <v>0</v>
      </c>
      <c r="T212" s="134">
        <f t="shared" si="33"/>
        <v>0</v>
      </c>
      <c r="AR212" s="135" t="s">
        <v>200</v>
      </c>
      <c r="AT212" s="135" t="s">
        <v>125</v>
      </c>
      <c r="AU212" s="135" t="s">
        <v>77</v>
      </c>
      <c r="AY212" s="13" t="s">
        <v>121</v>
      </c>
      <c r="BE212" s="136">
        <f t="shared" si="34"/>
        <v>0</v>
      </c>
      <c r="BF212" s="136">
        <f t="shared" si="35"/>
        <v>0</v>
      </c>
      <c r="BG212" s="136">
        <f t="shared" si="36"/>
        <v>0</v>
      </c>
      <c r="BH212" s="136">
        <f t="shared" si="37"/>
        <v>0</v>
      </c>
      <c r="BI212" s="136">
        <f t="shared" si="38"/>
        <v>0</v>
      </c>
      <c r="BJ212" s="13" t="s">
        <v>75</v>
      </c>
      <c r="BK212" s="136">
        <f t="shared" si="39"/>
        <v>0</v>
      </c>
      <c r="BL212" s="13" t="s">
        <v>200</v>
      </c>
      <c r="BM212" s="135" t="s">
        <v>380</v>
      </c>
    </row>
    <row r="213" spans="2:63" s="11" customFormat="1" ht="22.9" customHeight="1">
      <c r="B213" s="112"/>
      <c r="D213" s="113" t="s">
        <v>66</v>
      </c>
      <c r="E213" s="122" t="s">
        <v>381</v>
      </c>
      <c r="F213" s="122" t="s">
        <v>382</v>
      </c>
      <c r="J213" s="123">
        <f>BK213</f>
        <v>0</v>
      </c>
      <c r="L213" s="112"/>
      <c r="M213" s="116"/>
      <c r="N213" s="117"/>
      <c r="O213" s="117"/>
      <c r="P213" s="118">
        <f>P214</f>
        <v>12.198</v>
      </c>
      <c r="Q213" s="117"/>
      <c r="R213" s="118">
        <f>R214</f>
        <v>0.027819999999999998</v>
      </c>
      <c r="S213" s="117"/>
      <c r="T213" s="119">
        <f>T214</f>
        <v>0</v>
      </c>
      <c r="AR213" s="113" t="s">
        <v>77</v>
      </c>
      <c r="AT213" s="120" t="s">
        <v>66</v>
      </c>
      <c r="AU213" s="120" t="s">
        <v>75</v>
      </c>
      <c r="AY213" s="113" t="s">
        <v>121</v>
      </c>
      <c r="BK213" s="121">
        <f>BK214</f>
        <v>0</v>
      </c>
    </row>
    <row r="214" spans="2:65" s="1" customFormat="1" ht="24" customHeight="1">
      <c r="B214" s="124"/>
      <c r="C214" s="125" t="s">
        <v>383</v>
      </c>
      <c r="D214" s="125" t="s">
        <v>125</v>
      </c>
      <c r="E214" s="126" t="s">
        <v>384</v>
      </c>
      <c r="F214" s="127" t="s">
        <v>385</v>
      </c>
      <c r="G214" s="128" t="s">
        <v>128</v>
      </c>
      <c r="H214" s="129">
        <v>214</v>
      </c>
      <c r="I214" s="130"/>
      <c r="J214" s="130">
        <f>ROUND(I214*H214,2)</f>
        <v>0</v>
      </c>
      <c r="K214" s="127" t="s">
        <v>129</v>
      </c>
      <c r="L214" s="25"/>
      <c r="M214" s="131" t="s">
        <v>1</v>
      </c>
      <c r="N214" s="132" t="s">
        <v>32</v>
      </c>
      <c r="O214" s="133">
        <v>0.057</v>
      </c>
      <c r="P214" s="133">
        <f>O214*H214</f>
        <v>12.198</v>
      </c>
      <c r="Q214" s="133">
        <v>0.00013</v>
      </c>
      <c r="R214" s="133">
        <f>Q214*H214</f>
        <v>0.027819999999999998</v>
      </c>
      <c r="S214" s="133">
        <v>0</v>
      </c>
      <c r="T214" s="134">
        <f>S214*H214</f>
        <v>0</v>
      </c>
      <c r="AR214" s="135" t="s">
        <v>200</v>
      </c>
      <c r="AT214" s="135" t="s">
        <v>125</v>
      </c>
      <c r="AU214" s="135" t="s">
        <v>77</v>
      </c>
      <c r="AY214" s="13" t="s">
        <v>121</v>
      </c>
      <c r="BE214" s="136">
        <f>IF(N214="základní",J214,0)</f>
        <v>0</v>
      </c>
      <c r="BF214" s="136">
        <f>IF(N214="snížená",J214,0)</f>
        <v>0</v>
      </c>
      <c r="BG214" s="136">
        <f>IF(N214="zákl. přenesená",J214,0)</f>
        <v>0</v>
      </c>
      <c r="BH214" s="136">
        <f>IF(N214="sníž. přenesená",J214,0)</f>
        <v>0</v>
      </c>
      <c r="BI214" s="136">
        <f>IF(N214="nulová",J214,0)</f>
        <v>0</v>
      </c>
      <c r="BJ214" s="13" t="s">
        <v>75</v>
      </c>
      <c r="BK214" s="136">
        <f>ROUND(I214*H214,2)</f>
        <v>0</v>
      </c>
      <c r="BL214" s="13" t="s">
        <v>200</v>
      </c>
      <c r="BM214" s="135" t="s">
        <v>386</v>
      </c>
    </row>
    <row r="215" spans="2:63" s="11" customFormat="1" ht="25.9" customHeight="1">
      <c r="B215" s="112"/>
      <c r="D215" s="113" t="s">
        <v>66</v>
      </c>
      <c r="E215" s="114" t="s">
        <v>387</v>
      </c>
      <c r="F215" s="114" t="s">
        <v>388</v>
      </c>
      <c r="J215" s="115">
        <f>BK215</f>
        <v>0</v>
      </c>
      <c r="L215" s="112"/>
      <c r="M215" s="116"/>
      <c r="N215" s="117"/>
      <c r="O215" s="117"/>
      <c r="P215" s="118">
        <f>P216+P218+P220</f>
        <v>0</v>
      </c>
      <c r="Q215" s="117"/>
      <c r="R215" s="118">
        <f>R216+R218+R220</f>
        <v>0</v>
      </c>
      <c r="S215" s="117"/>
      <c r="T215" s="119">
        <f>T216+T218+T220</f>
        <v>0</v>
      </c>
      <c r="AR215" s="113" t="s">
        <v>389</v>
      </c>
      <c r="AT215" s="120" t="s">
        <v>66</v>
      </c>
      <c r="AU215" s="120" t="s">
        <v>67</v>
      </c>
      <c r="AY215" s="113" t="s">
        <v>121</v>
      </c>
      <c r="BK215" s="121">
        <f>BK216+BK218+BK220</f>
        <v>0</v>
      </c>
    </row>
    <row r="216" spans="2:63" s="11" customFormat="1" ht="22.9" customHeight="1">
      <c r="B216" s="112"/>
      <c r="D216" s="113" t="s">
        <v>66</v>
      </c>
      <c r="E216" s="122" t="s">
        <v>390</v>
      </c>
      <c r="F216" s="122" t="s">
        <v>391</v>
      </c>
      <c r="J216" s="123">
        <f>BK216</f>
        <v>0</v>
      </c>
      <c r="L216" s="112"/>
      <c r="M216" s="116"/>
      <c r="N216" s="117"/>
      <c r="O216" s="117"/>
      <c r="P216" s="118">
        <f>P217</f>
        <v>0</v>
      </c>
      <c r="Q216" s="117"/>
      <c r="R216" s="118">
        <f>R217</f>
        <v>0</v>
      </c>
      <c r="S216" s="117"/>
      <c r="T216" s="119">
        <f>T217</f>
        <v>0</v>
      </c>
      <c r="AR216" s="113" t="s">
        <v>389</v>
      </c>
      <c r="AT216" s="120" t="s">
        <v>66</v>
      </c>
      <c r="AU216" s="120" t="s">
        <v>75</v>
      </c>
      <c r="AY216" s="113" t="s">
        <v>121</v>
      </c>
      <c r="BK216" s="121">
        <f>BK217</f>
        <v>0</v>
      </c>
    </row>
    <row r="217" spans="2:65" s="1" customFormat="1" ht="16.5" customHeight="1">
      <c r="B217" s="124"/>
      <c r="C217" s="125" t="s">
        <v>392</v>
      </c>
      <c r="D217" s="125" t="s">
        <v>125</v>
      </c>
      <c r="E217" s="126" t="s">
        <v>393</v>
      </c>
      <c r="F217" s="127" t="s">
        <v>391</v>
      </c>
      <c r="G217" s="128" t="s">
        <v>394</v>
      </c>
      <c r="H217" s="129">
        <v>2</v>
      </c>
      <c r="I217" s="130"/>
      <c r="J217" s="130">
        <f>ROUND(I217*H217,2)</f>
        <v>0</v>
      </c>
      <c r="K217" s="127" t="s">
        <v>129</v>
      </c>
      <c r="L217" s="25"/>
      <c r="M217" s="131" t="s">
        <v>1</v>
      </c>
      <c r="N217" s="132" t="s">
        <v>32</v>
      </c>
      <c r="O217" s="133">
        <v>0</v>
      </c>
      <c r="P217" s="133">
        <f>O217*H217</f>
        <v>0</v>
      </c>
      <c r="Q217" s="133">
        <v>0</v>
      </c>
      <c r="R217" s="133">
        <f>Q217*H217</f>
        <v>0</v>
      </c>
      <c r="S217" s="133">
        <v>0</v>
      </c>
      <c r="T217" s="134">
        <f>S217*H217</f>
        <v>0</v>
      </c>
      <c r="AR217" s="135" t="s">
        <v>395</v>
      </c>
      <c r="AT217" s="135" t="s">
        <v>125</v>
      </c>
      <c r="AU217" s="135" t="s">
        <v>77</v>
      </c>
      <c r="AY217" s="13" t="s">
        <v>121</v>
      </c>
      <c r="BE217" s="136">
        <f>IF(N217="základní",J217,0)</f>
        <v>0</v>
      </c>
      <c r="BF217" s="136">
        <f>IF(N217="snížená",J217,0)</f>
        <v>0</v>
      </c>
      <c r="BG217" s="136">
        <f>IF(N217="zákl. přenesená",J217,0)</f>
        <v>0</v>
      </c>
      <c r="BH217" s="136">
        <f>IF(N217="sníž. přenesená",J217,0)</f>
        <v>0</v>
      </c>
      <c r="BI217" s="136">
        <f>IF(N217="nulová",J217,0)</f>
        <v>0</v>
      </c>
      <c r="BJ217" s="13" t="s">
        <v>75</v>
      </c>
      <c r="BK217" s="136">
        <f>ROUND(I217*H217,2)</f>
        <v>0</v>
      </c>
      <c r="BL217" s="13" t="s">
        <v>395</v>
      </c>
      <c r="BM217" s="135" t="s">
        <v>396</v>
      </c>
    </row>
    <row r="218" spans="2:63" s="11" customFormat="1" ht="22.9" customHeight="1">
      <c r="B218" s="112"/>
      <c r="D218" s="113" t="s">
        <v>66</v>
      </c>
      <c r="E218" s="122" t="s">
        <v>397</v>
      </c>
      <c r="F218" s="122" t="s">
        <v>398</v>
      </c>
      <c r="J218" s="123">
        <f>BK218</f>
        <v>0</v>
      </c>
      <c r="L218" s="112"/>
      <c r="M218" s="116"/>
      <c r="N218" s="117"/>
      <c r="O218" s="117"/>
      <c r="P218" s="118">
        <f>P219</f>
        <v>0</v>
      </c>
      <c r="Q218" s="117"/>
      <c r="R218" s="118">
        <f>R219</f>
        <v>0</v>
      </c>
      <c r="S218" s="117"/>
      <c r="T218" s="119">
        <f>T219</f>
        <v>0</v>
      </c>
      <c r="AR218" s="113" t="s">
        <v>389</v>
      </c>
      <c r="AT218" s="120" t="s">
        <v>66</v>
      </c>
      <c r="AU218" s="120" t="s">
        <v>75</v>
      </c>
      <c r="AY218" s="113" t="s">
        <v>121</v>
      </c>
      <c r="BK218" s="121">
        <f>BK219</f>
        <v>0</v>
      </c>
    </row>
    <row r="219" spans="2:65" s="1" customFormat="1" ht="16.5" customHeight="1">
      <c r="B219" s="124"/>
      <c r="C219" s="125" t="s">
        <v>399</v>
      </c>
      <c r="D219" s="125" t="s">
        <v>125</v>
      </c>
      <c r="E219" s="126" t="s">
        <v>400</v>
      </c>
      <c r="F219" s="127" t="s">
        <v>398</v>
      </c>
      <c r="G219" s="128" t="s">
        <v>401</v>
      </c>
      <c r="H219" s="129">
        <v>2</v>
      </c>
      <c r="I219" s="130"/>
      <c r="J219" s="130">
        <f>ROUND(I219*H219,2)</f>
        <v>0</v>
      </c>
      <c r="K219" s="127" t="s">
        <v>129</v>
      </c>
      <c r="L219" s="25"/>
      <c r="M219" s="131" t="s">
        <v>1</v>
      </c>
      <c r="N219" s="132" t="s">
        <v>32</v>
      </c>
      <c r="O219" s="133">
        <v>0</v>
      </c>
      <c r="P219" s="133">
        <f>O219*H219</f>
        <v>0</v>
      </c>
      <c r="Q219" s="133">
        <v>0</v>
      </c>
      <c r="R219" s="133">
        <f>Q219*H219</f>
        <v>0</v>
      </c>
      <c r="S219" s="133">
        <v>0</v>
      </c>
      <c r="T219" s="134">
        <f>S219*H219</f>
        <v>0</v>
      </c>
      <c r="AR219" s="135" t="s">
        <v>395</v>
      </c>
      <c r="AT219" s="135" t="s">
        <v>125</v>
      </c>
      <c r="AU219" s="135" t="s">
        <v>77</v>
      </c>
      <c r="AY219" s="13" t="s">
        <v>121</v>
      </c>
      <c r="BE219" s="136">
        <f>IF(N219="základní",J219,0)</f>
        <v>0</v>
      </c>
      <c r="BF219" s="136">
        <f>IF(N219="snížená",J219,0)</f>
        <v>0</v>
      </c>
      <c r="BG219" s="136">
        <f>IF(N219="zákl. přenesená",J219,0)</f>
        <v>0</v>
      </c>
      <c r="BH219" s="136">
        <f>IF(N219="sníž. přenesená",J219,0)</f>
        <v>0</v>
      </c>
      <c r="BI219" s="136">
        <f>IF(N219="nulová",J219,0)</f>
        <v>0</v>
      </c>
      <c r="BJ219" s="13" t="s">
        <v>75</v>
      </c>
      <c r="BK219" s="136">
        <f>ROUND(I219*H219,2)</f>
        <v>0</v>
      </c>
      <c r="BL219" s="13" t="s">
        <v>395</v>
      </c>
      <c r="BM219" s="135" t="s">
        <v>402</v>
      </c>
    </row>
    <row r="220" spans="2:63" s="11" customFormat="1" ht="22.9" customHeight="1">
      <c r="B220" s="112"/>
      <c r="D220" s="113" t="s">
        <v>66</v>
      </c>
      <c r="E220" s="122" t="s">
        <v>403</v>
      </c>
      <c r="F220" s="122" t="s">
        <v>404</v>
      </c>
      <c r="J220" s="123">
        <f>BK220</f>
        <v>0</v>
      </c>
      <c r="L220" s="112"/>
      <c r="M220" s="116"/>
      <c r="N220" s="117"/>
      <c r="O220" s="117"/>
      <c r="P220" s="118">
        <f>P221</f>
        <v>0</v>
      </c>
      <c r="Q220" s="117"/>
      <c r="R220" s="118">
        <f>R221</f>
        <v>0</v>
      </c>
      <c r="S220" s="117"/>
      <c r="T220" s="119">
        <f>T221</f>
        <v>0</v>
      </c>
      <c r="AR220" s="113" t="s">
        <v>389</v>
      </c>
      <c r="AT220" s="120" t="s">
        <v>66</v>
      </c>
      <c r="AU220" s="120" t="s">
        <v>75</v>
      </c>
      <c r="AY220" s="113" t="s">
        <v>121</v>
      </c>
      <c r="BK220" s="121">
        <f>BK221</f>
        <v>0</v>
      </c>
    </row>
    <row r="221" spans="2:65" s="1" customFormat="1" ht="16.5" customHeight="1">
      <c r="B221" s="124"/>
      <c r="C221" s="125" t="s">
        <v>405</v>
      </c>
      <c r="D221" s="125" t="s">
        <v>125</v>
      </c>
      <c r="E221" s="126" t="s">
        <v>406</v>
      </c>
      <c r="F221" s="127" t="s">
        <v>404</v>
      </c>
      <c r="G221" s="128" t="s">
        <v>401</v>
      </c>
      <c r="H221" s="129">
        <v>2</v>
      </c>
      <c r="I221" s="130"/>
      <c r="J221" s="130">
        <f>ROUND(I221*H221,2)</f>
        <v>0</v>
      </c>
      <c r="K221" s="127" t="s">
        <v>129</v>
      </c>
      <c r="L221" s="25"/>
      <c r="M221" s="146" t="s">
        <v>1</v>
      </c>
      <c r="N221" s="147" t="s">
        <v>32</v>
      </c>
      <c r="O221" s="148">
        <v>0</v>
      </c>
      <c r="P221" s="148">
        <f>O221*H221</f>
        <v>0</v>
      </c>
      <c r="Q221" s="148">
        <v>0</v>
      </c>
      <c r="R221" s="148">
        <f>Q221*H221</f>
        <v>0</v>
      </c>
      <c r="S221" s="148">
        <v>0</v>
      </c>
      <c r="T221" s="149">
        <f>S221*H221</f>
        <v>0</v>
      </c>
      <c r="AR221" s="135" t="s">
        <v>395</v>
      </c>
      <c r="AT221" s="135" t="s">
        <v>125</v>
      </c>
      <c r="AU221" s="135" t="s">
        <v>77</v>
      </c>
      <c r="AY221" s="13" t="s">
        <v>121</v>
      </c>
      <c r="BE221" s="136">
        <f>IF(N221="základní",J221,0)</f>
        <v>0</v>
      </c>
      <c r="BF221" s="136">
        <f>IF(N221="snížená",J221,0)</f>
        <v>0</v>
      </c>
      <c r="BG221" s="136">
        <f>IF(N221="zákl. přenesená",J221,0)</f>
        <v>0</v>
      </c>
      <c r="BH221" s="136">
        <f>IF(N221="sníž. přenesená",J221,0)</f>
        <v>0</v>
      </c>
      <c r="BI221" s="136">
        <f>IF(N221="nulová",J221,0)</f>
        <v>0</v>
      </c>
      <c r="BJ221" s="13" t="s">
        <v>75</v>
      </c>
      <c r="BK221" s="136">
        <f>ROUND(I221*H221,2)</f>
        <v>0</v>
      </c>
      <c r="BL221" s="13" t="s">
        <v>395</v>
      </c>
      <c r="BM221" s="135" t="s">
        <v>407</v>
      </c>
    </row>
    <row r="222" spans="2:12" s="1" customFormat="1" ht="6.95" customHeight="1">
      <c r="B222" s="37"/>
      <c r="C222" s="38"/>
      <c r="D222" s="38"/>
      <c r="E222" s="38"/>
      <c r="F222" s="38"/>
      <c r="G222" s="38"/>
      <c r="H222" s="38"/>
      <c r="I222" s="38"/>
      <c r="J222" s="38"/>
      <c r="K222" s="38"/>
      <c r="L222" s="25"/>
    </row>
  </sheetData>
  <autoFilter ref="C136:K221"/>
  <mergeCells count="9">
    <mergeCell ref="E87:H87"/>
    <mergeCell ref="E127:H127"/>
    <mergeCell ref="E129:H12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KROS\uzivatel</dc:creator>
  <cp:keywords/>
  <dc:description/>
  <cp:lastModifiedBy>Stepanka Prochazkova</cp:lastModifiedBy>
  <cp:lastPrinted>2020-02-17T07:12:28Z</cp:lastPrinted>
  <dcterms:created xsi:type="dcterms:W3CDTF">2019-06-24T09:02:35Z</dcterms:created>
  <dcterms:modified xsi:type="dcterms:W3CDTF">2020-03-12T06:58:01Z</dcterms:modified>
  <cp:category/>
  <cp:version/>
  <cp:contentType/>
  <cp:contentStatus/>
</cp:coreProperties>
</file>