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10" sheetId="2" r:id="rId2"/>
    <sheet name="SO 101" sheetId="3" r:id="rId3"/>
    <sheet name="SO 120" sheetId="4" r:id="rId4"/>
    <sheet name="SO 180" sheetId="5" r:id="rId5"/>
    <sheet name="SO 190" sheetId="6" r:id="rId6"/>
    <sheet name="VON" sheetId="7" r:id="rId7"/>
  </sheets>
  <definedNames/>
  <calcPr fullCalcOnLoad="1"/>
</workbook>
</file>

<file path=xl/sharedStrings.xml><?xml version="1.0" encoding="utf-8"?>
<sst xmlns="http://schemas.openxmlformats.org/spreadsheetml/2006/main" count="1428" uniqueCount="450">
  <si>
    <t>Firma: Atelier PROMIKA s.r.o.</t>
  </si>
  <si>
    <t>Soupis objektů s DPH</t>
  </si>
  <si>
    <t>Stavba: 1914 - Okružní křižovatka silnic III/10114 x III/00315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</si>
  <si>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</si>
  <si>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</si>
  <si>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</si>
  <si>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</si>
  <si>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</si>
  <si>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</si>
  <si>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</si>
  <si>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</si>
  <si>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</si>
  <si>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</si>
  <si>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</si>
  <si>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</si>
  <si>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1914</t>
  </si>
  <si>
    <t>Okružní křižovatka silnic III/10114 x III/00315</t>
  </si>
  <si>
    <t>O</t>
  </si>
  <si>
    <t>Rozpočet:</t>
  </si>
  <si>
    <t>0,00</t>
  </si>
  <si>
    <t>15,00</t>
  </si>
  <si>
    <t>21,00</t>
  </si>
  <si>
    <t>3</t>
  </si>
  <si>
    <t>2</t>
  </si>
  <si>
    <t>SO 010</t>
  </si>
  <si>
    <t>Příprava území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</si>
  <si>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</si>
  <si>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</si>
  <si>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</si>
  <si>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</si>
  <si>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</si>
  <si>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</si>
  <si>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</si>
  <si>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</si>
  <si>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</si>
  <si>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</si>
  <si>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</si>
  <si>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</si>
  <si>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</si>
  <si>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</si>
  <si>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</si>
  <si>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</si>
  <si>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</si>
  <si>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</si>
  <si>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</si>
  <si>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</si>
  <si>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</si>
  <si>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</si>
  <si>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</si>
  <si>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</si>
  <si>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</si>
  <si>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Polžka zahrnuje - 
- aktualizaci / vyprácování DIO vč. projednání, zajištění DIR 
- případné řízení provozu proškolenými pracovníky 
Pozn.: předpokládaná sestava: 
A15 + S7 (2ks) 
dopravní kužel + výstražné světlo typu 1 (3ks) 
dopravní kužel (5ks)</t>
  </si>
  <si>
    <t>VV</t>
  </si>
  <si>
    <t>029511</t>
  </si>
  <si>
    <t>OSTATNÍ POŽADAVKY - POSUDKY A KONTROLY</t>
  </si>
  <si>
    <t>HOD</t>
  </si>
  <si>
    <t>Kontrola respektování předepsaných ochranných opatření, případné odborné ošetření dotčených kořenů, ochrana kořenového prostoru při odkopávkách vlhčenou textilií apod.</t>
  </si>
  <si>
    <t>Zemní práce</t>
  </si>
  <si>
    <t>11201</t>
  </si>
  <si>
    <t>KÁCENÍ STROMŮ D KMENE DO 0,5M S ODSTRANĚNÍM PAŘEZŮ</t>
  </si>
  <si>
    <t>KUS</t>
  </si>
  <si>
    <t>vč. likvidace dřevní hmoty dle dispozic zhotovitele</t>
  </si>
  <si>
    <t>dřeviny kácené z důvodu plánované výstavby: 6=6,000 [A]</t>
  </si>
  <si>
    <t>11204</t>
  </si>
  <si>
    <t>KÁCENÍ STROMŮ D KMENE DO 0,3M S ODSTRANĚNÍM PAŘEZŮ</t>
  </si>
  <si>
    <t>dřeviny kácené ze zdravotních důvodů: 1=1,000 [A]</t>
  </si>
  <si>
    <t>18481</t>
  </si>
  <si>
    <t>OCHRANA STROMŮ BEDNĚNÍM</t>
  </si>
  <si>
    <t>M2</t>
  </si>
  <si>
    <t>Zřízení a odstranění ochranného bednění</t>
  </si>
  <si>
    <t>Stavající strom před pomníkem: 4*2,5*2,0=20,000 [A] 
Pomník vč. jeho částí: 4*4,0*2,0=32,000 [B] 
Celkem: A+B=52,000 [C]</t>
  </si>
  <si>
    <t>SO 101</t>
  </si>
  <si>
    <t>Přestavba křižovatky na okružní</t>
  </si>
  <si>
    <t>014102</t>
  </si>
  <si>
    <t>a</t>
  </si>
  <si>
    <t>POPLATKY ZA SKLÁDKU</t>
  </si>
  <si>
    <t>T</t>
  </si>
  <si>
    <t>zemina, kamenivo</t>
  </si>
  <si>
    <t>dle pol. 11130: 1052*0,15*1,8=284,040 [A] 
dle pol. 113328: 221,4*2,1=464,940 [B] 
dle pol. 122738: 364*1,8=655,200 [C] 
dle pol. 123738: 300*1,8=540,000 [D] 
Celkem: A+B+C+D=1 944,180 [E]</t>
  </si>
  <si>
    <t>b</t>
  </si>
  <si>
    <t>beton</t>
  </si>
  <si>
    <t>dle pol. 966346: 10*0,25*2,4=6,000 [A]</t>
  </si>
  <si>
    <t>014132</t>
  </si>
  <si>
    <t>POPLATKY ZA SKLÁDKU TYP S-NO (NEBEZPEČNÝ ODPAD)</t>
  </si>
  <si>
    <t>živice 
Pozn.: Předpoklad odvozu na skládku Bytíz u Příbrami v dopravní vzdálenosti 55km.</t>
  </si>
  <si>
    <t>dle pol. 113138: 110,7*2,56=283,392 [A] 
dle pol. 113338: 110,7*2,2=243,540 [B] 
Celkem: A+B=526,932 [C]</t>
  </si>
  <si>
    <t>014211</t>
  </si>
  <si>
    <t>POPLATKY ZA ZEMNÍK - ORNICE - ULOŽENÍ</t>
  </si>
  <si>
    <t>M3</t>
  </si>
  <si>
    <t>poplatek za uložení ornice pro následné využití dle zákona č. 334/1992 Sb. o Ochraně zemědělského půdního fondu.</t>
  </si>
  <si>
    <t>dle pol. 121108: 248,8=248,800 [A]</t>
  </si>
  <si>
    <t>11130</t>
  </si>
  <si>
    <t>SEJMUTÍ DRNU</t>
  </si>
  <si>
    <t>vč. odvozu a uložení na skládku dle dispozic zhotovitele, vzdálenost uvedena orientačně</t>
  </si>
  <si>
    <t>Přípravné a bourací práce 
odstranění travního drnu v tl. 0,15 m (stáv. příkopy): 1052=1 052,000 [A]</t>
  </si>
  <si>
    <t>113138</t>
  </si>
  <si>
    <t>ODSTRANĚNÍ KRYTU ZPEVNĚNÝCH PLOCH S ASFALT POJIVEM, ODVOZ DO 20KM</t>
  </si>
  <si>
    <t>vč. odvozu a uložení na skládku nebezpečného odpadu dle dispozic zhotovitele, vzdálenost uvedena orientačně 
! Dle provedené diagnostiky odpad zařazený dle Kategorie odpadů jako 17 03 01 Asfaltové směsi obsahující dehet ! 
Pozn.: Předpoklad odvozu na skládku Bytíz u Příbrami v dopravní vzdálenosti 55km.</t>
  </si>
  <si>
    <t>Přípravné a bourací práce 
odstranění stávající asfaltové vozovky (asfaltová směs) tl. 100 mm: 1107*0,1=110,700 [A]</t>
  </si>
  <si>
    <t>7</t>
  </si>
  <si>
    <t>11313B</t>
  </si>
  <si>
    <t>ODSTRANĚNÍ KRYTU ZPEVNĚNÝCH PLOCH S ASFALTOVÝM POJIVEM - DOPRAVA</t>
  </si>
  <si>
    <t>tkm</t>
  </si>
  <si>
    <t>navýšení dopravní vzdálenosti přes 20km - položka čerpána dle skutečnosti, skládka dle dispozic zhotovitele 
Pozn.: Předpoklad odvozu na skládku Bytíz u Příbrami v dopravní vzdálenosti 55km.</t>
  </si>
  <si>
    <t>dle pol. 113138: 110,7*35*2,56=9 918,720 [A]</t>
  </si>
  <si>
    <t>8</t>
  </si>
  <si>
    <t>113328</t>
  </si>
  <si>
    <t>ODSTRAN PODKL ZPEVNĚNÝCH PLOCH Z KAMENIVA NESTMEL, ODVOZ DO 20KM</t>
  </si>
  <si>
    <t>Přípravné a bourací práce 
odstranění podkladní štěrkodrti tl. cca 200 mm: 1107*0,2=221,400 [A]</t>
  </si>
  <si>
    <t>113338</t>
  </si>
  <si>
    <t>ODSTRAN PODKL ZPEVNĚNÝCH PLOCH S ASFALT POJIVEM, ODVOZ DO 20KM</t>
  </si>
  <si>
    <t>Přípravné a bourací práce 
odstranění prolévaného makadamu tl. 100 mm: 1107*0,1=110,700 [A]</t>
  </si>
  <si>
    <t>11333B</t>
  </si>
  <si>
    <t>ODSTRANĚNÍ PODKLADU ZPEVNĚNÝCH PLOCH S ASFALT POJIVEM - DOPRAVA</t>
  </si>
  <si>
    <t>dle pol. 113338: 110,7*35*2,2=8 523,900 [A]</t>
  </si>
  <si>
    <t>11</t>
  </si>
  <si>
    <t>12110</t>
  </si>
  <si>
    <t>SEJMUTÍ ORNICE NEBO LESNÍ PŮDY</t>
  </si>
  <si>
    <t>vč. odvozu na mezideponii dle dispozic zhotovitele, pro následné využití na stavbě (předpoklad v místě stavby). 
Pozn.: Součástí položky je i výběr vhodného materiálu.</t>
  </si>
  <si>
    <t>Přípravné a bourací práce 
Materiál pro následné využití na stavbě: 993*0,15+86*0,5=191,950 [A]</t>
  </si>
  <si>
    <t>12</t>
  </si>
  <si>
    <t>121108</t>
  </si>
  <si>
    <t>SEJMUTÍ ORNICE NEBO LESNÍ PŮDY S ODVOZEM DO 20KM</t>
  </si>
  <si>
    <t>vč. odvozu na deponii dle dispozic zhotovitele, pro následné využití dle zákona č. 334/1992 Sb. o Ochraně zemědělského půdního fondu.</t>
  </si>
  <si>
    <t>Přípravné a bourací práce 
Sejmutí ornice tl. 0,25m v ploše 1763 m2 (výpočet přebytku sejmuté ornice): (1763*0,25)-(993*0,15+86*0,5)=248,800 [A]</t>
  </si>
  <si>
    <t>13</t>
  </si>
  <si>
    <t>12190</t>
  </si>
  <si>
    <t>PŘEVRSTVENÍ ORNICE</t>
  </si>
  <si>
    <t>Ošetření ornice na mezideponii stavby a deponii přebytku</t>
  </si>
  <si>
    <t>dle pol. 12110: 191,95=191,950 [A] 
dle pol. 121108: 248,8=248,800 [B] 
Celkem: A+B=440,750 [C]</t>
  </si>
  <si>
    <t>14</t>
  </si>
  <si>
    <t>12273</t>
  </si>
  <si>
    <t>ODKOPÁVKY A PROKOPÁVKY OBECNÉ TŘ. I</t>
  </si>
  <si>
    <t>Zemní práce 
Materiál pro následné využití na stavbě: 143=143,000 [A]</t>
  </si>
  <si>
    <t>15</t>
  </si>
  <si>
    <t>122738</t>
  </si>
  <si>
    <t>ODKOPÁVKY A PROKOPÁVKY OBECNÉ TŘ. I, ODVOZ DO 20KM</t>
  </si>
  <si>
    <t>vč. odvozu na skládku dle dispozic zhotovitele, vzdálenost uvedena orientačně 
Pozn.: Položka bude čerpána v rozsahu dle skutečnosti - zastiženého stavu (přítomnost štětu v podkladních vrstvách komunikace). Minimální úroveň odkopávek je stanovena na spodní líc konstrukce vrstvy SC C3/4, resp. SC C20/25.</t>
  </si>
  <si>
    <t>Zemní práce 
Výkop (vč. rýh pro trativody, chráničky a doplňujících odkopávek) v celkovém množství 507 m3 (výpočet přebytku výkopku): 507-143=364,000 [A]</t>
  </si>
  <si>
    <t>16</t>
  </si>
  <si>
    <t>123738</t>
  </si>
  <si>
    <t>ODKOP PRO SPOD STAVBU SILNIC A ŽELEZNIC TŘ. I, ODVOZ DO 20KM</t>
  </si>
  <si>
    <t>vč. odvozu na skládku dle dispozic zhotovitele, vzdálenost uvedena orientačně 
Pozn.: Položka bude čerpána v rozsahu dle skutečnosti - zastiženého stavu (přítomnost štětu v podkladních vrstvách komunikace) a zkoušek únosnosti pláně.</t>
  </si>
  <si>
    <t>Zemní práce 
sanace zemní pláně v tl. 0,5 m (výkop): 600*0,5=300,000 [A]</t>
  </si>
  <si>
    <t>17</t>
  </si>
  <si>
    <t>12573</t>
  </si>
  <si>
    <t>VYKOPÁVKY ZE ZEMNÍKŮ A SKLÁDEK TŘ. I</t>
  </si>
  <si>
    <t>vč. dovozu materiálu pro zpětné použití z mezideponie (předpoklad v místě stavby)</t>
  </si>
  <si>
    <t>dle pol. 17110: 143=143,000 [A] 
dle pol. 17310: 82,075=82,075 [B] 
dle pol. 17160: 5,6=5,600 [C] 
dle pol. 18222: 993*0,15=148,950 [D] 
dle pol. 18230: 43=43,000 [E] 
Celkem: A+B+C+D+E=422,625 [F]</t>
  </si>
  <si>
    <t>18</t>
  </si>
  <si>
    <t>17110</t>
  </si>
  <si>
    <t>ULOŽENÍ SYPANINY DO NÁSYPŮ SE ZHUTNĚNÍM</t>
  </si>
  <si>
    <t>Materiál z výzisku</t>
  </si>
  <si>
    <t>Zemní práce 
Násyp: 143=143,000 [A]</t>
  </si>
  <si>
    <t>19</t>
  </si>
  <si>
    <t>17120</t>
  </si>
  <si>
    <t>ULOŽENÍ SYPANINY DO NÁSYPŮ A NA SKLÁDKY BEZ ZHUTNĚNÍ</t>
  </si>
  <si>
    <t>mezideponie (předpoklad v místě stavby) 
dle pol. 12110: 191,95=191,950 [A] 
dle pol. 12273: 143=143,000 [B] 
deponie přebytečné ornice 
dle pol. 121108: 248,8=248,800 [C] 
skládka (ostatní) 
dle pol. 122738: 364=364,000 [D] 
dle pol. 123738: 300=300,000 [E] 
Celkem: A+B+C+D+E=1 247,750 [F]</t>
  </si>
  <si>
    <t>20</t>
  </si>
  <si>
    <t>17160</t>
  </si>
  <si>
    <t>ULOŽENÍ SYPANINY DO NÁSYPŮ Z HORNIN KAMENITÝCH SE ZHUTNĚNÍM</t>
  </si>
  <si>
    <t>Materiál z výzisku (SO 180 - provizorní trasa BUS)</t>
  </si>
  <si>
    <t>Konstrukce - sjezd k pomníku v tl. 400 mm 
štěrkodrť 0/32; ŠDA; 200 mm: 14*0,2=2,800 [A] 
štěrkodrť 0/63; ŠDA; 200 mm: 14*0,2=2,800 [B] 
Celkem: A+B=5,600 [C]</t>
  </si>
  <si>
    <t>21</t>
  </si>
  <si>
    <t>17180</t>
  </si>
  <si>
    <t>ULOŽENÍ SYPANINY DO NÁSYPŮ Z NAKUPOVANÝCH MATERIÁLŮ</t>
  </si>
  <si>
    <t>zemina vhodná pro aktivní zónu dle ČSN 73 6133 tab. A.1 
Pozn.: Položka bude čerpána v rozsahu dle skutečnosti - zastiženého stavu (přítomnost štětu v podkladních vrstvách komunikace) a zkoušek únosnosti pláně.</t>
  </si>
  <si>
    <t>Zemní práce 
sanace zemní pláně v tl. 0,5 m (násyp): 600*0,5=300,000 [A]</t>
  </si>
  <si>
    <t>22</t>
  </si>
  <si>
    <t>17310</t>
  </si>
  <si>
    <t>ZEMNÍ KRAJNICE A DOSYPÁVKY SE ZHUTNĚNÍM</t>
  </si>
  <si>
    <t>Konstrukce 
Dosypávky pod nezpevněné krajnice (plocha v řezu 0,17 m2): 49=49,000 [A] 
Nezpevněná krajnice š. 0,75, tl. 0,15m: 294*0,75*0,15=33,075 [B] 
Celkem: A+B=82,075 [C]</t>
  </si>
  <si>
    <t>23</t>
  </si>
  <si>
    <t>18110</t>
  </si>
  <si>
    <t>ÚPRAVA PLÁNĚ SE ZHUTNĚNÍM V HORNINĚ TŘ. I</t>
  </si>
  <si>
    <t>Edef,2 = 45 MPa</t>
  </si>
  <si>
    <t>Zemní pláň - 
- vozovky: 1382*1,15=1 589,300 [A] 
- prstence: 71*1,15=81,650 [B] 
- sjezdu: 14=14,000 [C] 
Celkem: A+B+C=1 684,950 [D]</t>
  </si>
  <si>
    <t>24</t>
  </si>
  <si>
    <t>18130</t>
  </si>
  <si>
    <t>ÚPRAVA PLÁNĚ BEZ ZHUTNĚNÍ</t>
  </si>
  <si>
    <t>Urovnání plochy pod ornicí</t>
  </si>
  <si>
    <t>dle pol. 18222: 993=993,000 [A] 
dle pol. 18230: 86=86,000 [B] 
Celkem: A+B=1 079,000 [C]</t>
  </si>
  <si>
    <t>25</t>
  </si>
  <si>
    <t>18222</t>
  </si>
  <si>
    <t>ROZPROSTŘENÍ ORNICE VE SVAHU V TL DO 0,15M</t>
  </si>
  <si>
    <t>Zemní práce 
Rozprostření ornice tl. 0,15m v převažujícím svahu vč. zatravnění a ošetření: 993=993,000 [A]</t>
  </si>
  <si>
    <t>26</t>
  </si>
  <si>
    <t>18230</t>
  </si>
  <si>
    <t>ROZPROSTŘENÍ ORNICE V ROVINĚ</t>
  </si>
  <si>
    <t>Zemní práce 
Rozprostření ornice v prům tl. 0,5m (rekultivace plochy původně sloužící komunikaci): 86*0,5=43,000 [A]</t>
  </si>
  <si>
    <t>27</t>
  </si>
  <si>
    <t>18242</t>
  </si>
  <si>
    <t>ZALOŽENÍ TRÁVNÍKU HYDROOSEVEM NA ORNICI</t>
  </si>
  <si>
    <t>příp. ruční výsev</t>
  </si>
  <si>
    <t>28</t>
  </si>
  <si>
    <t>18247</t>
  </si>
  <si>
    <t>OŠETŘOVÁNÍ TRÁVNÍKU</t>
  </si>
  <si>
    <t>Základy</t>
  </si>
  <si>
    <t>29</t>
  </si>
  <si>
    <t>21197</t>
  </si>
  <si>
    <t>OPLÁŠTĚNÍ ODVODŇOVACÍCH ŽEBER Z GEOTEXTILIE</t>
  </si>
  <si>
    <t>podélná drenáž (separační geotextilie)</t>
  </si>
  <si>
    <t>Odvodnění: 34*1,6=54,400 [A]</t>
  </si>
  <si>
    <t>30</t>
  </si>
  <si>
    <t>21262</t>
  </si>
  <si>
    <t>TRATIVODY KOMPLET Z TRUB Z PLAST HMOT DN DO 100MM</t>
  </si>
  <si>
    <t>M</t>
  </si>
  <si>
    <t>podélná drenáž (drenážní trubka DN 100, obsyp drtí 8/32) 
zemní práce součástí pol. 122738</t>
  </si>
  <si>
    <t>Odvodnění: 34=34,000 [A]</t>
  </si>
  <si>
    <t>Vodorovné konstrukce</t>
  </si>
  <si>
    <t>31</t>
  </si>
  <si>
    <t>45131A</t>
  </si>
  <si>
    <t>PODKLADNÍ A VÝPLŇOVÉ VRSTVY Z PROSTÉHO BETONU C20/25</t>
  </si>
  <si>
    <t>zvětšené lože betonové žlabovky vč. rezervy na nerovnost podkladu</t>
  </si>
  <si>
    <t>Odvodnění: 77*0,7*0,1=5,390 [A]</t>
  </si>
  <si>
    <t>32</t>
  </si>
  <si>
    <t>451366</t>
  </si>
  <si>
    <t>VÝZTUŽ PODKL VRSTEV Z KARI-SÍTÍ</t>
  </si>
  <si>
    <t>vrstva SC vyztužena 2x KARI sítí D8-100x100 mm 
Ztratné / překrytí vzhledem ke tvaru vrtsvy (prstenec) 15%</t>
  </si>
  <si>
    <t>Konstrukce prstence v tl. 560 mm: 71*1,12*2*7,9/1000*1,15=1,445 [A]</t>
  </si>
  <si>
    <t>Komunikace</t>
  </si>
  <si>
    <t>33</t>
  </si>
  <si>
    <t>561141</t>
  </si>
  <si>
    <t>PODKLADNÍ BETON TŘ. I TL. DO 200MM</t>
  </si>
  <si>
    <t>SC C 20/25 (PB I) ; tl. 200mm (vyztužená vrtva - vykázáno zvlášť) 
vč. rozšíření pod obruby 12%</t>
  </si>
  <si>
    <t>Konstrukce prstence v tl. 560 mm: 71*1,12=79,520 [A]</t>
  </si>
  <si>
    <t>34</t>
  </si>
  <si>
    <t>562131</t>
  </si>
  <si>
    <t>VOZOVKOVÉ VRSTVY Z MATERIÁLŮ STABIL CEMENTEM TŘ I TL DO 150MM</t>
  </si>
  <si>
    <t>SC C 3/4 (SC I) ; tl. 150mm 
vč. rozšíření podkladních vrstev 4%</t>
  </si>
  <si>
    <t>Konstrukce vozovky D1-N-8, TDZ III v tl. 520 mm: 1382*1,04=1 437,280 [A]</t>
  </si>
  <si>
    <t>35</t>
  </si>
  <si>
    <t>56333</t>
  </si>
  <si>
    <t>VOZOVKOVÉ VRSTVY ZE ŠTĚRKODRTI TL. DO 150MM</t>
  </si>
  <si>
    <t>ŠDA 0/63 ; tl. 150mm 
vč. rozšíření pod obruby a příp. nerovnost podkladu 15% 
Pozn.: Položka bude čerpána v rozsahu dle skutečnosti - zastiženého stavu (přítomnost štětu v podkladních vrstvách komunikace). Minimální úroveň odkopávek je stanovena na spodní líc konstrukce vrstvy SC C3/4, resp. SC C20/25.</t>
  </si>
  <si>
    <t>Konstrukce prstence v tl. 560 mm: 71*1,15=81,650 [A]</t>
  </si>
  <si>
    <t>36</t>
  </si>
  <si>
    <t>56335</t>
  </si>
  <si>
    <t>VOZOVKOVÉ VRSTVY ZE ŠTĚRKODRTI TL. DO 250MM</t>
  </si>
  <si>
    <t>ŠDA 0/63 ; tl. min. 220mm 
vč. rozšíření pod obruby, navýšení sklonu vrstvy z 2,5% na 3,0% a příp. nerovnost podkladu 15% 
Pozn.: Položka bude čerpána v rozsahu dle skutečnosti - zastiženého stavu (přítomnost štětu v podkladních vrstvách komunikace). Minimální úroveň odkopávek je stanovena na spodní líc konstrukce vrstvy SC C3/4, resp. SC C20/25.</t>
  </si>
  <si>
    <t>Konstrukce vozovky D1-N-8, TDZ III v tl. 520 mm: 1382*1,15=1 589,300 [A]</t>
  </si>
  <si>
    <t>37</t>
  </si>
  <si>
    <t>572123</t>
  </si>
  <si>
    <t>INFILTRAČNÍ POSTŘIK Z EMULZE DO 1,0KG/M2</t>
  </si>
  <si>
    <t>infiltrační postřik emulzní PI-C; 1,0 kg/m2 
vč. rozšíření podkladních vrstev 4%</t>
  </si>
  <si>
    <t>38</t>
  </si>
  <si>
    <t>572213</t>
  </si>
  <si>
    <t>SPOJOVACÍ POSTŘIK Z EMULZE DO 0,5KG/M2</t>
  </si>
  <si>
    <t>spojovací postřik emulzní PS-C; 0,4 kg/m2 
vč. rozšíření podkladních vrstev 1,5%, resp. 2,5%</t>
  </si>
  <si>
    <t>Konstrukce vozovky D1-N-8, TDZ III v tl. 520 mm: 1382*1,015+1382*1,025=2 819,280 [A]</t>
  </si>
  <si>
    <t>39</t>
  </si>
  <si>
    <t>574A34</t>
  </si>
  <si>
    <t>ASFALTOVÝ BETON PRO OBRUSNÉ VRSTVY ACO 11+, 11S TL. 40MM</t>
  </si>
  <si>
    <t>asfaltový beton pro obrusné vrstvy ACO 11+ ; tl. 40 mm</t>
  </si>
  <si>
    <t>Konstrukce vozovky D1-N-8, TDZ III v tl. 520 mm: 1382=1 382,000 [A]</t>
  </si>
  <si>
    <t>40</t>
  </si>
  <si>
    <t>574C56</t>
  </si>
  <si>
    <t>ASFALTOVÝ BETON PRO LOŽNÍ VRSTVY ACL 16+, 16S TL. 60MM</t>
  </si>
  <si>
    <t>asfaltový beton pro ložní vrstvy ACL 16+ ; tl. 60 mm 
vč. rozšíření podkladních vrstev 1,5%</t>
  </si>
  <si>
    <t>Konstrukce vozovky D1-N-8, TDZ III v tl. 520 mm: 1382*1,015=1 402,730 [A]</t>
  </si>
  <si>
    <t>41</t>
  </si>
  <si>
    <t>574E46</t>
  </si>
  <si>
    <t>ASFALTOVÝ BETON PRO PODKLADNÍ VRSTVY ACP 16+, 16S TL. 50MM</t>
  </si>
  <si>
    <t>asfaltový beton pro podkladní vrstvy ACP 16+ ; tl. 50 mm 
vč. rozšíření podkladních vrstev 2,5%</t>
  </si>
  <si>
    <t>Konstrukce vozovky D1-N-8, TDZ III v tl. 520 mm: 1382*1,025=1 416,550 [A]</t>
  </si>
  <si>
    <t>42</t>
  </si>
  <si>
    <t>581103</t>
  </si>
  <si>
    <t>CEMENTOBETONOVÝ KRYT JEDNOVRSTVÝ NEVYZTUŽENÝ TŘ.II</t>
  </si>
  <si>
    <t>CB kryt C30/37, XF4 CBII ; tl. 210 mm 
vč. provedení smšťovacích spar po 2,5-3,5m, celkem 12m</t>
  </si>
  <si>
    <t>Konstrukce prstence v tl. 560 mm: 71*0,21=14,910 [A]</t>
  </si>
  <si>
    <t>43</t>
  </si>
  <si>
    <t>58910</t>
  </si>
  <si>
    <t>VÝPLŇ SPAR ASFALTEM</t>
  </si>
  <si>
    <t>Konstrukce 
Napojení na stávající komunikace - ošetření spár těsnící asfaltovou zálivkou za horka typu N2 dle ČSN EN 14188-1: 175=175,000 [A]</t>
  </si>
  <si>
    <t>Potrubí</t>
  </si>
  <si>
    <t>44</t>
  </si>
  <si>
    <t>87733</t>
  </si>
  <si>
    <t>CHRÁNIČKY PŮLENÉ Z TRUB PLAST DN DO 150MM</t>
  </si>
  <si>
    <t>zemní práce součástí pol. 122738 a příp. 17110</t>
  </si>
  <si>
    <t>Ostatní - chráničky IS: 103=103,000 [A]</t>
  </si>
  <si>
    <t>45</t>
  </si>
  <si>
    <t>89952</t>
  </si>
  <si>
    <t>OBETONOVÁNÍ POTRUBÍ Z PROSTÉHO BETONU</t>
  </si>
  <si>
    <t>v množství do 0,1 m3 / m</t>
  </si>
  <si>
    <t>Ostatní - chráničky IS: 103*0,1=10,300 [A]</t>
  </si>
  <si>
    <t>Ostatní konstrukce a práce</t>
  </si>
  <si>
    <t>46</t>
  </si>
  <si>
    <t>91228</t>
  </si>
  <si>
    <t>SMĚROVÉ SLOUPKY Z PLAST HMOT VČETNĚ ODRAZNÉHO PÁSKU</t>
  </si>
  <si>
    <t>Vybavení - 
Z11 a/b (bílé): 20=20,000 [A] 
Z11 c/d (červené): 2=2,000 [B] 
Celkem: A+B=22,000 [C]</t>
  </si>
  <si>
    <t>47</t>
  </si>
  <si>
    <t>917426</t>
  </si>
  <si>
    <t>CHODNÍKOVÉ OBRUBY Z KAMENNÝCH OBRUBNÍKŮ ŠÍŘ 250MM</t>
  </si>
  <si>
    <t>OP3 250/200 mm do betonového lože C 20/25 XF4 s opěrou 
přímé i onloukové prvky</t>
  </si>
  <si>
    <t>Liniové prvky - 
- příčný kamenný práh: 8=8,000 [A] 
- vnitřní část prstence: 20=20,000 [B] 
- vnější část prstence: 37=37,000 [C] 
Celkem: A+B+C=65,000 [D]</t>
  </si>
  <si>
    <t>48</t>
  </si>
  <si>
    <t>919111</t>
  </si>
  <si>
    <t>ŘEZÁNÍ ASFALTOVÉHO KRYTU VOZOVEK TL DO 50MM</t>
  </si>
  <si>
    <t>Konstrukce 
Napojení na stávající komunikace - zaříznutí spáry asfaltových obrusných vrstev vozovky v tl. 40 mm: 175=175,000 [A]</t>
  </si>
  <si>
    <t>49</t>
  </si>
  <si>
    <t>935212</t>
  </si>
  <si>
    <t>PŘÍKOPOVÉ ŽLABY Z BETON TVÁRNIC ŠÍŘ DO 600MM DO BETONU TL 100MM</t>
  </si>
  <si>
    <t>prefabrikovaná bet. žlabovka š. 0,6 m do bet. lože tl. 150mm C20/25 XF4 
část lože vykázána zvlášť</t>
  </si>
  <si>
    <t>Odvodnění: 77=77,000 [A]</t>
  </si>
  <si>
    <t>50</t>
  </si>
  <si>
    <t>966346</t>
  </si>
  <si>
    <t>BOURÁNÍ PROPUSTŮ Z TRUB DN DO 400MM</t>
  </si>
  <si>
    <t>Přípravné a bourací práce 
odstranění stávajícího propustku DN400 (předp. betonová roura) vč. příp. obetonování: 10=10,000 [A]</t>
  </si>
  <si>
    <t>SO 120</t>
  </si>
  <si>
    <t>Odvodnění vozovky</t>
  </si>
  <si>
    <t>dle pol. 131738: 11,0*1,8=19,800 [A] 
dle pol. 132738: 95,0*1,8=171,000 [B] 
Celkem: A+B=190,800 [C]</t>
  </si>
  <si>
    <t>131738</t>
  </si>
  <si>
    <t>HLOUBENÍ JAM ZAPAŽ I NEPAŽ TŘ. I, ODVOZ DO 20KM</t>
  </si>
  <si>
    <t>vč. odvozu na skládku dle dispozic zhotovitele, vzdálenost uvedena orientačně</t>
  </si>
  <si>
    <t>Zemní práce - výkop pro zasakovací lože šachty: 11,0=11,000 [A]</t>
  </si>
  <si>
    <t>132738</t>
  </si>
  <si>
    <t>HLOUBENÍ RÝH ŠÍŘ DO 2M PAŽ I NEPAŽ TŘ. I, ODVOZ DO 20KM</t>
  </si>
  <si>
    <t>vč. odvozu na skládku dle dispozic zhotovitele, vzdálenost uvedena orientačně 
Předp. pažené rýhy (130 m2 bednění)</t>
  </si>
  <si>
    <t>Zemní práce - výkop rýh pro propustky a prahy: 95=95,000 [A]</t>
  </si>
  <si>
    <t>dle pol. 131738: 11,0=11,000 [A] 
dle pol. 132738: 95,0=95,000 [B] 
Celkem: A+B=106,000 [C]</t>
  </si>
  <si>
    <t>17581</t>
  </si>
  <si>
    <t>OBSYP POTRUBÍ A OBJEKTŮ Z NAKUPOVANÝCH MATERIÁLŮ</t>
  </si>
  <si>
    <t>štěrk 8/16</t>
  </si>
  <si>
    <t>obsyp propustků: 5,5=5,500 [A]</t>
  </si>
  <si>
    <t>štěrkopísek (hutnit na D=95% PS</t>
  </si>
  <si>
    <t>obsyp skruže / zásyp zasakovacího lože : 8,5=8,500 [A]</t>
  </si>
  <si>
    <t>filtrační vodopropustná geotextilie 300 g/m2</t>
  </si>
  <si>
    <t>Odvodnění - opláštění lože vsakovací šachty: 9,0=9,000 [A]</t>
  </si>
  <si>
    <t>Podkladní betonová deska pod potrubí tl. 200mm: 86*0,2=17,200 [A] 
Lože dlažby z lomového kamene tl. 100mm: 105*0,1=10,500 [B] 
Celkem: A+B=27,700 [C]</t>
  </si>
  <si>
    <t>45152</t>
  </si>
  <si>
    <t>PODKLADNÍ A VÝPLŇOVÉ VRSTVY Z KAMENIVA DRCENÉHO</t>
  </si>
  <si>
    <t>štěrk 32/63</t>
  </si>
  <si>
    <t>Odvodnění - lože vsakovací šachty: 1,5=1,500 [A]</t>
  </si>
  <si>
    <t>45157</t>
  </si>
  <si>
    <t>PODKLADNÍ A VÝPLŇOVÉ VRSTVY Z KAMENIVA TĚŽENÉHO</t>
  </si>
  <si>
    <t>podkladní vrtsvy se zhutněním</t>
  </si>
  <si>
    <t>Podsyp propustků pískem tl. 100mm: 86*0,1=8,600 [A] 
Lože dlažby z lomového kamene tl. 100mm: 105*0,1=10,500 [B] 
Celkem: A+B=19,100 [C]</t>
  </si>
  <si>
    <t>465512</t>
  </si>
  <si>
    <t>DLAŽBY Z LOMOVÉHO KAMENE NA MC</t>
  </si>
  <si>
    <t>Odvodnění - odláždění vtoků a výtoku dlažbou z lomového kamene tl. 150mm: 105*0,15=15,750 [A]</t>
  </si>
  <si>
    <t>467314</t>
  </si>
  <si>
    <t>STUPNĚ A PRAHY VODNÍCH KORYT Z PROSTÉHO BETONU C25/30</t>
  </si>
  <si>
    <t>C 25/30 XF4 
vč. rezervy 5% na nerovnost podkladu</t>
  </si>
  <si>
    <t>Betonové prahy 300/400mm: 52,0*0,3*0,4*1,05=6,552 [A]</t>
  </si>
  <si>
    <t>894158</t>
  </si>
  <si>
    <t>ŠACHTY KANALIZAČNÍ Z BETON DÍLCŮ NA POTRUBÍ DN DO 600MM</t>
  </si>
  <si>
    <t>Sestava: 
- Šachtová skruž TBS-Q 1000/1000/120/SP - 2ks 
- Šachtová skruž TBS-Q 500/1000/120/SP - 1ks 
- Šachtový prefabrikát TZK-Q 230/120-800 T SP - 1ks 
- Vyrovnávací prstenec TBW-Q 80/800/150 - 1ks 
- Poklop D400 DN 800 - 1ks 
- Stupadla 
Zasakovací lože (podkladní vrstva) vykázáno zvlášť</t>
  </si>
  <si>
    <t>Odvodnění - vsakovací šachta: 1=1,000 [A]</t>
  </si>
  <si>
    <t>899574</t>
  </si>
  <si>
    <t>OBETONOVÁNÍ POTRUBÍ ZE ŽELEZOBETONU DO C25/30 VČETNĚ VÝZTUŽE</t>
  </si>
  <si>
    <t>beton C 25/30 XF4 vč. výztuže: 
Síť KARI 6/150/150 - 100 m2 
Síť KARI 10/100/100 - 105 m2 
Prut R 14, dl. 2,5 m - 42ks</t>
  </si>
  <si>
    <t>Obetonování propustků: 60,2=60,200 [A]</t>
  </si>
  <si>
    <t>89980</t>
  </si>
  <si>
    <t>TELEVIZNÍ PROHLÍDKA POTRUBÍ</t>
  </si>
  <si>
    <t>Odvodnění - propustky: 42,9=42,900 [A]</t>
  </si>
  <si>
    <t>91771</t>
  </si>
  <si>
    <t>OBRUBA Z DLAŽEBNÍCH KOSTEK VELKÝCH</t>
  </si>
  <si>
    <t>dvouřádka z kamenné dlažby do betonového lože</t>
  </si>
  <si>
    <t>Odvodnění - lemování poklopu vsakovací šachty (1,25m2): 3,2+4,2=7,400 [A]</t>
  </si>
  <si>
    <t>9183D2</t>
  </si>
  <si>
    <t>PROPUSTY Z TRUB DN 600MM ŽELEZOBETONOVÝCH</t>
  </si>
  <si>
    <t>Sestava: Trouba TZH-Q 600 INT, vč. 2 ks. vtokových a 1 kusu výtokových rour, vč. podkladků</t>
  </si>
  <si>
    <t>SO 180</t>
  </si>
  <si>
    <t>Dopravně inženýrská opatření (DIO)</t>
  </si>
  <si>
    <t>kamenivo</t>
  </si>
  <si>
    <t>dle pol. 113328: 112,325=112,325 [A]</t>
  </si>
  <si>
    <t>položka zahrnuje 
- osazení značení dle TP66 a případné řízení provozu proškolenými pracovníky 
- montáž, údržbu, pronájem a demontáž DIO vč. zhotovení potisků SDZ 
- zakrytí nebo úpravu stávajícího DZ v rozporu s DIO 
Předpokládaná sestava dle PD: 
IP22 - 5ks 
B1 + E13 +Z2 + 3x S7 typ 1 - 4 sestavy 
IP10a - 4ks 
IS11b - 12ks 
IS11c - 15ks</t>
  </si>
  <si>
    <t>02940</t>
  </si>
  <si>
    <t>OSTATNÍ POŽADAVKY - VYPRACOVÁNÍ DOKUMENTACE</t>
  </si>
  <si>
    <t>aktualizace návrhu DIO, projednání a zajištění povolení DIO s DOSS, zajištění DIR</t>
  </si>
  <si>
    <t>11332</t>
  </si>
  <si>
    <t>ODSTRANĚNÍ PODKLADŮ ZPEVNĚNÝCH PLOCH Z KAMENIVA NESTMELENÉHO</t>
  </si>
  <si>
    <t>vč. odvozu a uložení na mezideponii dle dispozic zhotovitele, pro následné využití na stavbě (předpoklad v místě stavby). 
Pozn.: Součástí položky je i výběr vhodného materiálu.</t>
  </si>
  <si>
    <t>Zajištění provozu autobusové linky během výstavby - odstranění 
dle výkazu SO 101: 
Konstrukce - sjezd k pomníku v tl. 400 mm 
štěrkodrť 0/32; ŠDA; 200 mm: 14*0,2=2,800 [A] 
štěrkodrť 0/63; ŠDA; 200 mm: 14*0,2=2,800 [B] 
Mezisoučet: A+B=5,600 [C] 
Konstrukce 
Dosypávky pod nezpevněné krajnice (plocha v řezu 0,17 m2): 49=49,000 [D] 
Nezpevněná krajnice š. 0,75, tl. 0,15m: 294*0,75*0,15=33,075 [E] 
Mezisoučet: D+E=82,075 [F] 
Celkem: C+F=87,675 [G]</t>
  </si>
  <si>
    <t>Zajištění provozu autobusové linky během výstavby - odstranění 
přebytek ŠD: 500*0,4-87,675=112,325 [A]</t>
  </si>
  <si>
    <t>Zajištění provozu autobusové linky během výstavby - zžízení: 500=500,000 [A]</t>
  </si>
  <si>
    <t>56334</t>
  </si>
  <si>
    <t>VOZOVKOVÉ VRSTVY ZE ŠTĚRKODRTI TL. DO 200MM</t>
  </si>
  <si>
    <t>ŠDA 0/63 (podkladní vrstva) ; prům tl. 200mm</t>
  </si>
  <si>
    <t>ŠDA 0/32 (vrchní - pojezdová vrstva) ; tl. 200mm</t>
  </si>
  <si>
    <t>SO 190</t>
  </si>
  <si>
    <t>Stálé dopravní značení</t>
  </si>
  <si>
    <t>914131</t>
  </si>
  <si>
    <t>DOPRAVNÍ ZNAČKY ZÁKLADNÍ VELIKOSTI OCELOVÉ FÓLIE TŘ 2 - DODÁVKA A MONTÁŽ</t>
  </si>
  <si>
    <t>navrhované SDZ 
A4: 2=2,000 [A] 
P4+C1: 4+4=8,000 [B] 
IS3c: 4=4,000 [C] 
IS21a (osazení na příhr. konstr. almelových DZ): 2=2,000 [D] 
Celkem: A+B+C+D=16,000 [E]</t>
  </si>
  <si>
    <t>914133</t>
  </si>
  <si>
    <t>DOPRAVNÍ ZNAČKY ZÁKLADNÍ VELIKOSTI OCELOVÉ FÓLIE TŘ 2 - DEMONTÁŽ</t>
  </si>
  <si>
    <t>vč. likvidace dle dispozic zhotovitele</t>
  </si>
  <si>
    <t>rušené SDZ - 
- skupina P: 6=6,000 [A] 
- skupina IS: 4*3+2=14,000 [B] 
- skupiny E: 2=2,000 [C] 
Celkem: A+B+C=22,000 [D]</t>
  </si>
  <si>
    <t>914431</t>
  </si>
  <si>
    <t>DOPRAVNÍ ZNAČKY 100X150CM OCELOVÉ FÓLIE TŘ 2 - DODÁVKA A MONTÁŽ</t>
  </si>
  <si>
    <t>navrhované SDZ 
IS9e: 1=1,000 [A]</t>
  </si>
  <si>
    <t>914521</t>
  </si>
  <si>
    <t>DOPRAV ZNAČ VELKOPLOŠ OCEL LAMELY FÓLIE TŘ 2 - DOD A MONT</t>
  </si>
  <si>
    <t>lamelové SDZ velikosti 2,5/2,0m</t>
  </si>
  <si>
    <t>navrhované SDZ 
IS9b: 4*2,5*2,0=20,000 [A]</t>
  </si>
  <si>
    <t>914731</t>
  </si>
  <si>
    <t>STÁLÁ DOPRAV ZAŘÍZ Z3 OCEL S FÓLIÍ TŘ 2 DODÁVKA A MONTÁŽ</t>
  </si>
  <si>
    <t>navrhované SDZ 
Z3: 4=4,000 [A]</t>
  </si>
  <si>
    <t>914913</t>
  </si>
  <si>
    <t>SLOUPKY A STOJKY DZ Z OCEL TRUBEK ZABETON DEMONTÁŽ</t>
  </si>
  <si>
    <t>rušené SDZ - 
- skupina P: 6=6,000 [A] 
- skupina IS: 4*2=8,000 [B] 
Celkem: A+B=14,000 [C]</t>
  </si>
  <si>
    <t>914921</t>
  </si>
  <si>
    <t>SLOUPKY A STOJKY DOPRAVNÍCH ZNAČEK Z OCEL TRUBEK DO PATKY - DODÁVKA A MONTÁŽ</t>
  </si>
  <si>
    <t>navrhované SDZ 
A4: 2=2,000 [A] 
P4+C1: 4=4,000 [B] 
IS3c: 4=4,000 [C] 
IS9e: 1*2=2,000 [D] 
Z3: 4=4,000 [E] 
Celkem: A+B+C+D+E=16,000 [F]</t>
  </si>
  <si>
    <t>914981</t>
  </si>
  <si>
    <t>SLOUPKY A STOJKY DZ Z PŘÍHRAD KONSTR DOD A MONTÁŽ</t>
  </si>
  <si>
    <t>pro lamelové SDZ velikosti 2,5/2,0m</t>
  </si>
  <si>
    <t>navrhované SDZ 
IS9b: 4=4,000 [A]</t>
  </si>
  <si>
    <t>915111</t>
  </si>
  <si>
    <t>VODOROVNÉ DOPRAVNÍ ZNAČENÍ BARVOU HLADKÉ - DODÁVKA A POKLÁDKA</t>
  </si>
  <si>
    <t>1. fáze VDZ vč. předznačení 
bílá barva</t>
  </si>
  <si>
    <t>navrhované VDZ: 133=133,000 [A]</t>
  </si>
  <si>
    <t>915221</t>
  </si>
  <si>
    <t>VODOR DOPRAV ZNAČ PLASTEM STRUKTURÁLNÍ NEHLUČNÉ - DOD A POKLÁDKA</t>
  </si>
  <si>
    <t>2. fáze VDZ 
značení plastem strukturální nehlučné retroreflexivní dvoufázové, bílá barva, dvousložkový plast, profilované pro zajištění odtoku vody a viditelnosti za deště s parametry obdobnými typům Spotflex, Spotflex Silent, Trilaplast strukturální apod.</t>
  </si>
  <si>
    <t>93818</t>
  </si>
  <si>
    <t>OČIŠTĚNÍ ASFALT VOZOVEK ZAMETENÍM</t>
  </si>
  <si>
    <t>před provedením 2. fáze VDZ</t>
  </si>
  <si>
    <t>VON</t>
  </si>
  <si>
    <t>Vedlejší a ostatní náklady</t>
  </si>
  <si>
    <t>02710</t>
  </si>
  <si>
    <t>POMOC PRÁCE ZŘÍZ NEBO ZAJIŠŤ OBJÍŽĎKY A PŘÍSTUP CESTY</t>
  </si>
  <si>
    <t>Oprava objízdných tras stavby - o způsobu opravy rozhodne ibjednatel v závislosti na stavu objízdných trs po zrušení objízdných tras. 
Čerpáno pouze v rozsahu a způsobem dle pokynů objednatele! 
Uchazeč/ zhotovitel doplní do jednotkové ceny JOC částku odpovídající hodnotě 10% z celkové ceny "SO 101 - Přestavba křižovatky na okružní" bez DPH se zaokrouhlením na celé tisíce Kč nahoru.</t>
  </si>
  <si>
    <t>02730</t>
  </si>
  <si>
    <t>POMOC PRÁCE ZŘÍZ NEBO ZAJIŠŤ OCHRANU INŽENÝRSKÝCH SÍTÍ</t>
  </si>
  <si>
    <t>Ochrana stávajících sítí při provádění zemních a bouracích prací, vč. vytýčení</t>
  </si>
  <si>
    <t>02811</t>
  </si>
  <si>
    <t>PRŮZKUMNÉ PRÁCE GEOTECHNICKÉ NA POVRCHU</t>
  </si>
  <si>
    <t>účast geologa na stavbě vč. zkoušek a vyhodnocení podloží</t>
  </si>
  <si>
    <t>029113</t>
  </si>
  <si>
    <t>OSTATNÍ POŽADAVKY - GEODETICKÉ ZAMĚŘENÍ - CELKY</t>
  </si>
  <si>
    <t>Zaměření skutečného provedení stavby 
Pozn.: Ostatní geodetické práce (vytýčení stavby, měření během výstavby) jsou součástí položek stavby.</t>
  </si>
  <si>
    <t>02943</t>
  </si>
  <si>
    <t>OSTATNÍ POŽADAVKY - VYPRACOVÁNÍ RDS</t>
  </si>
  <si>
    <t>02944</t>
  </si>
  <si>
    <t>OSTAT POŽADAVKY - DOKUMENTACE SKUTEČ PROVEDENÍ V DIGIT FORMĚ</t>
  </si>
  <si>
    <t>a příp. tištěné - dle SOD</t>
  </si>
  <si>
    <t>02946</t>
  </si>
  <si>
    <t>OSTAT POŽADAVKY - FOTODOKUMENTACE</t>
  </si>
  <si>
    <t>během a po ukončení výstavby</t>
  </si>
  <si>
    <t>02960</t>
  </si>
  <si>
    <t>OSTATNÍ POŽADAVKY - ODBORNÝ DOZOR</t>
  </si>
  <si>
    <t>zajištění archeologického dozoru</t>
  </si>
  <si>
    <t>02990</t>
  </si>
  <si>
    <t>OSTATNÍ POŽADAVKY - INFORMAČNÍ TABULE</t>
  </si>
  <si>
    <t>Publicita stavby (informační panely, pmětní deska) - dle SOD</t>
  </si>
  <si>
    <t>03100</t>
  </si>
  <si>
    <t>ZAŘÍZENÍ STAVENIŠTĚ - ZŘÍZENÍ, PROVOZ, DEMONTÁŽ</t>
  </si>
  <si>
    <t>vč. zajištění ploch pro zřízení ZS, příp. oplocení, ostrahy a vč. uvedení ploch ZS do původního, resp. dohodnutého stavu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</si>
</sst>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SUM(C10:C15)</f>
      </c>
      <c r="D6" s="1"/>
      <c r="E6" s="1"/>
    </row>
    <row r="7" spans="1:5" ht="12.75" customHeight="1">
      <c r="A7" s="1"/>
      <c r="B7" s="4" t="s">
        <v>5</v>
      </c>
      <c r="C7" s="7">
        <f>SUM(E10:E15)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010'!I3</f>
      </c>
      <c r="D10" s="21">
        <f>'SO 010'!O2</f>
      </c>
      <c r="E10" s="21">
        <f>C10+D10</f>
      </c>
    </row>
    <row r="11" spans="1:5" ht="12.75" customHeight="1">
      <c r="A11" s="20" t="s">
        <v>71</v>
      </c>
      <c r="B11" s="20" t="s">
        <v>72</v>
      </c>
      <c r="C11" s="21">
        <f>'SO 101'!I3</f>
      </c>
      <c r="D11" s="21">
        <f>'SO 101'!O2</f>
      </c>
      <c r="E11" s="21">
        <f>C11+D11</f>
      </c>
    </row>
    <row r="12" spans="1:5" ht="12.75" customHeight="1">
      <c r="A12" s="20" t="s">
        <v>308</v>
      </c>
      <c r="B12" s="20" t="s">
        <v>309</v>
      </c>
      <c r="C12" s="21">
        <f>'SO 120'!I3</f>
      </c>
      <c r="D12" s="21">
        <f>'SO 120'!O2</f>
      </c>
      <c r="E12" s="21">
        <f>C12+D12</f>
      </c>
    </row>
    <row r="13" spans="1:5" ht="12.75" customHeight="1">
      <c r="A13" s="20" t="s">
        <v>362</v>
      </c>
      <c r="B13" s="20" t="s">
        <v>363</v>
      </c>
      <c r="C13" s="21">
        <f>'SO 180'!I3</f>
      </c>
      <c r="D13" s="21">
        <f>'SO 180'!O2</f>
      </c>
      <c r="E13" s="21">
        <f>C13+D13</f>
      </c>
    </row>
    <row r="14" spans="1:5" ht="12.75" customHeight="1">
      <c r="A14" s="20" t="s">
        <v>380</v>
      </c>
      <c r="B14" s="20" t="s">
        <v>381</v>
      </c>
      <c r="C14" s="21">
        <f>'SO 190'!I3</f>
      </c>
      <c r="D14" s="21">
        <f>'SO 190'!O2</f>
      </c>
      <c r="E14" s="21">
        <f>C14+D14</f>
      </c>
    </row>
    <row r="15" spans="1:5" ht="12.75" customHeight="1">
      <c r="A15" s="20" t="s">
        <v>419</v>
      </c>
      <c r="B15" s="20" t="s">
        <v>420</v>
      </c>
      <c r="C15" s="21">
        <f>VON!I3</f>
      </c>
      <c r="D15" s="21">
        <f>VON!O2</f>
      </c>
      <c r="E15" s="21">
        <f>C15+D15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2">
        <f>0+I8+I15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89.25">
      <c r="A10" s="34" t="s">
        <v>50</v>
      </c>
      <c r="E10" s="35" t="s">
        <v>51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53</v>
      </c>
      <c r="D12" s="25" t="s">
        <v>47</v>
      </c>
      <c r="E12" s="30" t="s">
        <v>54</v>
      </c>
      <c r="F12" s="31" t="s">
        <v>55</v>
      </c>
      <c r="G12" s="32">
        <v>20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38.25">
      <c r="A13" s="34" t="s">
        <v>50</v>
      </c>
      <c r="E13" s="35" t="s">
        <v>56</v>
      </c>
    </row>
    <row r="14" spans="1:5" ht="12.75">
      <c r="A14" s="36" t="s">
        <v>52</v>
      </c>
      <c r="E14" s="37" t="s">
        <v>47</v>
      </c>
    </row>
    <row r="15" spans="1:18" ht="12.75" customHeight="1">
      <c r="A15" s="6" t="s">
        <v>43</v>
      </c>
      <c r="B15" s="6"/>
      <c r="C15" s="40" t="s">
        <v>29</v>
      </c>
      <c r="D15" s="6"/>
      <c r="E15" s="27" t="s">
        <v>57</v>
      </c>
      <c r="F15" s="6"/>
      <c r="G15" s="6"/>
      <c r="H15" s="6"/>
      <c r="I15" s="41">
        <f>0+Q15</f>
      </c>
      <c r="O15">
        <f>0+R15</f>
      </c>
      <c r="Q15">
        <f>0+I16+I19+I22</f>
      </c>
      <c r="R15">
        <f>0+O16+O19+O22</f>
      </c>
    </row>
    <row r="16" spans="1:16" ht="12.75">
      <c r="A16" s="25" t="s">
        <v>45</v>
      </c>
      <c r="B16" s="29" t="s">
        <v>22</v>
      </c>
      <c r="C16" s="29" t="s">
        <v>58</v>
      </c>
      <c r="D16" s="25" t="s">
        <v>47</v>
      </c>
      <c r="E16" s="30" t="s">
        <v>59</v>
      </c>
      <c r="F16" s="31" t="s">
        <v>60</v>
      </c>
      <c r="G16" s="32">
        <v>6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12.75">
      <c r="A17" s="34" t="s">
        <v>50</v>
      </c>
      <c r="E17" s="35" t="s">
        <v>61</v>
      </c>
    </row>
    <row r="18" spans="1:5" ht="12.75">
      <c r="A18" s="38" t="s">
        <v>52</v>
      </c>
      <c r="E18" s="37" t="s">
        <v>62</v>
      </c>
    </row>
    <row r="19" spans="1:16" ht="12.75">
      <c r="A19" s="25" t="s">
        <v>45</v>
      </c>
      <c r="B19" s="29" t="s">
        <v>33</v>
      </c>
      <c r="C19" s="29" t="s">
        <v>63</v>
      </c>
      <c r="D19" s="25" t="s">
        <v>47</v>
      </c>
      <c r="E19" s="30" t="s">
        <v>64</v>
      </c>
      <c r="F19" s="31" t="s">
        <v>60</v>
      </c>
      <c r="G19" s="32">
        <v>1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61</v>
      </c>
    </row>
    <row r="21" spans="1:5" ht="12.75">
      <c r="A21" s="38" t="s">
        <v>52</v>
      </c>
      <c r="E21" s="37" t="s">
        <v>65</v>
      </c>
    </row>
    <row r="22" spans="1:16" ht="12.75">
      <c r="A22" s="25" t="s">
        <v>45</v>
      </c>
      <c r="B22" s="29" t="s">
        <v>35</v>
      </c>
      <c r="C22" s="29" t="s">
        <v>66</v>
      </c>
      <c r="D22" s="25" t="s">
        <v>47</v>
      </c>
      <c r="E22" s="30" t="s">
        <v>67</v>
      </c>
      <c r="F22" s="31" t="s">
        <v>68</v>
      </c>
      <c r="G22" s="32">
        <v>52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69</v>
      </c>
    </row>
    <row r="24" spans="1:5" ht="38.25">
      <c r="A24" s="36" t="s">
        <v>52</v>
      </c>
      <c r="E24" s="37" t="s">
        <v>70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0+O8+O21+O94+O101+O108+O142+O149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71</v>
      </c>
      <c r="I3" s="42">
        <f>0+I8+I21+I94+I101+I108+I142+I149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71</v>
      </c>
      <c r="D4" s="6"/>
      <c r="E4" s="18" t="s">
        <v>72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</f>
      </c>
      <c r="R8">
        <f>0+O9+O12+O15+O18</f>
      </c>
    </row>
    <row r="9" spans="1:16" ht="12.75">
      <c r="A9" s="25" t="s">
        <v>45</v>
      </c>
      <c r="B9" s="29" t="s">
        <v>29</v>
      </c>
      <c r="C9" s="29" t="s">
        <v>73</v>
      </c>
      <c r="D9" s="25" t="s">
        <v>74</v>
      </c>
      <c r="E9" s="30" t="s">
        <v>75</v>
      </c>
      <c r="F9" s="31" t="s">
        <v>76</v>
      </c>
      <c r="G9" s="32">
        <v>1944.18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77</v>
      </c>
    </row>
    <row r="11" spans="1:5" ht="63.75">
      <c r="A11" s="38" t="s">
        <v>52</v>
      </c>
      <c r="E11" s="37" t="s">
        <v>78</v>
      </c>
    </row>
    <row r="12" spans="1:16" ht="12.75">
      <c r="A12" s="25" t="s">
        <v>45</v>
      </c>
      <c r="B12" s="29" t="s">
        <v>23</v>
      </c>
      <c r="C12" s="29" t="s">
        <v>73</v>
      </c>
      <c r="D12" s="25" t="s">
        <v>79</v>
      </c>
      <c r="E12" s="30" t="s">
        <v>75</v>
      </c>
      <c r="F12" s="31" t="s">
        <v>76</v>
      </c>
      <c r="G12" s="32">
        <v>6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80</v>
      </c>
    </row>
    <row r="14" spans="1:5" ht="12.75">
      <c r="A14" s="38" t="s">
        <v>52</v>
      </c>
      <c r="E14" s="37" t="s">
        <v>81</v>
      </c>
    </row>
    <row r="15" spans="1:16" ht="12.75">
      <c r="A15" s="25" t="s">
        <v>45</v>
      </c>
      <c r="B15" s="29" t="s">
        <v>22</v>
      </c>
      <c r="C15" s="29" t="s">
        <v>82</v>
      </c>
      <c r="D15" s="25" t="s">
        <v>47</v>
      </c>
      <c r="E15" s="30" t="s">
        <v>83</v>
      </c>
      <c r="F15" s="31" t="s">
        <v>76</v>
      </c>
      <c r="G15" s="32">
        <v>526.932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25.5">
      <c r="A16" s="34" t="s">
        <v>50</v>
      </c>
      <c r="E16" s="35" t="s">
        <v>84</v>
      </c>
    </row>
    <row r="17" spans="1:5" ht="38.25">
      <c r="A17" s="38" t="s">
        <v>52</v>
      </c>
      <c r="E17" s="37" t="s">
        <v>85</v>
      </c>
    </row>
    <row r="18" spans="1:16" ht="12.75">
      <c r="A18" s="25" t="s">
        <v>45</v>
      </c>
      <c r="B18" s="29" t="s">
        <v>33</v>
      </c>
      <c r="C18" s="29" t="s">
        <v>86</v>
      </c>
      <c r="D18" s="25" t="s">
        <v>47</v>
      </c>
      <c r="E18" s="30" t="s">
        <v>87</v>
      </c>
      <c r="F18" s="31" t="s">
        <v>88</v>
      </c>
      <c r="G18" s="32">
        <v>248.8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25.5">
      <c r="A19" s="34" t="s">
        <v>50</v>
      </c>
      <c r="E19" s="35" t="s">
        <v>89</v>
      </c>
    </row>
    <row r="20" spans="1:5" ht="12.75">
      <c r="A20" s="36" t="s">
        <v>52</v>
      </c>
      <c r="E20" s="37" t="s">
        <v>90</v>
      </c>
    </row>
    <row r="21" spans="1:18" ht="12.75" customHeight="1">
      <c r="A21" s="6" t="s">
        <v>43</v>
      </c>
      <c r="B21" s="6"/>
      <c r="C21" s="40" t="s">
        <v>29</v>
      </c>
      <c r="D21" s="6"/>
      <c r="E21" s="27" t="s">
        <v>57</v>
      </c>
      <c r="F21" s="6"/>
      <c r="G21" s="6"/>
      <c r="H21" s="6"/>
      <c r="I21" s="41">
        <f>0+Q21</f>
      </c>
      <c r="O21">
        <f>0+R21</f>
      </c>
      <c r="Q21">
        <f>0+I22+I25+I28+I31+I34+I37+I40+I43+I46+I49+I52+I55+I58+I61+I64+I67+I70+I73+I76+I79+I82+I85+I88+I91</f>
      </c>
      <c r="R21">
        <f>0+O22+O25+O28+O31+O34+O37+O40+O43+O46+O49+O52+O55+O58+O61+O64+O67+O70+O73+O76+O79+O82+O85+O88+O91</f>
      </c>
    </row>
    <row r="22" spans="1:16" ht="12.75">
      <c r="A22" s="25" t="s">
        <v>45</v>
      </c>
      <c r="B22" s="29" t="s">
        <v>35</v>
      </c>
      <c r="C22" s="29" t="s">
        <v>91</v>
      </c>
      <c r="D22" s="25" t="s">
        <v>47</v>
      </c>
      <c r="E22" s="30" t="s">
        <v>92</v>
      </c>
      <c r="F22" s="31" t="s">
        <v>68</v>
      </c>
      <c r="G22" s="32">
        <v>1052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93</v>
      </c>
    </row>
    <row r="24" spans="1:5" ht="25.5">
      <c r="A24" s="38" t="s">
        <v>52</v>
      </c>
      <c r="E24" s="37" t="s">
        <v>94</v>
      </c>
    </row>
    <row r="25" spans="1:16" ht="25.5">
      <c r="A25" s="25" t="s">
        <v>45</v>
      </c>
      <c r="B25" s="29" t="s">
        <v>37</v>
      </c>
      <c r="C25" s="29" t="s">
        <v>95</v>
      </c>
      <c r="D25" s="25" t="s">
        <v>47</v>
      </c>
      <c r="E25" s="30" t="s">
        <v>96</v>
      </c>
      <c r="F25" s="31" t="s">
        <v>88</v>
      </c>
      <c r="G25" s="32">
        <v>110.7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63.75">
      <c r="A26" s="34" t="s">
        <v>50</v>
      </c>
      <c r="E26" s="35" t="s">
        <v>97</v>
      </c>
    </row>
    <row r="27" spans="1:5" ht="38.25">
      <c r="A27" s="38" t="s">
        <v>52</v>
      </c>
      <c r="E27" s="37" t="s">
        <v>98</v>
      </c>
    </row>
    <row r="28" spans="1:16" ht="25.5">
      <c r="A28" s="25" t="s">
        <v>45</v>
      </c>
      <c r="B28" s="29" t="s">
        <v>99</v>
      </c>
      <c r="C28" s="29" t="s">
        <v>100</v>
      </c>
      <c r="D28" s="25" t="s">
        <v>47</v>
      </c>
      <c r="E28" s="30" t="s">
        <v>101</v>
      </c>
      <c r="F28" s="31" t="s">
        <v>102</v>
      </c>
      <c r="G28" s="32">
        <v>9918.72</v>
      </c>
      <c r="H28" s="33">
        <v>0</v>
      </c>
      <c r="I28" s="33">
        <f>ROUND(ROUND(H28,2)*ROUND(G28,3),2)</f>
      </c>
      <c r="O28">
        <f>(I28*21)/100</f>
      </c>
      <c r="P28" t="s">
        <v>23</v>
      </c>
    </row>
    <row r="29" spans="1:5" ht="38.25">
      <c r="A29" s="34" t="s">
        <v>50</v>
      </c>
      <c r="E29" s="35" t="s">
        <v>103</v>
      </c>
    </row>
    <row r="30" spans="1:5" ht="12.75">
      <c r="A30" s="38" t="s">
        <v>52</v>
      </c>
      <c r="E30" s="37" t="s">
        <v>104</v>
      </c>
    </row>
    <row r="31" spans="1:16" ht="25.5">
      <c r="A31" s="25" t="s">
        <v>45</v>
      </c>
      <c r="B31" s="29" t="s">
        <v>105</v>
      </c>
      <c r="C31" s="29" t="s">
        <v>106</v>
      </c>
      <c r="D31" s="25" t="s">
        <v>47</v>
      </c>
      <c r="E31" s="30" t="s">
        <v>107</v>
      </c>
      <c r="F31" s="31" t="s">
        <v>88</v>
      </c>
      <c r="G31" s="32">
        <v>221.4</v>
      </c>
      <c r="H31" s="33">
        <v>0</v>
      </c>
      <c r="I31" s="33">
        <f>ROUND(ROUND(H31,2)*ROUND(G31,3),2)</f>
      </c>
      <c r="O31">
        <f>(I31*21)/100</f>
      </c>
      <c r="P31" t="s">
        <v>23</v>
      </c>
    </row>
    <row r="32" spans="1:5" ht="25.5">
      <c r="A32" s="34" t="s">
        <v>50</v>
      </c>
      <c r="E32" s="35" t="s">
        <v>93</v>
      </c>
    </row>
    <row r="33" spans="1:5" ht="25.5">
      <c r="A33" s="38" t="s">
        <v>52</v>
      </c>
      <c r="E33" s="37" t="s">
        <v>108</v>
      </c>
    </row>
    <row r="34" spans="1:16" ht="25.5">
      <c r="A34" s="25" t="s">
        <v>45</v>
      </c>
      <c r="B34" s="29" t="s">
        <v>40</v>
      </c>
      <c r="C34" s="29" t="s">
        <v>109</v>
      </c>
      <c r="D34" s="25" t="s">
        <v>47</v>
      </c>
      <c r="E34" s="30" t="s">
        <v>110</v>
      </c>
      <c r="F34" s="31" t="s">
        <v>88</v>
      </c>
      <c r="G34" s="32">
        <v>110.7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63.75">
      <c r="A35" s="34" t="s">
        <v>50</v>
      </c>
      <c r="E35" s="35" t="s">
        <v>97</v>
      </c>
    </row>
    <row r="36" spans="1:5" ht="25.5">
      <c r="A36" s="38" t="s">
        <v>52</v>
      </c>
      <c r="E36" s="37" t="s">
        <v>111</v>
      </c>
    </row>
    <row r="37" spans="1:16" ht="25.5">
      <c r="A37" s="25" t="s">
        <v>45</v>
      </c>
      <c r="B37" s="29" t="s">
        <v>42</v>
      </c>
      <c r="C37" s="29" t="s">
        <v>112</v>
      </c>
      <c r="D37" s="25" t="s">
        <v>47</v>
      </c>
      <c r="E37" s="30" t="s">
        <v>113</v>
      </c>
      <c r="F37" s="31" t="s">
        <v>102</v>
      </c>
      <c r="G37" s="32">
        <v>8523.9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38.25">
      <c r="A38" s="34" t="s">
        <v>50</v>
      </c>
      <c r="E38" s="35" t="s">
        <v>103</v>
      </c>
    </row>
    <row r="39" spans="1:5" ht="12.75">
      <c r="A39" s="38" t="s">
        <v>52</v>
      </c>
      <c r="E39" s="37" t="s">
        <v>114</v>
      </c>
    </row>
    <row r="40" spans="1:16" ht="12.75">
      <c r="A40" s="25" t="s">
        <v>45</v>
      </c>
      <c r="B40" s="29" t="s">
        <v>115</v>
      </c>
      <c r="C40" s="29" t="s">
        <v>116</v>
      </c>
      <c r="D40" s="25" t="s">
        <v>47</v>
      </c>
      <c r="E40" s="30" t="s">
        <v>117</v>
      </c>
      <c r="F40" s="31" t="s">
        <v>88</v>
      </c>
      <c r="G40" s="32">
        <v>191.95</v>
      </c>
      <c r="H40" s="33">
        <v>0</v>
      </c>
      <c r="I40" s="33">
        <f>ROUND(ROUND(H40,2)*ROUND(G40,3),2)</f>
      </c>
      <c r="O40">
        <f>(I40*21)/100</f>
      </c>
      <c r="P40" t="s">
        <v>23</v>
      </c>
    </row>
    <row r="41" spans="1:5" ht="38.25">
      <c r="A41" s="34" t="s">
        <v>50</v>
      </c>
      <c r="E41" s="35" t="s">
        <v>118</v>
      </c>
    </row>
    <row r="42" spans="1:5" ht="25.5">
      <c r="A42" s="38" t="s">
        <v>52</v>
      </c>
      <c r="E42" s="37" t="s">
        <v>119</v>
      </c>
    </row>
    <row r="43" spans="1:16" ht="12.75">
      <c r="A43" s="25" t="s">
        <v>45</v>
      </c>
      <c r="B43" s="29" t="s">
        <v>120</v>
      </c>
      <c r="C43" s="29" t="s">
        <v>121</v>
      </c>
      <c r="D43" s="25" t="s">
        <v>47</v>
      </c>
      <c r="E43" s="30" t="s">
        <v>122</v>
      </c>
      <c r="F43" s="31" t="s">
        <v>88</v>
      </c>
      <c r="G43" s="32">
        <v>248.8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25.5">
      <c r="A44" s="34" t="s">
        <v>50</v>
      </c>
      <c r="E44" s="35" t="s">
        <v>123</v>
      </c>
    </row>
    <row r="45" spans="1:5" ht="38.25">
      <c r="A45" s="38" t="s">
        <v>52</v>
      </c>
      <c r="E45" s="37" t="s">
        <v>124</v>
      </c>
    </row>
    <row r="46" spans="1:16" ht="12.75">
      <c r="A46" s="25" t="s">
        <v>45</v>
      </c>
      <c r="B46" s="29" t="s">
        <v>125</v>
      </c>
      <c r="C46" s="29" t="s">
        <v>126</v>
      </c>
      <c r="D46" s="25" t="s">
        <v>47</v>
      </c>
      <c r="E46" s="30" t="s">
        <v>127</v>
      </c>
      <c r="F46" s="31" t="s">
        <v>88</v>
      </c>
      <c r="G46" s="32">
        <v>440.75</v>
      </c>
      <c r="H46" s="33">
        <v>0</v>
      </c>
      <c r="I46" s="33">
        <f>ROUND(ROUND(H46,2)*ROUND(G46,3),2)</f>
      </c>
      <c r="O46">
        <f>(I46*21)/100</f>
      </c>
      <c r="P46" t="s">
        <v>23</v>
      </c>
    </row>
    <row r="47" spans="1:5" ht="12.75">
      <c r="A47" s="34" t="s">
        <v>50</v>
      </c>
      <c r="E47" s="35" t="s">
        <v>128</v>
      </c>
    </row>
    <row r="48" spans="1:5" ht="38.25">
      <c r="A48" s="38" t="s">
        <v>52</v>
      </c>
      <c r="E48" s="37" t="s">
        <v>129</v>
      </c>
    </row>
    <row r="49" spans="1:16" ht="12.75">
      <c r="A49" s="25" t="s">
        <v>45</v>
      </c>
      <c r="B49" s="29" t="s">
        <v>130</v>
      </c>
      <c r="C49" s="29" t="s">
        <v>131</v>
      </c>
      <c r="D49" s="25" t="s">
        <v>47</v>
      </c>
      <c r="E49" s="30" t="s">
        <v>132</v>
      </c>
      <c r="F49" s="31" t="s">
        <v>88</v>
      </c>
      <c r="G49" s="32">
        <v>143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38.25">
      <c r="A50" s="34" t="s">
        <v>50</v>
      </c>
      <c r="E50" s="35" t="s">
        <v>118</v>
      </c>
    </row>
    <row r="51" spans="1:5" ht="25.5">
      <c r="A51" s="38" t="s">
        <v>52</v>
      </c>
      <c r="E51" s="37" t="s">
        <v>133</v>
      </c>
    </row>
    <row r="52" spans="1:16" ht="12.75">
      <c r="A52" s="25" t="s">
        <v>45</v>
      </c>
      <c r="B52" s="29" t="s">
        <v>134</v>
      </c>
      <c r="C52" s="29" t="s">
        <v>135</v>
      </c>
      <c r="D52" s="25" t="s">
        <v>47</v>
      </c>
      <c r="E52" s="30" t="s">
        <v>136</v>
      </c>
      <c r="F52" s="31" t="s">
        <v>88</v>
      </c>
      <c r="G52" s="32">
        <v>364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51">
      <c r="A53" s="34" t="s">
        <v>50</v>
      </c>
      <c r="E53" s="35" t="s">
        <v>137</v>
      </c>
    </row>
    <row r="54" spans="1:5" ht="38.25">
      <c r="A54" s="38" t="s">
        <v>52</v>
      </c>
      <c r="E54" s="37" t="s">
        <v>138</v>
      </c>
    </row>
    <row r="55" spans="1:16" ht="12.75">
      <c r="A55" s="25" t="s">
        <v>45</v>
      </c>
      <c r="B55" s="29" t="s">
        <v>139</v>
      </c>
      <c r="C55" s="29" t="s">
        <v>140</v>
      </c>
      <c r="D55" s="25" t="s">
        <v>47</v>
      </c>
      <c r="E55" s="30" t="s">
        <v>141</v>
      </c>
      <c r="F55" s="31" t="s">
        <v>88</v>
      </c>
      <c r="G55" s="32">
        <v>300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38.25">
      <c r="A56" s="34" t="s">
        <v>50</v>
      </c>
      <c r="E56" s="35" t="s">
        <v>142</v>
      </c>
    </row>
    <row r="57" spans="1:5" ht="25.5">
      <c r="A57" s="38" t="s">
        <v>52</v>
      </c>
      <c r="E57" s="37" t="s">
        <v>143</v>
      </c>
    </row>
    <row r="58" spans="1:16" ht="12.75">
      <c r="A58" s="25" t="s">
        <v>45</v>
      </c>
      <c r="B58" s="29" t="s">
        <v>144</v>
      </c>
      <c r="C58" s="29" t="s">
        <v>145</v>
      </c>
      <c r="D58" s="25" t="s">
        <v>47</v>
      </c>
      <c r="E58" s="30" t="s">
        <v>146</v>
      </c>
      <c r="F58" s="31" t="s">
        <v>88</v>
      </c>
      <c r="G58" s="32">
        <v>422.625</v>
      </c>
      <c r="H58" s="33">
        <v>0</v>
      </c>
      <c r="I58" s="33">
        <f>ROUND(ROUND(H58,2)*ROUND(G58,3),2)</f>
      </c>
      <c r="O58">
        <f>(I58*21)/100</f>
      </c>
      <c r="P58" t="s">
        <v>23</v>
      </c>
    </row>
    <row r="59" spans="1:5" ht="12.75">
      <c r="A59" s="34" t="s">
        <v>50</v>
      </c>
      <c r="E59" s="35" t="s">
        <v>147</v>
      </c>
    </row>
    <row r="60" spans="1:5" ht="76.5">
      <c r="A60" s="38" t="s">
        <v>52</v>
      </c>
      <c r="E60" s="37" t="s">
        <v>148</v>
      </c>
    </row>
    <row r="61" spans="1:16" ht="12.75">
      <c r="A61" s="25" t="s">
        <v>45</v>
      </c>
      <c r="B61" s="29" t="s">
        <v>149</v>
      </c>
      <c r="C61" s="29" t="s">
        <v>150</v>
      </c>
      <c r="D61" s="25" t="s">
        <v>47</v>
      </c>
      <c r="E61" s="30" t="s">
        <v>151</v>
      </c>
      <c r="F61" s="31" t="s">
        <v>88</v>
      </c>
      <c r="G61" s="32">
        <v>143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152</v>
      </c>
    </row>
    <row r="63" spans="1:5" ht="25.5">
      <c r="A63" s="38" t="s">
        <v>52</v>
      </c>
      <c r="E63" s="37" t="s">
        <v>153</v>
      </c>
    </row>
    <row r="64" spans="1:16" ht="12.75">
      <c r="A64" s="25" t="s">
        <v>45</v>
      </c>
      <c r="B64" s="29" t="s">
        <v>154</v>
      </c>
      <c r="C64" s="29" t="s">
        <v>155</v>
      </c>
      <c r="D64" s="25" t="s">
        <v>47</v>
      </c>
      <c r="E64" s="30" t="s">
        <v>156</v>
      </c>
      <c r="F64" s="31" t="s">
        <v>88</v>
      </c>
      <c r="G64" s="32">
        <v>1247.75</v>
      </c>
      <c r="H64" s="33">
        <v>0</v>
      </c>
      <c r="I64" s="33">
        <f>ROUND(ROUND(H64,2)*ROUND(G64,3),2)</f>
      </c>
      <c r="O64">
        <f>(I64*21)/100</f>
      </c>
      <c r="P64" t="s">
        <v>23</v>
      </c>
    </row>
    <row r="65" spans="1:5" ht="12.75">
      <c r="A65" s="34" t="s">
        <v>50</v>
      </c>
      <c r="E65" s="35" t="s">
        <v>47</v>
      </c>
    </row>
    <row r="66" spans="1:5" ht="114.75">
      <c r="A66" s="38" t="s">
        <v>52</v>
      </c>
      <c r="E66" s="37" t="s">
        <v>157</v>
      </c>
    </row>
    <row r="67" spans="1:16" ht="12.75">
      <c r="A67" s="25" t="s">
        <v>45</v>
      </c>
      <c r="B67" s="29" t="s">
        <v>158</v>
      </c>
      <c r="C67" s="29" t="s">
        <v>159</v>
      </c>
      <c r="D67" s="25" t="s">
        <v>47</v>
      </c>
      <c r="E67" s="30" t="s">
        <v>160</v>
      </c>
      <c r="F67" s="31" t="s">
        <v>88</v>
      </c>
      <c r="G67" s="32">
        <v>5.6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161</v>
      </c>
    </row>
    <row r="69" spans="1:5" ht="51">
      <c r="A69" s="38" t="s">
        <v>52</v>
      </c>
      <c r="E69" s="37" t="s">
        <v>162</v>
      </c>
    </row>
    <row r="70" spans="1:16" ht="12.75">
      <c r="A70" s="25" t="s">
        <v>45</v>
      </c>
      <c r="B70" s="29" t="s">
        <v>163</v>
      </c>
      <c r="C70" s="29" t="s">
        <v>164</v>
      </c>
      <c r="D70" s="25" t="s">
        <v>47</v>
      </c>
      <c r="E70" s="30" t="s">
        <v>165</v>
      </c>
      <c r="F70" s="31" t="s">
        <v>88</v>
      </c>
      <c r="G70" s="32">
        <v>300</v>
      </c>
      <c r="H70" s="33">
        <v>0</v>
      </c>
      <c r="I70" s="33">
        <f>ROUND(ROUND(H70,2)*ROUND(G70,3),2)</f>
      </c>
      <c r="O70">
        <f>(I70*21)/100</f>
      </c>
      <c r="P70" t="s">
        <v>23</v>
      </c>
    </row>
    <row r="71" spans="1:5" ht="38.25">
      <c r="A71" s="34" t="s">
        <v>50</v>
      </c>
      <c r="E71" s="35" t="s">
        <v>166</v>
      </c>
    </row>
    <row r="72" spans="1:5" ht="25.5">
      <c r="A72" s="38" t="s">
        <v>52</v>
      </c>
      <c r="E72" s="37" t="s">
        <v>167</v>
      </c>
    </row>
    <row r="73" spans="1:16" ht="12.75">
      <c r="A73" s="25" t="s">
        <v>45</v>
      </c>
      <c r="B73" s="29" t="s">
        <v>168</v>
      </c>
      <c r="C73" s="29" t="s">
        <v>169</v>
      </c>
      <c r="D73" s="25" t="s">
        <v>47</v>
      </c>
      <c r="E73" s="30" t="s">
        <v>170</v>
      </c>
      <c r="F73" s="31" t="s">
        <v>88</v>
      </c>
      <c r="G73" s="32">
        <v>82.075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12.75">
      <c r="A74" s="34" t="s">
        <v>50</v>
      </c>
      <c r="E74" s="35" t="s">
        <v>161</v>
      </c>
    </row>
    <row r="75" spans="1:5" ht="51">
      <c r="A75" s="38" t="s">
        <v>52</v>
      </c>
      <c r="E75" s="37" t="s">
        <v>171</v>
      </c>
    </row>
    <row r="76" spans="1:16" ht="12.75">
      <c r="A76" s="25" t="s">
        <v>45</v>
      </c>
      <c r="B76" s="29" t="s">
        <v>172</v>
      </c>
      <c r="C76" s="29" t="s">
        <v>173</v>
      </c>
      <c r="D76" s="25" t="s">
        <v>47</v>
      </c>
      <c r="E76" s="30" t="s">
        <v>174</v>
      </c>
      <c r="F76" s="31" t="s">
        <v>68</v>
      </c>
      <c r="G76" s="32">
        <v>1684.95</v>
      </c>
      <c r="H76" s="33">
        <v>0</v>
      </c>
      <c r="I76" s="33">
        <f>ROUND(ROUND(H76,2)*ROUND(G76,3),2)</f>
      </c>
      <c r="O76">
        <f>(I76*21)/100</f>
      </c>
      <c r="P76" t="s">
        <v>23</v>
      </c>
    </row>
    <row r="77" spans="1:5" ht="12.75">
      <c r="A77" s="34" t="s">
        <v>50</v>
      </c>
      <c r="E77" s="35" t="s">
        <v>175</v>
      </c>
    </row>
    <row r="78" spans="1:5" ht="63.75">
      <c r="A78" s="38" t="s">
        <v>52</v>
      </c>
      <c r="E78" s="37" t="s">
        <v>176</v>
      </c>
    </row>
    <row r="79" spans="1:16" ht="12.75">
      <c r="A79" s="25" t="s">
        <v>45</v>
      </c>
      <c r="B79" s="29" t="s">
        <v>177</v>
      </c>
      <c r="C79" s="29" t="s">
        <v>178</v>
      </c>
      <c r="D79" s="25" t="s">
        <v>47</v>
      </c>
      <c r="E79" s="30" t="s">
        <v>179</v>
      </c>
      <c r="F79" s="31" t="s">
        <v>68</v>
      </c>
      <c r="G79" s="32">
        <v>1079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180</v>
      </c>
    </row>
    <row r="81" spans="1:5" ht="38.25">
      <c r="A81" s="38" t="s">
        <v>52</v>
      </c>
      <c r="E81" s="37" t="s">
        <v>181</v>
      </c>
    </row>
    <row r="82" spans="1:16" ht="12.75">
      <c r="A82" s="25" t="s">
        <v>45</v>
      </c>
      <c r="B82" s="29" t="s">
        <v>182</v>
      </c>
      <c r="C82" s="29" t="s">
        <v>183</v>
      </c>
      <c r="D82" s="25" t="s">
        <v>47</v>
      </c>
      <c r="E82" s="30" t="s">
        <v>184</v>
      </c>
      <c r="F82" s="31" t="s">
        <v>68</v>
      </c>
      <c r="G82" s="32">
        <v>993</v>
      </c>
      <c r="H82" s="33">
        <v>0</v>
      </c>
      <c r="I82" s="33">
        <f>ROUND(ROUND(H82,2)*ROUND(G82,3),2)</f>
      </c>
      <c r="O82">
        <f>(I82*21)/100</f>
      </c>
      <c r="P82" t="s">
        <v>23</v>
      </c>
    </row>
    <row r="83" spans="1:5" ht="12.75">
      <c r="A83" s="34" t="s">
        <v>50</v>
      </c>
      <c r="E83" s="35" t="s">
        <v>152</v>
      </c>
    </row>
    <row r="84" spans="1:5" ht="38.25">
      <c r="A84" s="38" t="s">
        <v>52</v>
      </c>
      <c r="E84" s="37" t="s">
        <v>185</v>
      </c>
    </row>
    <row r="85" spans="1:16" ht="12.75">
      <c r="A85" s="25" t="s">
        <v>45</v>
      </c>
      <c r="B85" s="29" t="s">
        <v>186</v>
      </c>
      <c r="C85" s="29" t="s">
        <v>187</v>
      </c>
      <c r="D85" s="25" t="s">
        <v>47</v>
      </c>
      <c r="E85" s="30" t="s">
        <v>188</v>
      </c>
      <c r="F85" s="31" t="s">
        <v>88</v>
      </c>
      <c r="G85" s="32">
        <v>43</v>
      </c>
      <c r="H85" s="33">
        <v>0</v>
      </c>
      <c r="I85" s="33">
        <f>ROUND(ROUND(H85,2)*ROUND(G85,3),2)</f>
      </c>
      <c r="O85">
        <f>(I85*21)/100</f>
      </c>
      <c r="P85" t="s">
        <v>23</v>
      </c>
    </row>
    <row r="86" spans="1:5" ht="12.75">
      <c r="A86" s="34" t="s">
        <v>50</v>
      </c>
      <c r="E86" s="35" t="s">
        <v>152</v>
      </c>
    </row>
    <row r="87" spans="1:5" ht="38.25">
      <c r="A87" s="38" t="s">
        <v>52</v>
      </c>
      <c r="E87" s="37" t="s">
        <v>189</v>
      </c>
    </row>
    <row r="88" spans="1:16" ht="12.75">
      <c r="A88" s="25" t="s">
        <v>45</v>
      </c>
      <c r="B88" s="29" t="s">
        <v>190</v>
      </c>
      <c r="C88" s="29" t="s">
        <v>191</v>
      </c>
      <c r="D88" s="25" t="s">
        <v>47</v>
      </c>
      <c r="E88" s="30" t="s">
        <v>192</v>
      </c>
      <c r="F88" s="31" t="s">
        <v>68</v>
      </c>
      <c r="G88" s="32">
        <v>993</v>
      </c>
      <c r="H88" s="33">
        <v>0</v>
      </c>
      <c r="I88" s="33">
        <f>ROUND(ROUND(H88,2)*ROUND(G88,3),2)</f>
      </c>
      <c r="O88">
        <f>(I88*21)/100</f>
      </c>
      <c r="P88" t="s">
        <v>23</v>
      </c>
    </row>
    <row r="89" spans="1:5" ht="12.75">
      <c r="A89" s="34" t="s">
        <v>50</v>
      </c>
      <c r="E89" s="35" t="s">
        <v>193</v>
      </c>
    </row>
    <row r="90" spans="1:5" ht="38.25">
      <c r="A90" s="38" t="s">
        <v>52</v>
      </c>
      <c r="E90" s="37" t="s">
        <v>185</v>
      </c>
    </row>
    <row r="91" spans="1:16" ht="12.75">
      <c r="A91" s="25" t="s">
        <v>45</v>
      </c>
      <c r="B91" s="29" t="s">
        <v>194</v>
      </c>
      <c r="C91" s="29" t="s">
        <v>195</v>
      </c>
      <c r="D91" s="25" t="s">
        <v>47</v>
      </c>
      <c r="E91" s="30" t="s">
        <v>196</v>
      </c>
      <c r="F91" s="31" t="s">
        <v>68</v>
      </c>
      <c r="G91" s="32">
        <v>993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47</v>
      </c>
    </row>
    <row r="93" spans="1:5" ht="38.25">
      <c r="A93" s="36" t="s">
        <v>52</v>
      </c>
      <c r="E93" s="37" t="s">
        <v>185</v>
      </c>
    </row>
    <row r="94" spans="1:18" ht="12.75" customHeight="1">
      <c r="A94" s="6" t="s">
        <v>43</v>
      </c>
      <c r="B94" s="6"/>
      <c r="C94" s="40" t="s">
        <v>23</v>
      </c>
      <c r="D94" s="6"/>
      <c r="E94" s="27" t="s">
        <v>197</v>
      </c>
      <c r="F94" s="6"/>
      <c r="G94" s="6"/>
      <c r="H94" s="6"/>
      <c r="I94" s="41">
        <f>0+Q94</f>
      </c>
      <c r="O94">
        <f>0+R94</f>
      </c>
      <c r="Q94">
        <f>0+I95+I98</f>
      </c>
      <c r="R94">
        <f>0+O95+O98</f>
      </c>
    </row>
    <row r="95" spans="1:16" ht="12.75">
      <c r="A95" s="25" t="s">
        <v>45</v>
      </c>
      <c r="B95" s="29" t="s">
        <v>198</v>
      </c>
      <c r="C95" s="29" t="s">
        <v>199</v>
      </c>
      <c r="D95" s="25" t="s">
        <v>47</v>
      </c>
      <c r="E95" s="30" t="s">
        <v>200</v>
      </c>
      <c r="F95" s="31" t="s">
        <v>68</v>
      </c>
      <c r="G95" s="32">
        <v>54.4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201</v>
      </c>
    </row>
    <row r="97" spans="1:5" ht="12.75">
      <c r="A97" s="38" t="s">
        <v>52</v>
      </c>
      <c r="E97" s="37" t="s">
        <v>202</v>
      </c>
    </row>
    <row r="98" spans="1:16" ht="12.75">
      <c r="A98" s="25" t="s">
        <v>45</v>
      </c>
      <c r="B98" s="29" t="s">
        <v>203</v>
      </c>
      <c r="C98" s="29" t="s">
        <v>204</v>
      </c>
      <c r="D98" s="25" t="s">
        <v>47</v>
      </c>
      <c r="E98" s="30" t="s">
        <v>205</v>
      </c>
      <c r="F98" s="31" t="s">
        <v>206</v>
      </c>
      <c r="G98" s="32">
        <v>34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25.5">
      <c r="A99" s="34" t="s">
        <v>50</v>
      </c>
      <c r="E99" s="35" t="s">
        <v>207</v>
      </c>
    </row>
    <row r="100" spans="1:5" ht="12.75">
      <c r="A100" s="36" t="s">
        <v>52</v>
      </c>
      <c r="E100" s="37" t="s">
        <v>208</v>
      </c>
    </row>
    <row r="101" spans="1:18" ht="12.75" customHeight="1">
      <c r="A101" s="6" t="s">
        <v>43</v>
      </c>
      <c r="B101" s="6"/>
      <c r="C101" s="40" t="s">
        <v>33</v>
      </c>
      <c r="D101" s="6"/>
      <c r="E101" s="27" t="s">
        <v>209</v>
      </c>
      <c r="F101" s="6"/>
      <c r="G101" s="6"/>
      <c r="H101" s="6"/>
      <c r="I101" s="41">
        <f>0+Q101</f>
      </c>
      <c r="O101">
        <f>0+R101</f>
      </c>
      <c r="Q101">
        <f>0+I102+I105</f>
      </c>
      <c r="R101">
        <f>0+O102+O105</f>
      </c>
    </row>
    <row r="102" spans="1:16" ht="12.75">
      <c r="A102" s="25" t="s">
        <v>45</v>
      </c>
      <c r="B102" s="29" t="s">
        <v>210</v>
      </c>
      <c r="C102" s="29" t="s">
        <v>211</v>
      </c>
      <c r="D102" s="25" t="s">
        <v>47</v>
      </c>
      <c r="E102" s="30" t="s">
        <v>212</v>
      </c>
      <c r="F102" s="31" t="s">
        <v>88</v>
      </c>
      <c r="G102" s="32">
        <v>5.39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213</v>
      </c>
    </row>
    <row r="104" spans="1:5" ht="12.75">
      <c r="A104" s="38" t="s">
        <v>52</v>
      </c>
      <c r="E104" s="37" t="s">
        <v>214</v>
      </c>
    </row>
    <row r="105" spans="1:16" ht="12.75">
      <c r="A105" s="25" t="s">
        <v>45</v>
      </c>
      <c r="B105" s="29" t="s">
        <v>215</v>
      </c>
      <c r="C105" s="29" t="s">
        <v>216</v>
      </c>
      <c r="D105" s="25" t="s">
        <v>47</v>
      </c>
      <c r="E105" s="30" t="s">
        <v>217</v>
      </c>
      <c r="F105" s="31" t="s">
        <v>76</v>
      </c>
      <c r="G105" s="32">
        <v>1.445</v>
      </c>
      <c r="H105" s="33">
        <v>0</v>
      </c>
      <c r="I105" s="33">
        <f>ROUND(ROUND(H105,2)*ROUND(G105,3),2)</f>
      </c>
      <c r="O105">
        <f>(I105*21)/100</f>
      </c>
      <c r="P105" t="s">
        <v>23</v>
      </c>
    </row>
    <row r="106" spans="1:5" ht="25.5">
      <c r="A106" s="34" t="s">
        <v>50</v>
      </c>
      <c r="E106" s="35" t="s">
        <v>218</v>
      </c>
    </row>
    <row r="107" spans="1:5" ht="12.75">
      <c r="A107" s="36" t="s">
        <v>52</v>
      </c>
      <c r="E107" s="37" t="s">
        <v>219</v>
      </c>
    </row>
    <row r="108" spans="1:18" ht="12.75" customHeight="1">
      <c r="A108" s="6" t="s">
        <v>43</v>
      </c>
      <c r="B108" s="6"/>
      <c r="C108" s="40" t="s">
        <v>35</v>
      </c>
      <c r="D108" s="6"/>
      <c r="E108" s="27" t="s">
        <v>220</v>
      </c>
      <c r="F108" s="6"/>
      <c r="G108" s="6"/>
      <c r="H108" s="6"/>
      <c r="I108" s="41">
        <f>0+Q108</f>
      </c>
      <c r="O108">
        <f>0+R108</f>
      </c>
      <c r="Q108">
        <f>0+I109+I112+I115+I118+I121+I124+I127+I130+I133+I136+I139</f>
      </c>
      <c r="R108">
        <f>0+O109+O112+O115+O118+O121+O124+O127+O130+O133+O136+O139</f>
      </c>
    </row>
    <row r="109" spans="1:16" ht="12.75">
      <c r="A109" s="25" t="s">
        <v>45</v>
      </c>
      <c r="B109" s="29" t="s">
        <v>221</v>
      </c>
      <c r="C109" s="29" t="s">
        <v>222</v>
      </c>
      <c r="D109" s="25" t="s">
        <v>47</v>
      </c>
      <c r="E109" s="30" t="s">
        <v>223</v>
      </c>
      <c r="F109" s="31" t="s">
        <v>68</v>
      </c>
      <c r="G109" s="32">
        <v>79.52</v>
      </c>
      <c r="H109" s="33">
        <v>0</v>
      </c>
      <c r="I109" s="33">
        <f>ROUND(ROUND(H109,2)*ROUND(G109,3),2)</f>
      </c>
      <c r="O109">
        <f>(I109*21)/100</f>
      </c>
      <c r="P109" t="s">
        <v>23</v>
      </c>
    </row>
    <row r="110" spans="1:5" ht="25.5">
      <c r="A110" s="34" t="s">
        <v>50</v>
      </c>
      <c r="E110" s="35" t="s">
        <v>224</v>
      </c>
    </row>
    <row r="111" spans="1:5" ht="12.75">
      <c r="A111" s="38" t="s">
        <v>52</v>
      </c>
      <c r="E111" s="37" t="s">
        <v>225</v>
      </c>
    </row>
    <row r="112" spans="1:16" ht="12.75">
      <c r="A112" s="25" t="s">
        <v>45</v>
      </c>
      <c r="B112" s="29" t="s">
        <v>226</v>
      </c>
      <c r="C112" s="29" t="s">
        <v>227</v>
      </c>
      <c r="D112" s="25" t="s">
        <v>47</v>
      </c>
      <c r="E112" s="30" t="s">
        <v>228</v>
      </c>
      <c r="F112" s="31" t="s">
        <v>68</v>
      </c>
      <c r="G112" s="32">
        <v>1437.28</v>
      </c>
      <c r="H112" s="33">
        <v>0</v>
      </c>
      <c r="I112" s="33">
        <f>ROUND(ROUND(H112,2)*ROUND(G112,3),2)</f>
      </c>
      <c r="O112">
        <f>(I112*21)/100</f>
      </c>
      <c r="P112" t="s">
        <v>23</v>
      </c>
    </row>
    <row r="113" spans="1:5" ht="25.5">
      <c r="A113" s="34" t="s">
        <v>50</v>
      </c>
      <c r="E113" s="35" t="s">
        <v>229</v>
      </c>
    </row>
    <row r="114" spans="1:5" ht="12.75">
      <c r="A114" s="38" t="s">
        <v>52</v>
      </c>
      <c r="E114" s="37" t="s">
        <v>230</v>
      </c>
    </row>
    <row r="115" spans="1:16" ht="12.75">
      <c r="A115" s="25" t="s">
        <v>45</v>
      </c>
      <c r="B115" s="29" t="s">
        <v>231</v>
      </c>
      <c r="C115" s="29" t="s">
        <v>232</v>
      </c>
      <c r="D115" s="25" t="s">
        <v>47</v>
      </c>
      <c r="E115" s="30" t="s">
        <v>233</v>
      </c>
      <c r="F115" s="31" t="s">
        <v>68</v>
      </c>
      <c r="G115" s="32">
        <v>81.65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63.75">
      <c r="A116" s="34" t="s">
        <v>50</v>
      </c>
      <c r="E116" s="35" t="s">
        <v>234</v>
      </c>
    </row>
    <row r="117" spans="1:5" ht="12.75">
      <c r="A117" s="38" t="s">
        <v>52</v>
      </c>
      <c r="E117" s="37" t="s">
        <v>235</v>
      </c>
    </row>
    <row r="118" spans="1:16" ht="12.75">
      <c r="A118" s="25" t="s">
        <v>45</v>
      </c>
      <c r="B118" s="29" t="s">
        <v>236</v>
      </c>
      <c r="C118" s="29" t="s">
        <v>237</v>
      </c>
      <c r="D118" s="25" t="s">
        <v>47</v>
      </c>
      <c r="E118" s="30" t="s">
        <v>238</v>
      </c>
      <c r="F118" s="31" t="s">
        <v>68</v>
      </c>
      <c r="G118" s="32">
        <v>1589.3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76.5">
      <c r="A119" s="34" t="s">
        <v>50</v>
      </c>
      <c r="E119" s="35" t="s">
        <v>239</v>
      </c>
    </row>
    <row r="120" spans="1:5" ht="12.75">
      <c r="A120" s="38" t="s">
        <v>52</v>
      </c>
      <c r="E120" s="37" t="s">
        <v>240</v>
      </c>
    </row>
    <row r="121" spans="1:16" ht="12.75">
      <c r="A121" s="25" t="s">
        <v>45</v>
      </c>
      <c r="B121" s="29" t="s">
        <v>241</v>
      </c>
      <c r="C121" s="29" t="s">
        <v>242</v>
      </c>
      <c r="D121" s="25" t="s">
        <v>47</v>
      </c>
      <c r="E121" s="30" t="s">
        <v>243</v>
      </c>
      <c r="F121" s="31" t="s">
        <v>68</v>
      </c>
      <c r="G121" s="32">
        <v>1437.28</v>
      </c>
      <c r="H121" s="33">
        <v>0</v>
      </c>
      <c r="I121" s="33">
        <f>ROUND(ROUND(H121,2)*ROUND(G121,3),2)</f>
      </c>
      <c r="O121">
        <f>(I121*21)/100</f>
      </c>
      <c r="P121" t="s">
        <v>23</v>
      </c>
    </row>
    <row r="122" spans="1:5" ht="25.5">
      <c r="A122" s="34" t="s">
        <v>50</v>
      </c>
      <c r="E122" s="35" t="s">
        <v>244</v>
      </c>
    </row>
    <row r="123" spans="1:5" ht="12.75">
      <c r="A123" s="38" t="s">
        <v>52</v>
      </c>
      <c r="E123" s="37" t="s">
        <v>230</v>
      </c>
    </row>
    <row r="124" spans="1:16" ht="12.75">
      <c r="A124" s="25" t="s">
        <v>45</v>
      </c>
      <c r="B124" s="29" t="s">
        <v>245</v>
      </c>
      <c r="C124" s="29" t="s">
        <v>246</v>
      </c>
      <c r="D124" s="25" t="s">
        <v>47</v>
      </c>
      <c r="E124" s="30" t="s">
        <v>247</v>
      </c>
      <c r="F124" s="31" t="s">
        <v>68</v>
      </c>
      <c r="G124" s="32">
        <v>2819.28</v>
      </c>
      <c r="H124" s="33">
        <v>0</v>
      </c>
      <c r="I124" s="33">
        <f>ROUND(ROUND(H124,2)*ROUND(G124,3),2)</f>
      </c>
      <c r="O124">
        <f>(I124*21)/100</f>
      </c>
      <c r="P124" t="s">
        <v>23</v>
      </c>
    </row>
    <row r="125" spans="1:5" ht="25.5">
      <c r="A125" s="34" t="s">
        <v>50</v>
      </c>
      <c r="E125" s="35" t="s">
        <v>248</v>
      </c>
    </row>
    <row r="126" spans="1:5" ht="25.5">
      <c r="A126" s="38" t="s">
        <v>52</v>
      </c>
      <c r="E126" s="37" t="s">
        <v>249</v>
      </c>
    </row>
    <row r="127" spans="1:16" ht="12.75">
      <c r="A127" s="25" t="s">
        <v>45</v>
      </c>
      <c r="B127" s="29" t="s">
        <v>250</v>
      </c>
      <c r="C127" s="29" t="s">
        <v>251</v>
      </c>
      <c r="D127" s="25" t="s">
        <v>47</v>
      </c>
      <c r="E127" s="30" t="s">
        <v>252</v>
      </c>
      <c r="F127" s="31" t="s">
        <v>68</v>
      </c>
      <c r="G127" s="32">
        <v>1382</v>
      </c>
      <c r="H127" s="33">
        <v>0</v>
      </c>
      <c r="I127" s="33">
        <f>ROUND(ROUND(H127,2)*ROUND(G127,3),2)</f>
      </c>
      <c r="O127">
        <f>(I127*21)/100</f>
      </c>
      <c r="P127" t="s">
        <v>23</v>
      </c>
    </row>
    <row r="128" spans="1:5" ht="12.75">
      <c r="A128" s="34" t="s">
        <v>50</v>
      </c>
      <c r="E128" s="35" t="s">
        <v>253</v>
      </c>
    </row>
    <row r="129" spans="1:5" ht="12.75">
      <c r="A129" s="38" t="s">
        <v>52</v>
      </c>
      <c r="E129" s="37" t="s">
        <v>254</v>
      </c>
    </row>
    <row r="130" spans="1:16" ht="12.75">
      <c r="A130" s="25" t="s">
        <v>45</v>
      </c>
      <c r="B130" s="29" t="s">
        <v>255</v>
      </c>
      <c r="C130" s="29" t="s">
        <v>256</v>
      </c>
      <c r="D130" s="25" t="s">
        <v>47</v>
      </c>
      <c r="E130" s="30" t="s">
        <v>257</v>
      </c>
      <c r="F130" s="31" t="s">
        <v>68</v>
      </c>
      <c r="G130" s="32">
        <v>1402.73</v>
      </c>
      <c r="H130" s="33">
        <v>0</v>
      </c>
      <c r="I130" s="33">
        <f>ROUND(ROUND(H130,2)*ROUND(G130,3),2)</f>
      </c>
      <c r="O130">
        <f>(I130*21)/100</f>
      </c>
      <c r="P130" t="s">
        <v>23</v>
      </c>
    </row>
    <row r="131" spans="1:5" ht="25.5">
      <c r="A131" s="34" t="s">
        <v>50</v>
      </c>
      <c r="E131" s="35" t="s">
        <v>258</v>
      </c>
    </row>
    <row r="132" spans="1:5" ht="12.75">
      <c r="A132" s="38" t="s">
        <v>52</v>
      </c>
      <c r="E132" s="37" t="s">
        <v>259</v>
      </c>
    </row>
    <row r="133" spans="1:16" ht="12.75">
      <c r="A133" s="25" t="s">
        <v>45</v>
      </c>
      <c r="B133" s="29" t="s">
        <v>260</v>
      </c>
      <c r="C133" s="29" t="s">
        <v>261</v>
      </c>
      <c r="D133" s="25" t="s">
        <v>47</v>
      </c>
      <c r="E133" s="30" t="s">
        <v>262</v>
      </c>
      <c r="F133" s="31" t="s">
        <v>68</v>
      </c>
      <c r="G133" s="32">
        <v>1416.55</v>
      </c>
      <c r="H133" s="33">
        <v>0</v>
      </c>
      <c r="I133" s="33">
        <f>ROUND(ROUND(H133,2)*ROUND(G133,3),2)</f>
      </c>
      <c r="O133">
        <f>(I133*21)/100</f>
      </c>
      <c r="P133" t="s">
        <v>23</v>
      </c>
    </row>
    <row r="134" spans="1:5" ht="25.5">
      <c r="A134" s="34" t="s">
        <v>50</v>
      </c>
      <c r="E134" s="35" t="s">
        <v>263</v>
      </c>
    </row>
    <row r="135" spans="1:5" ht="12.75">
      <c r="A135" s="38" t="s">
        <v>52</v>
      </c>
      <c r="E135" s="37" t="s">
        <v>264</v>
      </c>
    </row>
    <row r="136" spans="1:16" ht="12.75">
      <c r="A136" s="25" t="s">
        <v>45</v>
      </c>
      <c r="B136" s="29" t="s">
        <v>265</v>
      </c>
      <c r="C136" s="29" t="s">
        <v>266</v>
      </c>
      <c r="D136" s="25" t="s">
        <v>47</v>
      </c>
      <c r="E136" s="30" t="s">
        <v>267</v>
      </c>
      <c r="F136" s="31" t="s">
        <v>88</v>
      </c>
      <c r="G136" s="32">
        <v>14.91</v>
      </c>
      <c r="H136" s="33">
        <v>0</v>
      </c>
      <c r="I136" s="33">
        <f>ROUND(ROUND(H136,2)*ROUND(G136,3),2)</f>
      </c>
      <c r="O136">
        <f>(I136*21)/100</f>
      </c>
      <c r="P136" t="s">
        <v>23</v>
      </c>
    </row>
    <row r="137" spans="1:5" ht="25.5">
      <c r="A137" s="34" t="s">
        <v>50</v>
      </c>
      <c r="E137" s="35" t="s">
        <v>268</v>
      </c>
    </row>
    <row r="138" spans="1:5" ht="12.75">
      <c r="A138" s="38" t="s">
        <v>52</v>
      </c>
      <c r="E138" s="37" t="s">
        <v>269</v>
      </c>
    </row>
    <row r="139" spans="1:16" ht="12.75">
      <c r="A139" s="25" t="s">
        <v>45</v>
      </c>
      <c r="B139" s="29" t="s">
        <v>270</v>
      </c>
      <c r="C139" s="29" t="s">
        <v>271</v>
      </c>
      <c r="D139" s="25" t="s">
        <v>47</v>
      </c>
      <c r="E139" s="30" t="s">
        <v>272</v>
      </c>
      <c r="F139" s="31" t="s">
        <v>206</v>
      </c>
      <c r="G139" s="32">
        <v>175</v>
      </c>
      <c r="H139" s="33">
        <v>0</v>
      </c>
      <c r="I139" s="33">
        <f>ROUND(ROUND(H139,2)*ROUND(G139,3),2)</f>
      </c>
      <c r="O139">
        <f>(I139*21)/100</f>
      </c>
      <c r="P139" t="s">
        <v>23</v>
      </c>
    </row>
    <row r="140" spans="1:5" ht="12.75">
      <c r="A140" s="34" t="s">
        <v>50</v>
      </c>
      <c r="E140" s="35" t="s">
        <v>47</v>
      </c>
    </row>
    <row r="141" spans="1:5" ht="38.25">
      <c r="A141" s="36" t="s">
        <v>52</v>
      </c>
      <c r="E141" s="37" t="s">
        <v>273</v>
      </c>
    </row>
    <row r="142" spans="1:18" ht="12.75" customHeight="1">
      <c r="A142" s="6" t="s">
        <v>43</v>
      </c>
      <c r="B142" s="6"/>
      <c r="C142" s="40" t="s">
        <v>105</v>
      </c>
      <c r="D142" s="6"/>
      <c r="E142" s="27" t="s">
        <v>274</v>
      </c>
      <c r="F142" s="6"/>
      <c r="G142" s="6"/>
      <c r="H142" s="6"/>
      <c r="I142" s="41">
        <f>0+Q142</f>
      </c>
      <c r="O142">
        <f>0+R142</f>
      </c>
      <c r="Q142">
        <f>0+I143+I146</f>
      </c>
      <c r="R142">
        <f>0+O143+O146</f>
      </c>
    </row>
    <row r="143" spans="1:16" ht="12.75">
      <c r="A143" s="25" t="s">
        <v>45</v>
      </c>
      <c r="B143" s="29" t="s">
        <v>275</v>
      </c>
      <c r="C143" s="29" t="s">
        <v>276</v>
      </c>
      <c r="D143" s="25" t="s">
        <v>47</v>
      </c>
      <c r="E143" s="30" t="s">
        <v>277</v>
      </c>
      <c r="F143" s="31" t="s">
        <v>206</v>
      </c>
      <c r="G143" s="32">
        <v>103</v>
      </c>
      <c r="H143" s="33">
        <v>0</v>
      </c>
      <c r="I143" s="33">
        <f>ROUND(ROUND(H143,2)*ROUND(G143,3),2)</f>
      </c>
      <c r="O143">
        <f>(I143*21)/100</f>
      </c>
      <c r="P143" t="s">
        <v>23</v>
      </c>
    </row>
    <row r="144" spans="1:5" ht="12.75">
      <c r="A144" s="34" t="s">
        <v>50</v>
      </c>
      <c r="E144" s="35" t="s">
        <v>278</v>
      </c>
    </row>
    <row r="145" spans="1:5" ht="12.75">
      <c r="A145" s="38" t="s">
        <v>52</v>
      </c>
      <c r="E145" s="37" t="s">
        <v>279</v>
      </c>
    </row>
    <row r="146" spans="1:16" ht="12.75">
      <c r="A146" s="25" t="s">
        <v>45</v>
      </c>
      <c r="B146" s="29" t="s">
        <v>280</v>
      </c>
      <c r="C146" s="29" t="s">
        <v>281</v>
      </c>
      <c r="D146" s="25" t="s">
        <v>47</v>
      </c>
      <c r="E146" s="30" t="s">
        <v>282</v>
      </c>
      <c r="F146" s="31" t="s">
        <v>88</v>
      </c>
      <c r="G146" s="32">
        <v>10.3</v>
      </c>
      <c r="H146" s="33">
        <v>0</v>
      </c>
      <c r="I146" s="33">
        <f>ROUND(ROUND(H146,2)*ROUND(G146,3),2)</f>
      </c>
      <c r="O146">
        <f>(I146*21)/100</f>
      </c>
      <c r="P146" t="s">
        <v>23</v>
      </c>
    </row>
    <row r="147" spans="1:5" ht="12.75">
      <c r="A147" s="34" t="s">
        <v>50</v>
      </c>
      <c r="E147" s="35" t="s">
        <v>283</v>
      </c>
    </row>
    <row r="148" spans="1:5" ht="12.75">
      <c r="A148" s="36" t="s">
        <v>52</v>
      </c>
      <c r="E148" s="37" t="s">
        <v>284</v>
      </c>
    </row>
    <row r="149" spans="1:18" ht="12.75" customHeight="1">
      <c r="A149" s="6" t="s">
        <v>43</v>
      </c>
      <c r="B149" s="6"/>
      <c r="C149" s="40" t="s">
        <v>40</v>
      </c>
      <c r="D149" s="6"/>
      <c r="E149" s="27" t="s">
        <v>285</v>
      </c>
      <c r="F149" s="6"/>
      <c r="G149" s="6"/>
      <c r="H149" s="6"/>
      <c r="I149" s="41">
        <f>0+Q149</f>
      </c>
      <c r="O149">
        <f>0+R149</f>
      </c>
      <c r="Q149">
        <f>0+I150+I153+I156+I159+I162</f>
      </c>
      <c r="R149">
        <f>0+O150+O153+O156+O159+O162</f>
      </c>
    </row>
    <row r="150" spans="1:16" ht="12.75">
      <c r="A150" s="25" t="s">
        <v>45</v>
      </c>
      <c r="B150" s="29" t="s">
        <v>286</v>
      </c>
      <c r="C150" s="29" t="s">
        <v>287</v>
      </c>
      <c r="D150" s="25" t="s">
        <v>47</v>
      </c>
      <c r="E150" s="30" t="s">
        <v>288</v>
      </c>
      <c r="F150" s="31" t="s">
        <v>60</v>
      </c>
      <c r="G150" s="32">
        <v>22</v>
      </c>
      <c r="H150" s="33">
        <v>0</v>
      </c>
      <c r="I150" s="33">
        <f>ROUND(ROUND(H150,2)*ROUND(G150,3),2)</f>
      </c>
      <c r="O150">
        <f>(I150*21)/100</f>
      </c>
      <c r="P150" t="s">
        <v>23</v>
      </c>
    </row>
    <row r="151" spans="1:5" ht="12.75">
      <c r="A151" s="34" t="s">
        <v>50</v>
      </c>
      <c r="E151" s="35" t="s">
        <v>47</v>
      </c>
    </row>
    <row r="152" spans="1:5" ht="51">
      <c r="A152" s="38" t="s">
        <v>52</v>
      </c>
      <c r="E152" s="37" t="s">
        <v>289</v>
      </c>
    </row>
    <row r="153" spans="1:16" ht="12.75">
      <c r="A153" s="25" t="s">
        <v>45</v>
      </c>
      <c r="B153" s="29" t="s">
        <v>290</v>
      </c>
      <c r="C153" s="29" t="s">
        <v>291</v>
      </c>
      <c r="D153" s="25" t="s">
        <v>47</v>
      </c>
      <c r="E153" s="30" t="s">
        <v>292</v>
      </c>
      <c r="F153" s="31" t="s">
        <v>206</v>
      </c>
      <c r="G153" s="32">
        <v>65</v>
      </c>
      <c r="H153" s="33">
        <v>0</v>
      </c>
      <c r="I153" s="33">
        <f>ROUND(ROUND(H153,2)*ROUND(G153,3),2)</f>
      </c>
      <c r="O153">
        <f>(I153*21)/100</f>
      </c>
      <c r="P153" t="s">
        <v>23</v>
      </c>
    </row>
    <row r="154" spans="1:5" ht="25.5">
      <c r="A154" s="34" t="s">
        <v>50</v>
      </c>
      <c r="E154" s="35" t="s">
        <v>293</v>
      </c>
    </row>
    <row r="155" spans="1:5" ht="63.75">
      <c r="A155" s="38" t="s">
        <v>52</v>
      </c>
      <c r="E155" s="37" t="s">
        <v>294</v>
      </c>
    </row>
    <row r="156" spans="1:16" ht="12.75">
      <c r="A156" s="25" t="s">
        <v>45</v>
      </c>
      <c r="B156" s="29" t="s">
        <v>295</v>
      </c>
      <c r="C156" s="29" t="s">
        <v>296</v>
      </c>
      <c r="D156" s="25" t="s">
        <v>47</v>
      </c>
      <c r="E156" s="30" t="s">
        <v>297</v>
      </c>
      <c r="F156" s="31" t="s">
        <v>206</v>
      </c>
      <c r="G156" s="32">
        <v>175</v>
      </c>
      <c r="H156" s="33">
        <v>0</v>
      </c>
      <c r="I156" s="33">
        <f>ROUND(ROUND(H156,2)*ROUND(G156,3),2)</f>
      </c>
      <c r="O156">
        <f>(I156*21)/100</f>
      </c>
      <c r="P156" t="s">
        <v>23</v>
      </c>
    </row>
    <row r="157" spans="1:5" ht="12.75">
      <c r="A157" s="34" t="s">
        <v>50</v>
      </c>
      <c r="E157" s="35" t="s">
        <v>47</v>
      </c>
    </row>
    <row r="158" spans="1:5" ht="38.25">
      <c r="A158" s="38" t="s">
        <v>52</v>
      </c>
      <c r="E158" s="37" t="s">
        <v>298</v>
      </c>
    </row>
    <row r="159" spans="1:16" ht="12.75">
      <c r="A159" s="25" t="s">
        <v>45</v>
      </c>
      <c r="B159" s="29" t="s">
        <v>299</v>
      </c>
      <c r="C159" s="29" t="s">
        <v>300</v>
      </c>
      <c r="D159" s="25" t="s">
        <v>47</v>
      </c>
      <c r="E159" s="30" t="s">
        <v>301</v>
      </c>
      <c r="F159" s="31" t="s">
        <v>206</v>
      </c>
      <c r="G159" s="32">
        <v>77</v>
      </c>
      <c r="H159" s="33">
        <v>0</v>
      </c>
      <c r="I159" s="33">
        <f>ROUND(ROUND(H159,2)*ROUND(G159,3),2)</f>
      </c>
      <c r="O159">
        <f>(I159*21)/100</f>
      </c>
      <c r="P159" t="s">
        <v>23</v>
      </c>
    </row>
    <row r="160" spans="1:5" ht="25.5">
      <c r="A160" s="34" t="s">
        <v>50</v>
      </c>
      <c r="E160" s="35" t="s">
        <v>302</v>
      </c>
    </row>
    <row r="161" spans="1:5" ht="12.75">
      <c r="A161" s="38" t="s">
        <v>52</v>
      </c>
      <c r="E161" s="37" t="s">
        <v>303</v>
      </c>
    </row>
    <row r="162" spans="1:16" ht="12.75">
      <c r="A162" s="25" t="s">
        <v>45</v>
      </c>
      <c r="B162" s="29" t="s">
        <v>304</v>
      </c>
      <c r="C162" s="29" t="s">
        <v>305</v>
      </c>
      <c r="D162" s="25" t="s">
        <v>47</v>
      </c>
      <c r="E162" s="30" t="s">
        <v>306</v>
      </c>
      <c r="F162" s="31" t="s">
        <v>206</v>
      </c>
      <c r="G162" s="32">
        <v>10</v>
      </c>
      <c r="H162" s="33">
        <v>0</v>
      </c>
      <c r="I162" s="33">
        <f>ROUND(ROUND(H162,2)*ROUND(G162,3),2)</f>
      </c>
      <c r="O162">
        <f>(I162*21)/100</f>
      </c>
      <c r="P162" t="s">
        <v>23</v>
      </c>
    </row>
    <row r="163" spans="1:5" ht="25.5">
      <c r="A163" s="34" t="s">
        <v>50</v>
      </c>
      <c r="E163" s="35" t="s">
        <v>93</v>
      </c>
    </row>
    <row r="164" spans="1:5" ht="38.25">
      <c r="A164" s="36" t="s">
        <v>52</v>
      </c>
      <c r="E164" s="37" t="s">
        <v>307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0+O8+O12+O28+O32+O48+O58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308</v>
      </c>
      <c r="I3" s="42">
        <f>0+I8+I12+I28+I32+I48+I58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308</v>
      </c>
      <c r="D4" s="6"/>
      <c r="E4" s="18" t="s">
        <v>309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73</v>
      </c>
      <c r="D9" s="25" t="s">
        <v>47</v>
      </c>
      <c r="E9" s="30" t="s">
        <v>75</v>
      </c>
      <c r="F9" s="31" t="s">
        <v>76</v>
      </c>
      <c r="G9" s="32">
        <v>190.8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77</v>
      </c>
    </row>
    <row r="11" spans="1:5" ht="38.25">
      <c r="A11" s="36" t="s">
        <v>52</v>
      </c>
      <c r="E11" s="37" t="s">
        <v>310</v>
      </c>
    </row>
    <row r="12" spans="1:18" ht="12.75" customHeight="1">
      <c r="A12" s="6" t="s">
        <v>43</v>
      </c>
      <c r="B12" s="6"/>
      <c r="C12" s="40" t="s">
        <v>29</v>
      </c>
      <c r="D12" s="6"/>
      <c r="E12" s="27" t="s">
        <v>57</v>
      </c>
      <c r="F12" s="6"/>
      <c r="G12" s="6"/>
      <c r="H12" s="6"/>
      <c r="I12" s="41">
        <f>0+Q12</f>
      </c>
      <c r="O12">
        <f>0+R12</f>
      </c>
      <c r="Q12">
        <f>0+I13+I16+I19+I22+I25</f>
      </c>
      <c r="R12">
        <f>0+O13+O16+O19+O22+O25</f>
      </c>
    </row>
    <row r="13" spans="1:16" ht="12.75">
      <c r="A13" s="25" t="s">
        <v>45</v>
      </c>
      <c r="B13" s="29" t="s">
        <v>23</v>
      </c>
      <c r="C13" s="29" t="s">
        <v>311</v>
      </c>
      <c r="D13" s="25" t="s">
        <v>47</v>
      </c>
      <c r="E13" s="30" t="s">
        <v>312</v>
      </c>
      <c r="F13" s="31" t="s">
        <v>88</v>
      </c>
      <c r="G13" s="32">
        <v>11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313</v>
      </c>
    </row>
    <row r="15" spans="1:5" ht="12.75">
      <c r="A15" s="38" t="s">
        <v>52</v>
      </c>
      <c r="E15" s="37" t="s">
        <v>314</v>
      </c>
    </row>
    <row r="16" spans="1:16" ht="12.75">
      <c r="A16" s="25" t="s">
        <v>45</v>
      </c>
      <c r="B16" s="29" t="s">
        <v>22</v>
      </c>
      <c r="C16" s="29" t="s">
        <v>315</v>
      </c>
      <c r="D16" s="25" t="s">
        <v>47</v>
      </c>
      <c r="E16" s="30" t="s">
        <v>316</v>
      </c>
      <c r="F16" s="31" t="s">
        <v>88</v>
      </c>
      <c r="G16" s="32">
        <v>95</v>
      </c>
      <c r="H16" s="33">
        <v>0</v>
      </c>
      <c r="I16" s="33">
        <f>ROUND(ROUND(H16,2)*ROUND(G16,3),2)</f>
      </c>
      <c r="O16">
        <f>(I16*21)/100</f>
      </c>
      <c r="P16" t="s">
        <v>23</v>
      </c>
    </row>
    <row r="17" spans="1:5" ht="25.5">
      <c r="A17" s="34" t="s">
        <v>50</v>
      </c>
      <c r="E17" s="35" t="s">
        <v>317</v>
      </c>
    </row>
    <row r="18" spans="1:5" ht="12.75">
      <c r="A18" s="38" t="s">
        <v>52</v>
      </c>
      <c r="E18" s="37" t="s">
        <v>318</v>
      </c>
    </row>
    <row r="19" spans="1:16" ht="12.75">
      <c r="A19" s="25" t="s">
        <v>45</v>
      </c>
      <c r="B19" s="29" t="s">
        <v>33</v>
      </c>
      <c r="C19" s="29" t="s">
        <v>155</v>
      </c>
      <c r="D19" s="25" t="s">
        <v>47</v>
      </c>
      <c r="E19" s="30" t="s">
        <v>156</v>
      </c>
      <c r="F19" s="31" t="s">
        <v>88</v>
      </c>
      <c r="G19" s="32">
        <v>106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12.75">
      <c r="A20" s="34" t="s">
        <v>50</v>
      </c>
      <c r="E20" s="35" t="s">
        <v>47</v>
      </c>
    </row>
    <row r="21" spans="1:5" ht="38.25">
      <c r="A21" s="38" t="s">
        <v>52</v>
      </c>
      <c r="E21" s="37" t="s">
        <v>319</v>
      </c>
    </row>
    <row r="22" spans="1:16" ht="12.75">
      <c r="A22" s="25" t="s">
        <v>45</v>
      </c>
      <c r="B22" s="29" t="s">
        <v>35</v>
      </c>
      <c r="C22" s="29" t="s">
        <v>320</v>
      </c>
      <c r="D22" s="25" t="s">
        <v>74</v>
      </c>
      <c r="E22" s="30" t="s">
        <v>321</v>
      </c>
      <c r="F22" s="31" t="s">
        <v>88</v>
      </c>
      <c r="G22" s="32">
        <v>5.5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322</v>
      </c>
    </row>
    <row r="24" spans="1:5" ht="12.75">
      <c r="A24" s="38" t="s">
        <v>52</v>
      </c>
      <c r="E24" s="37" t="s">
        <v>323</v>
      </c>
    </row>
    <row r="25" spans="1:16" ht="12.75">
      <c r="A25" s="25" t="s">
        <v>45</v>
      </c>
      <c r="B25" s="29" t="s">
        <v>37</v>
      </c>
      <c r="C25" s="29" t="s">
        <v>320</v>
      </c>
      <c r="D25" s="25" t="s">
        <v>79</v>
      </c>
      <c r="E25" s="30" t="s">
        <v>321</v>
      </c>
      <c r="F25" s="31" t="s">
        <v>88</v>
      </c>
      <c r="G25" s="32">
        <v>8.5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324</v>
      </c>
    </row>
    <row r="27" spans="1:5" ht="12.75">
      <c r="A27" s="36" t="s">
        <v>52</v>
      </c>
      <c r="E27" s="37" t="s">
        <v>325</v>
      </c>
    </row>
    <row r="28" spans="1:18" ht="12.75" customHeight="1">
      <c r="A28" s="6" t="s">
        <v>43</v>
      </c>
      <c r="B28" s="6"/>
      <c r="C28" s="40" t="s">
        <v>23</v>
      </c>
      <c r="D28" s="6"/>
      <c r="E28" s="27" t="s">
        <v>197</v>
      </c>
      <c r="F28" s="6"/>
      <c r="G28" s="6"/>
      <c r="H28" s="6"/>
      <c r="I28" s="41">
        <f>0+Q28</f>
      </c>
      <c r="O28">
        <f>0+R28</f>
      </c>
      <c r="Q28">
        <f>0+I29</f>
      </c>
      <c r="R28">
        <f>0+O29</f>
      </c>
    </row>
    <row r="29" spans="1:16" ht="12.75">
      <c r="A29" s="25" t="s">
        <v>45</v>
      </c>
      <c r="B29" s="29" t="s">
        <v>99</v>
      </c>
      <c r="C29" s="29" t="s">
        <v>199</v>
      </c>
      <c r="D29" s="25" t="s">
        <v>47</v>
      </c>
      <c r="E29" s="30" t="s">
        <v>200</v>
      </c>
      <c r="F29" s="31" t="s">
        <v>68</v>
      </c>
      <c r="G29" s="32">
        <v>9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326</v>
      </c>
    </row>
    <row r="31" spans="1:5" ht="12.75">
      <c r="A31" s="36" t="s">
        <v>52</v>
      </c>
      <c r="E31" s="37" t="s">
        <v>327</v>
      </c>
    </row>
    <row r="32" spans="1:18" ht="12.75" customHeight="1">
      <c r="A32" s="6" t="s">
        <v>43</v>
      </c>
      <c r="B32" s="6"/>
      <c r="C32" s="40" t="s">
        <v>33</v>
      </c>
      <c r="D32" s="6"/>
      <c r="E32" s="27" t="s">
        <v>209</v>
      </c>
      <c r="F32" s="6"/>
      <c r="G32" s="6"/>
      <c r="H32" s="6"/>
      <c r="I32" s="41">
        <f>0+Q32</f>
      </c>
      <c r="O32">
        <f>0+R32</f>
      </c>
      <c r="Q32">
        <f>0+I33+I36+I39+I42+I45</f>
      </c>
      <c r="R32">
        <f>0+O33+O36+O39+O42+O45</f>
      </c>
    </row>
    <row r="33" spans="1:16" ht="12.75">
      <c r="A33" s="25" t="s">
        <v>45</v>
      </c>
      <c r="B33" s="29" t="s">
        <v>105</v>
      </c>
      <c r="C33" s="29" t="s">
        <v>211</v>
      </c>
      <c r="D33" s="25" t="s">
        <v>47</v>
      </c>
      <c r="E33" s="30" t="s">
        <v>212</v>
      </c>
      <c r="F33" s="31" t="s">
        <v>88</v>
      </c>
      <c r="G33" s="32">
        <v>27.7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47</v>
      </c>
    </row>
    <row r="35" spans="1:5" ht="38.25">
      <c r="A35" s="38" t="s">
        <v>52</v>
      </c>
      <c r="E35" s="37" t="s">
        <v>328</v>
      </c>
    </row>
    <row r="36" spans="1:16" ht="12.75">
      <c r="A36" s="25" t="s">
        <v>45</v>
      </c>
      <c r="B36" s="29" t="s">
        <v>40</v>
      </c>
      <c r="C36" s="29" t="s">
        <v>329</v>
      </c>
      <c r="D36" s="25" t="s">
        <v>47</v>
      </c>
      <c r="E36" s="30" t="s">
        <v>330</v>
      </c>
      <c r="F36" s="31" t="s">
        <v>88</v>
      </c>
      <c r="G36" s="32">
        <v>1.5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12.75">
      <c r="A37" s="34" t="s">
        <v>50</v>
      </c>
      <c r="E37" s="35" t="s">
        <v>331</v>
      </c>
    </row>
    <row r="38" spans="1:5" ht="12.75">
      <c r="A38" s="38" t="s">
        <v>52</v>
      </c>
      <c r="E38" s="37" t="s">
        <v>332</v>
      </c>
    </row>
    <row r="39" spans="1:16" ht="12.75">
      <c r="A39" s="25" t="s">
        <v>45</v>
      </c>
      <c r="B39" s="29" t="s">
        <v>42</v>
      </c>
      <c r="C39" s="29" t="s">
        <v>333</v>
      </c>
      <c r="D39" s="25" t="s">
        <v>47</v>
      </c>
      <c r="E39" s="30" t="s">
        <v>334</v>
      </c>
      <c r="F39" s="31" t="s">
        <v>88</v>
      </c>
      <c r="G39" s="32">
        <v>19.1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335</v>
      </c>
    </row>
    <row r="41" spans="1:5" ht="38.25">
      <c r="A41" s="38" t="s">
        <v>52</v>
      </c>
      <c r="E41" s="37" t="s">
        <v>336</v>
      </c>
    </row>
    <row r="42" spans="1:16" ht="12.75">
      <c r="A42" s="25" t="s">
        <v>45</v>
      </c>
      <c r="B42" s="29" t="s">
        <v>115</v>
      </c>
      <c r="C42" s="29" t="s">
        <v>337</v>
      </c>
      <c r="D42" s="25" t="s">
        <v>47</v>
      </c>
      <c r="E42" s="30" t="s">
        <v>338</v>
      </c>
      <c r="F42" s="31" t="s">
        <v>88</v>
      </c>
      <c r="G42" s="32">
        <v>15.75</v>
      </c>
      <c r="H42" s="33">
        <v>0</v>
      </c>
      <c r="I42" s="33">
        <f>ROUND(ROUND(H42,2)*ROUND(G42,3),2)</f>
      </c>
      <c r="O42">
        <f>(I42*21)/100</f>
      </c>
      <c r="P42" t="s">
        <v>23</v>
      </c>
    </row>
    <row r="43" spans="1:5" ht="12.75">
      <c r="A43" s="34" t="s">
        <v>50</v>
      </c>
      <c r="E43" s="35" t="s">
        <v>47</v>
      </c>
    </row>
    <row r="44" spans="1:5" ht="25.5">
      <c r="A44" s="38" t="s">
        <v>52</v>
      </c>
      <c r="E44" s="37" t="s">
        <v>339</v>
      </c>
    </row>
    <row r="45" spans="1:16" ht="12.75">
      <c r="A45" s="25" t="s">
        <v>45</v>
      </c>
      <c r="B45" s="29" t="s">
        <v>120</v>
      </c>
      <c r="C45" s="29" t="s">
        <v>340</v>
      </c>
      <c r="D45" s="25" t="s">
        <v>47</v>
      </c>
      <c r="E45" s="30" t="s">
        <v>341</v>
      </c>
      <c r="F45" s="31" t="s">
        <v>88</v>
      </c>
      <c r="G45" s="32">
        <v>6.552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25.5">
      <c r="A46" s="34" t="s">
        <v>50</v>
      </c>
      <c r="E46" s="35" t="s">
        <v>342</v>
      </c>
    </row>
    <row r="47" spans="1:5" ht="12.75">
      <c r="A47" s="36" t="s">
        <v>52</v>
      </c>
      <c r="E47" s="37" t="s">
        <v>343</v>
      </c>
    </row>
    <row r="48" spans="1:18" ht="12.75" customHeight="1">
      <c r="A48" s="6" t="s">
        <v>43</v>
      </c>
      <c r="B48" s="6"/>
      <c r="C48" s="40" t="s">
        <v>105</v>
      </c>
      <c r="D48" s="6"/>
      <c r="E48" s="27" t="s">
        <v>274</v>
      </c>
      <c r="F48" s="6"/>
      <c r="G48" s="6"/>
      <c r="H48" s="6"/>
      <c r="I48" s="41">
        <f>0+Q48</f>
      </c>
      <c r="O48">
        <f>0+R48</f>
      </c>
      <c r="Q48">
        <f>0+I49+I52+I55</f>
      </c>
      <c r="R48">
        <f>0+O49+O52+O55</f>
      </c>
    </row>
    <row r="49" spans="1:16" ht="12.75">
      <c r="A49" s="25" t="s">
        <v>45</v>
      </c>
      <c r="B49" s="29" t="s">
        <v>125</v>
      </c>
      <c r="C49" s="29" t="s">
        <v>344</v>
      </c>
      <c r="D49" s="25" t="s">
        <v>47</v>
      </c>
      <c r="E49" s="30" t="s">
        <v>345</v>
      </c>
      <c r="F49" s="31" t="s">
        <v>60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02">
      <c r="A50" s="34" t="s">
        <v>50</v>
      </c>
      <c r="E50" s="35" t="s">
        <v>346</v>
      </c>
    </row>
    <row r="51" spans="1:5" ht="12.75">
      <c r="A51" s="38" t="s">
        <v>52</v>
      </c>
      <c r="E51" s="37" t="s">
        <v>347</v>
      </c>
    </row>
    <row r="52" spans="1:16" ht="12.75">
      <c r="A52" s="25" t="s">
        <v>45</v>
      </c>
      <c r="B52" s="29" t="s">
        <v>130</v>
      </c>
      <c r="C52" s="29" t="s">
        <v>348</v>
      </c>
      <c r="D52" s="25" t="s">
        <v>47</v>
      </c>
      <c r="E52" s="30" t="s">
        <v>349</v>
      </c>
      <c r="F52" s="31" t="s">
        <v>88</v>
      </c>
      <c r="G52" s="32">
        <v>60.2</v>
      </c>
      <c r="H52" s="33">
        <v>0</v>
      </c>
      <c r="I52" s="33">
        <f>ROUND(ROUND(H52,2)*ROUND(G52,3),2)</f>
      </c>
      <c r="O52">
        <f>(I52*21)/100</f>
      </c>
      <c r="P52" t="s">
        <v>23</v>
      </c>
    </row>
    <row r="53" spans="1:5" ht="51">
      <c r="A53" s="34" t="s">
        <v>50</v>
      </c>
      <c r="E53" s="35" t="s">
        <v>350</v>
      </c>
    </row>
    <row r="54" spans="1:5" ht="12.75">
      <c r="A54" s="38" t="s">
        <v>52</v>
      </c>
      <c r="E54" s="37" t="s">
        <v>351</v>
      </c>
    </row>
    <row r="55" spans="1:16" ht="12.75">
      <c r="A55" s="25" t="s">
        <v>45</v>
      </c>
      <c r="B55" s="29" t="s">
        <v>134</v>
      </c>
      <c r="C55" s="29" t="s">
        <v>352</v>
      </c>
      <c r="D55" s="25" t="s">
        <v>47</v>
      </c>
      <c r="E55" s="30" t="s">
        <v>353</v>
      </c>
      <c r="F55" s="31" t="s">
        <v>206</v>
      </c>
      <c r="G55" s="32">
        <v>42.9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12.75">
      <c r="A57" s="36" t="s">
        <v>52</v>
      </c>
      <c r="E57" s="37" t="s">
        <v>354</v>
      </c>
    </row>
    <row r="58" spans="1:18" ht="12.75" customHeight="1">
      <c r="A58" s="6" t="s">
        <v>43</v>
      </c>
      <c r="B58" s="6"/>
      <c r="C58" s="40" t="s">
        <v>40</v>
      </c>
      <c r="D58" s="6"/>
      <c r="E58" s="27" t="s">
        <v>285</v>
      </c>
      <c r="F58" s="6"/>
      <c r="G58" s="6"/>
      <c r="H58" s="6"/>
      <c r="I58" s="41">
        <f>0+Q58</f>
      </c>
      <c r="O58">
        <f>0+R58</f>
      </c>
      <c r="Q58">
        <f>0+I59+I62</f>
      </c>
      <c r="R58">
        <f>0+O59+O62</f>
      </c>
    </row>
    <row r="59" spans="1:16" ht="12.75">
      <c r="A59" s="25" t="s">
        <v>45</v>
      </c>
      <c r="B59" s="29" t="s">
        <v>139</v>
      </c>
      <c r="C59" s="29" t="s">
        <v>355</v>
      </c>
      <c r="D59" s="25" t="s">
        <v>47</v>
      </c>
      <c r="E59" s="30" t="s">
        <v>356</v>
      </c>
      <c r="F59" s="31" t="s">
        <v>206</v>
      </c>
      <c r="G59" s="32">
        <v>7.4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357</v>
      </c>
    </row>
    <row r="61" spans="1:5" ht="12.75">
      <c r="A61" s="38" t="s">
        <v>52</v>
      </c>
      <c r="E61" s="37" t="s">
        <v>358</v>
      </c>
    </row>
    <row r="62" spans="1:16" ht="12.75">
      <c r="A62" s="25" t="s">
        <v>45</v>
      </c>
      <c r="B62" s="29" t="s">
        <v>144</v>
      </c>
      <c r="C62" s="29" t="s">
        <v>359</v>
      </c>
      <c r="D62" s="25" t="s">
        <v>47</v>
      </c>
      <c r="E62" s="30" t="s">
        <v>360</v>
      </c>
      <c r="F62" s="31" t="s">
        <v>206</v>
      </c>
      <c r="G62" s="32">
        <v>42.9</v>
      </c>
      <c r="H62" s="33">
        <v>0</v>
      </c>
      <c r="I62" s="33">
        <f>ROUND(ROUND(H62,2)*ROUND(G62,3),2)</f>
      </c>
      <c r="O62">
        <f>(I62*21)/100</f>
      </c>
      <c r="P62" t="s">
        <v>23</v>
      </c>
    </row>
    <row r="63" spans="1:5" ht="25.5">
      <c r="A63" s="34" t="s">
        <v>50</v>
      </c>
      <c r="E63" s="35" t="s">
        <v>361</v>
      </c>
    </row>
    <row r="64" spans="1:5" ht="12.75">
      <c r="A64" s="36" t="s">
        <v>52</v>
      </c>
      <c r="E64" s="37" t="s">
        <v>354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0+O8+O18+O28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362</v>
      </c>
      <c r="I3" s="42">
        <f>0+I8+I18+I28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362</v>
      </c>
      <c r="D4" s="6"/>
      <c r="E4" s="18" t="s">
        <v>363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5" t="s">
        <v>45</v>
      </c>
      <c r="B9" s="29" t="s">
        <v>29</v>
      </c>
      <c r="C9" s="29" t="s">
        <v>73</v>
      </c>
      <c r="D9" s="25" t="s">
        <v>47</v>
      </c>
      <c r="E9" s="30" t="s">
        <v>75</v>
      </c>
      <c r="F9" s="31" t="s">
        <v>76</v>
      </c>
      <c r="G9" s="32">
        <v>112.325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364</v>
      </c>
    </row>
    <row r="11" spans="1:5" ht="12.75">
      <c r="A11" s="38" t="s">
        <v>52</v>
      </c>
      <c r="E11" s="37" t="s">
        <v>365</v>
      </c>
    </row>
    <row r="12" spans="1:16" ht="12.75">
      <c r="A12" s="25" t="s">
        <v>45</v>
      </c>
      <c r="B12" s="29" t="s">
        <v>23</v>
      </c>
      <c r="C12" s="29" t="s">
        <v>46</v>
      </c>
      <c r="D12" s="25" t="s">
        <v>47</v>
      </c>
      <c r="E12" s="30" t="s">
        <v>48</v>
      </c>
      <c r="F12" s="31" t="s">
        <v>49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40.25">
      <c r="A13" s="34" t="s">
        <v>50</v>
      </c>
      <c r="E13" s="35" t="s">
        <v>366</v>
      </c>
    </row>
    <row r="14" spans="1:5" ht="12.75">
      <c r="A14" s="38" t="s">
        <v>52</v>
      </c>
      <c r="E14" s="37" t="s">
        <v>47</v>
      </c>
    </row>
    <row r="15" spans="1:16" ht="12.75">
      <c r="A15" s="25" t="s">
        <v>45</v>
      </c>
      <c r="B15" s="29" t="s">
        <v>22</v>
      </c>
      <c r="C15" s="29" t="s">
        <v>367</v>
      </c>
      <c r="D15" s="25" t="s">
        <v>47</v>
      </c>
      <c r="E15" s="30" t="s">
        <v>368</v>
      </c>
      <c r="F15" s="31" t="s">
        <v>49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369</v>
      </c>
    </row>
    <row r="17" spans="1:5" ht="12.75">
      <c r="A17" s="36" t="s">
        <v>52</v>
      </c>
      <c r="E17" s="37" t="s">
        <v>47</v>
      </c>
    </row>
    <row r="18" spans="1:18" ht="12.75" customHeight="1">
      <c r="A18" s="6" t="s">
        <v>43</v>
      </c>
      <c r="B18" s="6"/>
      <c r="C18" s="40" t="s">
        <v>29</v>
      </c>
      <c r="D18" s="6"/>
      <c r="E18" s="27" t="s">
        <v>57</v>
      </c>
      <c r="F18" s="6"/>
      <c r="G18" s="6"/>
      <c r="H18" s="6"/>
      <c r="I18" s="41">
        <f>0+Q18</f>
      </c>
      <c r="O18">
        <f>0+R18</f>
      </c>
      <c r="Q18">
        <f>0+I19+I22+I25</f>
      </c>
      <c r="R18">
        <f>0+O19+O22+O25</f>
      </c>
    </row>
    <row r="19" spans="1:16" ht="25.5">
      <c r="A19" s="25" t="s">
        <v>45</v>
      </c>
      <c r="B19" s="29" t="s">
        <v>33</v>
      </c>
      <c r="C19" s="29" t="s">
        <v>370</v>
      </c>
      <c r="D19" s="25" t="s">
        <v>47</v>
      </c>
      <c r="E19" s="30" t="s">
        <v>371</v>
      </c>
      <c r="F19" s="31" t="s">
        <v>88</v>
      </c>
      <c r="G19" s="32">
        <v>87.675</v>
      </c>
      <c r="H19" s="33">
        <v>0</v>
      </c>
      <c r="I19" s="33">
        <f>ROUND(ROUND(H19,2)*ROUND(G19,3),2)</f>
      </c>
      <c r="O19">
        <f>(I19*21)/100</f>
      </c>
      <c r="P19" t="s">
        <v>23</v>
      </c>
    </row>
    <row r="20" spans="1:5" ht="38.25">
      <c r="A20" s="34" t="s">
        <v>50</v>
      </c>
      <c r="E20" s="35" t="s">
        <v>372</v>
      </c>
    </row>
    <row r="21" spans="1:5" ht="178.5">
      <c r="A21" s="38" t="s">
        <v>52</v>
      </c>
      <c r="E21" s="37" t="s">
        <v>373</v>
      </c>
    </row>
    <row r="22" spans="1:16" ht="25.5">
      <c r="A22" s="25" t="s">
        <v>45</v>
      </c>
      <c r="B22" s="29" t="s">
        <v>35</v>
      </c>
      <c r="C22" s="29" t="s">
        <v>106</v>
      </c>
      <c r="D22" s="25" t="s">
        <v>47</v>
      </c>
      <c r="E22" s="30" t="s">
        <v>107</v>
      </c>
      <c r="F22" s="31" t="s">
        <v>88</v>
      </c>
      <c r="G22" s="32">
        <v>112.325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25.5">
      <c r="A23" s="34" t="s">
        <v>50</v>
      </c>
      <c r="E23" s="35" t="s">
        <v>93</v>
      </c>
    </row>
    <row r="24" spans="1:5" ht="25.5">
      <c r="A24" s="38" t="s">
        <v>52</v>
      </c>
      <c r="E24" s="37" t="s">
        <v>374</v>
      </c>
    </row>
    <row r="25" spans="1:16" ht="12.75">
      <c r="A25" s="25" t="s">
        <v>45</v>
      </c>
      <c r="B25" s="29" t="s">
        <v>37</v>
      </c>
      <c r="C25" s="29" t="s">
        <v>173</v>
      </c>
      <c r="D25" s="25" t="s">
        <v>47</v>
      </c>
      <c r="E25" s="30" t="s">
        <v>174</v>
      </c>
      <c r="F25" s="31" t="s">
        <v>68</v>
      </c>
      <c r="G25" s="32">
        <v>500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12.75">
      <c r="A27" s="36" t="s">
        <v>52</v>
      </c>
      <c r="E27" s="37" t="s">
        <v>375</v>
      </c>
    </row>
    <row r="28" spans="1:18" ht="12.75" customHeight="1">
      <c r="A28" s="6" t="s">
        <v>43</v>
      </c>
      <c r="B28" s="6"/>
      <c r="C28" s="40" t="s">
        <v>35</v>
      </c>
      <c r="D28" s="6"/>
      <c r="E28" s="27" t="s">
        <v>220</v>
      </c>
      <c r="F28" s="6"/>
      <c r="G28" s="6"/>
      <c r="H28" s="6"/>
      <c r="I28" s="41">
        <f>0+Q28</f>
      </c>
      <c r="O28">
        <f>0+R28</f>
      </c>
      <c r="Q28">
        <f>0+I29+I32</f>
      </c>
      <c r="R28">
        <f>0+O29+O32</f>
      </c>
    </row>
    <row r="29" spans="1:16" ht="12.75">
      <c r="A29" s="25" t="s">
        <v>45</v>
      </c>
      <c r="B29" s="29" t="s">
        <v>99</v>
      </c>
      <c r="C29" s="29" t="s">
        <v>376</v>
      </c>
      <c r="D29" s="25" t="s">
        <v>74</v>
      </c>
      <c r="E29" s="30" t="s">
        <v>377</v>
      </c>
      <c r="F29" s="31" t="s">
        <v>68</v>
      </c>
      <c r="G29" s="32">
        <v>500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378</v>
      </c>
    </row>
    <row r="31" spans="1:5" ht="12.75">
      <c r="A31" s="38" t="s">
        <v>52</v>
      </c>
      <c r="E31" s="37" t="s">
        <v>375</v>
      </c>
    </row>
    <row r="32" spans="1:16" ht="12.75">
      <c r="A32" s="25" t="s">
        <v>45</v>
      </c>
      <c r="B32" s="29" t="s">
        <v>105</v>
      </c>
      <c r="C32" s="29" t="s">
        <v>376</v>
      </c>
      <c r="D32" s="25" t="s">
        <v>79</v>
      </c>
      <c r="E32" s="30" t="s">
        <v>377</v>
      </c>
      <c r="F32" s="31" t="s">
        <v>68</v>
      </c>
      <c r="G32" s="32">
        <v>500</v>
      </c>
      <c r="H32" s="33">
        <v>0</v>
      </c>
      <c r="I32" s="33">
        <f>ROUND(ROUND(H32,2)*ROUND(G32,3),2)</f>
      </c>
      <c r="O32">
        <f>(I32*21)/100</f>
      </c>
      <c r="P32" t="s">
        <v>23</v>
      </c>
    </row>
    <row r="33" spans="1:5" ht="12.75">
      <c r="A33" s="34" t="s">
        <v>50</v>
      </c>
      <c r="E33" s="35" t="s">
        <v>379</v>
      </c>
    </row>
    <row r="34" spans="1:5" ht="12.75">
      <c r="A34" s="36" t="s">
        <v>52</v>
      </c>
      <c r="E34" s="37" t="s">
        <v>375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380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380</v>
      </c>
      <c r="D4" s="6"/>
      <c r="E4" s="18" t="s">
        <v>381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40</v>
      </c>
      <c r="D8" s="19"/>
      <c r="E8" s="27" t="s">
        <v>285</v>
      </c>
      <c r="F8" s="19"/>
      <c r="G8" s="19"/>
      <c r="H8" s="19"/>
      <c r="I8" s="28">
        <f>0+Q8</f>
      </c>
      <c r="O8">
        <f>0+R8</f>
      </c>
      <c r="Q8">
        <f>0+I9+I12+I15+I18+I21+I24+I27+I30+I33+I36+I39</f>
      </c>
      <c r="R8">
        <f>0+O9+O12+O15+O18+O21+O24+O27+O30+O33+O36+O39</f>
      </c>
    </row>
    <row r="9" spans="1:16" ht="25.5">
      <c r="A9" s="25" t="s">
        <v>45</v>
      </c>
      <c r="B9" s="29" t="s">
        <v>29</v>
      </c>
      <c r="C9" s="29" t="s">
        <v>382</v>
      </c>
      <c r="D9" s="25" t="s">
        <v>47</v>
      </c>
      <c r="E9" s="30" t="s">
        <v>383</v>
      </c>
      <c r="F9" s="31" t="s">
        <v>60</v>
      </c>
      <c r="G9" s="32">
        <v>16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76.5">
      <c r="A11" s="38" t="s">
        <v>52</v>
      </c>
      <c r="E11" s="37" t="s">
        <v>384</v>
      </c>
    </row>
    <row r="12" spans="1:16" ht="12.75">
      <c r="A12" s="25" t="s">
        <v>45</v>
      </c>
      <c r="B12" s="29" t="s">
        <v>23</v>
      </c>
      <c r="C12" s="29" t="s">
        <v>385</v>
      </c>
      <c r="D12" s="25" t="s">
        <v>47</v>
      </c>
      <c r="E12" s="30" t="s">
        <v>386</v>
      </c>
      <c r="F12" s="31" t="s">
        <v>60</v>
      </c>
      <c r="G12" s="32">
        <v>22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387</v>
      </c>
    </row>
    <row r="14" spans="1:5" ht="63.75">
      <c r="A14" s="38" t="s">
        <v>52</v>
      </c>
      <c r="E14" s="37" t="s">
        <v>388</v>
      </c>
    </row>
    <row r="15" spans="1:16" ht="12.75">
      <c r="A15" s="25" t="s">
        <v>45</v>
      </c>
      <c r="B15" s="29" t="s">
        <v>22</v>
      </c>
      <c r="C15" s="29" t="s">
        <v>389</v>
      </c>
      <c r="D15" s="25" t="s">
        <v>47</v>
      </c>
      <c r="E15" s="30" t="s">
        <v>390</v>
      </c>
      <c r="F15" s="31" t="s">
        <v>60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47</v>
      </c>
    </row>
    <row r="17" spans="1:5" ht="25.5">
      <c r="A17" s="38" t="s">
        <v>52</v>
      </c>
      <c r="E17" s="37" t="s">
        <v>391</v>
      </c>
    </row>
    <row r="18" spans="1:16" ht="12.75">
      <c r="A18" s="25" t="s">
        <v>45</v>
      </c>
      <c r="B18" s="29" t="s">
        <v>33</v>
      </c>
      <c r="C18" s="29" t="s">
        <v>392</v>
      </c>
      <c r="D18" s="25" t="s">
        <v>47</v>
      </c>
      <c r="E18" s="30" t="s">
        <v>393</v>
      </c>
      <c r="F18" s="31" t="s">
        <v>68</v>
      </c>
      <c r="G18" s="32">
        <v>20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12.75">
      <c r="A19" s="34" t="s">
        <v>50</v>
      </c>
      <c r="E19" s="35" t="s">
        <v>394</v>
      </c>
    </row>
    <row r="20" spans="1:5" ht="25.5">
      <c r="A20" s="38" t="s">
        <v>52</v>
      </c>
      <c r="E20" s="37" t="s">
        <v>395</v>
      </c>
    </row>
    <row r="21" spans="1:16" ht="12.75">
      <c r="A21" s="25" t="s">
        <v>45</v>
      </c>
      <c r="B21" s="29" t="s">
        <v>35</v>
      </c>
      <c r="C21" s="29" t="s">
        <v>396</v>
      </c>
      <c r="D21" s="25" t="s">
        <v>47</v>
      </c>
      <c r="E21" s="30" t="s">
        <v>397</v>
      </c>
      <c r="F21" s="31" t="s">
        <v>60</v>
      </c>
      <c r="G21" s="32">
        <v>4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25.5">
      <c r="A23" s="38" t="s">
        <v>52</v>
      </c>
      <c r="E23" s="37" t="s">
        <v>398</v>
      </c>
    </row>
    <row r="24" spans="1:16" ht="12.75">
      <c r="A24" s="25" t="s">
        <v>45</v>
      </c>
      <c r="B24" s="29" t="s">
        <v>37</v>
      </c>
      <c r="C24" s="29" t="s">
        <v>399</v>
      </c>
      <c r="D24" s="25" t="s">
        <v>47</v>
      </c>
      <c r="E24" s="30" t="s">
        <v>400</v>
      </c>
      <c r="F24" s="31" t="s">
        <v>60</v>
      </c>
      <c r="G24" s="32">
        <v>14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387</v>
      </c>
    </row>
    <row r="26" spans="1:5" ht="51">
      <c r="A26" s="38" t="s">
        <v>52</v>
      </c>
      <c r="E26" s="37" t="s">
        <v>401</v>
      </c>
    </row>
    <row r="27" spans="1:16" ht="25.5">
      <c r="A27" s="25" t="s">
        <v>45</v>
      </c>
      <c r="B27" s="29" t="s">
        <v>99</v>
      </c>
      <c r="C27" s="29" t="s">
        <v>402</v>
      </c>
      <c r="D27" s="25" t="s">
        <v>47</v>
      </c>
      <c r="E27" s="30" t="s">
        <v>403</v>
      </c>
      <c r="F27" s="31" t="s">
        <v>60</v>
      </c>
      <c r="G27" s="32">
        <v>16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47</v>
      </c>
    </row>
    <row r="29" spans="1:5" ht="89.25">
      <c r="A29" s="38" t="s">
        <v>52</v>
      </c>
      <c r="E29" s="37" t="s">
        <v>404</v>
      </c>
    </row>
    <row r="30" spans="1:16" ht="12.75">
      <c r="A30" s="25" t="s">
        <v>45</v>
      </c>
      <c r="B30" s="29" t="s">
        <v>105</v>
      </c>
      <c r="C30" s="29" t="s">
        <v>405</v>
      </c>
      <c r="D30" s="25" t="s">
        <v>47</v>
      </c>
      <c r="E30" s="30" t="s">
        <v>406</v>
      </c>
      <c r="F30" s="31" t="s">
        <v>60</v>
      </c>
      <c r="G30" s="32">
        <v>4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407</v>
      </c>
    </row>
    <row r="32" spans="1:5" ht="25.5">
      <c r="A32" s="38" t="s">
        <v>52</v>
      </c>
      <c r="E32" s="37" t="s">
        <v>408</v>
      </c>
    </row>
    <row r="33" spans="1:16" ht="25.5">
      <c r="A33" s="25" t="s">
        <v>45</v>
      </c>
      <c r="B33" s="29" t="s">
        <v>40</v>
      </c>
      <c r="C33" s="29" t="s">
        <v>409</v>
      </c>
      <c r="D33" s="25" t="s">
        <v>47</v>
      </c>
      <c r="E33" s="30" t="s">
        <v>410</v>
      </c>
      <c r="F33" s="31" t="s">
        <v>68</v>
      </c>
      <c r="G33" s="32">
        <v>133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25.5">
      <c r="A34" s="34" t="s">
        <v>50</v>
      </c>
      <c r="E34" s="35" t="s">
        <v>411</v>
      </c>
    </row>
    <row r="35" spans="1:5" ht="12.75">
      <c r="A35" s="38" t="s">
        <v>52</v>
      </c>
      <c r="E35" s="37" t="s">
        <v>412</v>
      </c>
    </row>
    <row r="36" spans="1:16" ht="25.5">
      <c r="A36" s="25" t="s">
        <v>45</v>
      </c>
      <c r="B36" s="29" t="s">
        <v>42</v>
      </c>
      <c r="C36" s="29" t="s">
        <v>413</v>
      </c>
      <c r="D36" s="25" t="s">
        <v>47</v>
      </c>
      <c r="E36" s="30" t="s">
        <v>414</v>
      </c>
      <c r="F36" s="31" t="s">
        <v>68</v>
      </c>
      <c r="G36" s="32">
        <v>133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51">
      <c r="A37" s="34" t="s">
        <v>50</v>
      </c>
      <c r="E37" s="35" t="s">
        <v>415</v>
      </c>
    </row>
    <row r="38" spans="1:5" ht="12.75">
      <c r="A38" s="38" t="s">
        <v>52</v>
      </c>
      <c r="E38" s="37" t="s">
        <v>412</v>
      </c>
    </row>
    <row r="39" spans="1:16" ht="12.75">
      <c r="A39" s="25" t="s">
        <v>45</v>
      </c>
      <c r="B39" s="29" t="s">
        <v>115</v>
      </c>
      <c r="C39" s="29" t="s">
        <v>416</v>
      </c>
      <c r="D39" s="25" t="s">
        <v>47</v>
      </c>
      <c r="E39" s="30" t="s">
        <v>417</v>
      </c>
      <c r="F39" s="31" t="s">
        <v>68</v>
      </c>
      <c r="G39" s="32">
        <v>1500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418</v>
      </c>
    </row>
    <row r="41" spans="1:5" ht="12.75">
      <c r="A41" s="36" t="s">
        <v>52</v>
      </c>
      <c r="E41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419</v>
      </c>
      <c r="I3" s="42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419</v>
      </c>
      <c r="D4" s="6"/>
      <c r="E4" s="18" t="s">
        <v>420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0+I9+I12+I15+I18+I21+I24+I27+I30+I33+I36</f>
      </c>
      <c r="R8">
        <f>0+O9+O12+O15+O18+O21+O24+O27+O30+O33+O36</f>
      </c>
    </row>
    <row r="9" spans="1:16" ht="12.75">
      <c r="A9" s="25" t="s">
        <v>45</v>
      </c>
      <c r="B9" s="29" t="s">
        <v>29</v>
      </c>
      <c r="C9" s="29" t="s">
        <v>421</v>
      </c>
      <c r="D9" s="25" t="s">
        <v>47</v>
      </c>
      <c r="E9" s="30" t="s">
        <v>422</v>
      </c>
      <c r="F9" s="31" t="s">
        <v>49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02">
      <c r="A10" s="34" t="s">
        <v>50</v>
      </c>
      <c r="E10" s="35" t="s">
        <v>423</v>
      </c>
    </row>
    <row r="11" spans="1:5" ht="12.75">
      <c r="A11" s="38" t="s">
        <v>52</v>
      </c>
      <c r="E11" s="37" t="s">
        <v>47</v>
      </c>
    </row>
    <row r="12" spans="1:16" ht="12.75">
      <c r="A12" s="25" t="s">
        <v>45</v>
      </c>
      <c r="B12" s="29" t="s">
        <v>23</v>
      </c>
      <c r="C12" s="29" t="s">
        <v>424</v>
      </c>
      <c r="D12" s="25" t="s">
        <v>47</v>
      </c>
      <c r="E12" s="30" t="s">
        <v>425</v>
      </c>
      <c r="F12" s="31" t="s">
        <v>49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23</v>
      </c>
    </row>
    <row r="13" spans="1:5" ht="12.75">
      <c r="A13" s="34" t="s">
        <v>50</v>
      </c>
      <c r="E13" s="35" t="s">
        <v>426</v>
      </c>
    </row>
    <row r="14" spans="1:5" ht="12.75">
      <c r="A14" s="38" t="s">
        <v>52</v>
      </c>
      <c r="E14" s="37" t="s">
        <v>47</v>
      </c>
    </row>
    <row r="15" spans="1:16" ht="12.75">
      <c r="A15" s="25" t="s">
        <v>45</v>
      </c>
      <c r="B15" s="29" t="s">
        <v>22</v>
      </c>
      <c r="C15" s="29" t="s">
        <v>427</v>
      </c>
      <c r="D15" s="25" t="s">
        <v>47</v>
      </c>
      <c r="E15" s="30" t="s">
        <v>428</v>
      </c>
      <c r="F15" s="31" t="s">
        <v>49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23</v>
      </c>
    </row>
    <row r="16" spans="1:5" ht="12.75">
      <c r="A16" s="34" t="s">
        <v>50</v>
      </c>
      <c r="E16" s="35" t="s">
        <v>429</v>
      </c>
    </row>
    <row r="17" spans="1:5" ht="12.75">
      <c r="A17" s="38" t="s">
        <v>52</v>
      </c>
      <c r="E17" s="37" t="s">
        <v>47</v>
      </c>
    </row>
    <row r="18" spans="1:16" ht="12.75">
      <c r="A18" s="25" t="s">
        <v>45</v>
      </c>
      <c r="B18" s="29" t="s">
        <v>33</v>
      </c>
      <c r="C18" s="29" t="s">
        <v>430</v>
      </c>
      <c r="D18" s="25" t="s">
        <v>47</v>
      </c>
      <c r="E18" s="30" t="s">
        <v>431</v>
      </c>
      <c r="F18" s="31" t="s">
        <v>60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23</v>
      </c>
    </row>
    <row r="19" spans="1:5" ht="38.25">
      <c r="A19" s="34" t="s">
        <v>50</v>
      </c>
      <c r="E19" s="35" t="s">
        <v>432</v>
      </c>
    </row>
    <row r="20" spans="1:5" ht="12.75">
      <c r="A20" s="38" t="s">
        <v>52</v>
      </c>
      <c r="E20" s="37" t="s">
        <v>47</v>
      </c>
    </row>
    <row r="21" spans="1:16" ht="12.75">
      <c r="A21" s="25" t="s">
        <v>45</v>
      </c>
      <c r="B21" s="29" t="s">
        <v>35</v>
      </c>
      <c r="C21" s="29" t="s">
        <v>433</v>
      </c>
      <c r="D21" s="25" t="s">
        <v>47</v>
      </c>
      <c r="E21" s="30" t="s">
        <v>434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8" t="s">
        <v>52</v>
      </c>
      <c r="E23" s="37" t="s">
        <v>47</v>
      </c>
    </row>
    <row r="24" spans="1:16" ht="12.75">
      <c r="A24" s="25" t="s">
        <v>45</v>
      </c>
      <c r="B24" s="29" t="s">
        <v>37</v>
      </c>
      <c r="C24" s="29" t="s">
        <v>435</v>
      </c>
      <c r="D24" s="25" t="s">
        <v>47</v>
      </c>
      <c r="E24" s="30" t="s">
        <v>436</v>
      </c>
      <c r="F24" s="31" t="s">
        <v>49</v>
      </c>
      <c r="G24" s="32">
        <v>1</v>
      </c>
      <c r="H24" s="33">
        <v>0</v>
      </c>
      <c r="I24" s="33">
        <f>ROUND(ROUND(H24,2)*ROUND(G24,3),2)</f>
      </c>
      <c r="O24">
        <f>(I24*21)/100</f>
      </c>
      <c r="P24" t="s">
        <v>23</v>
      </c>
    </row>
    <row r="25" spans="1:5" ht="12.75">
      <c r="A25" s="34" t="s">
        <v>50</v>
      </c>
      <c r="E25" s="35" t="s">
        <v>437</v>
      </c>
    </row>
    <row r="26" spans="1:5" ht="12.75">
      <c r="A26" s="38" t="s">
        <v>52</v>
      </c>
      <c r="E26" s="37" t="s">
        <v>47</v>
      </c>
    </row>
    <row r="27" spans="1:16" ht="12.75">
      <c r="A27" s="25" t="s">
        <v>45</v>
      </c>
      <c r="B27" s="29" t="s">
        <v>99</v>
      </c>
      <c r="C27" s="29" t="s">
        <v>438</v>
      </c>
      <c r="D27" s="25" t="s">
        <v>47</v>
      </c>
      <c r="E27" s="30" t="s">
        <v>439</v>
      </c>
      <c r="F27" s="31" t="s">
        <v>49</v>
      </c>
      <c r="G27" s="32">
        <v>1</v>
      </c>
      <c r="H27" s="33">
        <v>0</v>
      </c>
      <c r="I27" s="33">
        <f>ROUND(ROUND(H27,2)*ROUND(G27,3),2)</f>
      </c>
      <c r="O27">
        <f>(I27*21)/100</f>
      </c>
      <c r="P27" t="s">
        <v>23</v>
      </c>
    </row>
    <row r="28" spans="1:5" ht="12.75">
      <c r="A28" s="34" t="s">
        <v>50</v>
      </c>
      <c r="E28" s="35" t="s">
        <v>440</v>
      </c>
    </row>
    <row r="29" spans="1:5" ht="12.75">
      <c r="A29" s="38" t="s">
        <v>52</v>
      </c>
      <c r="E29" s="37" t="s">
        <v>47</v>
      </c>
    </row>
    <row r="30" spans="1:16" ht="12.75">
      <c r="A30" s="25" t="s">
        <v>45</v>
      </c>
      <c r="B30" s="29" t="s">
        <v>105</v>
      </c>
      <c r="C30" s="29" t="s">
        <v>441</v>
      </c>
      <c r="D30" s="25" t="s">
        <v>47</v>
      </c>
      <c r="E30" s="30" t="s">
        <v>442</v>
      </c>
      <c r="F30" s="31" t="s">
        <v>49</v>
      </c>
      <c r="G30" s="32">
        <v>1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443</v>
      </c>
    </row>
    <row r="32" spans="1:5" ht="12.75">
      <c r="A32" s="38" t="s">
        <v>52</v>
      </c>
      <c r="E32" s="37" t="s">
        <v>47</v>
      </c>
    </row>
    <row r="33" spans="1:16" ht="12.75">
      <c r="A33" s="25" t="s">
        <v>45</v>
      </c>
      <c r="B33" s="29" t="s">
        <v>40</v>
      </c>
      <c r="C33" s="29" t="s">
        <v>444</v>
      </c>
      <c r="D33" s="25" t="s">
        <v>47</v>
      </c>
      <c r="E33" s="30" t="s">
        <v>445</v>
      </c>
      <c r="F33" s="31" t="s">
        <v>49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446</v>
      </c>
    </row>
    <row r="35" spans="1:5" ht="12.75">
      <c r="A35" s="38" t="s">
        <v>52</v>
      </c>
      <c r="E35" s="37" t="s">
        <v>47</v>
      </c>
    </row>
    <row r="36" spans="1:16" ht="12.75">
      <c r="A36" s="25" t="s">
        <v>45</v>
      </c>
      <c r="B36" s="29" t="s">
        <v>42</v>
      </c>
      <c r="C36" s="29" t="s">
        <v>447</v>
      </c>
      <c r="D36" s="25" t="s">
        <v>47</v>
      </c>
      <c r="E36" s="30" t="s">
        <v>448</v>
      </c>
      <c r="F36" s="31" t="s">
        <v>49</v>
      </c>
      <c r="G36" s="32">
        <v>1</v>
      </c>
      <c r="H36" s="33">
        <v>0</v>
      </c>
      <c r="I36" s="33">
        <f>ROUND(ROUND(H36,2)*ROUND(G36,3),2)</f>
      </c>
      <c r="O36">
        <f>(I36*21)/100</f>
      </c>
      <c r="P36" t="s">
        <v>23</v>
      </c>
    </row>
    <row r="37" spans="1:5" ht="25.5">
      <c r="A37" s="34" t="s">
        <v>50</v>
      </c>
      <c r="E37" s="35" t="s">
        <v>449</v>
      </c>
    </row>
    <row r="38" spans="1:5" ht="12.75">
      <c r="A38" s="36" t="s">
        <v>52</v>
      </c>
      <c r="E38" s="37" t="s">
        <v>47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