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90" yWindow="550" windowWidth="18880" windowHeight="6740" activeTab="0"/>
  </bookViews>
  <sheets>
    <sheet name="Rekapitulace stavby" sheetId="1" r:id="rId1"/>
    <sheet name="003-19 - Stavební opravy ..." sheetId="2" r:id="rId2"/>
  </sheets>
  <definedNames>
    <definedName name="_xlnm.Print_Area" localSheetId="1">'003-19 - Stavební opravy ...'!$C$4:$Q$70,'003-19 - Stavební opravy ...'!$C$76:$Q$126,'003-19 - Stavební opravy ...'!$C$132:$Q$505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'003-19 - Stavební opravy ...'!$141:$141</definedName>
  </definedNames>
  <calcPr calcId="124519"/>
</workbook>
</file>

<file path=xl/sharedStrings.xml><?xml version="1.0" encoding="utf-8"?>
<sst xmlns="http://schemas.openxmlformats.org/spreadsheetml/2006/main" count="3052" uniqueCount="375">
  <si>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</si>
  <si>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</si>
  <si>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</si>
  <si>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</si>
  <si>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</si>
  <si>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</si>
  <si>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</si>
  <si>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</si>
  <si>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</si>
  <si>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</si>
  <si>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</si>
  <si>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</si>
  <si>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</si>
  <si>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</si>
  <si>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</si>
  <si>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</si>
  <si>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003/19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</si>
  <si>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</si>
  <si>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</si>
  <si>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</si>
  <si>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</si>
  <si>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</si>
  <si>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</si>
  <si>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</si>
  <si>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</si>
  <si>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</si>
  <si>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</si>
  <si>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</si>
  <si>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</si>
  <si>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</si>
  <si>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</si>
  <si>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</si>
  <si>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</si>
  <si>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</si>
  <si>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</si>
  <si>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</si>
  <si>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</si>
  <si>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</si>
  <si>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</si>
  <si>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</si>
  <si>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</si>
  <si>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</si>
  <si>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</si>
  <si>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</si>
  <si>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</si>
  <si>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</si>
  <si>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</si>
  <si>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</si>
  <si>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</si>
  <si>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</si>
  <si>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</si>
  <si>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</si>
  <si>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</si>
  <si>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</si>
  <si>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</si>
  <si>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</si>
  <si>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</si>
  <si>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</si>
  <si>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</si>
  <si>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</si>
  <si>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</si>
  <si>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</si>
  <si>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</si>
  <si>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</si>
  <si>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</si>
  <si>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</si>
  <si>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</si>
  <si>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</si>
  <si>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</si>
  <si>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</si>
  <si>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</si>
  <si>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</si>
  <si>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{b1171144-2841-45dd-b3ae-81e7820f1cf7}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</si>
  <si>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</si>
  <si>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</si>
  <si>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</si>
  <si>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</si>
  <si>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</si>
  <si>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</si>
  <si>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</si>
  <si>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</si>
  <si>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</si>
  <si>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</si>
  <si>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</si>
  <si>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</si>
  <si>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</si>
  <si>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</si>
  <si>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</si>
  <si>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</si>
  <si>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</si>
  <si>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</si>
  <si>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</si>
  <si>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</si>
  <si>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</si>
  <si>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</si>
  <si>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</si>
  <si>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</si>
  <si>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</si>
  <si>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</si>
  <si>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</si>
  <si>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</si>
  <si>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</si>
  <si>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</si>
  <si>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</si>
  <si>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</si>
  <si>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</si>
  <si>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</si>
  <si>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</si>
  <si>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</si>
  <si>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</si>
  <si>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</si>
  <si>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</si>
  <si>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</si>
  <si>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</si>
  <si>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</si>
  <si>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</si>
  <si>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</si>
  <si>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</si>
  <si>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</si>
  <si>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</si>
  <si>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</si>
  <si>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</si>
  <si>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</si>
  <si>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m3</t>
  </si>
  <si>
    <t>4</t>
  </si>
  <si>
    <t>71034551</t>
  </si>
  <si>
    <t>VV</t>
  </si>
  <si>
    <t>-1072218112</t>
  </si>
  <si>
    <t>3</t>
  </si>
  <si>
    <t>97777534</t>
  </si>
  <si>
    <t>-177267511</t>
  </si>
  <si>
    <t>5</t>
  </si>
  <si>
    <t>-700768146</t>
  </si>
  <si>
    <t>-2019152160</t>
  </si>
  <si>
    <t>1196971199</t>
  </si>
  <si>
    <t>8</t>
  </si>
  <si>
    <t>276193939</t>
  </si>
  <si>
    <t>318821307</t>
  </si>
  <si>
    <t>m</t>
  </si>
  <si>
    <t>-271710009</t>
  </si>
  <si>
    <t>m2</t>
  </si>
  <si>
    <t>-1208019796</t>
  </si>
  <si>
    <t>kus</t>
  </si>
  <si>
    <t>916630980</t>
  </si>
  <si>
    <t>90079712</t>
  </si>
  <si>
    <t>-1905406993</t>
  </si>
  <si>
    <t>-731247673</t>
  </si>
  <si>
    <t>16</t>
  </si>
  <si>
    <t>-2109578290</t>
  </si>
  <si>
    <t>1288879527</t>
  </si>
  <si>
    <t>M</t>
  </si>
  <si>
    <t>-1137945051</t>
  </si>
  <si>
    <t>612135101</t>
  </si>
  <si>
    <t>Hrubá výplň rýh ve stěnách maltou jakékoli šířky rýhy</t>
  </si>
  <si>
    <t>-1871905094</t>
  </si>
  <si>
    <t>612142001</t>
  </si>
  <si>
    <t>Potažení vnitřních stěn sklovláknitým pletivem vtlačeným do tenkovrstvé hmoty</t>
  </si>
  <si>
    <t>-1129838807</t>
  </si>
  <si>
    <t>612325121</t>
  </si>
  <si>
    <t>Vápenocementová štuková omítka rýh ve stěnách šířky do 150 mm</t>
  </si>
  <si>
    <t>639963682</t>
  </si>
  <si>
    <t>612311131</t>
  </si>
  <si>
    <t>Potažení vnitřních stěn vápenným štukem tloušťky do 3 mm</t>
  </si>
  <si>
    <t>1335408380</t>
  </si>
  <si>
    <t>612325422</t>
  </si>
  <si>
    <t>Oprava vnitřní vápenocementové štukové omítky stěn v rozsahu plochy do 30%</t>
  </si>
  <si>
    <t>852004797</t>
  </si>
  <si>
    <t>619995001</t>
  </si>
  <si>
    <t>Začištění omítek kolem oken, dveří, podlah nebo obkladů</t>
  </si>
  <si>
    <t>-378532546</t>
  </si>
  <si>
    <t>1245166535</t>
  </si>
  <si>
    <t>322277552</t>
  </si>
  <si>
    <t>622531011</t>
  </si>
  <si>
    <t>Tenkovrstvá silikonová zrnitá omítka tl. 1,5 mm včetně penetrace vnějších stěn</t>
  </si>
  <si>
    <t>756708870</t>
  </si>
  <si>
    <t>631312141</t>
  </si>
  <si>
    <t>Doplnění rýh v dosavadních mazaninách betonem prostým</t>
  </si>
  <si>
    <t>555113828</t>
  </si>
  <si>
    <t>642942111</t>
  </si>
  <si>
    <t>Osazování zárubní nebo rámů dveřních kovových do 2,5 m2 na MC</t>
  </si>
  <si>
    <t>-568379947</t>
  </si>
  <si>
    <t>55331350</t>
  </si>
  <si>
    <t>zárubeň ocelová pro porobeton 100 800 L/P</t>
  </si>
  <si>
    <t>-219623911</t>
  </si>
  <si>
    <t>1818934198</t>
  </si>
  <si>
    <t>32</t>
  </si>
  <si>
    <t>-1286352980</t>
  </si>
  <si>
    <t>1456603098</t>
  </si>
  <si>
    <t>-2014654523</t>
  </si>
  <si>
    <t>592753691</t>
  </si>
  <si>
    <t>952901311</t>
  </si>
  <si>
    <t>Vyčištění budov zemědělských objektů při jakékoliv výšce podlaží</t>
  </si>
  <si>
    <t>1999916234</t>
  </si>
  <si>
    <t>1878208694</t>
  </si>
  <si>
    <t>2015577238</t>
  </si>
  <si>
    <t>soubor</t>
  </si>
  <si>
    <t>571793232</t>
  </si>
  <si>
    <t>1338527637</t>
  </si>
  <si>
    <t>615335118</t>
  </si>
  <si>
    <t>-1470079396</t>
  </si>
  <si>
    <t>455781726</t>
  </si>
  <si>
    <t>-367632918</t>
  </si>
  <si>
    <t>-1482416124</t>
  </si>
  <si>
    <t>974031122</t>
  </si>
  <si>
    <t>Vysekání rýh ve zdivu cihelném hl do 30 mm š do 70 mm</t>
  </si>
  <si>
    <t>-1317447360</t>
  </si>
  <si>
    <t>997013212</t>
  </si>
  <si>
    <t>Vnitrostaveništní doprava suti a vybouraných hmot pro budovy v do 9 m ručně</t>
  </si>
  <si>
    <t>t</t>
  </si>
  <si>
    <t>-1351974665</t>
  </si>
  <si>
    <t>997013219</t>
  </si>
  <si>
    <t>Příplatek k vnitrostaveništní dopravě suti a vybouraných hmot za zvětšenou dopravu suti ZKD 10 m</t>
  </si>
  <si>
    <t>928679154</t>
  </si>
  <si>
    <t>997013501</t>
  </si>
  <si>
    <t>Odvoz suti a vybouraných hmot na skládku nebo meziskládku do 1 km se složením</t>
  </si>
  <si>
    <t>638760285</t>
  </si>
  <si>
    <t>997013509</t>
  </si>
  <si>
    <t>Příplatek k odvozu suti a vybouraných hmot na skládku ZKD 1 km přes 1 km</t>
  </si>
  <si>
    <t>412756035</t>
  </si>
  <si>
    <t>997013831</t>
  </si>
  <si>
    <t>Poplatek za uložení na skládce (skládkovné) stavebního odpadu směsného kód odpadu 170 904</t>
  </si>
  <si>
    <t>-2066833494</t>
  </si>
  <si>
    <t>998011002</t>
  </si>
  <si>
    <t>Přesun hmot pro budovy zděné v do 12 m</t>
  </si>
  <si>
    <t>-431985321</t>
  </si>
  <si>
    <t>-1069443880</t>
  </si>
  <si>
    <t>-1804162320</t>
  </si>
  <si>
    <t>-466729883</t>
  </si>
  <si>
    <t>-116254641</t>
  </si>
  <si>
    <t>-197838449</t>
  </si>
  <si>
    <t>1048241411</t>
  </si>
  <si>
    <t>-1544484464</t>
  </si>
  <si>
    <t>1190700738</t>
  </si>
  <si>
    <t>%</t>
  </si>
  <si>
    <t>-1057647235</t>
  </si>
  <si>
    <t>1490418168</t>
  </si>
  <si>
    <t>-1064064968</t>
  </si>
  <si>
    <t>-462185155</t>
  </si>
  <si>
    <t>309980127</t>
  </si>
  <si>
    <t>483106741</t>
  </si>
  <si>
    <t>2051234018</t>
  </si>
  <si>
    <t>533512702</t>
  </si>
  <si>
    <t>83125428</t>
  </si>
  <si>
    <t>-793975166</t>
  </si>
  <si>
    <t>1245355375</t>
  </si>
  <si>
    <t>-1467647914</t>
  </si>
  <si>
    <t>-735768229</t>
  </si>
  <si>
    <t>1739030735</t>
  </si>
  <si>
    <t>-1953346286</t>
  </si>
  <si>
    <t>966455534</t>
  </si>
  <si>
    <t>345902794</t>
  </si>
  <si>
    <t>2022417082</t>
  </si>
  <si>
    <t>917629912</t>
  </si>
  <si>
    <t>204740498</t>
  </si>
  <si>
    <t>-1646608433</t>
  </si>
  <si>
    <t>-2090736444</t>
  </si>
  <si>
    <t>216016827</t>
  </si>
  <si>
    <t>-276568857</t>
  </si>
  <si>
    <t>909177316</t>
  </si>
  <si>
    <t>1154864892</t>
  </si>
  <si>
    <t>-1679039559</t>
  </si>
  <si>
    <t>584434495</t>
  </si>
  <si>
    <t>1133933964</t>
  </si>
  <si>
    <t>-508852112</t>
  </si>
  <si>
    <t>-1613064936</t>
  </si>
  <si>
    <t>-1082421320</t>
  </si>
  <si>
    <t>-930861489</t>
  </si>
  <si>
    <t>740104274</t>
  </si>
  <si>
    <t>174887260</t>
  </si>
  <si>
    <t>1232444248</t>
  </si>
  <si>
    <t>2020033045</t>
  </si>
  <si>
    <t>912977400</t>
  </si>
  <si>
    <t>-1504403233</t>
  </si>
  <si>
    <t>455331912</t>
  </si>
  <si>
    <t>-1785916687</t>
  </si>
  <si>
    <t>1999460872</t>
  </si>
  <si>
    <t>45212615</t>
  </si>
  <si>
    <t>-69862882</t>
  </si>
  <si>
    <t>1045971596</t>
  </si>
  <si>
    <t>1014448668</t>
  </si>
  <si>
    <t>355802091</t>
  </si>
  <si>
    <t>1941893030</t>
  </si>
  <si>
    <t>-946177686</t>
  </si>
  <si>
    <t>-1567351113</t>
  </si>
  <si>
    <t>-306098653</t>
  </si>
  <si>
    <t>1857068068</t>
  </si>
  <si>
    <t>-209810077</t>
  </si>
  <si>
    <t>-79695748</t>
  </si>
  <si>
    <t>-102509634</t>
  </si>
  <si>
    <t>2080700789</t>
  </si>
  <si>
    <t>741380000</t>
  </si>
  <si>
    <t>Dodávka a montáž ostatní instalace dle PD</t>
  </si>
  <si>
    <t>1699975396</t>
  </si>
  <si>
    <t>741810000</t>
  </si>
  <si>
    <t>Revize elektroinstalace</t>
  </si>
  <si>
    <t>-938049065</t>
  </si>
  <si>
    <t>998741202</t>
  </si>
  <si>
    <t>Přesun hmot procentní pro silnoproud v objektech v do 12 m</t>
  </si>
  <si>
    <t>1922710828</t>
  </si>
  <si>
    <t>1980030750</t>
  </si>
  <si>
    <t>237752960</t>
  </si>
  <si>
    <t>-1732162179</t>
  </si>
  <si>
    <t>-292978635</t>
  </si>
  <si>
    <t>-34829163</t>
  </si>
  <si>
    <t>-1603362369</t>
  </si>
  <si>
    <t>1982744679</t>
  </si>
  <si>
    <t>2000391974</t>
  </si>
  <si>
    <t>556208951</t>
  </si>
  <si>
    <t>1511513705</t>
  </si>
  <si>
    <t>1376551279</t>
  </si>
  <si>
    <t>-1581025889</t>
  </si>
  <si>
    <t>371532048</t>
  </si>
  <si>
    <t>-828293101</t>
  </si>
  <si>
    <t>1656340348</t>
  </si>
  <si>
    <t>-1555491460</t>
  </si>
  <si>
    <t>-833785199</t>
  </si>
  <si>
    <t>1030643142</t>
  </si>
  <si>
    <t>-401421627</t>
  </si>
  <si>
    <t>1285321787</t>
  </si>
  <si>
    <t>1632840608</t>
  </si>
  <si>
    <t>1000153488</t>
  </si>
  <si>
    <t>66821453</t>
  </si>
  <si>
    <t>-2088311938</t>
  </si>
  <si>
    <t>186635170</t>
  </si>
  <si>
    <t>-1667319425</t>
  </si>
  <si>
    <t>-2134637659</t>
  </si>
  <si>
    <t>1675134778</t>
  </si>
  <si>
    <t>1892083495</t>
  </si>
  <si>
    <t>-743427876</t>
  </si>
  <si>
    <t>659126800</t>
  </si>
  <si>
    <t>1260435713</t>
  </si>
  <si>
    <t>2062392161</t>
  </si>
  <si>
    <t>183185065</t>
  </si>
  <si>
    <t>-200451601</t>
  </si>
  <si>
    <t>-572191629</t>
  </si>
  <si>
    <t>809843671</t>
  </si>
  <si>
    <t>1596368226</t>
  </si>
  <si>
    <t>800423774</t>
  </si>
  <si>
    <t>-32921649</t>
  </si>
  <si>
    <t>-1273509471</t>
  </si>
  <si>
    <t>1105455027</t>
  </si>
  <si>
    <t>-292561288</t>
  </si>
  <si>
    <t>1683033839</t>
  </si>
  <si>
    <t>854519761</t>
  </si>
  <si>
    <t>1002621812</t>
  </si>
  <si>
    <t>521639515</t>
  </si>
  <si>
    <t>783000111</t>
  </si>
  <si>
    <t>Ochrana svislých ploch při provádění nátěrů olepením páskou nebo fólií</t>
  </si>
  <si>
    <t>-990905075</t>
  </si>
  <si>
    <t>-584405831</t>
  </si>
  <si>
    <t>783218111</t>
  </si>
  <si>
    <t>Lazurovací dvojnásobný syntetický nátěr tesařských konstrukcí</t>
  </si>
  <si>
    <t>-1544082537</t>
  </si>
  <si>
    <t>783314101</t>
  </si>
  <si>
    <t>Základní jednonásobný syntetický nátěr zámečnických konstrukcí</t>
  </si>
  <si>
    <t>1149813062</t>
  </si>
  <si>
    <t>783314201</t>
  </si>
  <si>
    <t>Základní antikorozní jednonásobný syntetický standardní nátěr zámečnických konstrukcí</t>
  </si>
  <si>
    <t>1178352993</t>
  </si>
  <si>
    <t>783317101</t>
  </si>
  <si>
    <t>Krycí jednonásobný syntetický standardní nátěr zámečnických konstrukcí</t>
  </si>
  <si>
    <t>-416238008</t>
  </si>
  <si>
    <t>784211101</t>
  </si>
  <si>
    <t>Dvojnásobné bílé malby ze směsí za mokra výborně otěruvzdorných v místnostech výšky do 3,80 m</t>
  </si>
  <si>
    <t>-226581705</t>
  </si>
  <si>
    <t>030001000</t>
  </si>
  <si>
    <t>Zařízení staveniště</t>
  </si>
  <si>
    <t>1024</t>
  </si>
  <si>
    <t>-1411949985</t>
  </si>
  <si>
    <t>-1629705588</t>
  </si>
  <si>
    <t>194171939</t>
  </si>
  <si>
    <t>094002000</t>
  </si>
  <si>
    <t>Ostatní náklady související s výstavbou</t>
  </si>
  <si>
    <t>1873564689</t>
  </si>
  <si>
    <t>Oprava omítek suterénu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</si>
</sst>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4" fontId="26" fillId="4" borderId="0" xfId="0" applyNumberFormat="1" applyFont="1" applyFill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15" fillId="2" borderId="0" xfId="20" applyFont="1" applyFill="1" applyAlignment="1" applyProtection="1">
      <alignment horizontal="center" vertical="center"/>
      <protection/>
    </xf>
    <xf numFmtId="0" fontId="0" fillId="6" borderId="24" xfId="0" applyFont="1" applyFill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workbookViewId="0" topLeftCell="A1">
      <pane ySplit="1" topLeftCell="A2" activePane="bottomLeft" state="frozen"/>
      <selection pane="bottomLeft" activeCell="AG90" sqref="AG90:AM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7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189" t="s">
        <v>8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21" t="s">
        <v>9</v>
      </c>
      <c r="BT2" s="21" t="s">
        <v>10</v>
      </c>
    </row>
    <row r="3" spans="2:72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7" customHeight="1">
      <c r="B4" s="25"/>
      <c r="C4" s="181" t="s">
        <v>12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6"/>
      <c r="AS4" s="20" t="s">
        <v>13</v>
      </c>
      <c r="BS4" s="21" t="s">
        <v>14</v>
      </c>
    </row>
    <row r="5" spans="2:71" ht="14.4" customHeight="1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183" t="s">
        <v>21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7"/>
      <c r="AQ5" s="26"/>
      <c r="BS5" s="21" t="s">
        <v>9</v>
      </c>
    </row>
    <row r="6" spans="2:71" ht="37" customHeight="1">
      <c r="B6" s="25"/>
      <c r="C6" s="27"/>
      <c r="D6" s="30" t="s">
        <v>17</v>
      </c>
      <c r="E6" s="27"/>
      <c r="F6" s="27"/>
      <c r="G6" s="27"/>
      <c r="H6" s="27"/>
      <c r="I6" s="27"/>
      <c r="J6" s="27"/>
      <c r="K6" s="185" t="s">
        <v>374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7"/>
      <c r="AQ6" s="26"/>
      <c r="BS6" s="21" t="s">
        <v>9</v>
      </c>
    </row>
    <row r="7" spans="2:71" ht="14.4" customHeight="1">
      <c r="B7" s="25"/>
      <c r="C7" s="27"/>
      <c r="D7" s="31" t="s">
        <v>18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19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2:71" ht="14.4" customHeight="1">
      <c r="B8" s="25"/>
      <c r="C8" s="27"/>
      <c r="D8" s="31" t="s">
        <v>20</v>
      </c>
      <c r="E8" s="27"/>
      <c r="F8" s="27"/>
      <c r="G8" s="27"/>
      <c r="H8" s="27"/>
      <c r="I8" s="27"/>
      <c r="J8" s="27"/>
      <c r="K8" s="29" t="s">
        <v>21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22</v>
      </c>
      <c r="AL8" s="27"/>
      <c r="AM8" s="27"/>
      <c r="AN8" s="175" t="s">
        <v>21</v>
      </c>
      <c r="AO8" s="27"/>
      <c r="AP8" s="27"/>
      <c r="AQ8" s="26"/>
      <c r="BS8" s="21" t="s">
        <v>9</v>
      </c>
    </row>
    <row r="9" spans="2:71" ht="14.4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2:71" ht="14.4" customHeight="1">
      <c r="B10" s="25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2:71" ht="18.5" customHeight="1">
      <c r="B11" s="25"/>
      <c r="C11" s="27"/>
      <c r="D11" s="27"/>
      <c r="E11" s="29" t="s">
        <v>21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25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2:71" ht="7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2:71" ht="14.4" customHeight="1">
      <c r="B13" s="25"/>
      <c r="C13" s="27"/>
      <c r="D13" s="31" t="s">
        <v>26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2:71" ht="13.5">
      <c r="B14" s="25"/>
      <c r="C14" s="27"/>
      <c r="D14" s="27"/>
      <c r="E14" s="29" t="s">
        <v>21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25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2:71" ht="7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2:71" ht="14.4" customHeight="1">
      <c r="B16" s="25"/>
      <c r="C16" s="27"/>
      <c r="D16" s="31" t="s">
        <v>27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5" customHeight="1">
      <c r="B17" s="25"/>
      <c r="C17" s="27"/>
      <c r="D17" s="27"/>
      <c r="E17" s="29" t="s">
        <v>21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25</v>
      </c>
      <c r="AL17" s="27"/>
      <c r="AM17" s="27"/>
      <c r="AN17" s="29" t="s">
        <v>5</v>
      </c>
      <c r="AO17" s="27"/>
      <c r="AP17" s="27"/>
      <c r="AQ17" s="26"/>
      <c r="BS17" s="21" t="s">
        <v>28</v>
      </c>
    </row>
    <row r="18" spans="2:71" ht="7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4" customHeight="1">
      <c r="B19" s="25"/>
      <c r="C19" s="27"/>
      <c r="D19" s="31" t="s">
        <v>29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5</v>
      </c>
      <c r="AO19" s="27"/>
      <c r="AP19" s="27"/>
      <c r="AQ19" s="26"/>
      <c r="BS19" s="21" t="s">
        <v>9</v>
      </c>
    </row>
    <row r="20" spans="2:43" ht="18.5" customHeight="1">
      <c r="B20" s="25"/>
      <c r="C20" s="27"/>
      <c r="D20" s="27"/>
      <c r="E20" s="29" t="s">
        <v>21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25</v>
      </c>
      <c r="AL20" s="27"/>
      <c r="AM20" s="27"/>
      <c r="AN20" s="29" t="s">
        <v>5</v>
      </c>
      <c r="AO20" s="27"/>
      <c r="AP20" s="27"/>
      <c r="AQ20" s="26"/>
    </row>
    <row r="21" spans="2:43" ht="7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43" ht="13.5">
      <c r="B22" s="25"/>
      <c r="C22" s="27"/>
      <c r="D22" s="31" t="s">
        <v>30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43" ht="16.5" customHeight="1">
      <c r="B23" s="25"/>
      <c r="C23" s="27"/>
      <c r="D23" s="27"/>
      <c r="E23" s="204" t="s">
        <v>5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7"/>
      <c r="AP23" s="27"/>
      <c r="AQ23" s="26"/>
    </row>
    <row r="24" spans="2:43" ht="7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43" ht="7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43" ht="14.4" customHeight="1">
      <c r="B26" s="25"/>
      <c r="C26" s="27"/>
      <c r="D26" s="33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5" t="s">
        <v>21</v>
      </c>
      <c r="AL26" s="184"/>
      <c r="AM26" s="184"/>
      <c r="AN26" s="184"/>
      <c r="AO26" s="184"/>
      <c r="AP26" s="27"/>
      <c r="AQ26" s="26"/>
    </row>
    <row r="27" spans="2:43" ht="14.4" customHeight="1">
      <c r="B27" s="25"/>
      <c r="C27" s="27"/>
      <c r="D27" s="33" t="s">
        <v>32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5" t="s">
        <v>21</v>
      </c>
      <c r="AL27" s="205"/>
      <c r="AM27" s="205"/>
      <c r="AN27" s="205"/>
      <c r="AO27" s="205"/>
      <c r="AP27" s="27"/>
      <c r="AQ27" s="26"/>
    </row>
    <row r="28" spans="2:43" s="1" customFormat="1" ht="7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9" customHeight="1">
      <c r="B29" s="34"/>
      <c r="C29" s="35"/>
      <c r="D29" s="37" t="s">
        <v>33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6" t="s">
        <v>21</v>
      </c>
      <c r="AL29" s="187"/>
      <c r="AM29" s="187"/>
      <c r="AN29" s="187"/>
      <c r="AO29" s="187"/>
      <c r="AP29" s="35"/>
      <c r="AQ29" s="36"/>
    </row>
    <row r="30" spans="2:43" s="1" customFormat="1" ht="7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4" customHeight="1">
      <c r="B31" s="39"/>
      <c r="C31" s="40"/>
      <c r="D31" s="41" t="s">
        <v>34</v>
      </c>
      <c r="E31" s="40"/>
      <c r="F31" s="41" t="s">
        <v>35</v>
      </c>
      <c r="G31" s="40"/>
      <c r="H31" s="40"/>
      <c r="I31" s="40"/>
      <c r="J31" s="40"/>
      <c r="K31" s="40"/>
      <c r="L31" s="177">
        <v>0.21</v>
      </c>
      <c r="M31" s="178"/>
      <c r="N31" s="178"/>
      <c r="O31" s="178"/>
      <c r="P31" s="40"/>
      <c r="Q31" s="40"/>
      <c r="R31" s="40"/>
      <c r="S31" s="40"/>
      <c r="T31" s="43" t="s">
        <v>36</v>
      </c>
      <c r="U31" s="40"/>
      <c r="V31" s="40"/>
      <c r="W31" s="188">
        <f>ROUND(AZ87+SUM(CD91),2)</f>
        <v>0</v>
      </c>
      <c r="X31" s="178"/>
      <c r="Y31" s="178"/>
      <c r="Z31" s="178"/>
      <c r="AA31" s="178"/>
      <c r="AB31" s="178"/>
      <c r="AC31" s="178"/>
      <c r="AD31" s="178"/>
      <c r="AE31" s="178"/>
      <c r="AF31" s="40"/>
      <c r="AG31" s="40"/>
      <c r="AH31" s="40"/>
      <c r="AI31" s="40"/>
      <c r="AJ31" s="40"/>
      <c r="AK31" s="188" t="s">
        <v>21</v>
      </c>
      <c r="AL31" s="178"/>
      <c r="AM31" s="178"/>
      <c r="AN31" s="178"/>
      <c r="AO31" s="178"/>
      <c r="AP31" s="40"/>
      <c r="AQ31" s="44"/>
    </row>
    <row r="32" spans="2:43" s="2" customFormat="1" ht="14.4" customHeight="1">
      <c r="B32" s="39"/>
      <c r="C32" s="40"/>
      <c r="D32" s="40"/>
      <c r="E32" s="40"/>
      <c r="F32" s="41" t="s">
        <v>37</v>
      </c>
      <c r="G32" s="40"/>
      <c r="H32" s="40"/>
      <c r="I32" s="40"/>
      <c r="J32" s="40"/>
      <c r="K32" s="40"/>
      <c r="L32" s="177">
        <v>0.15</v>
      </c>
      <c r="M32" s="178"/>
      <c r="N32" s="178"/>
      <c r="O32" s="178"/>
      <c r="P32" s="40"/>
      <c r="Q32" s="40"/>
      <c r="R32" s="40"/>
      <c r="S32" s="40"/>
      <c r="T32" s="43" t="s">
        <v>36</v>
      </c>
      <c r="U32" s="40"/>
      <c r="V32" s="40"/>
      <c r="W32" s="188">
        <f>ROUND(BA87+SUM(CE91),2)</f>
        <v>0</v>
      </c>
      <c r="X32" s="178"/>
      <c r="Y32" s="178"/>
      <c r="Z32" s="178"/>
      <c r="AA32" s="178"/>
      <c r="AB32" s="178"/>
      <c r="AC32" s="178"/>
      <c r="AD32" s="178"/>
      <c r="AE32" s="178"/>
      <c r="AF32" s="40"/>
      <c r="AG32" s="40"/>
      <c r="AH32" s="40"/>
      <c r="AI32" s="40"/>
      <c r="AJ32" s="40"/>
      <c r="AK32" s="188" t="s">
        <v>21</v>
      </c>
      <c r="AL32" s="178"/>
      <c r="AM32" s="178"/>
      <c r="AN32" s="178"/>
      <c r="AO32" s="178"/>
      <c r="AP32" s="40"/>
      <c r="AQ32" s="44"/>
    </row>
    <row r="33" spans="2:43" s="2" customFormat="1" ht="14.4" customHeight="1" hidden="1">
      <c r="B33" s="39"/>
      <c r="C33" s="40"/>
      <c r="D33" s="40"/>
      <c r="E33" s="40"/>
      <c r="F33" s="41" t="s">
        <v>38</v>
      </c>
      <c r="G33" s="40"/>
      <c r="H33" s="40"/>
      <c r="I33" s="40"/>
      <c r="J33" s="40"/>
      <c r="K33" s="40"/>
      <c r="L33" s="177">
        <v>0.21</v>
      </c>
      <c r="M33" s="178"/>
      <c r="N33" s="178"/>
      <c r="O33" s="178"/>
      <c r="P33" s="40"/>
      <c r="Q33" s="40"/>
      <c r="R33" s="40"/>
      <c r="S33" s="40"/>
      <c r="T33" s="43" t="s">
        <v>36</v>
      </c>
      <c r="U33" s="40"/>
      <c r="V33" s="40"/>
      <c r="W33" s="188">
        <f>ROUND(BB87+SUM(CF91),2)</f>
        <v>0</v>
      </c>
      <c r="X33" s="178"/>
      <c r="Y33" s="178"/>
      <c r="Z33" s="178"/>
      <c r="AA33" s="178"/>
      <c r="AB33" s="178"/>
      <c r="AC33" s="178"/>
      <c r="AD33" s="178"/>
      <c r="AE33" s="178"/>
      <c r="AF33" s="40"/>
      <c r="AG33" s="40"/>
      <c r="AH33" s="40"/>
      <c r="AI33" s="40"/>
      <c r="AJ33" s="40"/>
      <c r="AK33" s="188">
        <v>0</v>
      </c>
      <c r="AL33" s="178"/>
      <c r="AM33" s="178"/>
      <c r="AN33" s="178"/>
      <c r="AO33" s="178"/>
      <c r="AP33" s="40"/>
      <c r="AQ33" s="44"/>
    </row>
    <row r="34" spans="2:43" s="2" customFormat="1" ht="14.4" customHeight="1" hidden="1">
      <c r="B34" s="39"/>
      <c r="C34" s="40"/>
      <c r="D34" s="40"/>
      <c r="E34" s="40"/>
      <c r="F34" s="41" t="s">
        <v>39</v>
      </c>
      <c r="G34" s="40"/>
      <c r="H34" s="40"/>
      <c r="I34" s="40"/>
      <c r="J34" s="40"/>
      <c r="K34" s="40"/>
      <c r="L34" s="177">
        <v>0.15</v>
      </c>
      <c r="M34" s="178"/>
      <c r="N34" s="178"/>
      <c r="O34" s="178"/>
      <c r="P34" s="40"/>
      <c r="Q34" s="40"/>
      <c r="R34" s="40"/>
      <c r="S34" s="40"/>
      <c r="T34" s="43" t="s">
        <v>36</v>
      </c>
      <c r="U34" s="40"/>
      <c r="V34" s="40"/>
      <c r="W34" s="188">
        <f>ROUND(BC87+SUM(CG91),2)</f>
        <v>0</v>
      </c>
      <c r="X34" s="178"/>
      <c r="Y34" s="178"/>
      <c r="Z34" s="178"/>
      <c r="AA34" s="178"/>
      <c r="AB34" s="178"/>
      <c r="AC34" s="178"/>
      <c r="AD34" s="178"/>
      <c r="AE34" s="178"/>
      <c r="AF34" s="40"/>
      <c r="AG34" s="40"/>
      <c r="AH34" s="40"/>
      <c r="AI34" s="40"/>
      <c r="AJ34" s="40"/>
      <c r="AK34" s="188">
        <v>0</v>
      </c>
      <c r="AL34" s="178"/>
      <c r="AM34" s="178"/>
      <c r="AN34" s="178"/>
      <c r="AO34" s="178"/>
      <c r="AP34" s="40"/>
      <c r="AQ34" s="44"/>
    </row>
    <row r="35" spans="2:43" s="2" customFormat="1" ht="14.4" customHeight="1" hidden="1">
      <c r="B35" s="39"/>
      <c r="C35" s="40"/>
      <c r="D35" s="40"/>
      <c r="E35" s="40"/>
      <c r="F35" s="41" t="s">
        <v>40</v>
      </c>
      <c r="G35" s="40"/>
      <c r="H35" s="40"/>
      <c r="I35" s="40"/>
      <c r="J35" s="40"/>
      <c r="K35" s="40"/>
      <c r="L35" s="177">
        <v>0</v>
      </c>
      <c r="M35" s="178"/>
      <c r="N35" s="178"/>
      <c r="O35" s="178"/>
      <c r="P35" s="40"/>
      <c r="Q35" s="40"/>
      <c r="R35" s="40"/>
      <c r="S35" s="40"/>
      <c r="T35" s="43" t="s">
        <v>36</v>
      </c>
      <c r="U35" s="40"/>
      <c r="V35" s="40"/>
      <c r="W35" s="188">
        <f>ROUND(BD87+SUM(CH91),2)</f>
        <v>0</v>
      </c>
      <c r="X35" s="178"/>
      <c r="Y35" s="178"/>
      <c r="Z35" s="178"/>
      <c r="AA35" s="178"/>
      <c r="AB35" s="178"/>
      <c r="AC35" s="178"/>
      <c r="AD35" s="178"/>
      <c r="AE35" s="178"/>
      <c r="AF35" s="40"/>
      <c r="AG35" s="40"/>
      <c r="AH35" s="40"/>
      <c r="AI35" s="40"/>
      <c r="AJ35" s="40"/>
      <c r="AK35" s="188">
        <v>0</v>
      </c>
      <c r="AL35" s="178"/>
      <c r="AM35" s="178"/>
      <c r="AN35" s="178"/>
      <c r="AO35" s="178"/>
      <c r="AP35" s="40"/>
      <c r="AQ35" s="44"/>
    </row>
    <row r="36" spans="2:43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42</v>
      </c>
      <c r="U37" s="47"/>
      <c r="V37" s="47"/>
      <c r="W37" s="47"/>
      <c r="X37" s="207" t="s">
        <v>43</v>
      </c>
      <c r="Y37" s="208"/>
      <c r="Z37" s="208"/>
      <c r="AA37" s="208"/>
      <c r="AB37" s="208"/>
      <c r="AC37" s="47"/>
      <c r="AD37" s="47"/>
      <c r="AE37" s="47"/>
      <c r="AF37" s="47"/>
      <c r="AG37" s="47"/>
      <c r="AH37" s="47"/>
      <c r="AI37" s="47"/>
      <c r="AJ37" s="47"/>
      <c r="AK37" s="209" t="s">
        <v>21</v>
      </c>
      <c r="AL37" s="208"/>
      <c r="AM37" s="208"/>
      <c r="AN37" s="208"/>
      <c r="AO37" s="210"/>
      <c r="AP37" s="45"/>
      <c r="AQ37" s="36"/>
    </row>
    <row r="38" spans="2:43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 ht="13.5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3.5">
      <c r="B49" s="34"/>
      <c r="C49" s="35"/>
      <c r="D49" s="49" t="s">
        <v>44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45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 ht="13.5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 ht="13.5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 ht="13.5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 ht="13.5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 ht="13.5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 ht="13.5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 ht="13.5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3.5">
      <c r="B58" s="34"/>
      <c r="C58" s="35"/>
      <c r="D58" s="54" t="s">
        <v>46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47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46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47</v>
      </c>
      <c r="AN58" s="55"/>
      <c r="AO58" s="57"/>
      <c r="AP58" s="35"/>
      <c r="AQ58" s="36"/>
    </row>
    <row r="59" spans="2:43" ht="13.5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3.5">
      <c r="B60" s="34"/>
      <c r="C60" s="35"/>
      <c r="D60" s="49" t="s">
        <v>48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49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 ht="13.5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 ht="13.5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 ht="13.5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 ht="13.5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 ht="13.5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 ht="13.5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 ht="13.5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3.5">
      <c r="B69" s="34"/>
      <c r="C69" s="35"/>
      <c r="D69" s="54" t="s">
        <v>46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47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46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47</v>
      </c>
      <c r="AN69" s="55"/>
      <c r="AO69" s="57"/>
      <c r="AP69" s="35"/>
      <c r="AQ69" s="36"/>
    </row>
    <row r="70" spans="2:43" s="1" customFormat="1" ht="7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7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7" customHeight="1">
      <c r="B76" s="34"/>
      <c r="C76" s="181" t="s">
        <v>50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6"/>
    </row>
    <row r="77" spans="2:43" s="3" customFormat="1" ht="14.4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 xml:space="preserve"> 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7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11" t="str">
        <f>K6</f>
        <v>Oprava omítek suterénu</v>
      </c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69"/>
      <c r="AQ78" s="70"/>
    </row>
    <row r="79" spans="2:43" s="1" customFormat="1" ht="7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31" t="s">
        <v>20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22</v>
      </c>
      <c r="AJ80" s="35"/>
      <c r="AK80" s="35"/>
      <c r="AL80" s="35"/>
      <c r="AM80" s="174" t="s">
        <v>21</v>
      </c>
      <c r="AN80" s="176" t="s">
        <v>21</v>
      </c>
      <c r="AO80" s="35"/>
      <c r="AP80" s="35"/>
      <c r="AQ80" s="36"/>
    </row>
    <row r="81" spans="2:43" s="1" customFormat="1" ht="7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27</v>
      </c>
      <c r="AJ82" s="35"/>
      <c r="AK82" s="35"/>
      <c r="AL82" s="35"/>
      <c r="AM82" s="193" t="str">
        <f>IF(E17="","",E17)</f>
        <v xml:space="preserve"> </v>
      </c>
      <c r="AN82" s="193"/>
      <c r="AO82" s="193"/>
      <c r="AP82" s="193"/>
      <c r="AQ82" s="36"/>
      <c r="AS82" s="194" t="s">
        <v>51</v>
      </c>
      <c r="AT82" s="195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5">
      <c r="B83" s="34"/>
      <c r="C83" s="31" t="s">
        <v>26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29</v>
      </c>
      <c r="AJ83" s="35"/>
      <c r="AK83" s="35"/>
      <c r="AL83" s="35"/>
      <c r="AM83" s="193" t="str">
        <f>IF(E20="","",E20)</f>
        <v xml:space="preserve"> </v>
      </c>
      <c r="AN83" s="193"/>
      <c r="AO83" s="193"/>
      <c r="AP83" s="193"/>
      <c r="AQ83" s="36"/>
      <c r="AS83" s="196"/>
      <c r="AT83" s="197"/>
      <c r="AU83" s="35"/>
      <c r="AV83" s="35"/>
      <c r="AW83" s="35"/>
      <c r="AX83" s="35"/>
      <c r="AY83" s="35"/>
      <c r="AZ83" s="35"/>
      <c r="BA83" s="35"/>
      <c r="BB83" s="35"/>
      <c r="BC83" s="35"/>
      <c r="BD83" s="72"/>
    </row>
    <row r="84" spans="2:56" s="1" customFormat="1" ht="10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6"/>
      <c r="AT84" s="197"/>
      <c r="AU84" s="35"/>
      <c r="AV84" s="35"/>
      <c r="AW84" s="35"/>
      <c r="AX84" s="35"/>
      <c r="AY84" s="35"/>
      <c r="AZ84" s="35"/>
      <c r="BA84" s="35"/>
      <c r="BB84" s="35"/>
      <c r="BC84" s="35"/>
      <c r="BD84" s="72"/>
    </row>
    <row r="85" spans="2:56" s="1" customFormat="1" ht="29.25" customHeight="1">
      <c r="B85" s="34"/>
      <c r="C85" s="213" t="s">
        <v>52</v>
      </c>
      <c r="D85" s="199"/>
      <c r="E85" s="199"/>
      <c r="F85" s="199"/>
      <c r="G85" s="199"/>
      <c r="H85" s="73"/>
      <c r="I85" s="198" t="s">
        <v>53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8" t="s">
        <v>54</v>
      </c>
      <c r="AH85" s="199"/>
      <c r="AI85" s="199"/>
      <c r="AJ85" s="199"/>
      <c r="AK85" s="199"/>
      <c r="AL85" s="199"/>
      <c r="AM85" s="199"/>
      <c r="AN85" s="198" t="s">
        <v>55</v>
      </c>
      <c r="AO85" s="199"/>
      <c r="AP85" s="200"/>
      <c r="AQ85" s="36"/>
      <c r="AS85" s="74" t="s">
        <v>56</v>
      </c>
      <c r="AT85" s="75" t="s">
        <v>57</v>
      </c>
      <c r="AU85" s="75" t="s">
        <v>58</v>
      </c>
      <c r="AV85" s="75" t="s">
        <v>59</v>
      </c>
      <c r="AW85" s="75" t="s">
        <v>60</v>
      </c>
      <c r="AX85" s="75" t="s">
        <v>61</v>
      </c>
      <c r="AY85" s="75" t="s">
        <v>62</v>
      </c>
      <c r="AZ85" s="75" t="s">
        <v>63</v>
      </c>
      <c r="BA85" s="75" t="s">
        <v>64</v>
      </c>
      <c r="BB85" s="75" t="s">
        <v>65</v>
      </c>
      <c r="BC85" s="75" t="s">
        <v>66</v>
      </c>
      <c r="BD85" s="76" t="s">
        <v>67</v>
      </c>
    </row>
    <row r="86" spans="2:56" s="1" customFormat="1" ht="10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" customHeight="1">
      <c r="B87" s="67"/>
      <c r="C87" s="78" t="s">
        <v>68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3" t="s">
        <v>21</v>
      </c>
      <c r="AH87" s="203"/>
      <c r="AI87" s="203"/>
      <c r="AJ87" s="203"/>
      <c r="AK87" s="203"/>
      <c r="AL87" s="203"/>
      <c r="AM87" s="203"/>
      <c r="AN87" s="192" t="s">
        <v>21</v>
      </c>
      <c r="AO87" s="192"/>
      <c r="AP87" s="192"/>
      <c r="AQ87" s="70"/>
      <c r="AS87" s="80" t="e">
        <f>ROUND(AS88,2)</f>
        <v>#VALUE!</v>
      </c>
      <c r="AT87" s="81">
        <f>ROUND(SUM(AV87:AW87),2)</f>
        <v>0</v>
      </c>
      <c r="AU87" s="82">
        <f>ROUND(AU88,5)</f>
        <v>542.28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69</v>
      </c>
      <c r="BT87" s="84" t="s">
        <v>70</v>
      </c>
      <c r="BV87" s="84" t="s">
        <v>71</v>
      </c>
      <c r="BW87" s="84" t="s">
        <v>72</v>
      </c>
      <c r="BX87" s="84" t="s">
        <v>73</v>
      </c>
    </row>
    <row r="88" spans="1:76" s="5" customFormat="1" ht="31.5" customHeight="1">
      <c r="A88" s="85" t="s">
        <v>74</v>
      </c>
      <c r="B88" s="86"/>
      <c r="C88" s="87"/>
      <c r="D88" s="206" t="s">
        <v>16</v>
      </c>
      <c r="E88" s="206"/>
      <c r="F88" s="206"/>
      <c r="G88" s="206"/>
      <c r="H88" s="206"/>
      <c r="I88" s="88"/>
      <c r="J88" s="206" t="s">
        <v>374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1" t="str">
        <f>'003-19 - Stavební opravy ...'!M29</f>
        <v xml:space="preserve"> </v>
      </c>
      <c r="AH88" s="202"/>
      <c r="AI88" s="202"/>
      <c r="AJ88" s="202"/>
      <c r="AK88" s="202"/>
      <c r="AL88" s="202"/>
      <c r="AM88" s="202"/>
      <c r="AN88" s="201" t="s">
        <v>21</v>
      </c>
      <c r="AO88" s="202"/>
      <c r="AP88" s="202"/>
      <c r="AQ88" s="89"/>
      <c r="AS88" s="90" t="str">
        <f>'003-19 - Stavební opravy ...'!M27</f>
        <v xml:space="preserve"> </v>
      </c>
      <c r="AT88" s="91">
        <f>ROUND(SUM(AV88:AW88),2)</f>
        <v>0</v>
      </c>
      <c r="AU88" s="92">
        <f>'003-19 - Stavební opravy ...'!W142</f>
        <v>542.28</v>
      </c>
      <c r="AV88" s="91">
        <f>'003-19 - Stavební opravy ...'!M31</f>
        <v>0</v>
      </c>
      <c r="AW88" s="91">
        <f>'003-19 - Stavební opravy ...'!M32</f>
        <v>0</v>
      </c>
      <c r="AX88" s="91">
        <f>'003-19 - Stavební opravy ...'!M33</f>
        <v>0</v>
      </c>
      <c r="AY88" s="91">
        <f>'003-19 - Stavební opravy ...'!M34</f>
        <v>0</v>
      </c>
      <c r="AZ88" s="91">
        <f>'003-19 - Stavební opravy ...'!H31</f>
        <v>0</v>
      </c>
      <c r="BA88" s="91">
        <f>'003-19 - Stavební opravy ...'!H32</f>
        <v>0</v>
      </c>
      <c r="BB88" s="91">
        <f>'003-19 - Stavební opravy ...'!H33</f>
        <v>0</v>
      </c>
      <c r="BC88" s="91">
        <f>'003-19 - Stavební opravy ...'!H34</f>
        <v>0</v>
      </c>
      <c r="BD88" s="93">
        <f>'003-19 - Stavební opravy ...'!H35</f>
        <v>0</v>
      </c>
      <c r="BT88" s="94" t="s">
        <v>75</v>
      </c>
      <c r="BU88" s="94" t="s">
        <v>76</v>
      </c>
      <c r="BV88" s="94" t="s">
        <v>71</v>
      </c>
      <c r="BW88" s="94" t="s">
        <v>72</v>
      </c>
      <c r="BX88" s="94" t="s">
        <v>73</v>
      </c>
    </row>
    <row r="89" spans="2:43" ht="13.5">
      <c r="B89" s="25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6"/>
    </row>
    <row r="90" spans="2:48" s="1" customFormat="1" ht="30" customHeight="1">
      <c r="B90" s="34"/>
      <c r="C90" s="78" t="s">
        <v>77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92" t="s">
        <v>21</v>
      </c>
      <c r="AH90" s="192"/>
      <c r="AI90" s="192"/>
      <c r="AJ90" s="192"/>
      <c r="AK90" s="192"/>
      <c r="AL90" s="192"/>
      <c r="AM90" s="192"/>
      <c r="AN90" s="192" t="s">
        <v>21</v>
      </c>
      <c r="AO90" s="192"/>
      <c r="AP90" s="192"/>
      <c r="AQ90" s="36"/>
      <c r="AS90" s="74" t="s">
        <v>78</v>
      </c>
      <c r="AT90" s="75" t="s">
        <v>79</v>
      </c>
      <c r="AU90" s="75" t="s">
        <v>34</v>
      </c>
      <c r="AV90" s="76" t="s">
        <v>57</v>
      </c>
    </row>
    <row r="91" spans="2:48" s="1" customFormat="1" ht="10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  <c r="AS91" s="95"/>
      <c r="AT91" s="55"/>
      <c r="AU91" s="55"/>
      <c r="AV91" s="57"/>
    </row>
    <row r="92" spans="2:43" s="1" customFormat="1" ht="30" customHeight="1">
      <c r="B92" s="34"/>
      <c r="C92" s="96" t="s">
        <v>80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91" t="s">
        <v>21</v>
      </c>
      <c r="AH92" s="191"/>
      <c r="AI92" s="191"/>
      <c r="AJ92" s="191"/>
      <c r="AK92" s="191"/>
      <c r="AL92" s="191"/>
      <c r="AM92" s="191"/>
      <c r="AN92" s="191" t="s">
        <v>21</v>
      </c>
      <c r="AO92" s="191"/>
      <c r="AP92" s="191"/>
      <c r="AQ92" s="36"/>
    </row>
    <row r="93" spans="2:43" s="1" customFormat="1" ht="7" customHeight="1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mergeCells count="45"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</mergeCells>
  <hyperlinks>
    <hyperlink ref="K1:S1" location="C2" display="1) Souhrnný list stavby"/>
    <hyperlink ref="W1:AF1" location="C87" display="2) Rekapitulace objektů"/>
    <hyperlink ref="A88" location="'003-19 - Stavební opravy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6"/>
  <sheetViews>
    <sheetView showGridLines="0" workbookViewId="0" topLeftCell="A1">
      <pane ySplit="1" topLeftCell="A275" activePane="bottomLeft" state="frozen"/>
      <selection pane="bottomLeft" activeCell="I118" sqref="I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8"/>
      <c r="B1" s="14"/>
      <c r="C1" s="14"/>
      <c r="D1" s="15" t="s">
        <v>1</v>
      </c>
      <c r="E1" s="14"/>
      <c r="F1" s="16" t="s">
        <v>81</v>
      </c>
      <c r="G1" s="16"/>
      <c r="H1" s="253" t="s">
        <v>82</v>
      </c>
      <c r="I1" s="253"/>
      <c r="J1" s="253"/>
      <c r="K1" s="253"/>
      <c r="L1" s="16" t="s">
        <v>83</v>
      </c>
      <c r="M1" s="14"/>
      <c r="N1" s="14"/>
      <c r="O1" s="15" t="s">
        <v>84</v>
      </c>
      <c r="P1" s="14"/>
      <c r="Q1" s="14"/>
      <c r="R1" s="14"/>
      <c r="S1" s="16" t="s">
        <v>85</v>
      </c>
      <c r="T1" s="16"/>
      <c r="U1" s="98"/>
      <c r="V1" s="9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7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72</v>
      </c>
    </row>
    <row r="3" spans="2:4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86</v>
      </c>
    </row>
    <row r="4" spans="2:46" ht="37" customHeight="1">
      <c r="B4" s="25"/>
      <c r="C4" s="181" t="s">
        <v>87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6"/>
      <c r="T4" s="20" t="s">
        <v>13</v>
      </c>
      <c r="AT4" s="21" t="s">
        <v>6</v>
      </c>
    </row>
    <row r="5" spans="2:18" ht="7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s="1" customFormat="1" ht="32.9" customHeight="1">
      <c r="B6" s="34"/>
      <c r="C6" s="35"/>
      <c r="D6" s="30" t="s">
        <v>17</v>
      </c>
      <c r="E6" s="35"/>
      <c r="F6" s="185" t="s">
        <v>374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35"/>
      <c r="R6" s="36"/>
    </row>
    <row r="7" spans="2:18" s="1" customFormat="1" ht="14.4" customHeight="1">
      <c r="B7" s="34"/>
      <c r="C7" s="35"/>
      <c r="D7" s="31" t="s">
        <v>18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19</v>
      </c>
      <c r="N7" s="35"/>
      <c r="O7" s="29" t="s">
        <v>5</v>
      </c>
      <c r="P7" s="35"/>
      <c r="Q7" s="35"/>
      <c r="R7" s="36"/>
    </row>
    <row r="8" spans="2:18" s="1" customFormat="1" ht="14.4" customHeight="1">
      <c r="B8" s="34"/>
      <c r="C8" s="35"/>
      <c r="D8" s="31" t="s">
        <v>20</v>
      </c>
      <c r="E8" s="35"/>
      <c r="F8" s="29" t="s">
        <v>21</v>
      </c>
      <c r="G8" s="35"/>
      <c r="H8" s="35"/>
      <c r="I8" s="35"/>
      <c r="J8" s="35"/>
      <c r="K8" s="35"/>
      <c r="L8" s="35"/>
      <c r="M8" s="31" t="s">
        <v>22</v>
      </c>
      <c r="N8" s="35"/>
      <c r="O8" s="241" t="s">
        <v>21</v>
      </c>
      <c r="P8" s="241"/>
      <c r="Q8" s="35"/>
      <c r="R8" s="36"/>
    </row>
    <row r="9" spans="2:18" s="1" customFormat="1" ht="10.7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" customHeight="1">
      <c r="B10" s="34"/>
      <c r="C10" s="35"/>
      <c r="D10" s="31" t="s">
        <v>23</v>
      </c>
      <c r="E10" s="35"/>
      <c r="F10" s="35"/>
      <c r="G10" s="35"/>
      <c r="H10" s="35"/>
      <c r="I10" s="35"/>
      <c r="J10" s="35"/>
      <c r="K10" s="35"/>
      <c r="L10" s="35"/>
      <c r="M10" s="31" t="s">
        <v>24</v>
      </c>
      <c r="N10" s="35"/>
      <c r="O10" s="183" t="str">
        <f>IF('Rekapitulace stavby'!AN10="","",'Rekapitulace stavby'!AN10)</f>
        <v/>
      </c>
      <c r="P10" s="183"/>
      <c r="Q10" s="35"/>
      <c r="R10" s="36"/>
    </row>
    <row r="11" spans="2:18" s="1" customFormat="1" ht="18" customHeight="1">
      <c r="B11" s="34"/>
      <c r="C11" s="35"/>
      <c r="D11" s="35"/>
      <c r="E11" s="29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31" t="s">
        <v>25</v>
      </c>
      <c r="N11" s="35"/>
      <c r="O11" s="183" t="str">
        <f>IF('Rekapitulace stavby'!AN11="","",'Rekapitulace stavby'!AN11)</f>
        <v/>
      </c>
      <c r="P11" s="183"/>
      <c r="Q11" s="35"/>
      <c r="R11" s="36"/>
    </row>
    <row r="12" spans="2:18" s="1" customFormat="1" ht="7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" customHeight="1">
      <c r="B13" s="34"/>
      <c r="C13" s="35"/>
      <c r="D13" s="31" t="s">
        <v>26</v>
      </c>
      <c r="E13" s="35"/>
      <c r="F13" s="35"/>
      <c r="G13" s="35"/>
      <c r="H13" s="35"/>
      <c r="I13" s="35"/>
      <c r="J13" s="35"/>
      <c r="K13" s="35"/>
      <c r="L13" s="35"/>
      <c r="M13" s="31" t="s">
        <v>24</v>
      </c>
      <c r="N13" s="35"/>
      <c r="O13" s="183" t="str">
        <f>IF('Rekapitulace stavby'!AN13="","",'Rekapitulace stavby'!AN13)</f>
        <v/>
      </c>
      <c r="P13" s="183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 xml:space="preserve"> </v>
      </c>
      <c r="F14" s="35"/>
      <c r="G14" s="35"/>
      <c r="H14" s="35"/>
      <c r="I14" s="35"/>
      <c r="J14" s="35"/>
      <c r="K14" s="35"/>
      <c r="L14" s="35"/>
      <c r="M14" s="31" t="s">
        <v>25</v>
      </c>
      <c r="N14" s="35"/>
      <c r="O14" s="183" t="str">
        <f>IF('Rekapitulace stavby'!AN14="","",'Rekapitulace stavby'!AN14)</f>
        <v/>
      </c>
      <c r="P14" s="183"/>
      <c r="Q14" s="35"/>
      <c r="R14" s="36"/>
    </row>
    <row r="15" spans="2:18" s="1" customFormat="1" ht="7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" customHeight="1">
      <c r="B16" s="34"/>
      <c r="C16" s="35"/>
      <c r="D16" s="31" t="s">
        <v>27</v>
      </c>
      <c r="E16" s="35"/>
      <c r="F16" s="35"/>
      <c r="G16" s="35"/>
      <c r="H16" s="35"/>
      <c r="I16" s="35"/>
      <c r="J16" s="35"/>
      <c r="K16" s="35"/>
      <c r="L16" s="35"/>
      <c r="M16" s="31" t="s">
        <v>24</v>
      </c>
      <c r="N16" s="35"/>
      <c r="O16" s="183" t="str">
        <f>IF('Rekapitulace stavby'!AN16="","",'Rekapitulace stavby'!AN16)</f>
        <v/>
      </c>
      <c r="P16" s="183"/>
      <c r="Q16" s="35"/>
      <c r="R16" s="36"/>
    </row>
    <row r="17" spans="2:18" s="1" customFormat="1" ht="18" customHeight="1">
      <c r="B17" s="34"/>
      <c r="C17" s="35"/>
      <c r="D17" s="35"/>
      <c r="E17" s="29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31" t="s">
        <v>25</v>
      </c>
      <c r="N17" s="35"/>
      <c r="O17" s="183" t="str">
        <f>IF('Rekapitulace stavby'!AN17="","",'Rekapitulace stavby'!AN17)</f>
        <v/>
      </c>
      <c r="P17" s="183"/>
      <c r="Q17" s="35"/>
      <c r="R17" s="36"/>
    </row>
    <row r="18" spans="2:18" s="1" customFormat="1" ht="7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" customHeight="1">
      <c r="B19" s="34"/>
      <c r="C19" s="35"/>
      <c r="D19" s="31" t="s">
        <v>29</v>
      </c>
      <c r="E19" s="35"/>
      <c r="F19" s="35"/>
      <c r="G19" s="35"/>
      <c r="H19" s="35"/>
      <c r="I19" s="35"/>
      <c r="J19" s="35"/>
      <c r="K19" s="35"/>
      <c r="L19" s="35"/>
      <c r="M19" s="31" t="s">
        <v>24</v>
      </c>
      <c r="N19" s="35"/>
      <c r="O19" s="183" t="str">
        <f>IF('Rekapitulace stavby'!AN19="","",'Rekapitulace stavby'!AN19)</f>
        <v/>
      </c>
      <c r="P19" s="183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31" t="s">
        <v>25</v>
      </c>
      <c r="N20" s="35"/>
      <c r="O20" s="183" t="str">
        <f>IF('Rekapitulace stavby'!AN20="","",'Rekapitulace stavby'!AN20)</f>
        <v/>
      </c>
      <c r="P20" s="183"/>
      <c r="Q20" s="35"/>
      <c r="R20" s="36"/>
    </row>
    <row r="21" spans="2:18" s="1" customFormat="1" ht="7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" customHeight="1">
      <c r="B22" s="34"/>
      <c r="C22" s="35"/>
      <c r="D22" s="31" t="s">
        <v>30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204" t="s">
        <v>5</v>
      </c>
      <c r="F23" s="204"/>
      <c r="G23" s="204"/>
      <c r="H23" s="204"/>
      <c r="I23" s="204"/>
      <c r="J23" s="204"/>
      <c r="K23" s="204"/>
      <c r="L23" s="204"/>
      <c r="M23" s="35"/>
      <c r="N23" s="35"/>
      <c r="O23" s="35"/>
      <c r="P23" s="35"/>
      <c r="Q23" s="35"/>
      <c r="R23" s="36"/>
    </row>
    <row r="24" spans="2:18" s="1" customFormat="1" ht="7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" customHeight="1">
      <c r="B26" s="34"/>
      <c r="C26" s="35"/>
      <c r="D26" s="99" t="s">
        <v>88</v>
      </c>
      <c r="E26" s="35"/>
      <c r="F26" s="35"/>
      <c r="G26" s="35"/>
      <c r="H26" s="35"/>
      <c r="I26" s="35"/>
      <c r="J26" s="35"/>
      <c r="K26" s="35"/>
      <c r="L26" s="35"/>
      <c r="M26" s="205" t="s">
        <v>21</v>
      </c>
      <c r="N26" s="205"/>
      <c r="O26" s="205"/>
      <c r="P26" s="205"/>
      <c r="Q26" s="35"/>
      <c r="R26" s="36"/>
    </row>
    <row r="27" spans="2:18" s="1" customFormat="1" ht="14.4" customHeight="1">
      <c r="B27" s="34"/>
      <c r="C27" s="35"/>
      <c r="D27" s="33" t="s">
        <v>89</v>
      </c>
      <c r="E27" s="35"/>
      <c r="F27" s="35"/>
      <c r="G27" s="35"/>
      <c r="H27" s="35"/>
      <c r="I27" s="35"/>
      <c r="J27" s="35"/>
      <c r="K27" s="35"/>
      <c r="L27" s="35"/>
      <c r="M27" s="205" t="s">
        <v>21</v>
      </c>
      <c r="N27" s="205"/>
      <c r="O27" s="205"/>
      <c r="P27" s="205"/>
      <c r="Q27" s="35"/>
      <c r="R27" s="36"/>
    </row>
    <row r="28" spans="2:18" s="1" customFormat="1" ht="7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4" customHeight="1">
      <c r="B29" s="34"/>
      <c r="C29" s="35"/>
      <c r="D29" s="100" t="s">
        <v>33</v>
      </c>
      <c r="E29" s="35"/>
      <c r="F29" s="35"/>
      <c r="G29" s="35"/>
      <c r="H29" s="35"/>
      <c r="I29" s="35"/>
      <c r="J29" s="35"/>
      <c r="K29" s="35"/>
      <c r="L29" s="35"/>
      <c r="M29" s="234" t="s">
        <v>21</v>
      </c>
      <c r="N29" s="235"/>
      <c r="O29" s="235"/>
      <c r="P29" s="235"/>
      <c r="Q29" s="35"/>
      <c r="R29" s="36"/>
    </row>
    <row r="30" spans="2:18" s="1" customFormat="1" ht="7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" customHeight="1">
      <c r="B31" s="34"/>
      <c r="C31" s="35"/>
      <c r="D31" s="41" t="s">
        <v>34</v>
      </c>
      <c r="E31" s="41" t="s">
        <v>35</v>
      </c>
      <c r="F31" s="42">
        <v>0.21</v>
      </c>
      <c r="G31" s="101" t="s">
        <v>36</v>
      </c>
      <c r="H31" s="236">
        <f>ROUND((SUM(BE124:BE125)+SUM(BE142:BE505)),2)</f>
        <v>0</v>
      </c>
      <c r="I31" s="235"/>
      <c r="J31" s="235"/>
      <c r="K31" s="35"/>
      <c r="L31" s="35"/>
      <c r="M31" s="236">
        <f>ROUND(ROUND((SUM(BE124:BE125)+SUM(BE142:BE505)),2)*F31,2)</f>
        <v>0</v>
      </c>
      <c r="N31" s="235"/>
      <c r="O31" s="235"/>
      <c r="P31" s="235"/>
      <c r="Q31" s="35"/>
      <c r="R31" s="36"/>
    </row>
    <row r="32" spans="2:18" s="1" customFormat="1" ht="14.4" customHeight="1">
      <c r="B32" s="34"/>
      <c r="C32" s="35"/>
      <c r="D32" s="35"/>
      <c r="E32" s="41" t="s">
        <v>37</v>
      </c>
      <c r="F32" s="42">
        <v>0.15</v>
      </c>
      <c r="G32" s="101" t="s">
        <v>36</v>
      </c>
      <c r="H32" s="236">
        <f>ROUND((SUM(BF124:BF125)+SUM(BF142:BF505)),2)</f>
        <v>0</v>
      </c>
      <c r="I32" s="235"/>
      <c r="J32" s="235"/>
      <c r="K32" s="35"/>
      <c r="L32" s="35"/>
      <c r="M32" s="236">
        <f>ROUND(ROUND((SUM(BF124:BF125)+SUM(BF142:BF505)),2)*F32,2)</f>
        <v>0</v>
      </c>
      <c r="N32" s="235"/>
      <c r="O32" s="235"/>
      <c r="P32" s="235"/>
      <c r="Q32" s="35"/>
      <c r="R32" s="36"/>
    </row>
    <row r="33" spans="2:18" s="1" customFormat="1" ht="14.4" customHeight="1" hidden="1">
      <c r="B33" s="34"/>
      <c r="C33" s="35"/>
      <c r="D33" s="35"/>
      <c r="E33" s="41" t="s">
        <v>38</v>
      </c>
      <c r="F33" s="42">
        <v>0.21</v>
      </c>
      <c r="G33" s="101" t="s">
        <v>36</v>
      </c>
      <c r="H33" s="236">
        <f>ROUND((SUM(BG124:BG125)+SUM(BG142:BG505)),2)</f>
        <v>0</v>
      </c>
      <c r="I33" s="235"/>
      <c r="J33" s="235"/>
      <c r="K33" s="35"/>
      <c r="L33" s="35"/>
      <c r="M33" s="236">
        <v>0</v>
      </c>
      <c r="N33" s="235"/>
      <c r="O33" s="235"/>
      <c r="P33" s="235"/>
      <c r="Q33" s="35"/>
      <c r="R33" s="36"/>
    </row>
    <row r="34" spans="2:18" s="1" customFormat="1" ht="14.4" customHeight="1" hidden="1">
      <c r="B34" s="34"/>
      <c r="C34" s="35"/>
      <c r="D34" s="35"/>
      <c r="E34" s="41" t="s">
        <v>39</v>
      </c>
      <c r="F34" s="42">
        <v>0.15</v>
      </c>
      <c r="G34" s="101" t="s">
        <v>36</v>
      </c>
      <c r="H34" s="236">
        <f>ROUND((SUM(BH124:BH125)+SUM(BH142:BH505)),2)</f>
        <v>0</v>
      </c>
      <c r="I34" s="235"/>
      <c r="J34" s="235"/>
      <c r="K34" s="35"/>
      <c r="L34" s="35"/>
      <c r="M34" s="236">
        <v>0</v>
      </c>
      <c r="N34" s="235"/>
      <c r="O34" s="235"/>
      <c r="P34" s="235"/>
      <c r="Q34" s="35"/>
      <c r="R34" s="36"/>
    </row>
    <row r="35" spans="2:18" s="1" customFormat="1" ht="14.4" customHeight="1" hidden="1">
      <c r="B35" s="34"/>
      <c r="C35" s="35"/>
      <c r="D35" s="35"/>
      <c r="E35" s="41" t="s">
        <v>40</v>
      </c>
      <c r="F35" s="42">
        <v>0</v>
      </c>
      <c r="G35" s="101" t="s">
        <v>36</v>
      </c>
      <c r="H35" s="236">
        <f>ROUND((SUM(BI124:BI125)+SUM(BI142:BI505)),2)</f>
        <v>0</v>
      </c>
      <c r="I35" s="235"/>
      <c r="J35" s="235"/>
      <c r="K35" s="35"/>
      <c r="L35" s="35"/>
      <c r="M35" s="236">
        <v>0</v>
      </c>
      <c r="N35" s="235"/>
      <c r="O35" s="235"/>
      <c r="P35" s="235"/>
      <c r="Q35" s="35"/>
      <c r="R35" s="36"/>
    </row>
    <row r="36" spans="2:18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4" customHeight="1">
      <c r="B37" s="34"/>
      <c r="C37" s="97"/>
      <c r="D37" s="102" t="s">
        <v>41</v>
      </c>
      <c r="E37" s="73"/>
      <c r="F37" s="73"/>
      <c r="G37" s="103" t="s">
        <v>42</v>
      </c>
      <c r="H37" s="104" t="s">
        <v>43</v>
      </c>
      <c r="I37" s="73"/>
      <c r="J37" s="73"/>
      <c r="K37" s="73"/>
      <c r="L37" s="237" t="s">
        <v>21</v>
      </c>
      <c r="M37" s="237"/>
      <c r="N37" s="237"/>
      <c r="O37" s="237"/>
      <c r="P37" s="238"/>
      <c r="Q37" s="97"/>
      <c r="R37" s="36"/>
    </row>
    <row r="38" spans="2:18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3.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3.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3.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3.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7" customHeight="1">
      <c r="B76" s="34"/>
      <c r="C76" s="181" t="s">
        <v>90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</row>
    <row r="77" spans="2:18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7" customHeight="1">
      <c r="B78" s="34"/>
      <c r="C78" s="68" t="s">
        <v>17</v>
      </c>
      <c r="D78" s="35"/>
      <c r="E78" s="35"/>
      <c r="F78" s="211" t="str">
        <f>F6</f>
        <v>Oprava omítek suterénu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35"/>
      <c r="R78" s="36"/>
    </row>
    <row r="79" spans="2:18" s="1" customFormat="1" ht="7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20</v>
      </c>
      <c r="D80" s="35"/>
      <c r="E80" s="35"/>
      <c r="F80" s="29" t="str">
        <f>F8</f>
        <v xml:space="preserve"> </v>
      </c>
      <c r="G80" s="35"/>
      <c r="H80" s="35"/>
      <c r="I80" s="35"/>
      <c r="J80" s="35"/>
      <c r="K80" s="31" t="s">
        <v>22</v>
      </c>
      <c r="L80" s="35"/>
      <c r="M80" s="241" t="str">
        <f>IF(O8="","",O8)</f>
        <v xml:space="preserve"> </v>
      </c>
      <c r="N80" s="241"/>
      <c r="O80" s="241"/>
      <c r="P80" s="241"/>
      <c r="Q80" s="35"/>
      <c r="R80" s="36"/>
    </row>
    <row r="81" spans="2:18" s="1" customFormat="1" ht="7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5">
      <c r="B82" s="34"/>
      <c r="C82" s="31" t="s">
        <v>23</v>
      </c>
      <c r="D82" s="35"/>
      <c r="E82" s="35"/>
      <c r="F82" s="29" t="str">
        <f>E11</f>
        <v xml:space="preserve"> </v>
      </c>
      <c r="G82" s="35"/>
      <c r="H82" s="35"/>
      <c r="I82" s="35"/>
      <c r="J82" s="35"/>
      <c r="K82" s="31" t="s">
        <v>27</v>
      </c>
      <c r="L82" s="35"/>
      <c r="M82" s="183" t="str">
        <f>E17</f>
        <v xml:space="preserve"> </v>
      </c>
      <c r="N82" s="183"/>
      <c r="O82" s="183"/>
      <c r="P82" s="183"/>
      <c r="Q82" s="183"/>
      <c r="R82" s="36"/>
    </row>
    <row r="83" spans="2:18" s="1" customFormat="1" ht="14.4" customHeight="1">
      <c r="B83" s="34"/>
      <c r="C83" s="31" t="s">
        <v>26</v>
      </c>
      <c r="D83" s="35"/>
      <c r="E83" s="35"/>
      <c r="F83" s="29" t="str">
        <f>IF(E14="","",E14)</f>
        <v xml:space="preserve"> </v>
      </c>
      <c r="G83" s="35"/>
      <c r="H83" s="35"/>
      <c r="I83" s="35"/>
      <c r="J83" s="35"/>
      <c r="K83" s="31" t="s">
        <v>29</v>
      </c>
      <c r="L83" s="35"/>
      <c r="M83" s="183" t="str">
        <f>E20</f>
        <v xml:space="preserve"> </v>
      </c>
      <c r="N83" s="183"/>
      <c r="O83" s="183"/>
      <c r="P83" s="183"/>
      <c r="Q83" s="183"/>
      <c r="R83" s="36"/>
    </row>
    <row r="84" spans="2:18" s="1" customFormat="1" ht="10.2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39" t="s">
        <v>91</v>
      </c>
      <c r="D85" s="240"/>
      <c r="E85" s="240"/>
      <c r="F85" s="240"/>
      <c r="G85" s="240"/>
      <c r="H85" s="97"/>
      <c r="I85" s="97"/>
      <c r="J85" s="97"/>
      <c r="K85" s="97"/>
      <c r="L85" s="97"/>
      <c r="M85" s="97"/>
      <c r="N85" s="239" t="s">
        <v>92</v>
      </c>
      <c r="O85" s="240"/>
      <c r="P85" s="240"/>
      <c r="Q85" s="240"/>
      <c r="R85" s="36"/>
    </row>
    <row r="86" spans="2:18" s="1" customFormat="1" ht="10.2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05" t="s">
        <v>93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92" t="s">
        <v>21</v>
      </c>
      <c r="O87" s="242"/>
      <c r="P87" s="242"/>
      <c r="Q87" s="242"/>
      <c r="R87" s="36"/>
      <c r="AU87" s="21" t="s">
        <v>94</v>
      </c>
    </row>
    <row r="88" spans="2:18" s="6" customFormat="1" ht="24.5" customHeight="1">
      <c r="B88" s="106"/>
      <c r="C88" s="107"/>
      <c r="D88" s="108" t="s">
        <v>95</v>
      </c>
      <c r="E88" s="107"/>
      <c r="F88" s="107"/>
      <c r="G88" s="107"/>
      <c r="H88" s="107"/>
      <c r="I88" s="107"/>
      <c r="J88" s="107"/>
      <c r="K88" s="107"/>
      <c r="L88" s="107"/>
      <c r="M88" s="107"/>
      <c r="N88" s="243" t="str">
        <f>N143</f>
        <v xml:space="preserve"> </v>
      </c>
      <c r="O88" s="244"/>
      <c r="P88" s="244"/>
      <c r="Q88" s="244"/>
      <c r="R88" s="109"/>
    </row>
    <row r="89" spans="2:18" s="7" customFormat="1" ht="19.5" customHeight="1" hidden="1">
      <c r="B89" s="110"/>
      <c r="C89" s="111"/>
      <c r="D89" s="112"/>
      <c r="E89" s="111"/>
      <c r="F89" s="111"/>
      <c r="G89" s="111"/>
      <c r="H89" s="111"/>
      <c r="I89" s="111"/>
      <c r="J89" s="111"/>
      <c r="K89" s="111"/>
      <c r="L89" s="111"/>
      <c r="M89" s="111"/>
      <c r="N89" s="245"/>
      <c r="O89" s="246"/>
      <c r="P89" s="246"/>
      <c r="Q89" s="246"/>
      <c r="R89" s="113"/>
    </row>
    <row r="90" spans="2:18" s="7" customFormat="1" ht="19.5" customHeight="1" hidden="1">
      <c r="B90" s="110"/>
      <c r="C90" s="111"/>
      <c r="D90" s="112"/>
      <c r="E90" s="111"/>
      <c r="F90" s="111"/>
      <c r="G90" s="111"/>
      <c r="H90" s="111"/>
      <c r="I90" s="111"/>
      <c r="J90" s="111"/>
      <c r="K90" s="111"/>
      <c r="L90" s="111"/>
      <c r="M90" s="111"/>
      <c r="N90" s="245"/>
      <c r="O90" s="246"/>
      <c r="P90" s="246"/>
      <c r="Q90" s="246"/>
      <c r="R90" s="113"/>
    </row>
    <row r="91" spans="2:18" s="7" customFormat="1" ht="14.5" customHeight="1" hidden="1">
      <c r="B91" s="110"/>
      <c r="C91" s="111"/>
      <c r="D91" s="112"/>
      <c r="E91" s="111"/>
      <c r="F91" s="111"/>
      <c r="G91" s="111"/>
      <c r="H91" s="111"/>
      <c r="I91" s="111"/>
      <c r="J91" s="111"/>
      <c r="K91" s="111"/>
      <c r="L91" s="111"/>
      <c r="M91" s="111"/>
      <c r="N91" s="245"/>
      <c r="O91" s="246"/>
      <c r="P91" s="246"/>
      <c r="Q91" s="246"/>
      <c r="R91" s="113"/>
    </row>
    <row r="92" spans="2:18" s="7" customFormat="1" ht="19.5" customHeight="1" hidden="1">
      <c r="B92" s="110"/>
      <c r="C92" s="111"/>
      <c r="D92" s="112"/>
      <c r="E92" s="111"/>
      <c r="F92" s="111"/>
      <c r="G92" s="111"/>
      <c r="H92" s="111"/>
      <c r="I92" s="111"/>
      <c r="J92" s="111"/>
      <c r="K92" s="111"/>
      <c r="L92" s="111"/>
      <c r="M92" s="111"/>
      <c r="N92" s="245"/>
      <c r="O92" s="246"/>
      <c r="P92" s="246"/>
      <c r="Q92" s="246"/>
      <c r="R92" s="113"/>
    </row>
    <row r="93" spans="2:18" s="7" customFormat="1" ht="19.5" customHeight="1" hidden="1">
      <c r="B93" s="110"/>
      <c r="C93" s="111"/>
      <c r="D93" s="112"/>
      <c r="E93" s="111"/>
      <c r="F93" s="111"/>
      <c r="G93" s="111"/>
      <c r="H93" s="111"/>
      <c r="I93" s="111"/>
      <c r="J93" s="111"/>
      <c r="K93" s="111"/>
      <c r="L93" s="111"/>
      <c r="M93" s="111"/>
      <c r="N93" s="245"/>
      <c r="O93" s="246"/>
      <c r="P93" s="246"/>
      <c r="Q93" s="246"/>
      <c r="R93" s="113"/>
    </row>
    <row r="94" spans="2:18" s="7" customFormat="1" ht="19" customHeight="1">
      <c r="B94" s="110"/>
      <c r="C94" s="111"/>
      <c r="D94" s="112" t="s">
        <v>96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45"/>
      <c r="O94" s="246"/>
      <c r="P94" s="246"/>
      <c r="Q94" s="246"/>
      <c r="R94" s="113"/>
    </row>
    <row r="95" spans="2:18" s="7" customFormat="1" ht="19.5" customHeight="1" hidden="1">
      <c r="B95" s="110"/>
      <c r="C95" s="111"/>
      <c r="D95" s="112"/>
      <c r="E95" s="111"/>
      <c r="F95" s="111"/>
      <c r="G95" s="111"/>
      <c r="H95" s="111"/>
      <c r="I95" s="111"/>
      <c r="J95" s="111"/>
      <c r="K95" s="111"/>
      <c r="L95" s="111"/>
      <c r="M95" s="111"/>
      <c r="N95" s="245"/>
      <c r="O95" s="246"/>
      <c r="P95" s="246"/>
      <c r="Q95" s="246"/>
      <c r="R95" s="113"/>
    </row>
    <row r="96" spans="2:18" s="7" customFormat="1" ht="19.9" customHeight="1">
      <c r="B96" s="110"/>
      <c r="C96" s="111"/>
      <c r="D96" s="112" t="s">
        <v>97</v>
      </c>
      <c r="E96" s="111"/>
      <c r="F96" s="111"/>
      <c r="G96" s="111"/>
      <c r="H96" s="111"/>
      <c r="I96" s="111"/>
      <c r="J96" s="111"/>
      <c r="K96" s="111"/>
      <c r="L96" s="111"/>
      <c r="M96" s="111"/>
      <c r="N96" s="245"/>
      <c r="O96" s="246"/>
      <c r="P96" s="246"/>
      <c r="Q96" s="246"/>
      <c r="R96" s="113"/>
    </row>
    <row r="97" spans="2:18" s="7" customFormat="1" ht="19.9" customHeight="1">
      <c r="B97" s="110"/>
      <c r="C97" s="111"/>
      <c r="D97" s="112" t="s">
        <v>98</v>
      </c>
      <c r="E97" s="111"/>
      <c r="F97" s="111"/>
      <c r="G97" s="111"/>
      <c r="H97" s="111"/>
      <c r="I97" s="111"/>
      <c r="J97" s="111"/>
      <c r="K97" s="111"/>
      <c r="L97" s="111"/>
      <c r="M97" s="111"/>
      <c r="N97" s="245"/>
      <c r="O97" s="246"/>
      <c r="P97" s="246"/>
      <c r="Q97" s="246"/>
      <c r="R97" s="113"/>
    </row>
    <row r="98" spans="2:18" s="7" customFormat="1" ht="19.9" customHeight="1">
      <c r="B98" s="110"/>
      <c r="C98" s="111"/>
      <c r="D98" s="112" t="s">
        <v>99</v>
      </c>
      <c r="E98" s="111"/>
      <c r="F98" s="111"/>
      <c r="G98" s="111"/>
      <c r="H98" s="111"/>
      <c r="I98" s="111"/>
      <c r="J98" s="111"/>
      <c r="K98" s="111"/>
      <c r="L98" s="111"/>
      <c r="M98" s="111"/>
      <c r="N98" s="245"/>
      <c r="O98" s="246"/>
      <c r="P98" s="246"/>
      <c r="Q98" s="246"/>
      <c r="R98" s="113"/>
    </row>
    <row r="99" spans="2:18" s="6" customFormat="1" ht="25" customHeight="1">
      <c r="B99" s="106"/>
      <c r="C99" s="107"/>
      <c r="D99" s="108" t="s">
        <v>100</v>
      </c>
      <c r="E99" s="107"/>
      <c r="F99" s="107"/>
      <c r="G99" s="107"/>
      <c r="H99" s="107"/>
      <c r="I99" s="107"/>
      <c r="J99" s="107"/>
      <c r="K99" s="107"/>
      <c r="L99" s="107"/>
      <c r="M99" s="107"/>
      <c r="N99" s="243"/>
      <c r="O99" s="244"/>
      <c r="P99" s="244"/>
      <c r="Q99" s="244"/>
      <c r="R99" s="109"/>
    </row>
    <row r="100" spans="2:18" s="7" customFormat="1" ht="0.5" hidden="1">
      <c r="B100" s="110"/>
      <c r="C100" s="111"/>
      <c r="D100" s="112"/>
      <c r="E100" s="111"/>
      <c r="F100" s="111"/>
      <c r="G100" s="111"/>
      <c r="H100" s="111"/>
      <c r="I100" s="111"/>
      <c r="J100" s="111"/>
      <c r="K100" s="111"/>
      <c r="L100" s="111"/>
      <c r="M100" s="111"/>
      <c r="N100" s="245"/>
      <c r="O100" s="246"/>
      <c r="P100" s="246"/>
      <c r="Q100" s="246"/>
      <c r="R100" s="113"/>
    </row>
    <row r="101" spans="2:18" s="7" customFormat="1" ht="19.5" customHeight="1" hidden="1">
      <c r="B101" s="110"/>
      <c r="C101" s="111"/>
      <c r="D101" s="112"/>
      <c r="E101" s="111"/>
      <c r="F101" s="111"/>
      <c r="G101" s="111"/>
      <c r="H101" s="111"/>
      <c r="I101" s="111"/>
      <c r="J101" s="111"/>
      <c r="K101" s="111"/>
      <c r="L101" s="111"/>
      <c r="M101" s="111"/>
      <c r="N101" s="245"/>
      <c r="O101" s="246"/>
      <c r="P101" s="246"/>
      <c r="Q101" s="246"/>
      <c r="R101" s="113"/>
    </row>
    <row r="102" spans="2:18" s="7" customFormat="1" ht="19.5" customHeight="1" hidden="1">
      <c r="B102" s="110"/>
      <c r="C102" s="111"/>
      <c r="D102" s="112"/>
      <c r="E102" s="111"/>
      <c r="F102" s="111"/>
      <c r="G102" s="111"/>
      <c r="H102" s="111"/>
      <c r="I102" s="111"/>
      <c r="J102" s="111"/>
      <c r="K102" s="111"/>
      <c r="L102" s="111"/>
      <c r="M102" s="111"/>
      <c r="N102" s="245"/>
      <c r="O102" s="246"/>
      <c r="P102" s="246"/>
      <c r="Q102" s="246"/>
      <c r="R102" s="113"/>
    </row>
    <row r="103" spans="2:18" s="7" customFormat="1" ht="19.5" customHeight="1" hidden="1">
      <c r="B103" s="110"/>
      <c r="C103" s="111"/>
      <c r="D103" s="112"/>
      <c r="E103" s="111"/>
      <c r="F103" s="111"/>
      <c r="G103" s="111"/>
      <c r="H103" s="111"/>
      <c r="I103" s="111"/>
      <c r="J103" s="111"/>
      <c r="K103" s="111"/>
      <c r="L103" s="111"/>
      <c r="M103" s="111"/>
      <c r="N103" s="245"/>
      <c r="O103" s="246"/>
      <c r="P103" s="246"/>
      <c r="Q103" s="246"/>
      <c r="R103" s="113"/>
    </row>
    <row r="104" spans="2:18" s="7" customFormat="1" ht="19.5" customHeight="1" hidden="1">
      <c r="B104" s="110"/>
      <c r="C104" s="111"/>
      <c r="D104" s="112"/>
      <c r="E104" s="111"/>
      <c r="F104" s="111"/>
      <c r="G104" s="111"/>
      <c r="H104" s="111"/>
      <c r="I104" s="111"/>
      <c r="J104" s="111"/>
      <c r="K104" s="111"/>
      <c r="L104" s="111"/>
      <c r="M104" s="111"/>
      <c r="N104" s="245"/>
      <c r="O104" s="246"/>
      <c r="P104" s="246"/>
      <c r="Q104" s="246"/>
      <c r="R104" s="113"/>
    </row>
    <row r="105" spans="2:18" s="7" customFormat="1" ht="19" customHeight="1" hidden="1">
      <c r="B105" s="110"/>
      <c r="C105" s="111"/>
      <c r="D105" s="112"/>
      <c r="E105" s="111"/>
      <c r="F105" s="111"/>
      <c r="G105" s="111"/>
      <c r="H105" s="111"/>
      <c r="I105" s="111"/>
      <c r="J105" s="111"/>
      <c r="K105" s="111"/>
      <c r="L105" s="111"/>
      <c r="M105" s="111"/>
      <c r="N105" s="245"/>
      <c r="O105" s="246"/>
      <c r="P105" s="246"/>
      <c r="Q105" s="246"/>
      <c r="R105" s="113"/>
    </row>
    <row r="106" spans="2:18" s="7" customFormat="1" ht="19.5" customHeight="1" hidden="1">
      <c r="B106" s="110"/>
      <c r="C106" s="111"/>
      <c r="D106" s="112"/>
      <c r="E106" s="111"/>
      <c r="F106" s="111"/>
      <c r="G106" s="111"/>
      <c r="H106" s="111"/>
      <c r="I106" s="111"/>
      <c r="J106" s="111"/>
      <c r="K106" s="111"/>
      <c r="L106" s="111"/>
      <c r="M106" s="111"/>
      <c r="N106" s="245"/>
      <c r="O106" s="246"/>
      <c r="P106" s="246"/>
      <c r="Q106" s="246"/>
      <c r="R106" s="113"/>
    </row>
    <row r="107" spans="2:18" s="7" customFormat="1" ht="19.5" customHeight="1" hidden="1">
      <c r="B107" s="110"/>
      <c r="C107" s="111"/>
      <c r="D107" s="112"/>
      <c r="E107" s="111"/>
      <c r="F107" s="111"/>
      <c r="G107" s="111"/>
      <c r="H107" s="111"/>
      <c r="I107" s="111"/>
      <c r="J107" s="111"/>
      <c r="K107" s="111"/>
      <c r="L107" s="111"/>
      <c r="M107" s="111"/>
      <c r="N107" s="245"/>
      <c r="O107" s="246"/>
      <c r="P107" s="246"/>
      <c r="Q107" s="246"/>
      <c r="R107" s="113"/>
    </row>
    <row r="108" spans="2:18" s="7" customFormat="1" ht="19.5" customHeight="1" hidden="1">
      <c r="B108" s="110"/>
      <c r="C108" s="111"/>
      <c r="D108" s="112"/>
      <c r="E108" s="111"/>
      <c r="F108" s="111"/>
      <c r="G108" s="111"/>
      <c r="H108" s="111"/>
      <c r="I108" s="111"/>
      <c r="J108" s="111"/>
      <c r="K108" s="111"/>
      <c r="L108" s="111"/>
      <c r="M108" s="111"/>
      <c r="N108" s="245"/>
      <c r="O108" s="246"/>
      <c r="P108" s="246"/>
      <c r="Q108" s="246"/>
      <c r="R108" s="113"/>
    </row>
    <row r="109" spans="2:18" s="7" customFormat="1" ht="19.5" customHeight="1" hidden="1">
      <c r="B109" s="110"/>
      <c r="C109" s="111"/>
      <c r="D109" s="112"/>
      <c r="E109" s="111"/>
      <c r="F109" s="111"/>
      <c r="G109" s="111"/>
      <c r="H109" s="111"/>
      <c r="I109" s="111"/>
      <c r="J109" s="111"/>
      <c r="K109" s="111"/>
      <c r="L109" s="111"/>
      <c r="M109" s="111"/>
      <c r="N109" s="245"/>
      <c r="O109" s="246"/>
      <c r="P109" s="246"/>
      <c r="Q109" s="246"/>
      <c r="R109" s="113"/>
    </row>
    <row r="110" spans="2:18" s="7" customFormat="1" ht="19.5" customHeight="1" hidden="1">
      <c r="B110" s="110"/>
      <c r="C110" s="111"/>
      <c r="D110" s="112"/>
      <c r="E110" s="111"/>
      <c r="F110" s="111"/>
      <c r="G110" s="111"/>
      <c r="H110" s="111"/>
      <c r="I110" s="111"/>
      <c r="J110" s="111"/>
      <c r="K110" s="111"/>
      <c r="L110" s="111"/>
      <c r="M110" s="111"/>
      <c r="N110" s="245"/>
      <c r="O110" s="246"/>
      <c r="P110" s="246"/>
      <c r="Q110" s="246"/>
      <c r="R110" s="113"/>
    </row>
    <row r="111" spans="2:18" s="7" customFormat="1" ht="19.5" customHeight="1" hidden="1">
      <c r="B111" s="110"/>
      <c r="C111" s="111"/>
      <c r="D111" s="112"/>
      <c r="E111" s="111"/>
      <c r="F111" s="111"/>
      <c r="G111" s="111"/>
      <c r="H111" s="111"/>
      <c r="I111" s="111"/>
      <c r="J111" s="111"/>
      <c r="K111" s="111"/>
      <c r="L111" s="111"/>
      <c r="M111" s="111"/>
      <c r="N111" s="245"/>
      <c r="O111" s="246"/>
      <c r="P111" s="246"/>
      <c r="Q111" s="246"/>
      <c r="R111" s="113"/>
    </row>
    <row r="112" spans="2:18" s="7" customFormat="1" ht="19.5" customHeight="1" hidden="1">
      <c r="B112" s="110"/>
      <c r="C112" s="111"/>
      <c r="D112" s="112"/>
      <c r="E112" s="111"/>
      <c r="F112" s="111"/>
      <c r="G112" s="111"/>
      <c r="H112" s="111"/>
      <c r="I112" s="111"/>
      <c r="J112" s="111"/>
      <c r="K112" s="111"/>
      <c r="L112" s="111"/>
      <c r="M112" s="111"/>
      <c r="N112" s="245"/>
      <c r="O112" s="246"/>
      <c r="P112" s="246"/>
      <c r="Q112" s="246"/>
      <c r="R112" s="113"/>
    </row>
    <row r="113" spans="2:18" s="7" customFormat="1" ht="19.5" customHeight="1" hidden="1">
      <c r="B113" s="110"/>
      <c r="C113" s="111"/>
      <c r="D113" s="112"/>
      <c r="E113" s="111"/>
      <c r="F113" s="111"/>
      <c r="G113" s="111"/>
      <c r="H113" s="111"/>
      <c r="I113" s="111"/>
      <c r="J113" s="111"/>
      <c r="K113" s="111"/>
      <c r="L113" s="111"/>
      <c r="M113" s="111"/>
      <c r="N113" s="245"/>
      <c r="O113" s="246"/>
      <c r="P113" s="246"/>
      <c r="Q113" s="246"/>
      <c r="R113" s="113"/>
    </row>
    <row r="114" spans="2:18" s="7" customFormat="1" ht="19.5" customHeight="1" hidden="1">
      <c r="B114" s="110"/>
      <c r="C114" s="111"/>
      <c r="D114" s="112"/>
      <c r="E114" s="111"/>
      <c r="F114" s="111"/>
      <c r="G114" s="111"/>
      <c r="H114" s="111"/>
      <c r="I114" s="111"/>
      <c r="J114" s="111"/>
      <c r="K114" s="111"/>
      <c r="L114" s="111"/>
      <c r="M114" s="111"/>
      <c r="N114" s="245"/>
      <c r="O114" s="246"/>
      <c r="P114" s="246"/>
      <c r="Q114" s="246"/>
      <c r="R114" s="113"/>
    </row>
    <row r="115" spans="2:18" s="7" customFormat="1" ht="19.5" customHeight="1" hidden="1">
      <c r="B115" s="110"/>
      <c r="C115" s="111"/>
      <c r="D115" s="112"/>
      <c r="E115" s="111"/>
      <c r="F115" s="111"/>
      <c r="G115" s="111"/>
      <c r="H115" s="111"/>
      <c r="I115" s="111"/>
      <c r="J115" s="111"/>
      <c r="K115" s="111"/>
      <c r="L115" s="111"/>
      <c r="M115" s="111"/>
      <c r="N115" s="245"/>
      <c r="O115" s="246"/>
      <c r="P115" s="246"/>
      <c r="Q115" s="246"/>
      <c r="R115" s="113"/>
    </row>
    <row r="116" spans="2:18" s="7" customFormat="1" ht="19.9" customHeight="1">
      <c r="B116" s="110"/>
      <c r="C116" s="111"/>
      <c r="D116" s="112" t="s">
        <v>101</v>
      </c>
      <c r="E116" s="111"/>
      <c r="F116" s="111"/>
      <c r="G116" s="111"/>
      <c r="H116" s="111"/>
      <c r="I116" s="111"/>
      <c r="J116" s="111"/>
      <c r="K116" s="111"/>
      <c r="L116" s="111"/>
      <c r="M116" s="111"/>
      <c r="N116" s="245"/>
      <c r="O116" s="246"/>
      <c r="P116" s="246"/>
      <c r="Q116" s="246"/>
      <c r="R116" s="113"/>
    </row>
    <row r="117" spans="2:18" s="7" customFormat="1" ht="19.9" customHeight="1">
      <c r="B117" s="110"/>
      <c r="C117" s="111"/>
      <c r="D117" s="112" t="s">
        <v>102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245"/>
      <c r="O117" s="246"/>
      <c r="P117" s="246"/>
      <c r="Q117" s="246"/>
      <c r="R117" s="113"/>
    </row>
    <row r="118" spans="2:18" s="6" customFormat="1" ht="25" customHeight="1">
      <c r="B118" s="106"/>
      <c r="C118" s="107"/>
      <c r="D118" s="108" t="s">
        <v>103</v>
      </c>
      <c r="E118" s="107"/>
      <c r="F118" s="107"/>
      <c r="G118" s="107"/>
      <c r="H118" s="107"/>
      <c r="I118" s="107"/>
      <c r="J118" s="107"/>
      <c r="K118" s="107"/>
      <c r="L118" s="107"/>
      <c r="M118" s="107"/>
      <c r="N118" s="243"/>
      <c r="O118" s="244"/>
      <c r="P118" s="244"/>
      <c r="Q118" s="244"/>
      <c r="R118" s="109"/>
    </row>
    <row r="119" spans="2:18" s="7" customFormat="1" ht="19.9" customHeight="1">
      <c r="B119" s="110"/>
      <c r="C119" s="111"/>
      <c r="D119" s="112" t="s">
        <v>104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245"/>
      <c r="O119" s="246"/>
      <c r="P119" s="246"/>
      <c r="Q119" s="246"/>
      <c r="R119" s="113"/>
    </row>
    <row r="120" spans="2:18" s="7" customFormat="1" ht="0.5" hidden="1">
      <c r="B120" s="110"/>
      <c r="C120" s="111"/>
      <c r="D120" s="112"/>
      <c r="E120" s="111"/>
      <c r="F120" s="111"/>
      <c r="G120" s="111"/>
      <c r="H120" s="111"/>
      <c r="I120" s="111"/>
      <c r="J120" s="111"/>
      <c r="K120" s="111"/>
      <c r="L120" s="111"/>
      <c r="M120" s="111"/>
      <c r="N120" s="245"/>
      <c r="O120" s="246"/>
      <c r="P120" s="246"/>
      <c r="Q120" s="246"/>
      <c r="R120" s="113"/>
    </row>
    <row r="121" spans="2:18" s="7" customFormat="1" ht="19.5" customHeight="1" hidden="1">
      <c r="B121" s="110"/>
      <c r="C121" s="111"/>
      <c r="D121" s="112"/>
      <c r="E121" s="111"/>
      <c r="F121" s="111"/>
      <c r="G121" s="111"/>
      <c r="H121" s="111"/>
      <c r="I121" s="111"/>
      <c r="J121" s="111"/>
      <c r="K121" s="111"/>
      <c r="L121" s="111"/>
      <c r="M121" s="111"/>
      <c r="N121" s="245"/>
      <c r="O121" s="246"/>
      <c r="P121" s="246"/>
      <c r="Q121" s="246"/>
      <c r="R121" s="113"/>
    </row>
    <row r="122" spans="2:18" s="7" customFormat="1" ht="19.9" customHeight="1">
      <c r="B122" s="110"/>
      <c r="C122" s="111"/>
      <c r="D122" s="112" t="s">
        <v>105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245"/>
      <c r="O122" s="246"/>
      <c r="P122" s="246"/>
      <c r="Q122" s="246"/>
      <c r="R122" s="113"/>
    </row>
    <row r="123" spans="2:18" s="1" customFormat="1" ht="21.7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21" s="1" customFormat="1" ht="29.25" customHeight="1">
      <c r="B124" s="34"/>
      <c r="C124" s="105" t="s">
        <v>106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42"/>
      <c r="O124" s="247"/>
      <c r="P124" s="247"/>
      <c r="Q124" s="247"/>
      <c r="R124" s="36"/>
      <c r="T124" s="114"/>
      <c r="U124" s="115" t="s">
        <v>34</v>
      </c>
    </row>
    <row r="125" spans="2:18" s="1" customFormat="1" ht="18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 ht="29.25" customHeight="1">
      <c r="B126" s="34"/>
      <c r="C126" s="96" t="s">
        <v>80</v>
      </c>
      <c r="D126" s="97"/>
      <c r="E126" s="97"/>
      <c r="F126" s="97"/>
      <c r="G126" s="97"/>
      <c r="H126" s="97"/>
      <c r="I126" s="97"/>
      <c r="J126" s="97"/>
      <c r="K126" s="97"/>
      <c r="L126" s="191"/>
      <c r="M126" s="191"/>
      <c r="N126" s="191"/>
      <c r="O126" s="191"/>
      <c r="P126" s="191"/>
      <c r="Q126" s="191"/>
      <c r="R126" s="36"/>
    </row>
    <row r="127" spans="2:18" s="1" customFormat="1" ht="7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60"/>
    </row>
    <row r="131" spans="2:18" s="1" customFormat="1" ht="7" customHeight="1"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3"/>
    </row>
    <row r="132" spans="2:18" s="1" customFormat="1" ht="37" customHeight="1">
      <c r="B132" s="34"/>
      <c r="C132" s="181" t="s">
        <v>107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36"/>
    </row>
    <row r="133" spans="2:18" s="1" customFormat="1" ht="7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18" s="1" customFormat="1" ht="37" customHeight="1">
      <c r="B134" s="34"/>
      <c r="C134" s="68" t="s">
        <v>17</v>
      </c>
      <c r="D134" s="35"/>
      <c r="E134" s="35"/>
      <c r="F134" s="211" t="str">
        <f>F6</f>
        <v>Oprava omítek suterénu</v>
      </c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35"/>
      <c r="R134" s="36"/>
    </row>
    <row r="135" spans="2:18" s="1" customFormat="1" ht="7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18" s="1" customFormat="1" ht="18" customHeight="1">
      <c r="B136" s="34"/>
      <c r="C136" s="31" t="s">
        <v>20</v>
      </c>
      <c r="D136" s="35"/>
      <c r="E136" s="35"/>
      <c r="F136" s="29" t="str">
        <f>F8</f>
        <v xml:space="preserve"> </v>
      </c>
      <c r="G136" s="35"/>
      <c r="H136" s="35"/>
      <c r="I136" s="35"/>
      <c r="J136" s="35"/>
      <c r="K136" s="31" t="s">
        <v>22</v>
      </c>
      <c r="L136" s="35"/>
      <c r="M136" s="241" t="s">
        <v>21</v>
      </c>
      <c r="N136" s="241"/>
      <c r="O136" s="241"/>
      <c r="P136" s="241"/>
      <c r="Q136" s="35"/>
      <c r="R136" s="36"/>
    </row>
    <row r="137" spans="2:18" s="1" customFormat="1" ht="7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18" s="1" customFormat="1" ht="13.5">
      <c r="B138" s="34"/>
      <c r="C138" s="31" t="s">
        <v>23</v>
      </c>
      <c r="D138" s="35"/>
      <c r="E138" s="35"/>
      <c r="F138" s="29" t="str">
        <f>E11</f>
        <v xml:space="preserve"> </v>
      </c>
      <c r="G138" s="35"/>
      <c r="H138" s="35"/>
      <c r="I138" s="35"/>
      <c r="J138" s="35"/>
      <c r="K138" s="31" t="s">
        <v>27</v>
      </c>
      <c r="L138" s="35"/>
      <c r="M138" s="183" t="str">
        <f>E17</f>
        <v xml:space="preserve"> </v>
      </c>
      <c r="N138" s="183"/>
      <c r="O138" s="183"/>
      <c r="P138" s="183"/>
      <c r="Q138" s="183"/>
      <c r="R138" s="36"/>
    </row>
    <row r="139" spans="2:18" s="1" customFormat="1" ht="14.4" customHeight="1">
      <c r="B139" s="34"/>
      <c r="C139" s="31" t="s">
        <v>26</v>
      </c>
      <c r="D139" s="35"/>
      <c r="E139" s="35"/>
      <c r="F139" s="29" t="str">
        <f>IF(E14="","",E14)</f>
        <v xml:space="preserve"> </v>
      </c>
      <c r="G139" s="35"/>
      <c r="H139" s="35"/>
      <c r="I139" s="35"/>
      <c r="J139" s="35"/>
      <c r="K139" s="31" t="s">
        <v>29</v>
      </c>
      <c r="L139" s="35"/>
      <c r="M139" s="183" t="str">
        <f>E20</f>
        <v xml:space="preserve"> </v>
      </c>
      <c r="N139" s="183"/>
      <c r="O139" s="183"/>
      <c r="P139" s="183"/>
      <c r="Q139" s="183"/>
      <c r="R139" s="36"/>
    </row>
    <row r="140" spans="2:18" s="1" customFormat="1" ht="10.25" customHeight="1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6"/>
    </row>
    <row r="141" spans="2:27" s="8" customFormat="1" ht="29.25" customHeight="1">
      <c r="B141" s="116"/>
      <c r="C141" s="117" t="s">
        <v>108</v>
      </c>
      <c r="D141" s="118" t="s">
        <v>109</v>
      </c>
      <c r="E141" s="118" t="s">
        <v>52</v>
      </c>
      <c r="F141" s="248" t="s">
        <v>110</v>
      </c>
      <c r="G141" s="248"/>
      <c r="H141" s="248"/>
      <c r="I141" s="248"/>
      <c r="J141" s="118" t="s">
        <v>111</v>
      </c>
      <c r="K141" s="118" t="s">
        <v>112</v>
      </c>
      <c r="L141" s="248" t="s">
        <v>113</v>
      </c>
      <c r="M141" s="248"/>
      <c r="N141" s="248" t="s">
        <v>92</v>
      </c>
      <c r="O141" s="248"/>
      <c r="P141" s="248"/>
      <c r="Q141" s="249"/>
      <c r="R141" s="119"/>
      <c r="T141" s="74" t="s">
        <v>114</v>
      </c>
      <c r="U141" s="75" t="s">
        <v>34</v>
      </c>
      <c r="V141" s="75" t="s">
        <v>115</v>
      </c>
      <c r="W141" s="75" t="s">
        <v>116</v>
      </c>
      <c r="X141" s="75" t="s">
        <v>117</v>
      </c>
      <c r="Y141" s="75" t="s">
        <v>118</v>
      </c>
      <c r="Z141" s="75" t="s">
        <v>119</v>
      </c>
      <c r="AA141" s="76" t="s">
        <v>120</v>
      </c>
    </row>
    <row r="142" spans="2:63" s="1" customFormat="1" ht="29.25" customHeight="1">
      <c r="B142" s="34"/>
      <c r="C142" s="78" t="s">
        <v>88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250" t="s">
        <v>21</v>
      </c>
      <c r="O142" s="251"/>
      <c r="P142" s="251"/>
      <c r="Q142" s="251"/>
      <c r="R142" s="36"/>
      <c r="T142" s="77"/>
      <c r="U142" s="50"/>
      <c r="V142" s="50"/>
      <c r="W142" s="120">
        <f>W143+W281+W497</f>
        <v>542.28</v>
      </c>
      <c r="X142" s="50"/>
      <c r="Y142" s="120">
        <f>Y143+Y281+Y497</f>
        <v>12.444619999999999</v>
      </c>
      <c r="Z142" s="50"/>
      <c r="AA142" s="121">
        <f>AA143+AA281+AA497</f>
        <v>0.04</v>
      </c>
      <c r="AT142" s="21" t="s">
        <v>69</v>
      </c>
      <c r="AU142" s="21" t="s">
        <v>94</v>
      </c>
      <c r="BK142" s="122">
        <f>BK143+BK281+BK497</f>
        <v>0</v>
      </c>
    </row>
    <row r="143" spans="2:63" s="9" customFormat="1" ht="37.4" customHeight="1">
      <c r="B143" s="123"/>
      <c r="C143" s="124"/>
      <c r="D143" s="125" t="s">
        <v>95</v>
      </c>
      <c r="E143" s="125"/>
      <c r="F143" s="125"/>
      <c r="G143" s="125"/>
      <c r="H143" s="125"/>
      <c r="I143" s="125"/>
      <c r="J143" s="125"/>
      <c r="K143" s="125"/>
      <c r="L143" s="125"/>
      <c r="M143" s="125"/>
      <c r="N143" s="252" t="s">
        <v>21</v>
      </c>
      <c r="O143" s="243"/>
      <c r="P143" s="243"/>
      <c r="Q143" s="243"/>
      <c r="R143" s="126"/>
      <c r="T143" s="127"/>
      <c r="U143" s="124"/>
      <c r="V143" s="124"/>
      <c r="W143" s="128">
        <f>W144+W166+W178+W183+W188+W240+W245+W271+W279</f>
        <v>495.918</v>
      </c>
      <c r="X143" s="124"/>
      <c r="Y143" s="128">
        <f>Y144+Y166+Y178+Y183+Y188+Y240+Y245+Y271+Y279</f>
        <v>12.36277</v>
      </c>
      <c r="Z143" s="124"/>
      <c r="AA143" s="129">
        <f>AA144+AA166+AA178+AA183+AA188+AA240+AA245+AA271+AA279</f>
        <v>0.04</v>
      </c>
      <c r="AR143" s="130" t="s">
        <v>75</v>
      </c>
      <c r="AT143" s="131" t="s">
        <v>69</v>
      </c>
      <c r="AU143" s="131" t="s">
        <v>70</v>
      </c>
      <c r="AY143" s="130" t="s">
        <v>121</v>
      </c>
      <c r="BK143" s="132">
        <f>BK144+BK166+BK178+BK183+BK188+BK240+BK245+BK271+BK279</f>
        <v>0</v>
      </c>
    </row>
    <row r="144" spans="2:63" s="9" customFormat="1" ht="19" customHeight="1">
      <c r="B144" s="123"/>
      <c r="C144" s="124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232"/>
      <c r="O144" s="233"/>
      <c r="P144" s="233"/>
      <c r="Q144" s="233"/>
      <c r="R144" s="126"/>
      <c r="T144" s="127"/>
      <c r="U144" s="124"/>
      <c r="V144" s="124"/>
      <c r="W144" s="128">
        <f>SUM(W145:W165)</f>
        <v>0</v>
      </c>
      <c r="X144" s="124"/>
      <c r="Y144" s="128">
        <f>SUM(Y145:Y165)</f>
        <v>0</v>
      </c>
      <c r="Z144" s="124"/>
      <c r="AA144" s="129">
        <f>SUM(AA145:AA165)</f>
        <v>0</v>
      </c>
      <c r="AR144" s="130" t="s">
        <v>75</v>
      </c>
      <c r="AT144" s="131" t="s">
        <v>69</v>
      </c>
      <c r="AU144" s="131" t="s">
        <v>75</v>
      </c>
      <c r="AY144" s="130" t="s">
        <v>121</v>
      </c>
      <c r="BK144" s="132">
        <f>SUM(BK145:BK165)</f>
        <v>0</v>
      </c>
    </row>
    <row r="145" spans="2:65" s="1" customFormat="1" ht="25.5" customHeight="1" hidden="1">
      <c r="B145" s="134"/>
      <c r="C145" s="135"/>
      <c r="D145" s="135"/>
      <c r="E145" s="136"/>
      <c r="F145" s="214"/>
      <c r="G145" s="214"/>
      <c r="H145" s="214"/>
      <c r="I145" s="214"/>
      <c r="J145" s="137"/>
      <c r="K145" s="138"/>
      <c r="L145" s="215"/>
      <c r="M145" s="215"/>
      <c r="N145" s="215"/>
      <c r="O145" s="215"/>
      <c r="P145" s="215"/>
      <c r="Q145" s="215"/>
      <c r="R145" s="139"/>
      <c r="T145" s="140" t="s">
        <v>5</v>
      </c>
      <c r="U145" s="43" t="s">
        <v>35</v>
      </c>
      <c r="V145" s="141">
        <v>2.32</v>
      </c>
      <c r="W145" s="141">
        <f>V145*K145</f>
        <v>0</v>
      </c>
      <c r="X145" s="141">
        <v>0</v>
      </c>
      <c r="Y145" s="141">
        <f>X145*K145</f>
        <v>0</v>
      </c>
      <c r="Z145" s="141">
        <v>0</v>
      </c>
      <c r="AA145" s="142">
        <f>Z145*K145</f>
        <v>0</v>
      </c>
      <c r="AR145" s="21" t="s">
        <v>124</v>
      </c>
      <c r="AT145" s="21" t="s">
        <v>122</v>
      </c>
      <c r="AU145" s="21" t="s">
        <v>86</v>
      </c>
      <c r="AY145" s="21" t="s">
        <v>121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1" t="s">
        <v>75</v>
      </c>
      <c r="BK145" s="143">
        <f>ROUND(L145*K145,2)</f>
        <v>0</v>
      </c>
      <c r="BL145" s="21" t="s">
        <v>124</v>
      </c>
      <c r="BM145" s="21" t="s">
        <v>125</v>
      </c>
    </row>
    <row r="146" spans="2:51" s="10" customFormat="1" ht="16.5" customHeight="1" hidden="1">
      <c r="B146" s="144"/>
      <c r="C146" s="145"/>
      <c r="D146" s="145"/>
      <c r="E146" s="146"/>
      <c r="F146" s="222"/>
      <c r="G146" s="223"/>
      <c r="H146" s="223"/>
      <c r="I146" s="223"/>
      <c r="J146" s="145"/>
      <c r="K146" s="147"/>
      <c r="L146" s="145"/>
      <c r="M146" s="145"/>
      <c r="N146" s="145"/>
      <c r="O146" s="145"/>
      <c r="P146" s="145"/>
      <c r="Q146" s="145"/>
      <c r="R146" s="148"/>
      <c r="T146" s="149"/>
      <c r="U146" s="145"/>
      <c r="V146" s="145"/>
      <c r="W146" s="145"/>
      <c r="X146" s="145"/>
      <c r="Y146" s="145"/>
      <c r="Z146" s="145"/>
      <c r="AA146" s="150"/>
      <c r="AT146" s="151" t="s">
        <v>126</v>
      </c>
      <c r="AU146" s="151" t="s">
        <v>86</v>
      </c>
      <c r="AV146" s="10" t="s">
        <v>86</v>
      </c>
      <c r="AW146" s="10" t="s">
        <v>28</v>
      </c>
      <c r="AX146" s="10" t="s">
        <v>75</v>
      </c>
      <c r="AY146" s="151" t="s">
        <v>121</v>
      </c>
    </row>
    <row r="147" spans="2:65" s="1" customFormat="1" ht="25.5" customHeight="1" hidden="1">
      <c r="B147" s="134"/>
      <c r="C147" s="135"/>
      <c r="D147" s="135"/>
      <c r="E147" s="136"/>
      <c r="F147" s="214"/>
      <c r="G147" s="214"/>
      <c r="H147" s="214"/>
      <c r="I147" s="214"/>
      <c r="J147" s="137"/>
      <c r="K147" s="138"/>
      <c r="L147" s="215"/>
      <c r="M147" s="215"/>
      <c r="N147" s="215"/>
      <c r="O147" s="215"/>
      <c r="P147" s="215"/>
      <c r="Q147" s="215"/>
      <c r="R147" s="139"/>
      <c r="T147" s="140" t="s">
        <v>5</v>
      </c>
      <c r="U147" s="43" t="s">
        <v>35</v>
      </c>
      <c r="V147" s="141">
        <v>0.654</v>
      </c>
      <c r="W147" s="141">
        <f>V147*K147</f>
        <v>0</v>
      </c>
      <c r="X147" s="141">
        <v>0</v>
      </c>
      <c r="Y147" s="141">
        <f>X147*K147</f>
        <v>0</v>
      </c>
      <c r="Z147" s="141">
        <v>0</v>
      </c>
      <c r="AA147" s="142">
        <f>Z147*K147</f>
        <v>0</v>
      </c>
      <c r="AR147" s="21" t="s">
        <v>124</v>
      </c>
      <c r="AT147" s="21" t="s">
        <v>122</v>
      </c>
      <c r="AU147" s="21" t="s">
        <v>86</v>
      </c>
      <c r="AY147" s="21" t="s">
        <v>121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1" t="s">
        <v>75</v>
      </c>
      <c r="BK147" s="143">
        <f>ROUND(L147*K147,2)</f>
        <v>0</v>
      </c>
      <c r="BL147" s="21" t="s">
        <v>124</v>
      </c>
      <c r="BM147" s="21" t="s">
        <v>127</v>
      </c>
    </row>
    <row r="148" spans="2:65" s="1" customFormat="1" ht="25.5" customHeight="1" hidden="1">
      <c r="B148" s="134"/>
      <c r="C148" s="135"/>
      <c r="D148" s="135"/>
      <c r="E148" s="136"/>
      <c r="F148" s="214"/>
      <c r="G148" s="214"/>
      <c r="H148" s="214"/>
      <c r="I148" s="214"/>
      <c r="J148" s="137"/>
      <c r="K148" s="138"/>
      <c r="L148" s="215"/>
      <c r="M148" s="215"/>
      <c r="N148" s="215"/>
      <c r="O148" s="215"/>
      <c r="P148" s="215"/>
      <c r="Q148" s="215"/>
      <c r="R148" s="139"/>
      <c r="T148" s="140" t="s">
        <v>5</v>
      </c>
      <c r="U148" s="43" t="s">
        <v>35</v>
      </c>
      <c r="V148" s="141">
        <v>0.825</v>
      </c>
      <c r="W148" s="141">
        <f>V148*K148</f>
        <v>0</v>
      </c>
      <c r="X148" s="141">
        <v>0</v>
      </c>
      <c r="Y148" s="141">
        <f>X148*K148</f>
        <v>0</v>
      </c>
      <c r="Z148" s="141">
        <v>0</v>
      </c>
      <c r="AA148" s="142">
        <f>Z148*K148</f>
        <v>0</v>
      </c>
      <c r="AR148" s="21" t="s">
        <v>124</v>
      </c>
      <c r="AT148" s="21" t="s">
        <v>122</v>
      </c>
      <c r="AU148" s="21" t="s">
        <v>86</v>
      </c>
      <c r="AY148" s="21" t="s">
        <v>121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1" t="s">
        <v>75</v>
      </c>
      <c r="BK148" s="143">
        <f>ROUND(L148*K148,2)</f>
        <v>0</v>
      </c>
      <c r="BL148" s="21" t="s">
        <v>124</v>
      </c>
      <c r="BM148" s="21" t="s">
        <v>129</v>
      </c>
    </row>
    <row r="149" spans="2:51" s="11" customFormat="1" ht="16" customHeight="1" hidden="1">
      <c r="B149" s="152"/>
      <c r="C149" s="153"/>
      <c r="D149" s="153"/>
      <c r="E149" s="154"/>
      <c r="F149" s="226"/>
      <c r="G149" s="227"/>
      <c r="H149" s="227"/>
      <c r="I149" s="227"/>
      <c r="J149" s="153"/>
      <c r="K149" s="154"/>
      <c r="L149" s="153"/>
      <c r="M149" s="153"/>
      <c r="N149" s="153"/>
      <c r="O149" s="153"/>
      <c r="P149" s="153"/>
      <c r="Q149" s="153"/>
      <c r="R149" s="155"/>
      <c r="T149" s="156"/>
      <c r="U149" s="153"/>
      <c r="V149" s="153"/>
      <c r="W149" s="153"/>
      <c r="X149" s="153"/>
      <c r="Y149" s="153"/>
      <c r="Z149" s="153"/>
      <c r="AA149" s="157"/>
      <c r="AT149" s="158" t="s">
        <v>126</v>
      </c>
      <c r="AU149" s="158" t="s">
        <v>86</v>
      </c>
      <c r="AV149" s="11" t="s">
        <v>75</v>
      </c>
      <c r="AW149" s="11" t="s">
        <v>28</v>
      </c>
      <c r="AX149" s="11" t="s">
        <v>70</v>
      </c>
      <c r="AY149" s="158" t="s">
        <v>121</v>
      </c>
    </row>
    <row r="150" spans="2:51" s="10" customFormat="1" ht="16.5" customHeight="1" hidden="1">
      <c r="B150" s="144"/>
      <c r="C150" s="145"/>
      <c r="D150" s="145"/>
      <c r="E150" s="146"/>
      <c r="F150" s="224"/>
      <c r="G150" s="225"/>
      <c r="H150" s="225"/>
      <c r="I150" s="225"/>
      <c r="J150" s="145"/>
      <c r="K150" s="147"/>
      <c r="L150" s="145"/>
      <c r="M150" s="145"/>
      <c r="N150" s="145"/>
      <c r="O150" s="145"/>
      <c r="P150" s="145"/>
      <c r="Q150" s="145"/>
      <c r="R150" s="148"/>
      <c r="T150" s="149"/>
      <c r="U150" s="145"/>
      <c r="V150" s="145"/>
      <c r="W150" s="145"/>
      <c r="X150" s="145"/>
      <c r="Y150" s="145"/>
      <c r="Z150" s="145"/>
      <c r="AA150" s="150"/>
      <c r="AT150" s="151" t="s">
        <v>126</v>
      </c>
      <c r="AU150" s="151" t="s">
        <v>86</v>
      </c>
      <c r="AV150" s="10" t="s">
        <v>86</v>
      </c>
      <c r="AW150" s="10" t="s">
        <v>28</v>
      </c>
      <c r="AX150" s="10" t="s">
        <v>70</v>
      </c>
      <c r="AY150" s="151" t="s">
        <v>121</v>
      </c>
    </row>
    <row r="151" spans="2:51" s="12" customFormat="1" ht="16.5" customHeight="1" hidden="1">
      <c r="B151" s="159"/>
      <c r="C151" s="160"/>
      <c r="D151" s="160"/>
      <c r="E151" s="161"/>
      <c r="F151" s="219"/>
      <c r="G151" s="220"/>
      <c r="H151" s="220"/>
      <c r="I151" s="220"/>
      <c r="J151" s="160"/>
      <c r="K151" s="162"/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126</v>
      </c>
      <c r="AU151" s="166" t="s">
        <v>86</v>
      </c>
      <c r="AV151" s="12" t="s">
        <v>124</v>
      </c>
      <c r="AW151" s="12" t="s">
        <v>28</v>
      </c>
      <c r="AX151" s="12" t="s">
        <v>75</v>
      </c>
      <c r="AY151" s="166" t="s">
        <v>121</v>
      </c>
    </row>
    <row r="152" spans="2:65" s="1" customFormat="1" ht="25.5" customHeight="1" hidden="1">
      <c r="B152" s="134"/>
      <c r="C152" s="135"/>
      <c r="D152" s="135"/>
      <c r="E152" s="136"/>
      <c r="F152" s="214"/>
      <c r="G152" s="214"/>
      <c r="H152" s="214"/>
      <c r="I152" s="214"/>
      <c r="J152" s="137"/>
      <c r="K152" s="138"/>
      <c r="L152" s="215"/>
      <c r="M152" s="215"/>
      <c r="N152" s="215"/>
      <c r="O152" s="215"/>
      <c r="P152" s="215"/>
      <c r="Q152" s="215"/>
      <c r="R152" s="139"/>
      <c r="T152" s="140" t="s">
        <v>5</v>
      </c>
      <c r="U152" s="43" t="s">
        <v>35</v>
      </c>
      <c r="V152" s="141">
        <v>0.1</v>
      </c>
      <c r="W152" s="141">
        <f>V152*K152</f>
        <v>0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21" t="s">
        <v>124</v>
      </c>
      <c r="AT152" s="21" t="s">
        <v>122</v>
      </c>
      <c r="AU152" s="21" t="s">
        <v>86</v>
      </c>
      <c r="AY152" s="21" t="s">
        <v>121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1" t="s">
        <v>75</v>
      </c>
      <c r="BK152" s="143">
        <f>ROUND(L152*K152,2)</f>
        <v>0</v>
      </c>
      <c r="BL152" s="21" t="s">
        <v>124</v>
      </c>
      <c r="BM152" s="21" t="s">
        <v>130</v>
      </c>
    </row>
    <row r="153" spans="2:65" s="1" customFormat="1" ht="25.5" customHeight="1" hidden="1">
      <c r="B153" s="134"/>
      <c r="C153" s="135"/>
      <c r="D153" s="135"/>
      <c r="E153" s="136"/>
      <c r="F153" s="214"/>
      <c r="G153" s="214"/>
      <c r="H153" s="214"/>
      <c r="I153" s="214"/>
      <c r="J153" s="137"/>
      <c r="K153" s="138"/>
      <c r="L153" s="215"/>
      <c r="M153" s="215"/>
      <c r="N153" s="215"/>
      <c r="O153" s="215"/>
      <c r="P153" s="215"/>
      <c r="Q153" s="215"/>
      <c r="R153" s="139"/>
      <c r="T153" s="140" t="s">
        <v>5</v>
      </c>
      <c r="U153" s="43" t="s">
        <v>35</v>
      </c>
      <c r="V153" s="141">
        <v>7.704</v>
      </c>
      <c r="W153" s="141">
        <f>V153*K153</f>
        <v>0</v>
      </c>
      <c r="X153" s="141">
        <v>0</v>
      </c>
      <c r="Y153" s="141">
        <f>X153*K153</f>
        <v>0</v>
      </c>
      <c r="Z153" s="141">
        <v>0</v>
      </c>
      <c r="AA153" s="142">
        <f>Z153*K153</f>
        <v>0</v>
      </c>
      <c r="AR153" s="21" t="s">
        <v>124</v>
      </c>
      <c r="AT153" s="21" t="s">
        <v>122</v>
      </c>
      <c r="AU153" s="21" t="s">
        <v>86</v>
      </c>
      <c r="AY153" s="21" t="s">
        <v>121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1" t="s">
        <v>75</v>
      </c>
      <c r="BK153" s="143">
        <f>ROUND(L153*K153,2)</f>
        <v>0</v>
      </c>
      <c r="BL153" s="21" t="s">
        <v>124</v>
      </c>
      <c r="BM153" s="21" t="s">
        <v>132</v>
      </c>
    </row>
    <row r="154" spans="2:51" s="10" customFormat="1" ht="16.5" customHeight="1" hidden="1">
      <c r="B154" s="144"/>
      <c r="C154" s="145"/>
      <c r="D154" s="145"/>
      <c r="E154" s="146"/>
      <c r="F154" s="222"/>
      <c r="G154" s="223"/>
      <c r="H154" s="223"/>
      <c r="I154" s="223"/>
      <c r="J154" s="145"/>
      <c r="K154" s="147"/>
      <c r="L154" s="145"/>
      <c r="M154" s="145"/>
      <c r="N154" s="145"/>
      <c r="O154" s="145"/>
      <c r="P154" s="145"/>
      <c r="Q154" s="145"/>
      <c r="R154" s="148"/>
      <c r="T154" s="149"/>
      <c r="U154" s="145"/>
      <c r="V154" s="145"/>
      <c r="W154" s="145"/>
      <c r="X154" s="145"/>
      <c r="Y154" s="145"/>
      <c r="Z154" s="145"/>
      <c r="AA154" s="150"/>
      <c r="AT154" s="151" t="s">
        <v>126</v>
      </c>
      <c r="AU154" s="151" t="s">
        <v>86</v>
      </c>
      <c r="AV154" s="10" t="s">
        <v>86</v>
      </c>
      <c r="AW154" s="10" t="s">
        <v>28</v>
      </c>
      <c r="AX154" s="10" t="s">
        <v>70</v>
      </c>
      <c r="AY154" s="151" t="s">
        <v>121</v>
      </c>
    </row>
    <row r="155" spans="2:51" s="12" customFormat="1" ht="16.5" customHeight="1" hidden="1">
      <c r="B155" s="159"/>
      <c r="C155" s="160"/>
      <c r="D155" s="160"/>
      <c r="E155" s="161"/>
      <c r="F155" s="219"/>
      <c r="G155" s="220"/>
      <c r="H155" s="220"/>
      <c r="I155" s="220"/>
      <c r="J155" s="160"/>
      <c r="K155" s="162"/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126</v>
      </c>
      <c r="AU155" s="166" t="s">
        <v>86</v>
      </c>
      <c r="AV155" s="12" t="s">
        <v>124</v>
      </c>
      <c r="AW155" s="12" t="s">
        <v>28</v>
      </c>
      <c r="AX155" s="12" t="s">
        <v>75</v>
      </c>
      <c r="AY155" s="166" t="s">
        <v>121</v>
      </c>
    </row>
    <row r="156" spans="2:65" s="1" customFormat="1" ht="25.5" customHeight="1" hidden="1">
      <c r="B156" s="134"/>
      <c r="C156" s="135"/>
      <c r="D156" s="135"/>
      <c r="E156" s="136"/>
      <c r="F156" s="214"/>
      <c r="G156" s="214"/>
      <c r="H156" s="214"/>
      <c r="I156" s="214"/>
      <c r="J156" s="137"/>
      <c r="K156" s="138"/>
      <c r="L156" s="215"/>
      <c r="M156" s="215"/>
      <c r="N156" s="215"/>
      <c r="O156" s="215"/>
      <c r="P156" s="215"/>
      <c r="Q156" s="215"/>
      <c r="R156" s="139"/>
      <c r="T156" s="140" t="s">
        <v>5</v>
      </c>
      <c r="U156" s="43" t="s">
        <v>35</v>
      </c>
      <c r="V156" s="141">
        <v>0.519</v>
      </c>
      <c r="W156" s="141">
        <f>V156*K156</f>
        <v>0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21" t="s">
        <v>124</v>
      </c>
      <c r="AT156" s="21" t="s">
        <v>122</v>
      </c>
      <c r="AU156" s="21" t="s">
        <v>86</v>
      </c>
      <c r="AY156" s="21" t="s">
        <v>121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1" t="s">
        <v>75</v>
      </c>
      <c r="BK156" s="143">
        <f>ROUND(L156*K156,2)</f>
        <v>0</v>
      </c>
      <c r="BL156" s="21" t="s">
        <v>124</v>
      </c>
      <c r="BM156" s="21" t="s">
        <v>133</v>
      </c>
    </row>
    <row r="157" spans="2:51" s="11" customFormat="1" ht="16.5" customHeight="1" hidden="1">
      <c r="B157" s="152"/>
      <c r="C157" s="153"/>
      <c r="D157" s="153"/>
      <c r="E157" s="154"/>
      <c r="F157" s="226"/>
      <c r="G157" s="227"/>
      <c r="H157" s="227"/>
      <c r="I157" s="227"/>
      <c r="J157" s="153"/>
      <c r="K157" s="154"/>
      <c r="L157" s="153"/>
      <c r="M157" s="153"/>
      <c r="N157" s="153"/>
      <c r="O157" s="153"/>
      <c r="P157" s="153"/>
      <c r="Q157" s="153"/>
      <c r="R157" s="155"/>
      <c r="T157" s="156"/>
      <c r="U157" s="153"/>
      <c r="V157" s="153"/>
      <c r="W157" s="153"/>
      <c r="X157" s="153"/>
      <c r="Y157" s="153"/>
      <c r="Z157" s="153"/>
      <c r="AA157" s="157"/>
      <c r="AT157" s="158" t="s">
        <v>126</v>
      </c>
      <c r="AU157" s="158" t="s">
        <v>86</v>
      </c>
      <c r="AV157" s="11" t="s">
        <v>75</v>
      </c>
      <c r="AW157" s="11" t="s">
        <v>28</v>
      </c>
      <c r="AX157" s="11" t="s">
        <v>70</v>
      </c>
      <c r="AY157" s="158" t="s">
        <v>121</v>
      </c>
    </row>
    <row r="158" spans="2:51" s="10" customFormat="1" ht="16.5" customHeight="1" hidden="1">
      <c r="B158" s="144"/>
      <c r="C158" s="145"/>
      <c r="D158" s="145"/>
      <c r="E158" s="146"/>
      <c r="F158" s="224"/>
      <c r="G158" s="225"/>
      <c r="H158" s="225"/>
      <c r="I158" s="225"/>
      <c r="J158" s="145"/>
      <c r="K158" s="147"/>
      <c r="L158" s="145"/>
      <c r="M158" s="145"/>
      <c r="N158" s="145"/>
      <c r="O158" s="145"/>
      <c r="P158" s="145"/>
      <c r="Q158" s="145"/>
      <c r="R158" s="148"/>
      <c r="T158" s="149"/>
      <c r="U158" s="145"/>
      <c r="V158" s="145"/>
      <c r="W158" s="145"/>
      <c r="X158" s="145"/>
      <c r="Y158" s="145"/>
      <c r="Z158" s="145"/>
      <c r="AA158" s="150"/>
      <c r="AT158" s="151" t="s">
        <v>126</v>
      </c>
      <c r="AU158" s="151" t="s">
        <v>86</v>
      </c>
      <c r="AV158" s="10" t="s">
        <v>86</v>
      </c>
      <c r="AW158" s="10" t="s">
        <v>28</v>
      </c>
      <c r="AX158" s="10" t="s">
        <v>70</v>
      </c>
      <c r="AY158" s="151" t="s">
        <v>121</v>
      </c>
    </row>
    <row r="159" spans="2:51" s="10" customFormat="1" ht="0.5" hidden="1">
      <c r="B159" s="144"/>
      <c r="C159" s="145"/>
      <c r="D159" s="145"/>
      <c r="E159" s="146"/>
      <c r="F159" s="224"/>
      <c r="G159" s="225"/>
      <c r="H159" s="225"/>
      <c r="I159" s="225"/>
      <c r="J159" s="145"/>
      <c r="K159" s="147"/>
      <c r="L159" s="145"/>
      <c r="M159" s="145"/>
      <c r="N159" s="145"/>
      <c r="O159" s="145"/>
      <c r="P159" s="145"/>
      <c r="Q159" s="145"/>
      <c r="R159" s="148"/>
      <c r="T159" s="149"/>
      <c r="U159" s="145"/>
      <c r="V159" s="145"/>
      <c r="W159" s="145"/>
      <c r="X159" s="145"/>
      <c r="Y159" s="145"/>
      <c r="Z159" s="145"/>
      <c r="AA159" s="150"/>
      <c r="AT159" s="151" t="s">
        <v>126</v>
      </c>
      <c r="AU159" s="151" t="s">
        <v>86</v>
      </c>
      <c r="AV159" s="10" t="s">
        <v>86</v>
      </c>
      <c r="AW159" s="10" t="s">
        <v>28</v>
      </c>
      <c r="AX159" s="10" t="s">
        <v>70</v>
      </c>
      <c r="AY159" s="151" t="s">
        <v>121</v>
      </c>
    </row>
    <row r="160" spans="2:51" s="12" customFormat="1" ht="16.5" customHeight="1" hidden="1">
      <c r="B160" s="159"/>
      <c r="C160" s="160"/>
      <c r="D160" s="160"/>
      <c r="E160" s="161"/>
      <c r="F160" s="219"/>
      <c r="G160" s="220"/>
      <c r="H160" s="220"/>
      <c r="I160" s="220"/>
      <c r="J160" s="160"/>
      <c r="K160" s="162"/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126</v>
      </c>
      <c r="AU160" s="166" t="s">
        <v>86</v>
      </c>
      <c r="AV160" s="12" t="s">
        <v>124</v>
      </c>
      <c r="AW160" s="12" t="s">
        <v>28</v>
      </c>
      <c r="AX160" s="12" t="s">
        <v>75</v>
      </c>
      <c r="AY160" s="166" t="s">
        <v>121</v>
      </c>
    </row>
    <row r="161" spans="2:65" s="1" customFormat="1" ht="25.5" customHeight="1" hidden="1">
      <c r="B161" s="134"/>
      <c r="C161" s="135"/>
      <c r="D161" s="135"/>
      <c r="E161" s="136"/>
      <c r="F161" s="214"/>
      <c r="G161" s="214"/>
      <c r="H161" s="214"/>
      <c r="I161" s="214"/>
      <c r="J161" s="137"/>
      <c r="K161" s="138"/>
      <c r="L161" s="215"/>
      <c r="M161" s="215"/>
      <c r="N161" s="215"/>
      <c r="O161" s="215"/>
      <c r="P161" s="215"/>
      <c r="Q161" s="215"/>
      <c r="R161" s="139"/>
      <c r="T161" s="140" t="s">
        <v>5</v>
      </c>
      <c r="U161" s="43" t="s">
        <v>35</v>
      </c>
      <c r="V161" s="141">
        <v>0.097</v>
      </c>
      <c r="W161" s="141">
        <f>V161*K161</f>
        <v>0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21" t="s">
        <v>124</v>
      </c>
      <c r="AT161" s="21" t="s">
        <v>122</v>
      </c>
      <c r="AU161" s="21" t="s">
        <v>86</v>
      </c>
      <c r="AY161" s="21" t="s">
        <v>121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1" t="s">
        <v>75</v>
      </c>
      <c r="BK161" s="143">
        <f>ROUND(L161*K161,2)</f>
        <v>0</v>
      </c>
      <c r="BL161" s="21" t="s">
        <v>124</v>
      </c>
      <c r="BM161" s="21" t="s">
        <v>134</v>
      </c>
    </row>
    <row r="162" spans="2:65" s="1" customFormat="1" ht="16.5" customHeight="1" hidden="1">
      <c r="B162" s="134"/>
      <c r="C162" s="135"/>
      <c r="D162" s="135"/>
      <c r="E162" s="136"/>
      <c r="F162" s="214"/>
      <c r="G162" s="214"/>
      <c r="H162" s="214"/>
      <c r="I162" s="214"/>
      <c r="J162" s="137"/>
      <c r="K162" s="138"/>
      <c r="L162" s="215"/>
      <c r="M162" s="215"/>
      <c r="N162" s="215"/>
      <c r="O162" s="215"/>
      <c r="P162" s="215"/>
      <c r="Q162" s="215"/>
      <c r="R162" s="139"/>
      <c r="T162" s="140" t="s">
        <v>5</v>
      </c>
      <c r="U162" s="43" t="s">
        <v>35</v>
      </c>
      <c r="V162" s="141">
        <v>0.009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21" t="s">
        <v>124</v>
      </c>
      <c r="AT162" s="21" t="s">
        <v>122</v>
      </c>
      <c r="AU162" s="21" t="s">
        <v>86</v>
      </c>
      <c r="AY162" s="21" t="s">
        <v>121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1" t="s">
        <v>75</v>
      </c>
      <c r="BK162" s="143">
        <f>ROUND(L162*K162,2)</f>
        <v>0</v>
      </c>
      <c r="BL162" s="21" t="s">
        <v>124</v>
      </c>
      <c r="BM162" s="21" t="s">
        <v>136</v>
      </c>
    </row>
    <row r="163" spans="2:65" s="1" customFormat="1" ht="25.5" customHeight="1" hidden="1">
      <c r="B163" s="134"/>
      <c r="C163" s="135"/>
      <c r="D163" s="135"/>
      <c r="E163" s="136"/>
      <c r="F163" s="214"/>
      <c r="G163" s="214"/>
      <c r="H163" s="214"/>
      <c r="I163" s="214"/>
      <c r="J163" s="137"/>
      <c r="K163" s="138"/>
      <c r="L163" s="215"/>
      <c r="M163" s="215"/>
      <c r="N163" s="215"/>
      <c r="O163" s="215"/>
      <c r="P163" s="215"/>
      <c r="Q163" s="215"/>
      <c r="R163" s="139"/>
      <c r="T163" s="140" t="s">
        <v>5</v>
      </c>
      <c r="U163" s="43" t="s">
        <v>35</v>
      </c>
      <c r="V163" s="141">
        <v>0.299</v>
      </c>
      <c r="W163" s="141">
        <f>V163*K163</f>
        <v>0</v>
      </c>
      <c r="X163" s="141">
        <v>0</v>
      </c>
      <c r="Y163" s="141">
        <f>X163*K163</f>
        <v>0</v>
      </c>
      <c r="Z163" s="141">
        <v>0</v>
      </c>
      <c r="AA163" s="142">
        <f>Z163*K163</f>
        <v>0</v>
      </c>
      <c r="AR163" s="21" t="s">
        <v>124</v>
      </c>
      <c r="AT163" s="21" t="s">
        <v>122</v>
      </c>
      <c r="AU163" s="21" t="s">
        <v>86</v>
      </c>
      <c r="AY163" s="21" t="s">
        <v>121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1" t="s">
        <v>75</v>
      </c>
      <c r="BK163" s="143">
        <f>ROUND(L163*K163,2)</f>
        <v>0</v>
      </c>
      <c r="BL163" s="21" t="s">
        <v>124</v>
      </c>
      <c r="BM163" s="21" t="s">
        <v>137</v>
      </c>
    </row>
    <row r="164" spans="2:51" s="10" customFormat="1" ht="12.5" customHeight="1" hidden="1">
      <c r="B164" s="144"/>
      <c r="C164" s="145"/>
      <c r="D164" s="145"/>
      <c r="E164" s="146"/>
      <c r="F164" s="222"/>
      <c r="G164" s="223"/>
      <c r="H164" s="223"/>
      <c r="I164" s="223"/>
      <c r="J164" s="145"/>
      <c r="K164" s="147"/>
      <c r="L164" s="145"/>
      <c r="M164" s="145"/>
      <c r="N164" s="145"/>
      <c r="O164" s="145"/>
      <c r="P164" s="145"/>
      <c r="Q164" s="145"/>
      <c r="R164" s="148"/>
      <c r="T164" s="149"/>
      <c r="U164" s="145"/>
      <c r="V164" s="145"/>
      <c r="W164" s="145"/>
      <c r="X164" s="145"/>
      <c r="Y164" s="145"/>
      <c r="Z164" s="145"/>
      <c r="AA164" s="150"/>
      <c r="AT164" s="151" t="s">
        <v>126</v>
      </c>
      <c r="AU164" s="151" t="s">
        <v>86</v>
      </c>
      <c r="AV164" s="10" t="s">
        <v>86</v>
      </c>
      <c r="AW164" s="10" t="s">
        <v>28</v>
      </c>
      <c r="AX164" s="10" t="s">
        <v>70</v>
      </c>
      <c r="AY164" s="151" t="s">
        <v>121</v>
      </c>
    </row>
    <row r="165" spans="2:51" s="12" customFormat="1" ht="16.5" customHeight="1" hidden="1">
      <c r="B165" s="159"/>
      <c r="C165" s="160"/>
      <c r="D165" s="160"/>
      <c r="E165" s="161"/>
      <c r="F165" s="219"/>
      <c r="G165" s="220"/>
      <c r="H165" s="220"/>
      <c r="I165" s="220"/>
      <c r="J165" s="160"/>
      <c r="K165" s="162"/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126</v>
      </c>
      <c r="AU165" s="166" t="s">
        <v>86</v>
      </c>
      <c r="AV165" s="12" t="s">
        <v>124</v>
      </c>
      <c r="AW165" s="12" t="s">
        <v>28</v>
      </c>
      <c r="AX165" s="12" t="s">
        <v>75</v>
      </c>
      <c r="AY165" s="166" t="s">
        <v>121</v>
      </c>
    </row>
    <row r="166" spans="2:63" s="9" customFormat="1" ht="29.5" customHeight="1" hidden="1">
      <c r="B166" s="123"/>
      <c r="C166" s="124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232"/>
      <c r="O166" s="233"/>
      <c r="P166" s="233"/>
      <c r="Q166" s="233"/>
      <c r="R166" s="126"/>
      <c r="T166" s="127"/>
      <c r="U166" s="124"/>
      <c r="V166" s="124"/>
      <c r="W166" s="128">
        <f>W167+W168</f>
        <v>0</v>
      </c>
      <c r="X166" s="124"/>
      <c r="Y166" s="128">
        <f>Y167+Y168</f>
        <v>0</v>
      </c>
      <c r="Z166" s="124"/>
      <c r="AA166" s="129">
        <f>AA167+AA168</f>
        <v>0</v>
      </c>
      <c r="AR166" s="130" t="s">
        <v>75</v>
      </c>
      <c r="AT166" s="131" t="s">
        <v>69</v>
      </c>
      <c r="AU166" s="131" t="s">
        <v>75</v>
      </c>
      <c r="AY166" s="130" t="s">
        <v>121</v>
      </c>
      <c r="BK166" s="132">
        <f>BK167+BK168</f>
        <v>0</v>
      </c>
    </row>
    <row r="167" spans="2:65" s="1" customFormat="1" ht="38" customHeight="1" hidden="1">
      <c r="B167" s="134"/>
      <c r="C167" s="135"/>
      <c r="D167" s="135"/>
      <c r="E167" s="136"/>
      <c r="F167" s="214"/>
      <c r="G167" s="214"/>
      <c r="H167" s="214"/>
      <c r="I167" s="214"/>
      <c r="J167" s="137"/>
      <c r="K167" s="138"/>
      <c r="L167" s="215"/>
      <c r="M167" s="215"/>
      <c r="N167" s="215"/>
      <c r="O167" s="215"/>
      <c r="P167" s="215"/>
      <c r="Q167" s="215"/>
      <c r="R167" s="139"/>
      <c r="T167" s="140" t="s">
        <v>5</v>
      </c>
      <c r="U167" s="43" t="s">
        <v>35</v>
      </c>
      <c r="V167" s="141">
        <v>0.23</v>
      </c>
      <c r="W167" s="141">
        <f>V167*K167</f>
        <v>0</v>
      </c>
      <c r="X167" s="141">
        <v>0.23058</v>
      </c>
      <c r="Y167" s="141">
        <f>X167*K167</f>
        <v>0</v>
      </c>
      <c r="Z167" s="141">
        <v>0</v>
      </c>
      <c r="AA167" s="142">
        <f>Z167*K167</f>
        <v>0</v>
      </c>
      <c r="AR167" s="21" t="s">
        <v>124</v>
      </c>
      <c r="AT167" s="21" t="s">
        <v>122</v>
      </c>
      <c r="AU167" s="21" t="s">
        <v>86</v>
      </c>
      <c r="AY167" s="21" t="s">
        <v>121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1" t="s">
        <v>75</v>
      </c>
      <c r="BK167" s="143">
        <f>ROUND(L167*K167,2)</f>
        <v>0</v>
      </c>
      <c r="BL167" s="21" t="s">
        <v>124</v>
      </c>
      <c r="BM167" s="21" t="s">
        <v>139</v>
      </c>
    </row>
    <row r="168" spans="2:63" s="9" customFormat="1" ht="22" customHeight="1" hidden="1">
      <c r="B168" s="123"/>
      <c r="C168" s="124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216"/>
      <c r="O168" s="217"/>
      <c r="P168" s="217"/>
      <c r="Q168" s="217"/>
      <c r="R168" s="126"/>
      <c r="T168" s="127"/>
      <c r="U168" s="124"/>
      <c r="V168" s="124"/>
      <c r="W168" s="128">
        <f>SUM(W169:W177)</f>
        <v>0</v>
      </c>
      <c r="X168" s="124"/>
      <c r="Y168" s="128">
        <f>SUM(Y169:Y177)</f>
        <v>0</v>
      </c>
      <c r="Z168" s="124"/>
      <c r="AA168" s="129">
        <f>SUM(AA169:AA177)</f>
        <v>0</v>
      </c>
      <c r="AR168" s="130" t="s">
        <v>75</v>
      </c>
      <c r="AT168" s="131" t="s">
        <v>69</v>
      </c>
      <c r="AU168" s="131" t="s">
        <v>86</v>
      </c>
      <c r="AY168" s="130" t="s">
        <v>121</v>
      </c>
      <c r="BK168" s="132">
        <f>SUM(BK169:BK177)</f>
        <v>0</v>
      </c>
    </row>
    <row r="169" spans="2:65" s="1" customFormat="1" ht="25.5" customHeight="1" hidden="1">
      <c r="B169" s="134"/>
      <c r="C169" s="135"/>
      <c r="D169" s="135"/>
      <c r="E169" s="136"/>
      <c r="F169" s="214"/>
      <c r="G169" s="214"/>
      <c r="H169" s="214"/>
      <c r="I169" s="214"/>
      <c r="J169" s="137"/>
      <c r="K169" s="138"/>
      <c r="L169" s="215"/>
      <c r="M169" s="215"/>
      <c r="N169" s="215"/>
      <c r="O169" s="215"/>
      <c r="P169" s="215"/>
      <c r="Q169" s="215"/>
      <c r="R169" s="139"/>
      <c r="T169" s="140" t="s">
        <v>5</v>
      </c>
      <c r="U169" s="43" t="s">
        <v>35</v>
      </c>
      <c r="V169" s="141">
        <v>0.525</v>
      </c>
      <c r="W169" s="141">
        <f>V169*K169</f>
        <v>0</v>
      </c>
      <c r="X169" s="141">
        <v>0.06917</v>
      </c>
      <c r="Y169" s="141">
        <f>X169*K169</f>
        <v>0</v>
      </c>
      <c r="Z169" s="141">
        <v>0</v>
      </c>
      <c r="AA169" s="142">
        <f>Z169*K169</f>
        <v>0</v>
      </c>
      <c r="AR169" s="21" t="s">
        <v>124</v>
      </c>
      <c r="AT169" s="21" t="s">
        <v>122</v>
      </c>
      <c r="AU169" s="21" t="s">
        <v>128</v>
      </c>
      <c r="AY169" s="21" t="s">
        <v>121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1" t="s">
        <v>75</v>
      </c>
      <c r="BK169" s="143">
        <f>ROUND(L169*K169,2)</f>
        <v>0</v>
      </c>
      <c r="BL169" s="21" t="s">
        <v>124</v>
      </c>
      <c r="BM169" s="21" t="s">
        <v>141</v>
      </c>
    </row>
    <row r="170" spans="2:51" s="10" customFormat="1" ht="16" customHeight="1" hidden="1">
      <c r="B170" s="144"/>
      <c r="C170" s="145"/>
      <c r="D170" s="145"/>
      <c r="E170" s="146"/>
      <c r="F170" s="222"/>
      <c r="G170" s="223"/>
      <c r="H170" s="223"/>
      <c r="I170" s="223"/>
      <c r="J170" s="145"/>
      <c r="K170" s="147"/>
      <c r="L170" s="145"/>
      <c r="M170" s="145"/>
      <c r="N170" s="145"/>
      <c r="O170" s="145"/>
      <c r="P170" s="145"/>
      <c r="Q170" s="145"/>
      <c r="R170" s="148"/>
      <c r="T170" s="149"/>
      <c r="U170" s="145"/>
      <c r="V170" s="145"/>
      <c r="W170" s="145"/>
      <c r="X170" s="145"/>
      <c r="Y170" s="145"/>
      <c r="Z170" s="145"/>
      <c r="AA170" s="150"/>
      <c r="AT170" s="151" t="s">
        <v>126</v>
      </c>
      <c r="AU170" s="151" t="s">
        <v>128</v>
      </c>
      <c r="AV170" s="10" t="s">
        <v>86</v>
      </c>
      <c r="AW170" s="10" t="s">
        <v>28</v>
      </c>
      <c r="AX170" s="10" t="s">
        <v>70</v>
      </c>
      <c r="AY170" s="151" t="s">
        <v>121</v>
      </c>
    </row>
    <row r="171" spans="2:51" s="10" customFormat="1" ht="16.5" customHeight="1" hidden="1">
      <c r="B171" s="144"/>
      <c r="C171" s="145"/>
      <c r="D171" s="145"/>
      <c r="E171" s="146"/>
      <c r="F171" s="224"/>
      <c r="G171" s="225"/>
      <c r="H171" s="225"/>
      <c r="I171" s="225"/>
      <c r="J171" s="145"/>
      <c r="K171" s="147"/>
      <c r="L171" s="145"/>
      <c r="M171" s="145"/>
      <c r="N171" s="145"/>
      <c r="O171" s="145"/>
      <c r="P171" s="145"/>
      <c r="Q171" s="145"/>
      <c r="R171" s="148"/>
      <c r="T171" s="149"/>
      <c r="U171" s="145"/>
      <c r="V171" s="145"/>
      <c r="W171" s="145"/>
      <c r="X171" s="145"/>
      <c r="Y171" s="145"/>
      <c r="Z171" s="145"/>
      <c r="AA171" s="150"/>
      <c r="AT171" s="151" t="s">
        <v>126</v>
      </c>
      <c r="AU171" s="151" t="s">
        <v>128</v>
      </c>
      <c r="AV171" s="10" t="s">
        <v>86</v>
      </c>
      <c r="AW171" s="10" t="s">
        <v>28</v>
      </c>
      <c r="AX171" s="10" t="s">
        <v>70</v>
      </c>
      <c r="AY171" s="151" t="s">
        <v>121</v>
      </c>
    </row>
    <row r="172" spans="2:51" s="12" customFormat="1" ht="16.5" customHeight="1" hidden="1">
      <c r="B172" s="159"/>
      <c r="C172" s="160"/>
      <c r="D172" s="160"/>
      <c r="E172" s="161"/>
      <c r="F172" s="219"/>
      <c r="G172" s="220"/>
      <c r="H172" s="220"/>
      <c r="I172" s="220"/>
      <c r="J172" s="160"/>
      <c r="K172" s="162"/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126</v>
      </c>
      <c r="AU172" s="166" t="s">
        <v>128</v>
      </c>
      <c r="AV172" s="12" t="s">
        <v>124</v>
      </c>
      <c r="AW172" s="12" t="s">
        <v>28</v>
      </c>
      <c r="AX172" s="12" t="s">
        <v>75</v>
      </c>
      <c r="AY172" s="166" t="s">
        <v>121</v>
      </c>
    </row>
    <row r="173" spans="2:65" s="1" customFormat="1" ht="25.5" customHeight="1" hidden="1">
      <c r="B173" s="134"/>
      <c r="C173" s="135"/>
      <c r="D173" s="135"/>
      <c r="E173" s="136"/>
      <c r="F173" s="214"/>
      <c r="G173" s="214"/>
      <c r="H173" s="214"/>
      <c r="I173" s="214"/>
      <c r="J173" s="137"/>
      <c r="K173" s="138"/>
      <c r="L173" s="215"/>
      <c r="M173" s="215"/>
      <c r="N173" s="215"/>
      <c r="O173" s="215"/>
      <c r="P173" s="215"/>
      <c r="Q173" s="215"/>
      <c r="R173" s="139"/>
      <c r="T173" s="140" t="s">
        <v>5</v>
      </c>
      <c r="U173" s="43" t="s">
        <v>35</v>
      </c>
      <c r="V173" s="141">
        <v>0.196</v>
      </c>
      <c r="W173" s="141">
        <f>V173*K173</f>
        <v>0</v>
      </c>
      <c r="X173" s="141">
        <v>0.02628</v>
      </c>
      <c r="Y173" s="141">
        <f>X173*K173</f>
        <v>0</v>
      </c>
      <c r="Z173" s="141">
        <v>0</v>
      </c>
      <c r="AA173" s="142">
        <f>Z173*K173</f>
        <v>0</v>
      </c>
      <c r="AR173" s="21" t="s">
        <v>124</v>
      </c>
      <c r="AT173" s="21" t="s">
        <v>122</v>
      </c>
      <c r="AU173" s="21" t="s">
        <v>128</v>
      </c>
      <c r="AY173" s="21" t="s">
        <v>121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1" t="s">
        <v>75</v>
      </c>
      <c r="BK173" s="143">
        <f>ROUND(L173*K173,2)</f>
        <v>0</v>
      </c>
      <c r="BL173" s="21" t="s">
        <v>124</v>
      </c>
      <c r="BM173" s="21" t="s">
        <v>143</v>
      </c>
    </row>
    <row r="174" spans="2:65" s="1" customFormat="1" ht="25.5" customHeight="1" hidden="1">
      <c r="B174" s="134"/>
      <c r="C174" s="135"/>
      <c r="D174" s="135"/>
      <c r="E174" s="136"/>
      <c r="F174" s="214"/>
      <c r="G174" s="214"/>
      <c r="H174" s="214"/>
      <c r="I174" s="214"/>
      <c r="J174" s="137"/>
      <c r="K174" s="138"/>
      <c r="L174" s="215"/>
      <c r="M174" s="215"/>
      <c r="N174" s="215"/>
      <c r="O174" s="215"/>
      <c r="P174" s="215"/>
      <c r="Q174" s="215"/>
      <c r="R174" s="139"/>
      <c r="T174" s="140" t="s">
        <v>5</v>
      </c>
      <c r="U174" s="43" t="s">
        <v>35</v>
      </c>
      <c r="V174" s="141">
        <v>0.556</v>
      </c>
      <c r="W174" s="141">
        <f>V174*K174</f>
        <v>0</v>
      </c>
      <c r="X174" s="141">
        <v>0.10325</v>
      </c>
      <c r="Y174" s="141">
        <f>X174*K174</f>
        <v>0</v>
      </c>
      <c r="Z174" s="141">
        <v>0</v>
      </c>
      <c r="AA174" s="142">
        <f>Z174*K174</f>
        <v>0</v>
      </c>
      <c r="AR174" s="21" t="s">
        <v>124</v>
      </c>
      <c r="AT174" s="21" t="s">
        <v>122</v>
      </c>
      <c r="AU174" s="21" t="s">
        <v>128</v>
      </c>
      <c r="AY174" s="21" t="s">
        <v>121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1" t="s">
        <v>75</v>
      </c>
      <c r="BK174" s="143">
        <f>ROUND(L174*K174,2)</f>
        <v>0</v>
      </c>
      <c r="BL174" s="21" t="s">
        <v>124</v>
      </c>
      <c r="BM174" s="21" t="s">
        <v>144</v>
      </c>
    </row>
    <row r="175" spans="2:51" s="10" customFormat="1" ht="16.5" customHeight="1" hidden="1">
      <c r="B175" s="144"/>
      <c r="C175" s="145"/>
      <c r="D175" s="145"/>
      <c r="E175" s="146"/>
      <c r="F175" s="222"/>
      <c r="G175" s="223"/>
      <c r="H175" s="223"/>
      <c r="I175" s="223"/>
      <c r="J175" s="145"/>
      <c r="K175" s="147"/>
      <c r="L175" s="145"/>
      <c r="M175" s="145"/>
      <c r="N175" s="145"/>
      <c r="O175" s="145"/>
      <c r="P175" s="145"/>
      <c r="Q175" s="145"/>
      <c r="R175" s="148"/>
      <c r="T175" s="149"/>
      <c r="U175" s="145"/>
      <c r="V175" s="145"/>
      <c r="W175" s="145"/>
      <c r="X175" s="145"/>
      <c r="Y175" s="145"/>
      <c r="Z175" s="145"/>
      <c r="AA175" s="150"/>
      <c r="AT175" s="151" t="s">
        <v>126</v>
      </c>
      <c r="AU175" s="151" t="s">
        <v>128</v>
      </c>
      <c r="AV175" s="10" t="s">
        <v>86</v>
      </c>
      <c r="AW175" s="10" t="s">
        <v>28</v>
      </c>
      <c r="AX175" s="10" t="s">
        <v>70</v>
      </c>
      <c r="AY175" s="151" t="s">
        <v>121</v>
      </c>
    </row>
    <row r="176" spans="2:51" s="10" customFormat="1" ht="16.5" customHeight="1" hidden="1">
      <c r="B176" s="144"/>
      <c r="C176" s="145"/>
      <c r="D176" s="145"/>
      <c r="E176" s="146"/>
      <c r="F176" s="224"/>
      <c r="G176" s="225"/>
      <c r="H176" s="225"/>
      <c r="I176" s="225"/>
      <c r="J176" s="145"/>
      <c r="K176" s="147"/>
      <c r="L176" s="145"/>
      <c r="M176" s="145"/>
      <c r="N176" s="145"/>
      <c r="O176" s="145"/>
      <c r="P176" s="145"/>
      <c r="Q176" s="145"/>
      <c r="R176" s="148"/>
      <c r="T176" s="149"/>
      <c r="U176" s="145"/>
      <c r="V176" s="145"/>
      <c r="W176" s="145"/>
      <c r="X176" s="145"/>
      <c r="Y176" s="145"/>
      <c r="Z176" s="145"/>
      <c r="AA176" s="150"/>
      <c r="AT176" s="151" t="s">
        <v>126</v>
      </c>
      <c r="AU176" s="151" t="s">
        <v>128</v>
      </c>
      <c r="AV176" s="10" t="s">
        <v>86</v>
      </c>
      <c r="AW176" s="10" t="s">
        <v>28</v>
      </c>
      <c r="AX176" s="10" t="s">
        <v>70</v>
      </c>
      <c r="AY176" s="151" t="s">
        <v>121</v>
      </c>
    </row>
    <row r="177" spans="2:51" s="12" customFormat="1" ht="16.5" customHeight="1" hidden="1">
      <c r="B177" s="159"/>
      <c r="C177" s="160"/>
      <c r="D177" s="160"/>
      <c r="E177" s="161"/>
      <c r="F177" s="219"/>
      <c r="G177" s="220"/>
      <c r="H177" s="220"/>
      <c r="I177" s="220"/>
      <c r="J177" s="160"/>
      <c r="K177" s="162"/>
      <c r="L177" s="160"/>
      <c r="M177" s="160"/>
      <c r="N177" s="160"/>
      <c r="O177" s="160"/>
      <c r="P177" s="160"/>
      <c r="Q177" s="160"/>
      <c r="R177" s="163"/>
      <c r="T177" s="164"/>
      <c r="U177" s="160"/>
      <c r="V177" s="160"/>
      <c r="W177" s="160"/>
      <c r="X177" s="160"/>
      <c r="Y177" s="160"/>
      <c r="Z177" s="160"/>
      <c r="AA177" s="165"/>
      <c r="AT177" s="166" t="s">
        <v>126</v>
      </c>
      <c r="AU177" s="166" t="s">
        <v>128</v>
      </c>
      <c r="AV177" s="12" t="s">
        <v>124</v>
      </c>
      <c r="AW177" s="12" t="s">
        <v>28</v>
      </c>
      <c r="AX177" s="12" t="s">
        <v>75</v>
      </c>
      <c r="AY177" s="166" t="s">
        <v>121</v>
      </c>
    </row>
    <row r="178" spans="2:63" s="9" customFormat="1" ht="29.5" customHeight="1" hidden="1">
      <c r="B178" s="123"/>
      <c r="C178" s="124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232"/>
      <c r="O178" s="233"/>
      <c r="P178" s="233"/>
      <c r="Q178" s="233"/>
      <c r="R178" s="126"/>
      <c r="T178" s="127"/>
      <c r="U178" s="124"/>
      <c r="V178" s="124"/>
      <c r="W178" s="128">
        <f>SUM(W179:W182)</f>
        <v>0</v>
      </c>
      <c r="X178" s="124"/>
      <c r="Y178" s="128">
        <f>SUM(Y179:Y182)</f>
        <v>0</v>
      </c>
      <c r="Z178" s="124"/>
      <c r="AA178" s="129">
        <f>SUM(AA179:AA182)</f>
        <v>0</v>
      </c>
      <c r="AR178" s="130" t="s">
        <v>75</v>
      </c>
      <c r="AT178" s="131" t="s">
        <v>69</v>
      </c>
      <c r="AU178" s="131" t="s">
        <v>75</v>
      </c>
      <c r="AY178" s="130" t="s">
        <v>121</v>
      </c>
      <c r="BK178" s="132">
        <f>SUM(BK179:BK182)</f>
        <v>0</v>
      </c>
    </row>
    <row r="179" spans="2:65" s="1" customFormat="1" ht="24.5" customHeight="1" hidden="1">
      <c r="B179" s="134"/>
      <c r="C179" s="135"/>
      <c r="D179" s="135"/>
      <c r="E179" s="136"/>
      <c r="F179" s="214"/>
      <c r="G179" s="214"/>
      <c r="H179" s="214"/>
      <c r="I179" s="214"/>
      <c r="J179" s="137"/>
      <c r="K179" s="138"/>
      <c r="L179" s="215"/>
      <c r="M179" s="215"/>
      <c r="N179" s="215"/>
      <c r="O179" s="215"/>
      <c r="P179" s="215"/>
      <c r="Q179" s="215"/>
      <c r="R179" s="139"/>
      <c r="T179" s="140" t="s">
        <v>5</v>
      </c>
      <c r="U179" s="43" t="s">
        <v>35</v>
      </c>
      <c r="V179" s="141">
        <v>1.465</v>
      </c>
      <c r="W179" s="141">
        <f>V179*K179</f>
        <v>0</v>
      </c>
      <c r="X179" s="141">
        <v>2.234</v>
      </c>
      <c r="Y179" s="141">
        <f>X179*K179</f>
        <v>0</v>
      </c>
      <c r="Z179" s="141">
        <v>0</v>
      </c>
      <c r="AA179" s="142">
        <f>Z179*K179</f>
        <v>0</v>
      </c>
      <c r="AR179" s="21" t="s">
        <v>124</v>
      </c>
      <c r="AT179" s="21" t="s">
        <v>122</v>
      </c>
      <c r="AU179" s="21" t="s">
        <v>86</v>
      </c>
      <c r="AY179" s="21" t="s">
        <v>121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1" t="s">
        <v>75</v>
      </c>
      <c r="BK179" s="143">
        <f>ROUND(L179*K179,2)</f>
        <v>0</v>
      </c>
      <c r="BL179" s="21" t="s">
        <v>124</v>
      </c>
      <c r="BM179" s="21" t="s">
        <v>145</v>
      </c>
    </row>
    <row r="180" spans="2:51" s="11" customFormat="1" ht="16.5" customHeight="1" hidden="1">
      <c r="B180" s="152"/>
      <c r="C180" s="153"/>
      <c r="D180" s="153"/>
      <c r="E180" s="154"/>
      <c r="F180" s="226"/>
      <c r="G180" s="227"/>
      <c r="H180" s="227"/>
      <c r="I180" s="227"/>
      <c r="J180" s="153"/>
      <c r="K180" s="154"/>
      <c r="L180" s="153"/>
      <c r="M180" s="153"/>
      <c r="N180" s="153"/>
      <c r="O180" s="153"/>
      <c r="P180" s="153"/>
      <c r="Q180" s="153"/>
      <c r="R180" s="155"/>
      <c r="T180" s="156"/>
      <c r="U180" s="153"/>
      <c r="V180" s="153"/>
      <c r="W180" s="153"/>
      <c r="X180" s="153"/>
      <c r="Y180" s="153"/>
      <c r="Z180" s="153"/>
      <c r="AA180" s="157"/>
      <c r="AT180" s="158" t="s">
        <v>126</v>
      </c>
      <c r="AU180" s="158" t="s">
        <v>86</v>
      </c>
      <c r="AV180" s="11" t="s">
        <v>75</v>
      </c>
      <c r="AW180" s="11" t="s">
        <v>28</v>
      </c>
      <c r="AX180" s="11" t="s">
        <v>70</v>
      </c>
      <c r="AY180" s="158" t="s">
        <v>121</v>
      </c>
    </row>
    <row r="181" spans="2:51" s="10" customFormat="1" ht="16.5" customHeight="1" hidden="1">
      <c r="B181" s="144"/>
      <c r="C181" s="145"/>
      <c r="D181" s="145"/>
      <c r="E181" s="146"/>
      <c r="F181" s="224"/>
      <c r="G181" s="225"/>
      <c r="H181" s="225"/>
      <c r="I181" s="225"/>
      <c r="J181" s="145"/>
      <c r="K181" s="147"/>
      <c r="L181" s="145"/>
      <c r="M181" s="145"/>
      <c r="N181" s="145"/>
      <c r="O181" s="145"/>
      <c r="P181" s="145"/>
      <c r="Q181" s="145"/>
      <c r="R181" s="148"/>
      <c r="T181" s="149"/>
      <c r="U181" s="145"/>
      <c r="V181" s="145"/>
      <c r="W181" s="145"/>
      <c r="X181" s="145"/>
      <c r="Y181" s="145"/>
      <c r="Z181" s="145"/>
      <c r="AA181" s="150"/>
      <c r="AT181" s="151" t="s">
        <v>126</v>
      </c>
      <c r="AU181" s="151" t="s">
        <v>86</v>
      </c>
      <c r="AV181" s="10" t="s">
        <v>86</v>
      </c>
      <c r="AW181" s="10" t="s">
        <v>28</v>
      </c>
      <c r="AX181" s="10" t="s">
        <v>70</v>
      </c>
      <c r="AY181" s="151" t="s">
        <v>121</v>
      </c>
    </row>
    <row r="182" spans="2:51" s="12" customFormat="1" ht="16.5" customHeight="1" hidden="1">
      <c r="B182" s="159"/>
      <c r="C182" s="160"/>
      <c r="D182" s="160"/>
      <c r="E182" s="161"/>
      <c r="F182" s="219"/>
      <c r="G182" s="220"/>
      <c r="H182" s="220"/>
      <c r="I182" s="220"/>
      <c r="J182" s="160"/>
      <c r="K182" s="162"/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126</v>
      </c>
      <c r="AU182" s="166" t="s">
        <v>86</v>
      </c>
      <c r="AV182" s="12" t="s">
        <v>124</v>
      </c>
      <c r="AW182" s="12" t="s">
        <v>28</v>
      </c>
      <c r="AX182" s="12" t="s">
        <v>75</v>
      </c>
      <c r="AY182" s="166" t="s">
        <v>121</v>
      </c>
    </row>
    <row r="183" spans="2:63" s="9" customFormat="1" ht="29.5" customHeight="1" hidden="1">
      <c r="B183" s="123"/>
      <c r="C183" s="124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232"/>
      <c r="O183" s="233"/>
      <c r="P183" s="233"/>
      <c r="Q183" s="233"/>
      <c r="R183" s="126"/>
      <c r="T183" s="127"/>
      <c r="U183" s="124"/>
      <c r="V183" s="124"/>
      <c r="W183" s="128">
        <f>SUM(W184:W187)</f>
        <v>0</v>
      </c>
      <c r="X183" s="124"/>
      <c r="Y183" s="128">
        <f>SUM(Y184:Y187)</f>
        <v>0</v>
      </c>
      <c r="Z183" s="124"/>
      <c r="AA183" s="129">
        <f>SUM(AA184:AA187)</f>
        <v>0</v>
      </c>
      <c r="AR183" s="130" t="s">
        <v>75</v>
      </c>
      <c r="AT183" s="131" t="s">
        <v>69</v>
      </c>
      <c r="AU183" s="131" t="s">
        <v>75</v>
      </c>
      <c r="AY183" s="130" t="s">
        <v>121</v>
      </c>
      <c r="BK183" s="132">
        <f>SUM(BK184:BK187)</f>
        <v>0</v>
      </c>
    </row>
    <row r="184" spans="2:65" s="1" customFormat="1" ht="25.5" customHeight="1" hidden="1">
      <c r="B184" s="134"/>
      <c r="C184" s="135"/>
      <c r="D184" s="135"/>
      <c r="E184" s="136"/>
      <c r="F184" s="214"/>
      <c r="G184" s="214"/>
      <c r="H184" s="214"/>
      <c r="I184" s="214"/>
      <c r="J184" s="137"/>
      <c r="K184" s="138"/>
      <c r="L184" s="215"/>
      <c r="M184" s="215"/>
      <c r="N184" s="215"/>
      <c r="O184" s="215"/>
      <c r="P184" s="215"/>
      <c r="Q184" s="215"/>
      <c r="R184" s="139"/>
      <c r="T184" s="140" t="s">
        <v>5</v>
      </c>
      <c r="U184" s="43" t="s">
        <v>35</v>
      </c>
      <c r="V184" s="141">
        <v>0.031</v>
      </c>
      <c r="W184" s="141">
        <f>V184*K184</f>
        <v>0</v>
      </c>
      <c r="X184" s="141">
        <v>0.2024</v>
      </c>
      <c r="Y184" s="141">
        <f>X184*K184</f>
        <v>0</v>
      </c>
      <c r="Z184" s="141">
        <v>0</v>
      </c>
      <c r="AA184" s="142">
        <f>Z184*K184</f>
        <v>0</v>
      </c>
      <c r="AR184" s="21" t="s">
        <v>124</v>
      </c>
      <c r="AT184" s="21" t="s">
        <v>122</v>
      </c>
      <c r="AU184" s="21" t="s">
        <v>86</v>
      </c>
      <c r="AY184" s="21" t="s">
        <v>121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1" t="s">
        <v>75</v>
      </c>
      <c r="BK184" s="143">
        <f>ROUND(L184*K184,2)</f>
        <v>0</v>
      </c>
      <c r="BL184" s="21" t="s">
        <v>124</v>
      </c>
      <c r="BM184" s="21" t="s">
        <v>146</v>
      </c>
    </row>
    <row r="185" spans="2:65" s="1" customFormat="1" ht="25.5" customHeight="1" hidden="1">
      <c r="B185" s="134"/>
      <c r="C185" s="135"/>
      <c r="D185" s="135"/>
      <c r="E185" s="136"/>
      <c r="F185" s="214"/>
      <c r="G185" s="214"/>
      <c r="H185" s="214"/>
      <c r="I185" s="214"/>
      <c r="J185" s="137"/>
      <c r="K185" s="138"/>
      <c r="L185" s="215"/>
      <c r="M185" s="215"/>
      <c r="N185" s="215"/>
      <c r="O185" s="215"/>
      <c r="P185" s="215"/>
      <c r="Q185" s="215"/>
      <c r="R185" s="139"/>
      <c r="T185" s="140" t="s">
        <v>5</v>
      </c>
      <c r="U185" s="43" t="s">
        <v>35</v>
      </c>
      <c r="V185" s="141">
        <v>0.028</v>
      </c>
      <c r="W185" s="141">
        <f>V185*K185</f>
        <v>0</v>
      </c>
      <c r="X185" s="141">
        <v>0.396</v>
      </c>
      <c r="Y185" s="141">
        <f>X185*K185</f>
        <v>0</v>
      </c>
      <c r="Z185" s="141">
        <v>0</v>
      </c>
      <c r="AA185" s="142">
        <f>Z185*K185</f>
        <v>0</v>
      </c>
      <c r="AR185" s="21" t="s">
        <v>124</v>
      </c>
      <c r="AT185" s="21" t="s">
        <v>122</v>
      </c>
      <c r="AU185" s="21" t="s">
        <v>86</v>
      </c>
      <c r="AY185" s="21" t="s">
        <v>121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1" t="s">
        <v>75</v>
      </c>
      <c r="BK185" s="143">
        <f>ROUND(L185*K185,2)</f>
        <v>0</v>
      </c>
      <c r="BL185" s="21" t="s">
        <v>124</v>
      </c>
      <c r="BM185" s="21" t="s">
        <v>148</v>
      </c>
    </row>
    <row r="186" spans="2:65" s="1" customFormat="1" ht="25.5" customHeight="1" hidden="1">
      <c r="B186" s="134"/>
      <c r="C186" s="135"/>
      <c r="D186" s="135"/>
      <c r="E186" s="136"/>
      <c r="F186" s="214"/>
      <c r="G186" s="214"/>
      <c r="H186" s="214"/>
      <c r="I186" s="214"/>
      <c r="J186" s="137"/>
      <c r="K186" s="138"/>
      <c r="L186" s="215"/>
      <c r="M186" s="215"/>
      <c r="N186" s="215"/>
      <c r="O186" s="215"/>
      <c r="P186" s="215"/>
      <c r="Q186" s="215"/>
      <c r="R186" s="139"/>
      <c r="T186" s="140" t="s">
        <v>5</v>
      </c>
      <c r="U186" s="43" t="s">
        <v>35</v>
      </c>
      <c r="V186" s="141">
        <v>0.72</v>
      </c>
      <c r="W186" s="141">
        <f>V186*K186</f>
        <v>0</v>
      </c>
      <c r="X186" s="141">
        <v>0.08425</v>
      </c>
      <c r="Y186" s="141">
        <f>X186*K186</f>
        <v>0</v>
      </c>
      <c r="Z186" s="141">
        <v>0</v>
      </c>
      <c r="AA186" s="142">
        <f>Z186*K186</f>
        <v>0</v>
      </c>
      <c r="AR186" s="21" t="s">
        <v>124</v>
      </c>
      <c r="AT186" s="21" t="s">
        <v>122</v>
      </c>
      <c r="AU186" s="21" t="s">
        <v>86</v>
      </c>
      <c r="AY186" s="21" t="s">
        <v>121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1" t="s">
        <v>75</v>
      </c>
      <c r="BK186" s="143">
        <f>ROUND(L186*K186,2)</f>
        <v>0</v>
      </c>
      <c r="BL186" s="21" t="s">
        <v>124</v>
      </c>
      <c r="BM186" s="21" t="s">
        <v>149</v>
      </c>
    </row>
    <row r="187" spans="2:65" s="1" customFormat="1" ht="25.5" customHeight="1" hidden="1">
      <c r="B187" s="134"/>
      <c r="C187" s="167"/>
      <c r="D187" s="167"/>
      <c r="E187" s="168"/>
      <c r="F187" s="221"/>
      <c r="G187" s="221"/>
      <c r="H187" s="221"/>
      <c r="I187" s="221"/>
      <c r="J187" s="169"/>
      <c r="K187" s="170"/>
      <c r="L187" s="218"/>
      <c r="M187" s="218"/>
      <c r="N187" s="218"/>
      <c r="O187" s="215"/>
      <c r="P187" s="215"/>
      <c r="Q187" s="215"/>
      <c r="R187" s="139"/>
      <c r="T187" s="140" t="s">
        <v>5</v>
      </c>
      <c r="U187" s="43" t="s">
        <v>35</v>
      </c>
      <c r="V187" s="141">
        <v>0</v>
      </c>
      <c r="W187" s="141">
        <f>V187*K187</f>
        <v>0</v>
      </c>
      <c r="X187" s="141">
        <v>0.113</v>
      </c>
      <c r="Y187" s="141">
        <f>X187*K187</f>
        <v>0</v>
      </c>
      <c r="Z187" s="141">
        <v>0</v>
      </c>
      <c r="AA187" s="142">
        <f>Z187*K187</f>
        <v>0</v>
      </c>
      <c r="AR187" s="21" t="s">
        <v>135</v>
      </c>
      <c r="AT187" s="21" t="s">
        <v>150</v>
      </c>
      <c r="AU187" s="21" t="s">
        <v>86</v>
      </c>
      <c r="AY187" s="21" t="s">
        <v>121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1" t="s">
        <v>75</v>
      </c>
      <c r="BK187" s="143">
        <f>ROUND(L187*K187,2)</f>
        <v>0</v>
      </c>
      <c r="BL187" s="21" t="s">
        <v>124</v>
      </c>
      <c r="BM187" s="21" t="s">
        <v>151</v>
      </c>
    </row>
    <row r="188" spans="2:63" s="9" customFormat="1" ht="29.9" customHeight="1">
      <c r="B188" s="123"/>
      <c r="C188" s="124"/>
      <c r="D188" s="133" t="s">
        <v>96</v>
      </c>
      <c r="E188" s="133"/>
      <c r="F188" s="133"/>
      <c r="G188" s="133"/>
      <c r="H188" s="133"/>
      <c r="I188" s="133"/>
      <c r="J188" s="133"/>
      <c r="K188" s="133"/>
      <c r="L188" s="133"/>
      <c r="M188" s="133"/>
      <c r="N188" s="216"/>
      <c r="O188" s="217"/>
      <c r="P188" s="217"/>
      <c r="Q188" s="217"/>
      <c r="R188" s="126"/>
      <c r="T188" s="127"/>
      <c r="U188" s="124"/>
      <c r="V188" s="124"/>
      <c r="W188" s="128">
        <f>SUM(W189:W239)</f>
        <v>428.11199999999997</v>
      </c>
      <c r="X188" s="124"/>
      <c r="Y188" s="128">
        <f>SUM(Y189:Y239)</f>
        <v>12.360669999999999</v>
      </c>
      <c r="Z188" s="124"/>
      <c r="AA188" s="129">
        <f>SUM(AA189:AA239)</f>
        <v>0</v>
      </c>
      <c r="AR188" s="130" t="s">
        <v>75</v>
      </c>
      <c r="AT188" s="131" t="s">
        <v>69</v>
      </c>
      <c r="AU188" s="131" t="s">
        <v>75</v>
      </c>
      <c r="AY188" s="130" t="s">
        <v>121</v>
      </c>
      <c r="BK188" s="132">
        <f>SUM(BK189:BK239)</f>
        <v>0</v>
      </c>
    </row>
    <row r="189" spans="2:65" s="1" customFormat="1" ht="25.5" customHeight="1">
      <c r="B189" s="134"/>
      <c r="C189" s="135">
        <v>1</v>
      </c>
      <c r="D189" s="135" t="s">
        <v>122</v>
      </c>
      <c r="E189" s="136" t="s">
        <v>152</v>
      </c>
      <c r="F189" s="214" t="s">
        <v>153</v>
      </c>
      <c r="G189" s="214"/>
      <c r="H189" s="214"/>
      <c r="I189" s="214"/>
      <c r="J189" s="137" t="s">
        <v>140</v>
      </c>
      <c r="K189" s="138">
        <v>55</v>
      </c>
      <c r="L189" s="215"/>
      <c r="M189" s="215"/>
      <c r="N189" s="215"/>
      <c r="O189" s="215"/>
      <c r="P189" s="215"/>
      <c r="Q189" s="215"/>
      <c r="R189" s="139"/>
      <c r="T189" s="140" t="s">
        <v>5</v>
      </c>
      <c r="U189" s="43" t="s">
        <v>35</v>
      </c>
      <c r="V189" s="141">
        <v>0.624</v>
      </c>
      <c r="W189" s="141">
        <f>V189*K189</f>
        <v>34.32</v>
      </c>
      <c r="X189" s="141">
        <v>0.04</v>
      </c>
      <c r="Y189" s="141">
        <f>X189*K189</f>
        <v>2.2</v>
      </c>
      <c r="Z189" s="141">
        <v>0</v>
      </c>
      <c r="AA189" s="142">
        <f>Z189*K189</f>
        <v>0</v>
      </c>
      <c r="AR189" s="21" t="s">
        <v>124</v>
      </c>
      <c r="AT189" s="21" t="s">
        <v>122</v>
      </c>
      <c r="AU189" s="21" t="s">
        <v>86</v>
      </c>
      <c r="AY189" s="21" t="s">
        <v>121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1" t="s">
        <v>75</v>
      </c>
      <c r="BK189" s="143">
        <f>ROUND(L189*K189,2)</f>
        <v>0</v>
      </c>
      <c r="BL189" s="21" t="s">
        <v>124</v>
      </c>
      <c r="BM189" s="21" t="s">
        <v>154</v>
      </c>
    </row>
    <row r="190" spans="2:65" s="1" customFormat="1" ht="25" customHeight="1">
      <c r="B190" s="134"/>
      <c r="C190" s="135">
        <v>2</v>
      </c>
      <c r="D190" s="135" t="s">
        <v>122</v>
      </c>
      <c r="E190" s="136" t="s">
        <v>155</v>
      </c>
      <c r="F190" s="214" t="s">
        <v>156</v>
      </c>
      <c r="G190" s="214"/>
      <c r="H190" s="214"/>
      <c r="I190" s="214"/>
      <c r="J190" s="137" t="s">
        <v>140</v>
      </c>
      <c r="K190" s="138">
        <v>250</v>
      </c>
      <c r="L190" s="215"/>
      <c r="M190" s="215"/>
      <c r="N190" s="215"/>
      <c r="O190" s="215"/>
      <c r="P190" s="215"/>
      <c r="Q190" s="215"/>
      <c r="R190" s="139"/>
      <c r="T190" s="140" t="s">
        <v>5</v>
      </c>
      <c r="U190" s="43" t="s">
        <v>35</v>
      </c>
      <c r="V190" s="141">
        <v>0.36</v>
      </c>
      <c r="W190" s="141">
        <f>V190*K190</f>
        <v>90</v>
      </c>
      <c r="X190" s="141">
        <v>0.00438</v>
      </c>
      <c r="Y190" s="141">
        <f>X190*K190</f>
        <v>1.095</v>
      </c>
      <c r="Z190" s="141">
        <v>0</v>
      </c>
      <c r="AA190" s="142">
        <f>Z190*K190</f>
        <v>0</v>
      </c>
      <c r="AR190" s="21" t="s">
        <v>124</v>
      </c>
      <c r="AT190" s="21" t="s">
        <v>122</v>
      </c>
      <c r="AU190" s="21" t="s">
        <v>86</v>
      </c>
      <c r="AY190" s="21" t="s">
        <v>121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1" t="s">
        <v>75</v>
      </c>
      <c r="BK190" s="143">
        <f>ROUND(L190*K190,2)</f>
        <v>0</v>
      </c>
      <c r="BL190" s="21" t="s">
        <v>124</v>
      </c>
      <c r="BM190" s="21" t="s">
        <v>157</v>
      </c>
    </row>
    <row r="191" spans="2:51" s="11" customFormat="1" ht="16.5" customHeight="1" hidden="1">
      <c r="B191" s="152"/>
      <c r="C191" s="153"/>
      <c r="D191" s="153"/>
      <c r="E191" s="154"/>
      <c r="F191" s="226"/>
      <c r="G191" s="227"/>
      <c r="H191" s="227"/>
      <c r="I191" s="227"/>
      <c r="J191" s="153"/>
      <c r="K191" s="154"/>
      <c r="L191" s="153"/>
      <c r="M191" s="153"/>
      <c r="N191" s="153"/>
      <c r="O191" s="153"/>
      <c r="P191" s="153"/>
      <c r="Q191" s="153"/>
      <c r="R191" s="155"/>
      <c r="T191" s="156"/>
      <c r="U191" s="153"/>
      <c r="V191" s="153"/>
      <c r="W191" s="153"/>
      <c r="X191" s="153"/>
      <c r="Y191" s="153"/>
      <c r="Z191" s="153"/>
      <c r="AA191" s="157"/>
      <c r="AT191" s="158" t="s">
        <v>126</v>
      </c>
      <c r="AU191" s="158" t="s">
        <v>86</v>
      </c>
      <c r="AV191" s="11" t="s">
        <v>75</v>
      </c>
      <c r="AW191" s="11" t="s">
        <v>28</v>
      </c>
      <c r="AX191" s="11" t="s">
        <v>70</v>
      </c>
      <c r="AY191" s="158" t="s">
        <v>121</v>
      </c>
    </row>
    <row r="192" spans="2:51" s="10" customFormat="1" ht="16.5" customHeight="1" hidden="1">
      <c r="B192" s="144"/>
      <c r="C192" s="145"/>
      <c r="D192" s="145"/>
      <c r="E192" s="146"/>
      <c r="F192" s="224"/>
      <c r="G192" s="225"/>
      <c r="H192" s="225"/>
      <c r="I192" s="225"/>
      <c r="J192" s="145"/>
      <c r="K192" s="147"/>
      <c r="L192" s="145"/>
      <c r="M192" s="145"/>
      <c r="N192" s="145"/>
      <c r="O192" s="145"/>
      <c r="P192" s="145"/>
      <c r="Q192" s="145"/>
      <c r="R192" s="148"/>
      <c r="T192" s="149"/>
      <c r="U192" s="145"/>
      <c r="V192" s="145"/>
      <c r="W192" s="145"/>
      <c r="X192" s="145"/>
      <c r="Y192" s="145"/>
      <c r="Z192" s="145"/>
      <c r="AA192" s="150"/>
      <c r="AT192" s="151" t="s">
        <v>126</v>
      </c>
      <c r="AU192" s="151" t="s">
        <v>86</v>
      </c>
      <c r="AV192" s="10" t="s">
        <v>86</v>
      </c>
      <c r="AW192" s="10" t="s">
        <v>28</v>
      </c>
      <c r="AX192" s="10" t="s">
        <v>70</v>
      </c>
      <c r="AY192" s="151" t="s">
        <v>121</v>
      </c>
    </row>
    <row r="193" spans="2:51" s="11" customFormat="1" ht="16.5" customHeight="1" hidden="1">
      <c r="B193" s="152"/>
      <c r="C193" s="153"/>
      <c r="D193" s="153"/>
      <c r="E193" s="154"/>
      <c r="F193" s="228"/>
      <c r="G193" s="229"/>
      <c r="H193" s="229"/>
      <c r="I193" s="229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126</v>
      </c>
      <c r="AU193" s="158" t="s">
        <v>86</v>
      </c>
      <c r="AV193" s="11" t="s">
        <v>75</v>
      </c>
      <c r="AW193" s="11" t="s">
        <v>28</v>
      </c>
      <c r="AX193" s="11" t="s">
        <v>70</v>
      </c>
      <c r="AY193" s="158" t="s">
        <v>121</v>
      </c>
    </row>
    <row r="194" spans="2:51" s="10" customFormat="1" ht="16.5" customHeight="1" hidden="1">
      <c r="B194" s="144"/>
      <c r="C194" s="145"/>
      <c r="D194" s="145"/>
      <c r="E194" s="146"/>
      <c r="F194" s="224"/>
      <c r="G194" s="225"/>
      <c r="H194" s="225"/>
      <c r="I194" s="225"/>
      <c r="J194" s="145"/>
      <c r="K194" s="147"/>
      <c r="L194" s="145"/>
      <c r="M194" s="145"/>
      <c r="N194" s="145"/>
      <c r="O194" s="145"/>
      <c r="P194" s="145"/>
      <c r="Q194" s="145"/>
      <c r="R194" s="148"/>
      <c r="T194" s="149"/>
      <c r="U194" s="145"/>
      <c r="V194" s="145"/>
      <c r="W194" s="145"/>
      <c r="X194" s="145"/>
      <c r="Y194" s="145"/>
      <c r="Z194" s="145"/>
      <c r="AA194" s="150"/>
      <c r="AT194" s="151" t="s">
        <v>126</v>
      </c>
      <c r="AU194" s="151" t="s">
        <v>86</v>
      </c>
      <c r="AV194" s="10" t="s">
        <v>86</v>
      </c>
      <c r="AW194" s="10" t="s">
        <v>28</v>
      </c>
      <c r="AX194" s="10" t="s">
        <v>70</v>
      </c>
      <c r="AY194" s="151" t="s">
        <v>121</v>
      </c>
    </row>
    <row r="195" spans="2:51" s="11" customFormat="1" ht="16.5" customHeight="1" hidden="1">
      <c r="B195" s="152"/>
      <c r="C195" s="153"/>
      <c r="D195" s="153"/>
      <c r="E195" s="154"/>
      <c r="F195" s="228"/>
      <c r="G195" s="229"/>
      <c r="H195" s="229"/>
      <c r="I195" s="229"/>
      <c r="J195" s="153"/>
      <c r="K195" s="154"/>
      <c r="L195" s="153"/>
      <c r="M195" s="153"/>
      <c r="N195" s="153"/>
      <c r="O195" s="153"/>
      <c r="P195" s="153"/>
      <c r="Q195" s="153"/>
      <c r="R195" s="155"/>
      <c r="T195" s="156"/>
      <c r="U195" s="153"/>
      <c r="V195" s="153"/>
      <c r="W195" s="153"/>
      <c r="X195" s="153"/>
      <c r="Y195" s="153"/>
      <c r="Z195" s="153"/>
      <c r="AA195" s="157"/>
      <c r="AT195" s="158" t="s">
        <v>126</v>
      </c>
      <c r="AU195" s="158" t="s">
        <v>86</v>
      </c>
      <c r="AV195" s="11" t="s">
        <v>75</v>
      </c>
      <c r="AW195" s="11" t="s">
        <v>28</v>
      </c>
      <c r="AX195" s="11" t="s">
        <v>70</v>
      </c>
      <c r="AY195" s="158" t="s">
        <v>121</v>
      </c>
    </row>
    <row r="196" spans="2:51" s="10" customFormat="1" ht="16.5" customHeight="1" hidden="1">
      <c r="B196" s="144"/>
      <c r="C196" s="145"/>
      <c r="D196" s="145"/>
      <c r="E196" s="146"/>
      <c r="F196" s="224"/>
      <c r="G196" s="225"/>
      <c r="H196" s="225"/>
      <c r="I196" s="225"/>
      <c r="J196" s="145"/>
      <c r="K196" s="147"/>
      <c r="L196" s="145"/>
      <c r="M196" s="145"/>
      <c r="N196" s="145"/>
      <c r="O196" s="145"/>
      <c r="P196" s="145"/>
      <c r="Q196" s="145"/>
      <c r="R196" s="148"/>
      <c r="T196" s="149"/>
      <c r="U196" s="145"/>
      <c r="V196" s="145"/>
      <c r="W196" s="145"/>
      <c r="X196" s="145"/>
      <c r="Y196" s="145"/>
      <c r="Z196" s="145"/>
      <c r="AA196" s="150"/>
      <c r="AT196" s="151" t="s">
        <v>126</v>
      </c>
      <c r="AU196" s="151" t="s">
        <v>86</v>
      </c>
      <c r="AV196" s="10" t="s">
        <v>86</v>
      </c>
      <c r="AW196" s="10" t="s">
        <v>28</v>
      </c>
      <c r="AX196" s="10" t="s">
        <v>70</v>
      </c>
      <c r="AY196" s="151" t="s">
        <v>121</v>
      </c>
    </row>
    <row r="197" spans="2:51" s="11" customFormat="1" ht="16.5" customHeight="1" hidden="1">
      <c r="B197" s="152"/>
      <c r="C197" s="153"/>
      <c r="D197" s="153"/>
      <c r="E197" s="154"/>
      <c r="F197" s="228"/>
      <c r="G197" s="229"/>
      <c r="H197" s="229"/>
      <c r="I197" s="229"/>
      <c r="J197" s="153"/>
      <c r="K197" s="154"/>
      <c r="L197" s="153"/>
      <c r="M197" s="153"/>
      <c r="N197" s="153"/>
      <c r="O197" s="153"/>
      <c r="P197" s="153"/>
      <c r="Q197" s="153"/>
      <c r="R197" s="155"/>
      <c r="T197" s="156"/>
      <c r="U197" s="153"/>
      <c r="V197" s="153"/>
      <c r="W197" s="153"/>
      <c r="X197" s="153"/>
      <c r="Y197" s="153"/>
      <c r="Z197" s="153"/>
      <c r="AA197" s="157"/>
      <c r="AT197" s="158" t="s">
        <v>126</v>
      </c>
      <c r="AU197" s="158" t="s">
        <v>86</v>
      </c>
      <c r="AV197" s="11" t="s">
        <v>75</v>
      </c>
      <c r="AW197" s="11" t="s">
        <v>28</v>
      </c>
      <c r="AX197" s="11" t="s">
        <v>70</v>
      </c>
      <c r="AY197" s="158" t="s">
        <v>121</v>
      </c>
    </row>
    <row r="198" spans="2:51" s="10" customFormat="1" ht="16.5" customHeight="1" hidden="1">
      <c r="B198" s="144"/>
      <c r="C198" s="145"/>
      <c r="D198" s="145"/>
      <c r="E198" s="146"/>
      <c r="F198" s="224"/>
      <c r="G198" s="225"/>
      <c r="H198" s="225"/>
      <c r="I198" s="225"/>
      <c r="J198" s="145"/>
      <c r="K198" s="147"/>
      <c r="L198" s="145"/>
      <c r="M198" s="145"/>
      <c r="N198" s="145"/>
      <c r="O198" s="145"/>
      <c r="P198" s="145"/>
      <c r="Q198" s="145"/>
      <c r="R198" s="148"/>
      <c r="T198" s="149"/>
      <c r="U198" s="145"/>
      <c r="V198" s="145"/>
      <c r="W198" s="145"/>
      <c r="X198" s="145"/>
      <c r="Y198" s="145"/>
      <c r="Z198" s="145"/>
      <c r="AA198" s="150"/>
      <c r="AT198" s="151" t="s">
        <v>126</v>
      </c>
      <c r="AU198" s="151" t="s">
        <v>86</v>
      </c>
      <c r="AV198" s="10" t="s">
        <v>86</v>
      </c>
      <c r="AW198" s="10" t="s">
        <v>28</v>
      </c>
      <c r="AX198" s="10" t="s">
        <v>70</v>
      </c>
      <c r="AY198" s="151" t="s">
        <v>121</v>
      </c>
    </row>
    <row r="199" spans="2:51" s="11" customFormat="1" ht="16.5" customHeight="1" hidden="1">
      <c r="B199" s="152"/>
      <c r="C199" s="153"/>
      <c r="D199" s="153"/>
      <c r="E199" s="154"/>
      <c r="F199" s="228"/>
      <c r="G199" s="229"/>
      <c r="H199" s="229"/>
      <c r="I199" s="229"/>
      <c r="J199" s="153"/>
      <c r="K199" s="154"/>
      <c r="L199" s="153"/>
      <c r="M199" s="153"/>
      <c r="N199" s="153"/>
      <c r="O199" s="153"/>
      <c r="P199" s="153"/>
      <c r="Q199" s="153"/>
      <c r="R199" s="155"/>
      <c r="T199" s="156"/>
      <c r="U199" s="153"/>
      <c r="V199" s="153"/>
      <c r="W199" s="153"/>
      <c r="X199" s="153"/>
      <c r="Y199" s="153"/>
      <c r="Z199" s="153"/>
      <c r="AA199" s="157"/>
      <c r="AT199" s="158" t="s">
        <v>126</v>
      </c>
      <c r="AU199" s="158" t="s">
        <v>86</v>
      </c>
      <c r="AV199" s="11" t="s">
        <v>75</v>
      </c>
      <c r="AW199" s="11" t="s">
        <v>28</v>
      </c>
      <c r="AX199" s="11" t="s">
        <v>70</v>
      </c>
      <c r="AY199" s="158" t="s">
        <v>121</v>
      </c>
    </row>
    <row r="200" spans="2:51" s="10" customFormat="1" ht="16.5" customHeight="1" hidden="1">
      <c r="B200" s="144"/>
      <c r="C200" s="145"/>
      <c r="D200" s="145"/>
      <c r="E200" s="146"/>
      <c r="F200" s="224"/>
      <c r="G200" s="225"/>
      <c r="H200" s="225"/>
      <c r="I200" s="225"/>
      <c r="J200" s="145"/>
      <c r="K200" s="147"/>
      <c r="L200" s="145"/>
      <c r="M200" s="145"/>
      <c r="N200" s="145"/>
      <c r="O200" s="145"/>
      <c r="P200" s="145"/>
      <c r="Q200" s="145"/>
      <c r="R200" s="148"/>
      <c r="T200" s="149"/>
      <c r="U200" s="145"/>
      <c r="V200" s="145"/>
      <c r="W200" s="145"/>
      <c r="X200" s="145"/>
      <c r="Y200" s="145"/>
      <c r="Z200" s="145"/>
      <c r="AA200" s="150"/>
      <c r="AT200" s="151" t="s">
        <v>126</v>
      </c>
      <c r="AU200" s="151" t="s">
        <v>86</v>
      </c>
      <c r="AV200" s="10" t="s">
        <v>86</v>
      </c>
      <c r="AW200" s="10" t="s">
        <v>28</v>
      </c>
      <c r="AX200" s="10" t="s">
        <v>70</v>
      </c>
      <c r="AY200" s="151" t="s">
        <v>121</v>
      </c>
    </row>
    <row r="201" spans="2:51" s="11" customFormat="1" ht="16.5" customHeight="1" hidden="1">
      <c r="B201" s="152"/>
      <c r="C201" s="153"/>
      <c r="D201" s="153"/>
      <c r="E201" s="154"/>
      <c r="F201" s="228"/>
      <c r="G201" s="229"/>
      <c r="H201" s="229"/>
      <c r="I201" s="229"/>
      <c r="J201" s="153"/>
      <c r="K201" s="154"/>
      <c r="L201" s="153"/>
      <c r="M201" s="153"/>
      <c r="N201" s="153"/>
      <c r="O201" s="153"/>
      <c r="P201" s="153"/>
      <c r="Q201" s="153"/>
      <c r="R201" s="155"/>
      <c r="T201" s="156"/>
      <c r="U201" s="153"/>
      <c r="V201" s="153"/>
      <c r="W201" s="153"/>
      <c r="X201" s="153"/>
      <c r="Y201" s="153"/>
      <c r="Z201" s="153"/>
      <c r="AA201" s="157"/>
      <c r="AT201" s="158" t="s">
        <v>126</v>
      </c>
      <c r="AU201" s="158" t="s">
        <v>86</v>
      </c>
      <c r="AV201" s="11" t="s">
        <v>75</v>
      </c>
      <c r="AW201" s="11" t="s">
        <v>28</v>
      </c>
      <c r="AX201" s="11" t="s">
        <v>70</v>
      </c>
      <c r="AY201" s="158" t="s">
        <v>121</v>
      </c>
    </row>
    <row r="202" spans="2:51" s="10" customFormat="1" ht="16.5" customHeight="1" hidden="1">
      <c r="B202" s="144"/>
      <c r="C202" s="145"/>
      <c r="D202" s="145"/>
      <c r="E202" s="146"/>
      <c r="F202" s="224"/>
      <c r="G202" s="225"/>
      <c r="H202" s="225"/>
      <c r="I202" s="225"/>
      <c r="J202" s="145"/>
      <c r="K202" s="147"/>
      <c r="L202" s="145"/>
      <c r="M202" s="145"/>
      <c r="N202" s="145"/>
      <c r="O202" s="145"/>
      <c r="P202" s="145"/>
      <c r="Q202" s="145"/>
      <c r="R202" s="148"/>
      <c r="T202" s="149"/>
      <c r="U202" s="145"/>
      <c r="V202" s="145"/>
      <c r="W202" s="145"/>
      <c r="X202" s="145"/>
      <c r="Y202" s="145"/>
      <c r="Z202" s="145"/>
      <c r="AA202" s="150"/>
      <c r="AT202" s="151" t="s">
        <v>126</v>
      </c>
      <c r="AU202" s="151" t="s">
        <v>86</v>
      </c>
      <c r="AV202" s="10" t="s">
        <v>86</v>
      </c>
      <c r="AW202" s="10" t="s">
        <v>28</v>
      </c>
      <c r="AX202" s="10" t="s">
        <v>70</v>
      </c>
      <c r="AY202" s="151" t="s">
        <v>121</v>
      </c>
    </row>
    <row r="203" spans="2:51" s="11" customFormat="1" ht="16.5" customHeight="1" hidden="1">
      <c r="B203" s="152"/>
      <c r="C203" s="153"/>
      <c r="D203" s="153"/>
      <c r="E203" s="154"/>
      <c r="F203" s="228"/>
      <c r="G203" s="229"/>
      <c r="H203" s="229"/>
      <c r="I203" s="229"/>
      <c r="J203" s="153"/>
      <c r="K203" s="154"/>
      <c r="L203" s="153"/>
      <c r="M203" s="153"/>
      <c r="N203" s="153"/>
      <c r="O203" s="153"/>
      <c r="P203" s="153"/>
      <c r="Q203" s="153"/>
      <c r="R203" s="155"/>
      <c r="T203" s="156"/>
      <c r="U203" s="153"/>
      <c r="V203" s="153"/>
      <c r="W203" s="153"/>
      <c r="X203" s="153"/>
      <c r="Y203" s="153"/>
      <c r="Z203" s="153"/>
      <c r="AA203" s="157"/>
      <c r="AT203" s="158" t="s">
        <v>126</v>
      </c>
      <c r="AU203" s="158" t="s">
        <v>86</v>
      </c>
      <c r="AV203" s="11" t="s">
        <v>75</v>
      </c>
      <c r="AW203" s="11" t="s">
        <v>28</v>
      </c>
      <c r="AX203" s="11" t="s">
        <v>70</v>
      </c>
      <c r="AY203" s="158" t="s">
        <v>121</v>
      </c>
    </row>
    <row r="204" spans="2:51" s="10" customFormat="1" ht="16.5" customHeight="1" hidden="1">
      <c r="B204" s="144"/>
      <c r="C204" s="145"/>
      <c r="D204" s="145"/>
      <c r="E204" s="146"/>
      <c r="F204" s="224"/>
      <c r="G204" s="225"/>
      <c r="H204" s="225"/>
      <c r="I204" s="225"/>
      <c r="J204" s="145"/>
      <c r="K204" s="147"/>
      <c r="L204" s="145"/>
      <c r="M204" s="145"/>
      <c r="N204" s="145"/>
      <c r="O204" s="145"/>
      <c r="P204" s="145"/>
      <c r="Q204" s="145"/>
      <c r="R204" s="148"/>
      <c r="T204" s="149"/>
      <c r="U204" s="145"/>
      <c r="V204" s="145"/>
      <c r="W204" s="145"/>
      <c r="X204" s="145"/>
      <c r="Y204" s="145"/>
      <c r="Z204" s="145"/>
      <c r="AA204" s="150"/>
      <c r="AT204" s="151" t="s">
        <v>126</v>
      </c>
      <c r="AU204" s="151" t="s">
        <v>86</v>
      </c>
      <c r="AV204" s="10" t="s">
        <v>86</v>
      </c>
      <c r="AW204" s="10" t="s">
        <v>28</v>
      </c>
      <c r="AX204" s="10" t="s">
        <v>70</v>
      </c>
      <c r="AY204" s="151" t="s">
        <v>121</v>
      </c>
    </row>
    <row r="205" spans="2:51" s="11" customFormat="1" ht="16.5" customHeight="1" hidden="1">
      <c r="B205" s="152"/>
      <c r="C205" s="153"/>
      <c r="D205" s="153"/>
      <c r="E205" s="154"/>
      <c r="F205" s="228"/>
      <c r="G205" s="229"/>
      <c r="H205" s="229"/>
      <c r="I205" s="229"/>
      <c r="J205" s="153"/>
      <c r="K205" s="154"/>
      <c r="L205" s="153"/>
      <c r="M205" s="153"/>
      <c r="N205" s="153"/>
      <c r="O205" s="153"/>
      <c r="P205" s="153"/>
      <c r="Q205" s="153"/>
      <c r="R205" s="155"/>
      <c r="T205" s="156"/>
      <c r="U205" s="153"/>
      <c r="V205" s="153"/>
      <c r="W205" s="153"/>
      <c r="X205" s="153"/>
      <c r="Y205" s="153"/>
      <c r="Z205" s="153"/>
      <c r="AA205" s="157"/>
      <c r="AT205" s="158" t="s">
        <v>126</v>
      </c>
      <c r="AU205" s="158" t="s">
        <v>86</v>
      </c>
      <c r="AV205" s="11" t="s">
        <v>75</v>
      </c>
      <c r="AW205" s="11" t="s">
        <v>28</v>
      </c>
      <c r="AX205" s="11" t="s">
        <v>70</v>
      </c>
      <c r="AY205" s="158" t="s">
        <v>121</v>
      </c>
    </row>
    <row r="206" spans="2:51" s="10" customFormat="1" ht="16.5" customHeight="1" hidden="1">
      <c r="B206" s="144"/>
      <c r="C206" s="145"/>
      <c r="D206" s="145"/>
      <c r="E206" s="146"/>
      <c r="F206" s="224"/>
      <c r="G206" s="225"/>
      <c r="H206" s="225"/>
      <c r="I206" s="225"/>
      <c r="J206" s="145"/>
      <c r="K206" s="147"/>
      <c r="L206" s="145"/>
      <c r="M206" s="145"/>
      <c r="N206" s="145"/>
      <c r="O206" s="145"/>
      <c r="P206" s="145"/>
      <c r="Q206" s="145"/>
      <c r="R206" s="148"/>
      <c r="T206" s="149"/>
      <c r="U206" s="145"/>
      <c r="V206" s="145"/>
      <c r="W206" s="145"/>
      <c r="X206" s="145"/>
      <c r="Y206" s="145"/>
      <c r="Z206" s="145"/>
      <c r="AA206" s="150"/>
      <c r="AT206" s="151" t="s">
        <v>126</v>
      </c>
      <c r="AU206" s="151" t="s">
        <v>86</v>
      </c>
      <c r="AV206" s="10" t="s">
        <v>86</v>
      </c>
      <c r="AW206" s="10" t="s">
        <v>28</v>
      </c>
      <c r="AX206" s="10" t="s">
        <v>70</v>
      </c>
      <c r="AY206" s="151" t="s">
        <v>121</v>
      </c>
    </row>
    <row r="207" spans="2:51" s="12" customFormat="1" ht="16.5" customHeight="1" hidden="1">
      <c r="B207" s="159"/>
      <c r="C207" s="160"/>
      <c r="D207" s="160"/>
      <c r="E207" s="161"/>
      <c r="F207" s="219"/>
      <c r="G207" s="220"/>
      <c r="H207" s="220"/>
      <c r="I207" s="220"/>
      <c r="J207" s="160"/>
      <c r="K207" s="162"/>
      <c r="L207" s="160"/>
      <c r="M207" s="160"/>
      <c r="N207" s="160"/>
      <c r="O207" s="160"/>
      <c r="P207" s="160"/>
      <c r="Q207" s="160"/>
      <c r="R207" s="163"/>
      <c r="T207" s="164"/>
      <c r="U207" s="160"/>
      <c r="V207" s="160"/>
      <c r="W207" s="160"/>
      <c r="X207" s="160"/>
      <c r="Y207" s="160"/>
      <c r="Z207" s="160"/>
      <c r="AA207" s="165"/>
      <c r="AT207" s="166" t="s">
        <v>126</v>
      </c>
      <c r="AU207" s="166" t="s">
        <v>86</v>
      </c>
      <c r="AV207" s="12" t="s">
        <v>124</v>
      </c>
      <c r="AW207" s="12" t="s">
        <v>28</v>
      </c>
      <c r="AX207" s="12" t="s">
        <v>75</v>
      </c>
      <c r="AY207" s="166" t="s">
        <v>121</v>
      </c>
    </row>
    <row r="208" spans="2:65" s="1" customFormat="1" ht="25.5" customHeight="1">
      <c r="B208" s="134"/>
      <c r="C208" s="135">
        <v>3</v>
      </c>
      <c r="D208" s="135" t="s">
        <v>122</v>
      </c>
      <c r="E208" s="136" t="s">
        <v>158</v>
      </c>
      <c r="F208" s="214" t="s">
        <v>159</v>
      </c>
      <c r="G208" s="214"/>
      <c r="H208" s="214"/>
      <c r="I208" s="214"/>
      <c r="J208" s="137" t="s">
        <v>140</v>
      </c>
      <c r="K208" s="138">
        <v>102</v>
      </c>
      <c r="L208" s="215"/>
      <c r="M208" s="215"/>
      <c r="N208" s="215"/>
      <c r="O208" s="215"/>
      <c r="P208" s="215"/>
      <c r="Q208" s="215"/>
      <c r="R208" s="139"/>
      <c r="T208" s="140" t="s">
        <v>5</v>
      </c>
      <c r="U208" s="43" t="s">
        <v>35</v>
      </c>
      <c r="V208" s="141">
        <v>1.691</v>
      </c>
      <c r="W208" s="141">
        <f>V208*K208</f>
        <v>172.482</v>
      </c>
      <c r="X208" s="141">
        <v>0.04153</v>
      </c>
      <c r="Y208" s="141">
        <f>X208*K208</f>
        <v>4.23606</v>
      </c>
      <c r="Z208" s="141">
        <v>0</v>
      </c>
      <c r="AA208" s="142">
        <f>Z208*K208</f>
        <v>0</v>
      </c>
      <c r="AR208" s="21" t="s">
        <v>124</v>
      </c>
      <c r="AT208" s="21" t="s">
        <v>122</v>
      </c>
      <c r="AU208" s="21" t="s">
        <v>86</v>
      </c>
      <c r="AY208" s="21" t="s">
        <v>121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1" t="s">
        <v>75</v>
      </c>
      <c r="BK208" s="143">
        <f>ROUND(L208*K208,2)</f>
        <v>0</v>
      </c>
      <c r="BL208" s="21" t="s">
        <v>124</v>
      </c>
      <c r="BM208" s="21" t="s">
        <v>160</v>
      </c>
    </row>
    <row r="209" spans="2:65" s="1" customFormat="1" ht="24.5" customHeight="1">
      <c r="B209" s="134"/>
      <c r="C209" s="135">
        <v>4</v>
      </c>
      <c r="D209" s="135" t="s">
        <v>122</v>
      </c>
      <c r="E209" s="136" t="s">
        <v>161</v>
      </c>
      <c r="F209" s="214" t="s">
        <v>162</v>
      </c>
      <c r="G209" s="214"/>
      <c r="H209" s="214"/>
      <c r="I209" s="214"/>
      <c r="J209" s="137" t="s">
        <v>140</v>
      </c>
      <c r="K209" s="138">
        <v>250</v>
      </c>
      <c r="L209" s="215"/>
      <c r="M209" s="215"/>
      <c r="N209" s="215"/>
      <c r="O209" s="215"/>
      <c r="P209" s="215"/>
      <c r="Q209" s="215"/>
      <c r="R209" s="139"/>
      <c r="T209" s="140" t="s">
        <v>5</v>
      </c>
      <c r="U209" s="43" t="s">
        <v>35</v>
      </c>
      <c r="V209" s="141">
        <v>0.272</v>
      </c>
      <c r="W209" s="141">
        <f>V209*K209</f>
        <v>68</v>
      </c>
      <c r="X209" s="141">
        <v>0.003</v>
      </c>
      <c r="Y209" s="141">
        <f>X209*K209</f>
        <v>0.75</v>
      </c>
      <c r="Z209" s="141">
        <v>0</v>
      </c>
      <c r="AA209" s="142">
        <f>Z209*K209</f>
        <v>0</v>
      </c>
      <c r="AR209" s="21" t="s">
        <v>124</v>
      </c>
      <c r="AT209" s="21" t="s">
        <v>122</v>
      </c>
      <c r="AU209" s="21" t="s">
        <v>86</v>
      </c>
      <c r="AY209" s="21" t="s">
        <v>121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1" t="s">
        <v>75</v>
      </c>
      <c r="BK209" s="143">
        <f>ROUND(L209*K209,2)</f>
        <v>0</v>
      </c>
      <c r="BL209" s="21" t="s">
        <v>124</v>
      </c>
      <c r="BM209" s="21" t="s">
        <v>163</v>
      </c>
    </row>
    <row r="210" spans="2:51" s="11" customFormat="1" ht="0.5" hidden="1">
      <c r="B210" s="152"/>
      <c r="C210" s="153"/>
      <c r="D210" s="153"/>
      <c r="E210" s="154"/>
      <c r="F210" s="226"/>
      <c r="G210" s="227"/>
      <c r="H210" s="227"/>
      <c r="I210" s="227"/>
      <c r="J210" s="153"/>
      <c r="K210" s="154"/>
      <c r="L210" s="153"/>
      <c r="M210" s="153"/>
      <c r="N210" s="153"/>
      <c r="O210" s="153"/>
      <c r="P210" s="153"/>
      <c r="Q210" s="153"/>
      <c r="R210" s="155"/>
      <c r="T210" s="156"/>
      <c r="U210" s="153"/>
      <c r="V210" s="153"/>
      <c r="W210" s="153"/>
      <c r="X210" s="153"/>
      <c r="Y210" s="153"/>
      <c r="Z210" s="153"/>
      <c r="AA210" s="157"/>
      <c r="AT210" s="158" t="s">
        <v>126</v>
      </c>
      <c r="AU210" s="158" t="s">
        <v>86</v>
      </c>
      <c r="AV210" s="11" t="s">
        <v>75</v>
      </c>
      <c r="AW210" s="11" t="s">
        <v>28</v>
      </c>
      <c r="AX210" s="11" t="s">
        <v>70</v>
      </c>
      <c r="AY210" s="158" t="s">
        <v>121</v>
      </c>
    </row>
    <row r="211" spans="2:51" s="10" customFormat="1" ht="16.5" customHeight="1" hidden="1">
      <c r="B211" s="144"/>
      <c r="C211" s="145"/>
      <c r="D211" s="145"/>
      <c r="E211" s="146"/>
      <c r="F211" s="224"/>
      <c r="G211" s="225"/>
      <c r="H211" s="225"/>
      <c r="I211" s="225"/>
      <c r="J211" s="145"/>
      <c r="K211" s="147"/>
      <c r="L211" s="145"/>
      <c r="M211" s="145"/>
      <c r="N211" s="145"/>
      <c r="O211" s="145"/>
      <c r="P211" s="145"/>
      <c r="Q211" s="145"/>
      <c r="R211" s="148"/>
      <c r="T211" s="149"/>
      <c r="U211" s="145"/>
      <c r="V211" s="145"/>
      <c r="W211" s="145"/>
      <c r="X211" s="145"/>
      <c r="Y211" s="145"/>
      <c r="Z211" s="145"/>
      <c r="AA211" s="150"/>
      <c r="AT211" s="151" t="s">
        <v>126</v>
      </c>
      <c r="AU211" s="151" t="s">
        <v>86</v>
      </c>
      <c r="AV211" s="10" t="s">
        <v>86</v>
      </c>
      <c r="AW211" s="10" t="s">
        <v>28</v>
      </c>
      <c r="AX211" s="10" t="s">
        <v>70</v>
      </c>
      <c r="AY211" s="151" t="s">
        <v>121</v>
      </c>
    </row>
    <row r="212" spans="2:51" s="11" customFormat="1" ht="16.5" customHeight="1" hidden="1">
      <c r="B212" s="152"/>
      <c r="C212" s="153"/>
      <c r="D212" s="153"/>
      <c r="E212" s="154"/>
      <c r="F212" s="228"/>
      <c r="G212" s="229"/>
      <c r="H212" s="229"/>
      <c r="I212" s="229"/>
      <c r="J212" s="153"/>
      <c r="K212" s="154"/>
      <c r="L212" s="153"/>
      <c r="M212" s="153"/>
      <c r="N212" s="153"/>
      <c r="O212" s="153"/>
      <c r="P212" s="153"/>
      <c r="Q212" s="153"/>
      <c r="R212" s="155"/>
      <c r="T212" s="156"/>
      <c r="U212" s="153"/>
      <c r="V212" s="153"/>
      <c r="W212" s="153"/>
      <c r="X212" s="153"/>
      <c r="Y212" s="153"/>
      <c r="Z212" s="153"/>
      <c r="AA212" s="157"/>
      <c r="AT212" s="158" t="s">
        <v>126</v>
      </c>
      <c r="AU212" s="158" t="s">
        <v>86</v>
      </c>
      <c r="AV212" s="11" t="s">
        <v>75</v>
      </c>
      <c r="AW212" s="11" t="s">
        <v>28</v>
      </c>
      <c r="AX212" s="11" t="s">
        <v>70</v>
      </c>
      <c r="AY212" s="158" t="s">
        <v>121</v>
      </c>
    </row>
    <row r="213" spans="2:51" s="10" customFormat="1" ht="16" customHeight="1" hidden="1">
      <c r="B213" s="144"/>
      <c r="C213" s="145"/>
      <c r="D213" s="145"/>
      <c r="E213" s="146"/>
      <c r="F213" s="224"/>
      <c r="G213" s="225"/>
      <c r="H213" s="225"/>
      <c r="I213" s="225"/>
      <c r="J213" s="145"/>
      <c r="K213" s="147"/>
      <c r="L213" s="145"/>
      <c r="M213" s="145"/>
      <c r="N213" s="145"/>
      <c r="O213" s="145"/>
      <c r="P213" s="145"/>
      <c r="Q213" s="145"/>
      <c r="R213" s="148"/>
      <c r="T213" s="149"/>
      <c r="U213" s="145"/>
      <c r="V213" s="145"/>
      <c r="W213" s="145"/>
      <c r="X213" s="145"/>
      <c r="Y213" s="145"/>
      <c r="Z213" s="145"/>
      <c r="AA213" s="150"/>
      <c r="AT213" s="151" t="s">
        <v>126</v>
      </c>
      <c r="AU213" s="151" t="s">
        <v>86</v>
      </c>
      <c r="AV213" s="10" t="s">
        <v>86</v>
      </c>
      <c r="AW213" s="10" t="s">
        <v>28</v>
      </c>
      <c r="AX213" s="10" t="s">
        <v>70</v>
      </c>
      <c r="AY213" s="151" t="s">
        <v>121</v>
      </c>
    </row>
    <row r="214" spans="2:51" s="11" customFormat="1" ht="16.5" customHeight="1" hidden="1">
      <c r="B214" s="152"/>
      <c r="C214" s="153"/>
      <c r="D214" s="153"/>
      <c r="E214" s="154"/>
      <c r="F214" s="228"/>
      <c r="G214" s="229"/>
      <c r="H214" s="229"/>
      <c r="I214" s="229"/>
      <c r="J214" s="153"/>
      <c r="K214" s="154"/>
      <c r="L214" s="153"/>
      <c r="M214" s="153"/>
      <c r="N214" s="153"/>
      <c r="O214" s="153"/>
      <c r="P214" s="153"/>
      <c r="Q214" s="153"/>
      <c r="R214" s="155"/>
      <c r="T214" s="156"/>
      <c r="U214" s="153"/>
      <c r="V214" s="153"/>
      <c r="W214" s="153"/>
      <c r="X214" s="153"/>
      <c r="Y214" s="153"/>
      <c r="Z214" s="153"/>
      <c r="AA214" s="157"/>
      <c r="AT214" s="158" t="s">
        <v>126</v>
      </c>
      <c r="AU214" s="158" t="s">
        <v>86</v>
      </c>
      <c r="AV214" s="11" t="s">
        <v>75</v>
      </c>
      <c r="AW214" s="11" t="s">
        <v>28</v>
      </c>
      <c r="AX214" s="11" t="s">
        <v>70</v>
      </c>
      <c r="AY214" s="158" t="s">
        <v>121</v>
      </c>
    </row>
    <row r="215" spans="2:51" s="10" customFormat="1" ht="16.5" customHeight="1" hidden="1">
      <c r="B215" s="144"/>
      <c r="C215" s="145"/>
      <c r="D215" s="145"/>
      <c r="E215" s="146"/>
      <c r="F215" s="224"/>
      <c r="G215" s="225"/>
      <c r="H215" s="225"/>
      <c r="I215" s="225"/>
      <c r="J215" s="145"/>
      <c r="K215" s="147"/>
      <c r="L215" s="145"/>
      <c r="M215" s="145"/>
      <c r="N215" s="145"/>
      <c r="O215" s="145"/>
      <c r="P215" s="145"/>
      <c r="Q215" s="145"/>
      <c r="R215" s="148"/>
      <c r="T215" s="149"/>
      <c r="U215" s="145"/>
      <c r="V215" s="145"/>
      <c r="W215" s="145"/>
      <c r="X215" s="145"/>
      <c r="Y215" s="145"/>
      <c r="Z215" s="145"/>
      <c r="AA215" s="150"/>
      <c r="AT215" s="151" t="s">
        <v>126</v>
      </c>
      <c r="AU215" s="151" t="s">
        <v>86</v>
      </c>
      <c r="AV215" s="10" t="s">
        <v>86</v>
      </c>
      <c r="AW215" s="10" t="s">
        <v>28</v>
      </c>
      <c r="AX215" s="10" t="s">
        <v>70</v>
      </c>
      <c r="AY215" s="151" t="s">
        <v>121</v>
      </c>
    </row>
    <row r="216" spans="2:51" s="11" customFormat="1" ht="16.5" customHeight="1" hidden="1">
      <c r="B216" s="152"/>
      <c r="C216" s="153"/>
      <c r="D216" s="153"/>
      <c r="E216" s="154"/>
      <c r="F216" s="228"/>
      <c r="G216" s="229"/>
      <c r="H216" s="229"/>
      <c r="I216" s="229"/>
      <c r="J216" s="153"/>
      <c r="K216" s="154"/>
      <c r="L216" s="153"/>
      <c r="M216" s="153"/>
      <c r="N216" s="153"/>
      <c r="O216" s="153"/>
      <c r="P216" s="153"/>
      <c r="Q216" s="153"/>
      <c r="R216" s="155"/>
      <c r="T216" s="156"/>
      <c r="U216" s="153"/>
      <c r="V216" s="153"/>
      <c r="W216" s="153"/>
      <c r="X216" s="153"/>
      <c r="Y216" s="153"/>
      <c r="Z216" s="153"/>
      <c r="AA216" s="157"/>
      <c r="AT216" s="158" t="s">
        <v>126</v>
      </c>
      <c r="AU216" s="158" t="s">
        <v>86</v>
      </c>
      <c r="AV216" s="11" t="s">
        <v>75</v>
      </c>
      <c r="AW216" s="11" t="s">
        <v>28</v>
      </c>
      <c r="AX216" s="11" t="s">
        <v>70</v>
      </c>
      <c r="AY216" s="158" t="s">
        <v>121</v>
      </c>
    </row>
    <row r="217" spans="2:51" s="10" customFormat="1" ht="16.5" customHeight="1" hidden="1">
      <c r="B217" s="144"/>
      <c r="C217" s="145"/>
      <c r="D217" s="145"/>
      <c r="E217" s="146"/>
      <c r="F217" s="224"/>
      <c r="G217" s="225"/>
      <c r="H217" s="225"/>
      <c r="I217" s="225"/>
      <c r="J217" s="145"/>
      <c r="K217" s="147"/>
      <c r="L217" s="145"/>
      <c r="M217" s="145"/>
      <c r="N217" s="145"/>
      <c r="O217" s="145"/>
      <c r="P217" s="145"/>
      <c r="Q217" s="145"/>
      <c r="R217" s="148"/>
      <c r="T217" s="149"/>
      <c r="U217" s="145"/>
      <c r="V217" s="145"/>
      <c r="W217" s="145"/>
      <c r="X217" s="145"/>
      <c r="Y217" s="145"/>
      <c r="Z217" s="145"/>
      <c r="AA217" s="150"/>
      <c r="AT217" s="151" t="s">
        <v>126</v>
      </c>
      <c r="AU217" s="151" t="s">
        <v>86</v>
      </c>
      <c r="AV217" s="10" t="s">
        <v>86</v>
      </c>
      <c r="AW217" s="10" t="s">
        <v>28</v>
      </c>
      <c r="AX217" s="10" t="s">
        <v>70</v>
      </c>
      <c r="AY217" s="151" t="s">
        <v>121</v>
      </c>
    </row>
    <row r="218" spans="2:51" s="11" customFormat="1" ht="16.5" customHeight="1" hidden="1">
      <c r="B218" s="152"/>
      <c r="C218" s="153"/>
      <c r="D218" s="153"/>
      <c r="E218" s="154"/>
      <c r="F218" s="228"/>
      <c r="G218" s="229"/>
      <c r="H218" s="229"/>
      <c r="I218" s="229"/>
      <c r="J218" s="153"/>
      <c r="K218" s="154"/>
      <c r="L218" s="153"/>
      <c r="M218" s="153"/>
      <c r="N218" s="153"/>
      <c r="O218" s="153"/>
      <c r="P218" s="153"/>
      <c r="Q218" s="153"/>
      <c r="R218" s="155"/>
      <c r="T218" s="156"/>
      <c r="U218" s="153"/>
      <c r="V218" s="153"/>
      <c r="W218" s="153"/>
      <c r="X218" s="153"/>
      <c r="Y218" s="153"/>
      <c r="Z218" s="153"/>
      <c r="AA218" s="157"/>
      <c r="AT218" s="158" t="s">
        <v>126</v>
      </c>
      <c r="AU218" s="158" t="s">
        <v>86</v>
      </c>
      <c r="AV218" s="11" t="s">
        <v>75</v>
      </c>
      <c r="AW218" s="11" t="s">
        <v>28</v>
      </c>
      <c r="AX218" s="11" t="s">
        <v>70</v>
      </c>
      <c r="AY218" s="158" t="s">
        <v>121</v>
      </c>
    </row>
    <row r="219" spans="2:51" s="10" customFormat="1" ht="16.5" customHeight="1" hidden="1">
      <c r="B219" s="144"/>
      <c r="C219" s="145"/>
      <c r="D219" s="145"/>
      <c r="E219" s="146"/>
      <c r="F219" s="224"/>
      <c r="G219" s="225"/>
      <c r="H219" s="225"/>
      <c r="I219" s="225"/>
      <c r="J219" s="145"/>
      <c r="K219" s="147"/>
      <c r="L219" s="145"/>
      <c r="M219" s="145"/>
      <c r="N219" s="145"/>
      <c r="O219" s="145"/>
      <c r="P219" s="145"/>
      <c r="Q219" s="145"/>
      <c r="R219" s="148"/>
      <c r="T219" s="149"/>
      <c r="U219" s="145"/>
      <c r="V219" s="145"/>
      <c r="W219" s="145"/>
      <c r="X219" s="145"/>
      <c r="Y219" s="145"/>
      <c r="Z219" s="145"/>
      <c r="AA219" s="150"/>
      <c r="AT219" s="151" t="s">
        <v>126</v>
      </c>
      <c r="AU219" s="151" t="s">
        <v>86</v>
      </c>
      <c r="AV219" s="10" t="s">
        <v>86</v>
      </c>
      <c r="AW219" s="10" t="s">
        <v>28</v>
      </c>
      <c r="AX219" s="10" t="s">
        <v>70</v>
      </c>
      <c r="AY219" s="151" t="s">
        <v>121</v>
      </c>
    </row>
    <row r="220" spans="2:51" s="11" customFormat="1" ht="16.5" customHeight="1" hidden="1">
      <c r="B220" s="152"/>
      <c r="C220" s="153"/>
      <c r="D220" s="153"/>
      <c r="E220" s="154"/>
      <c r="F220" s="228"/>
      <c r="G220" s="229"/>
      <c r="H220" s="229"/>
      <c r="I220" s="229"/>
      <c r="J220" s="153"/>
      <c r="K220" s="154"/>
      <c r="L220" s="153"/>
      <c r="M220" s="153"/>
      <c r="N220" s="153"/>
      <c r="O220" s="153"/>
      <c r="P220" s="153"/>
      <c r="Q220" s="153"/>
      <c r="R220" s="155"/>
      <c r="T220" s="156"/>
      <c r="U220" s="153"/>
      <c r="V220" s="153"/>
      <c r="W220" s="153"/>
      <c r="X220" s="153"/>
      <c r="Y220" s="153"/>
      <c r="Z220" s="153"/>
      <c r="AA220" s="157"/>
      <c r="AT220" s="158" t="s">
        <v>126</v>
      </c>
      <c r="AU220" s="158" t="s">
        <v>86</v>
      </c>
      <c r="AV220" s="11" t="s">
        <v>75</v>
      </c>
      <c r="AW220" s="11" t="s">
        <v>28</v>
      </c>
      <c r="AX220" s="11" t="s">
        <v>70</v>
      </c>
      <c r="AY220" s="158" t="s">
        <v>121</v>
      </c>
    </row>
    <row r="221" spans="2:51" s="10" customFormat="1" ht="16.5" customHeight="1" hidden="1">
      <c r="B221" s="144"/>
      <c r="C221" s="145"/>
      <c r="D221" s="145"/>
      <c r="E221" s="146"/>
      <c r="F221" s="224"/>
      <c r="G221" s="225"/>
      <c r="H221" s="225"/>
      <c r="I221" s="225"/>
      <c r="J221" s="145"/>
      <c r="K221" s="147"/>
      <c r="L221" s="145"/>
      <c r="M221" s="145"/>
      <c r="N221" s="145"/>
      <c r="O221" s="145"/>
      <c r="P221" s="145"/>
      <c r="Q221" s="145"/>
      <c r="R221" s="148"/>
      <c r="T221" s="149"/>
      <c r="U221" s="145"/>
      <c r="V221" s="145"/>
      <c r="W221" s="145"/>
      <c r="X221" s="145"/>
      <c r="Y221" s="145"/>
      <c r="Z221" s="145"/>
      <c r="AA221" s="150"/>
      <c r="AT221" s="151" t="s">
        <v>126</v>
      </c>
      <c r="AU221" s="151" t="s">
        <v>86</v>
      </c>
      <c r="AV221" s="10" t="s">
        <v>86</v>
      </c>
      <c r="AW221" s="10" t="s">
        <v>28</v>
      </c>
      <c r="AX221" s="10" t="s">
        <v>70</v>
      </c>
      <c r="AY221" s="151" t="s">
        <v>121</v>
      </c>
    </row>
    <row r="222" spans="2:51" s="11" customFormat="1" ht="16.5" customHeight="1" hidden="1">
      <c r="B222" s="152"/>
      <c r="C222" s="153"/>
      <c r="D222" s="153"/>
      <c r="E222" s="154"/>
      <c r="F222" s="228"/>
      <c r="G222" s="229"/>
      <c r="H222" s="229"/>
      <c r="I222" s="229"/>
      <c r="J222" s="153"/>
      <c r="K222" s="154"/>
      <c r="L222" s="153"/>
      <c r="M222" s="153"/>
      <c r="N222" s="153"/>
      <c r="O222" s="153"/>
      <c r="P222" s="153"/>
      <c r="Q222" s="153"/>
      <c r="R222" s="155"/>
      <c r="T222" s="156"/>
      <c r="U222" s="153"/>
      <c r="V222" s="153"/>
      <c r="W222" s="153"/>
      <c r="X222" s="153"/>
      <c r="Y222" s="153"/>
      <c r="Z222" s="153"/>
      <c r="AA222" s="157"/>
      <c r="AT222" s="158" t="s">
        <v>126</v>
      </c>
      <c r="AU222" s="158" t="s">
        <v>86</v>
      </c>
      <c r="AV222" s="11" t="s">
        <v>75</v>
      </c>
      <c r="AW222" s="11" t="s">
        <v>28</v>
      </c>
      <c r="AX222" s="11" t="s">
        <v>70</v>
      </c>
      <c r="AY222" s="158" t="s">
        <v>121</v>
      </c>
    </row>
    <row r="223" spans="2:51" s="10" customFormat="1" ht="16.5" customHeight="1" hidden="1">
      <c r="B223" s="144"/>
      <c r="C223" s="145"/>
      <c r="D223" s="145"/>
      <c r="E223" s="146"/>
      <c r="F223" s="224"/>
      <c r="G223" s="225"/>
      <c r="H223" s="225"/>
      <c r="I223" s="225"/>
      <c r="J223" s="145"/>
      <c r="K223" s="147"/>
      <c r="L223" s="145"/>
      <c r="M223" s="145"/>
      <c r="N223" s="145"/>
      <c r="O223" s="145"/>
      <c r="P223" s="145"/>
      <c r="Q223" s="145"/>
      <c r="R223" s="148"/>
      <c r="T223" s="149"/>
      <c r="U223" s="145"/>
      <c r="V223" s="145"/>
      <c r="W223" s="145"/>
      <c r="X223" s="145"/>
      <c r="Y223" s="145"/>
      <c r="Z223" s="145"/>
      <c r="AA223" s="150"/>
      <c r="AT223" s="151" t="s">
        <v>126</v>
      </c>
      <c r="AU223" s="151" t="s">
        <v>86</v>
      </c>
      <c r="AV223" s="10" t="s">
        <v>86</v>
      </c>
      <c r="AW223" s="10" t="s">
        <v>28</v>
      </c>
      <c r="AX223" s="10" t="s">
        <v>70</v>
      </c>
      <c r="AY223" s="151" t="s">
        <v>121</v>
      </c>
    </row>
    <row r="224" spans="2:51" s="11" customFormat="1" ht="16.5" customHeight="1" hidden="1">
      <c r="B224" s="152"/>
      <c r="C224" s="153"/>
      <c r="D224" s="153"/>
      <c r="E224" s="154"/>
      <c r="F224" s="228"/>
      <c r="G224" s="229"/>
      <c r="H224" s="229"/>
      <c r="I224" s="229"/>
      <c r="J224" s="153"/>
      <c r="K224" s="154"/>
      <c r="L224" s="153"/>
      <c r="M224" s="153"/>
      <c r="N224" s="153"/>
      <c r="O224" s="153"/>
      <c r="P224" s="153"/>
      <c r="Q224" s="153"/>
      <c r="R224" s="155"/>
      <c r="T224" s="156"/>
      <c r="U224" s="153"/>
      <c r="V224" s="153"/>
      <c r="W224" s="153"/>
      <c r="X224" s="153"/>
      <c r="Y224" s="153"/>
      <c r="Z224" s="153"/>
      <c r="AA224" s="157"/>
      <c r="AT224" s="158" t="s">
        <v>126</v>
      </c>
      <c r="AU224" s="158" t="s">
        <v>86</v>
      </c>
      <c r="AV224" s="11" t="s">
        <v>75</v>
      </c>
      <c r="AW224" s="11" t="s">
        <v>28</v>
      </c>
      <c r="AX224" s="11" t="s">
        <v>70</v>
      </c>
      <c r="AY224" s="158" t="s">
        <v>121</v>
      </c>
    </row>
    <row r="225" spans="2:51" s="10" customFormat="1" ht="16.5" customHeight="1" hidden="1">
      <c r="B225" s="144"/>
      <c r="C225" s="145"/>
      <c r="D225" s="145"/>
      <c r="E225" s="146"/>
      <c r="F225" s="224"/>
      <c r="G225" s="225"/>
      <c r="H225" s="225"/>
      <c r="I225" s="225"/>
      <c r="J225" s="145"/>
      <c r="K225" s="147"/>
      <c r="L225" s="145"/>
      <c r="M225" s="145"/>
      <c r="N225" s="145"/>
      <c r="O225" s="145"/>
      <c r="P225" s="145"/>
      <c r="Q225" s="145"/>
      <c r="R225" s="148"/>
      <c r="T225" s="149"/>
      <c r="U225" s="145"/>
      <c r="V225" s="145"/>
      <c r="W225" s="145"/>
      <c r="X225" s="145"/>
      <c r="Y225" s="145"/>
      <c r="Z225" s="145"/>
      <c r="AA225" s="150"/>
      <c r="AT225" s="151" t="s">
        <v>126</v>
      </c>
      <c r="AU225" s="151" t="s">
        <v>86</v>
      </c>
      <c r="AV225" s="10" t="s">
        <v>86</v>
      </c>
      <c r="AW225" s="10" t="s">
        <v>28</v>
      </c>
      <c r="AX225" s="10" t="s">
        <v>70</v>
      </c>
      <c r="AY225" s="151" t="s">
        <v>121</v>
      </c>
    </row>
    <row r="226" spans="2:51" s="12" customFormat="1" ht="16.5" customHeight="1" hidden="1">
      <c r="B226" s="159"/>
      <c r="C226" s="160"/>
      <c r="D226" s="160"/>
      <c r="E226" s="161"/>
      <c r="F226" s="219"/>
      <c r="G226" s="220"/>
      <c r="H226" s="220"/>
      <c r="I226" s="220"/>
      <c r="J226" s="160"/>
      <c r="K226" s="162"/>
      <c r="L226" s="160"/>
      <c r="M226" s="160"/>
      <c r="N226" s="160"/>
      <c r="O226" s="160"/>
      <c r="P226" s="160"/>
      <c r="Q226" s="160"/>
      <c r="R226" s="163"/>
      <c r="T226" s="164"/>
      <c r="U226" s="160"/>
      <c r="V226" s="160"/>
      <c r="W226" s="160"/>
      <c r="X226" s="160"/>
      <c r="Y226" s="160"/>
      <c r="Z226" s="160"/>
      <c r="AA226" s="165"/>
      <c r="AT226" s="166" t="s">
        <v>126</v>
      </c>
      <c r="AU226" s="166" t="s">
        <v>86</v>
      </c>
      <c r="AV226" s="12" t="s">
        <v>124</v>
      </c>
      <c r="AW226" s="12" t="s">
        <v>28</v>
      </c>
      <c r="AX226" s="12" t="s">
        <v>75</v>
      </c>
      <c r="AY226" s="166" t="s">
        <v>121</v>
      </c>
    </row>
    <row r="227" spans="2:65" s="1" customFormat="1" ht="25.5" customHeight="1">
      <c r="B227" s="134"/>
      <c r="C227" s="135">
        <v>5</v>
      </c>
      <c r="D227" s="135" t="s">
        <v>122</v>
      </c>
      <c r="E227" s="136" t="s">
        <v>164</v>
      </c>
      <c r="F227" s="214" t="s">
        <v>165</v>
      </c>
      <c r="G227" s="214"/>
      <c r="H227" s="214"/>
      <c r="I227" s="214"/>
      <c r="J227" s="137" t="s">
        <v>140</v>
      </c>
      <c r="K227" s="138">
        <v>99</v>
      </c>
      <c r="L227" s="215"/>
      <c r="M227" s="215"/>
      <c r="N227" s="215"/>
      <c r="O227" s="215"/>
      <c r="P227" s="215"/>
      <c r="Q227" s="215"/>
      <c r="R227" s="139"/>
      <c r="T227" s="140" t="s">
        <v>5</v>
      </c>
      <c r="U227" s="43" t="s">
        <v>35</v>
      </c>
      <c r="V227" s="141">
        <v>0.344</v>
      </c>
      <c r="W227" s="141">
        <f>V227*K227</f>
        <v>34.056</v>
      </c>
      <c r="X227" s="141">
        <v>0.017</v>
      </c>
      <c r="Y227" s="141">
        <f>X227*K227</f>
        <v>1.683</v>
      </c>
      <c r="Z227" s="141">
        <v>0</v>
      </c>
      <c r="AA227" s="142">
        <f>Z227*K227</f>
        <v>0</v>
      </c>
      <c r="AR227" s="21" t="s">
        <v>124</v>
      </c>
      <c r="AT227" s="21" t="s">
        <v>122</v>
      </c>
      <c r="AU227" s="21" t="s">
        <v>86</v>
      </c>
      <c r="AY227" s="21" t="s">
        <v>121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1" t="s">
        <v>75</v>
      </c>
      <c r="BK227" s="143">
        <f>ROUND(L227*K227,2)</f>
        <v>0</v>
      </c>
      <c r="BL227" s="21" t="s">
        <v>124</v>
      </c>
      <c r="BM227" s="21" t="s">
        <v>166</v>
      </c>
    </row>
    <row r="228" spans="2:65" s="1" customFormat="1" ht="25.5" customHeight="1">
      <c r="B228" s="134"/>
      <c r="C228" s="135">
        <v>6</v>
      </c>
      <c r="D228" s="135" t="s">
        <v>122</v>
      </c>
      <c r="E228" s="136" t="s">
        <v>167</v>
      </c>
      <c r="F228" s="214" t="s">
        <v>168</v>
      </c>
      <c r="G228" s="214"/>
      <c r="H228" s="214"/>
      <c r="I228" s="214"/>
      <c r="J228" s="137" t="s">
        <v>138</v>
      </c>
      <c r="K228" s="138">
        <v>56</v>
      </c>
      <c r="L228" s="215"/>
      <c r="M228" s="215"/>
      <c r="N228" s="215"/>
      <c r="O228" s="215"/>
      <c r="P228" s="215"/>
      <c r="Q228" s="215"/>
      <c r="R228" s="139"/>
      <c r="T228" s="140" t="s">
        <v>5</v>
      </c>
      <c r="U228" s="43" t="s">
        <v>35</v>
      </c>
      <c r="V228" s="141">
        <v>0.37</v>
      </c>
      <c r="W228" s="141">
        <f>V228*K228</f>
        <v>20.72</v>
      </c>
      <c r="X228" s="141">
        <v>0.0015</v>
      </c>
      <c r="Y228" s="141">
        <f>X228*K228</f>
        <v>0.084</v>
      </c>
      <c r="Z228" s="141">
        <v>0</v>
      </c>
      <c r="AA228" s="142">
        <f>Z228*K228</f>
        <v>0</v>
      </c>
      <c r="AR228" s="21" t="s">
        <v>124</v>
      </c>
      <c r="AT228" s="21" t="s">
        <v>122</v>
      </c>
      <c r="AU228" s="21" t="s">
        <v>86</v>
      </c>
      <c r="AY228" s="21" t="s">
        <v>121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1" t="s">
        <v>75</v>
      </c>
      <c r="BK228" s="143">
        <f>ROUND(L228*K228,2)</f>
        <v>0</v>
      </c>
      <c r="BL228" s="21" t="s">
        <v>124</v>
      </c>
      <c r="BM228" s="21" t="s">
        <v>169</v>
      </c>
    </row>
    <row r="229" spans="2:65" s="1" customFormat="1" ht="38" customHeight="1" hidden="1">
      <c r="B229" s="134"/>
      <c r="C229" s="135"/>
      <c r="D229" s="135"/>
      <c r="E229" s="136"/>
      <c r="F229" s="214"/>
      <c r="G229" s="214"/>
      <c r="H229" s="214"/>
      <c r="I229" s="214"/>
      <c r="J229" s="137"/>
      <c r="K229" s="138"/>
      <c r="L229" s="215"/>
      <c r="M229" s="215"/>
      <c r="N229" s="215"/>
      <c r="O229" s="215"/>
      <c r="P229" s="215"/>
      <c r="Q229" s="215"/>
      <c r="R229" s="139"/>
      <c r="T229" s="140" t="s">
        <v>5</v>
      </c>
      <c r="U229" s="43" t="s">
        <v>35</v>
      </c>
      <c r="V229" s="141">
        <v>1.06</v>
      </c>
      <c r="W229" s="141">
        <f>V229*K229</f>
        <v>0</v>
      </c>
      <c r="X229" s="141">
        <v>0.00938</v>
      </c>
      <c r="Y229" s="141">
        <f>X229*K229</f>
        <v>0</v>
      </c>
      <c r="Z229" s="141">
        <v>0</v>
      </c>
      <c r="AA229" s="142">
        <f>Z229*K229</f>
        <v>0</v>
      </c>
      <c r="AR229" s="21" t="s">
        <v>124</v>
      </c>
      <c r="AT229" s="21" t="s">
        <v>122</v>
      </c>
      <c r="AU229" s="21" t="s">
        <v>86</v>
      </c>
      <c r="AY229" s="21" t="s">
        <v>121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1" t="s">
        <v>75</v>
      </c>
      <c r="BK229" s="143">
        <f>ROUND(L229*K229,2)</f>
        <v>0</v>
      </c>
      <c r="BL229" s="21" t="s">
        <v>124</v>
      </c>
      <c r="BM229" s="21" t="s">
        <v>170</v>
      </c>
    </row>
    <row r="230" spans="2:51" s="10" customFormat="1" ht="16.5" customHeight="1" hidden="1">
      <c r="B230" s="144"/>
      <c r="C230" s="145"/>
      <c r="D230" s="145"/>
      <c r="E230" s="146"/>
      <c r="F230" s="222"/>
      <c r="G230" s="223"/>
      <c r="H230" s="223"/>
      <c r="I230" s="223"/>
      <c r="J230" s="145"/>
      <c r="K230" s="147"/>
      <c r="L230" s="145"/>
      <c r="M230" s="145"/>
      <c r="N230" s="145"/>
      <c r="O230" s="145"/>
      <c r="P230" s="145"/>
      <c r="Q230" s="145"/>
      <c r="R230" s="148"/>
      <c r="T230" s="149"/>
      <c r="U230" s="145"/>
      <c r="V230" s="145"/>
      <c r="W230" s="145"/>
      <c r="X230" s="145"/>
      <c r="Y230" s="145"/>
      <c r="Z230" s="145"/>
      <c r="AA230" s="150"/>
      <c r="AT230" s="151" t="s">
        <v>126</v>
      </c>
      <c r="AU230" s="151" t="s">
        <v>86</v>
      </c>
      <c r="AV230" s="10" t="s">
        <v>86</v>
      </c>
      <c r="AW230" s="10" t="s">
        <v>28</v>
      </c>
      <c r="AX230" s="10" t="s">
        <v>70</v>
      </c>
      <c r="AY230" s="151" t="s">
        <v>121</v>
      </c>
    </row>
    <row r="231" spans="2:51" s="12" customFormat="1" ht="16.5" customHeight="1" hidden="1">
      <c r="B231" s="159"/>
      <c r="C231" s="160"/>
      <c r="D231" s="160"/>
      <c r="E231" s="161"/>
      <c r="F231" s="219"/>
      <c r="G231" s="220"/>
      <c r="H231" s="220"/>
      <c r="I231" s="220"/>
      <c r="J231" s="160"/>
      <c r="K231" s="162"/>
      <c r="L231" s="160"/>
      <c r="M231" s="160"/>
      <c r="N231" s="160"/>
      <c r="O231" s="160"/>
      <c r="P231" s="160"/>
      <c r="Q231" s="160"/>
      <c r="R231" s="163"/>
      <c r="T231" s="164"/>
      <c r="U231" s="160"/>
      <c r="V231" s="160"/>
      <c r="W231" s="160"/>
      <c r="X231" s="160"/>
      <c r="Y231" s="160"/>
      <c r="Z231" s="160"/>
      <c r="AA231" s="165"/>
      <c r="AT231" s="166" t="s">
        <v>126</v>
      </c>
      <c r="AU231" s="166" t="s">
        <v>86</v>
      </c>
      <c r="AV231" s="12" t="s">
        <v>124</v>
      </c>
      <c r="AW231" s="12" t="s">
        <v>28</v>
      </c>
      <c r="AX231" s="12" t="s">
        <v>75</v>
      </c>
      <c r="AY231" s="166" t="s">
        <v>121</v>
      </c>
    </row>
    <row r="232" spans="2:65" s="1" customFormat="1" ht="38" customHeight="1" hidden="1">
      <c r="B232" s="134"/>
      <c r="C232" s="167"/>
      <c r="D232" s="167"/>
      <c r="E232" s="168"/>
      <c r="F232" s="221"/>
      <c r="G232" s="221"/>
      <c r="H232" s="221"/>
      <c r="I232" s="221"/>
      <c r="J232" s="169"/>
      <c r="K232" s="170"/>
      <c r="L232" s="218"/>
      <c r="M232" s="218"/>
      <c r="N232" s="218"/>
      <c r="O232" s="215"/>
      <c r="P232" s="215"/>
      <c r="Q232" s="215"/>
      <c r="R232" s="139"/>
      <c r="T232" s="140" t="s">
        <v>5</v>
      </c>
      <c r="U232" s="43" t="s">
        <v>35</v>
      </c>
      <c r="V232" s="141">
        <v>0</v>
      </c>
      <c r="W232" s="141">
        <f>V232*K232</f>
        <v>0</v>
      </c>
      <c r="X232" s="141">
        <v>0.0135</v>
      </c>
      <c r="Y232" s="141">
        <f>X232*K232</f>
        <v>0</v>
      </c>
      <c r="Z232" s="141">
        <v>0</v>
      </c>
      <c r="AA232" s="142">
        <f>Z232*K232</f>
        <v>0</v>
      </c>
      <c r="AR232" s="21" t="s">
        <v>135</v>
      </c>
      <c r="AT232" s="21" t="s">
        <v>150</v>
      </c>
      <c r="AU232" s="21" t="s">
        <v>86</v>
      </c>
      <c r="AY232" s="21" t="s">
        <v>121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1" t="s">
        <v>75</v>
      </c>
      <c r="BK232" s="143">
        <f>ROUND(L232*K232,2)</f>
        <v>0</v>
      </c>
      <c r="BL232" s="21" t="s">
        <v>124</v>
      </c>
      <c r="BM232" s="21" t="s">
        <v>171</v>
      </c>
    </row>
    <row r="233" spans="2:65" s="1" customFormat="1" ht="25.5" customHeight="1">
      <c r="B233" s="134"/>
      <c r="C233" s="135">
        <v>7</v>
      </c>
      <c r="D233" s="135" t="s">
        <v>122</v>
      </c>
      <c r="E233" s="136" t="s">
        <v>172</v>
      </c>
      <c r="F233" s="214" t="s">
        <v>173</v>
      </c>
      <c r="G233" s="214"/>
      <c r="H233" s="214"/>
      <c r="I233" s="214"/>
      <c r="J233" s="137" t="s">
        <v>140</v>
      </c>
      <c r="K233" s="138">
        <v>10</v>
      </c>
      <c r="L233" s="215"/>
      <c r="M233" s="215"/>
      <c r="N233" s="215"/>
      <c r="O233" s="215"/>
      <c r="P233" s="215"/>
      <c r="Q233" s="215"/>
      <c r="R233" s="139"/>
      <c r="T233" s="140" t="s">
        <v>5</v>
      </c>
      <c r="U233" s="43" t="s">
        <v>35</v>
      </c>
      <c r="V233" s="141">
        <v>0.245</v>
      </c>
      <c r="W233" s="141">
        <f>V233*K233</f>
        <v>2.45</v>
      </c>
      <c r="X233" s="141">
        <v>0.00268</v>
      </c>
      <c r="Y233" s="141">
        <f>X233*K233</f>
        <v>0.0268</v>
      </c>
      <c r="Z233" s="141">
        <v>0</v>
      </c>
      <c r="AA233" s="142">
        <f>Z233*K233</f>
        <v>0</v>
      </c>
      <c r="AR233" s="21" t="s">
        <v>124</v>
      </c>
      <c r="AT233" s="21" t="s">
        <v>122</v>
      </c>
      <c r="AU233" s="21" t="s">
        <v>86</v>
      </c>
      <c r="AY233" s="21" t="s">
        <v>121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1" t="s">
        <v>75</v>
      </c>
      <c r="BK233" s="143">
        <f>ROUND(L233*K233,2)</f>
        <v>0</v>
      </c>
      <c r="BL233" s="21" t="s">
        <v>124</v>
      </c>
      <c r="BM233" s="21" t="s">
        <v>174</v>
      </c>
    </row>
    <row r="234" spans="2:51" s="10" customFormat="1" ht="16.5" customHeight="1" hidden="1">
      <c r="B234" s="144"/>
      <c r="C234" s="145"/>
      <c r="D234" s="145"/>
      <c r="E234" s="146"/>
      <c r="F234" s="222"/>
      <c r="G234" s="223"/>
      <c r="H234" s="223"/>
      <c r="I234" s="223"/>
      <c r="J234" s="145"/>
      <c r="K234" s="147"/>
      <c r="L234" s="145"/>
      <c r="M234" s="145"/>
      <c r="N234" s="145"/>
      <c r="O234" s="145"/>
      <c r="P234" s="145"/>
      <c r="Q234" s="145"/>
      <c r="R234" s="148"/>
      <c r="T234" s="149"/>
      <c r="U234" s="145"/>
      <c r="V234" s="145"/>
      <c r="W234" s="145"/>
      <c r="X234" s="145"/>
      <c r="Y234" s="145"/>
      <c r="Z234" s="145"/>
      <c r="AA234" s="150"/>
      <c r="AT234" s="151" t="s">
        <v>126</v>
      </c>
      <c r="AU234" s="151" t="s">
        <v>86</v>
      </c>
      <c r="AV234" s="10" t="s">
        <v>86</v>
      </c>
      <c r="AW234" s="10" t="s">
        <v>28</v>
      </c>
      <c r="AX234" s="10" t="s">
        <v>70</v>
      </c>
      <c r="AY234" s="151" t="s">
        <v>121</v>
      </c>
    </row>
    <row r="235" spans="2:51" s="12" customFormat="1" ht="16.5" customHeight="1" hidden="1">
      <c r="B235" s="159"/>
      <c r="C235" s="160"/>
      <c r="D235" s="160"/>
      <c r="E235" s="161"/>
      <c r="F235" s="219"/>
      <c r="G235" s="220"/>
      <c r="H235" s="220"/>
      <c r="I235" s="220"/>
      <c r="J235" s="160"/>
      <c r="K235" s="162"/>
      <c r="L235" s="160"/>
      <c r="M235" s="160"/>
      <c r="N235" s="160"/>
      <c r="O235" s="160"/>
      <c r="P235" s="160"/>
      <c r="Q235" s="160"/>
      <c r="R235" s="163"/>
      <c r="T235" s="164"/>
      <c r="U235" s="160"/>
      <c r="V235" s="160"/>
      <c r="W235" s="160"/>
      <c r="X235" s="160"/>
      <c r="Y235" s="160"/>
      <c r="Z235" s="160"/>
      <c r="AA235" s="165"/>
      <c r="AT235" s="166" t="s">
        <v>126</v>
      </c>
      <c r="AU235" s="166" t="s">
        <v>86</v>
      </c>
      <c r="AV235" s="12" t="s">
        <v>124</v>
      </c>
      <c r="AW235" s="12" t="s">
        <v>28</v>
      </c>
      <c r="AX235" s="12" t="s">
        <v>75</v>
      </c>
      <c r="AY235" s="166" t="s">
        <v>121</v>
      </c>
    </row>
    <row r="236" spans="2:65" s="1" customFormat="1" ht="25.5" customHeight="1">
      <c r="B236" s="134"/>
      <c r="C236" s="135">
        <v>8</v>
      </c>
      <c r="D236" s="135" t="s">
        <v>122</v>
      </c>
      <c r="E236" s="136" t="s">
        <v>175</v>
      </c>
      <c r="F236" s="214" t="s">
        <v>176</v>
      </c>
      <c r="G236" s="214"/>
      <c r="H236" s="214"/>
      <c r="I236" s="214"/>
      <c r="J236" s="137" t="s">
        <v>123</v>
      </c>
      <c r="K236" s="138">
        <v>1</v>
      </c>
      <c r="L236" s="215"/>
      <c r="M236" s="215"/>
      <c r="N236" s="215"/>
      <c r="O236" s="215"/>
      <c r="P236" s="215"/>
      <c r="Q236" s="215"/>
      <c r="R236" s="139"/>
      <c r="T236" s="140" t="s">
        <v>5</v>
      </c>
      <c r="U236" s="43" t="s">
        <v>35</v>
      </c>
      <c r="V236" s="141">
        <v>5.33</v>
      </c>
      <c r="W236" s="141">
        <f>V236*K236</f>
        <v>5.33</v>
      </c>
      <c r="X236" s="141">
        <v>2.25634</v>
      </c>
      <c r="Y236" s="141">
        <f>X236*K236</f>
        <v>2.25634</v>
      </c>
      <c r="Z236" s="141">
        <v>0</v>
      </c>
      <c r="AA236" s="142">
        <f>Z236*K236</f>
        <v>0</v>
      </c>
      <c r="AR236" s="21" t="s">
        <v>124</v>
      </c>
      <c r="AT236" s="21" t="s">
        <v>122</v>
      </c>
      <c r="AU236" s="21" t="s">
        <v>86</v>
      </c>
      <c r="AY236" s="21" t="s">
        <v>121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1" t="s">
        <v>75</v>
      </c>
      <c r="BK236" s="143">
        <f>ROUND(L236*K236,2)</f>
        <v>0</v>
      </c>
      <c r="BL236" s="21" t="s">
        <v>124</v>
      </c>
      <c r="BM236" s="21" t="s">
        <v>177</v>
      </c>
    </row>
    <row r="237" spans="2:65" s="1" customFormat="1" ht="25.5" customHeight="1">
      <c r="B237" s="134"/>
      <c r="C237" s="135">
        <v>9</v>
      </c>
      <c r="D237" s="135" t="s">
        <v>122</v>
      </c>
      <c r="E237" s="136" t="s">
        <v>178</v>
      </c>
      <c r="F237" s="214" t="s">
        <v>179</v>
      </c>
      <c r="G237" s="214"/>
      <c r="H237" s="214"/>
      <c r="I237" s="214"/>
      <c r="J237" s="137" t="s">
        <v>142</v>
      </c>
      <c r="K237" s="138">
        <v>1</v>
      </c>
      <c r="L237" s="215"/>
      <c r="M237" s="215"/>
      <c r="N237" s="215"/>
      <c r="O237" s="215"/>
      <c r="P237" s="215"/>
      <c r="Q237" s="215"/>
      <c r="R237" s="139"/>
      <c r="T237" s="140" t="s">
        <v>5</v>
      </c>
      <c r="U237" s="43" t="s">
        <v>35</v>
      </c>
      <c r="V237" s="141">
        <v>0.754</v>
      </c>
      <c r="W237" s="141">
        <f>V237*K237</f>
        <v>0.754</v>
      </c>
      <c r="X237" s="141">
        <v>0.01698</v>
      </c>
      <c r="Y237" s="141">
        <f>X237*K237</f>
        <v>0.01698</v>
      </c>
      <c r="Z237" s="141">
        <v>0</v>
      </c>
      <c r="AA237" s="142">
        <f>Z237*K237</f>
        <v>0</v>
      </c>
      <c r="AR237" s="21" t="s">
        <v>124</v>
      </c>
      <c r="AT237" s="21" t="s">
        <v>122</v>
      </c>
      <c r="AU237" s="21" t="s">
        <v>86</v>
      </c>
      <c r="AY237" s="21" t="s">
        <v>121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1" t="s">
        <v>75</v>
      </c>
      <c r="BK237" s="143">
        <f>ROUND(L237*K237,2)</f>
        <v>0</v>
      </c>
      <c r="BL237" s="21" t="s">
        <v>124</v>
      </c>
      <c r="BM237" s="21" t="s">
        <v>180</v>
      </c>
    </row>
    <row r="238" spans="2:65" s="1" customFormat="1" ht="24" customHeight="1">
      <c r="B238" s="134"/>
      <c r="C238" s="255">
        <v>10</v>
      </c>
      <c r="D238" s="255" t="s">
        <v>150</v>
      </c>
      <c r="E238" s="256" t="s">
        <v>181</v>
      </c>
      <c r="F238" s="254" t="s">
        <v>182</v>
      </c>
      <c r="G238" s="254"/>
      <c r="H238" s="254"/>
      <c r="I238" s="254"/>
      <c r="J238" s="257" t="s">
        <v>142</v>
      </c>
      <c r="K238" s="258">
        <v>1</v>
      </c>
      <c r="L238" s="218"/>
      <c r="M238" s="218"/>
      <c r="N238" s="218"/>
      <c r="O238" s="215"/>
      <c r="P238" s="215"/>
      <c r="Q238" s="215"/>
      <c r="R238" s="139"/>
      <c r="T238" s="140" t="s">
        <v>5</v>
      </c>
      <c r="U238" s="43" t="s">
        <v>35</v>
      </c>
      <c r="V238" s="141">
        <v>0</v>
      </c>
      <c r="W238" s="141">
        <f>V238*K238</f>
        <v>0</v>
      </c>
      <c r="X238" s="141">
        <v>0.01249</v>
      </c>
      <c r="Y238" s="141">
        <f>X238*K238</f>
        <v>0.01249</v>
      </c>
      <c r="Z238" s="141">
        <v>0</v>
      </c>
      <c r="AA238" s="142">
        <f>Z238*K238</f>
        <v>0</v>
      </c>
      <c r="AR238" s="21" t="s">
        <v>135</v>
      </c>
      <c r="AT238" s="21" t="s">
        <v>150</v>
      </c>
      <c r="AU238" s="21" t="s">
        <v>86</v>
      </c>
      <c r="AY238" s="21" t="s">
        <v>121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1" t="s">
        <v>75</v>
      </c>
      <c r="BK238" s="143">
        <f>ROUND(L238*K238,2)</f>
        <v>0</v>
      </c>
      <c r="BL238" s="21" t="s">
        <v>124</v>
      </c>
      <c r="BM238" s="21" t="s">
        <v>183</v>
      </c>
    </row>
    <row r="239" spans="2:65" s="1" customFormat="1" ht="24.5" customHeight="1" hidden="1">
      <c r="B239" s="134"/>
      <c r="C239" s="167"/>
      <c r="D239" s="167"/>
      <c r="E239" s="168"/>
      <c r="F239" s="221"/>
      <c r="G239" s="221"/>
      <c r="H239" s="221"/>
      <c r="I239" s="221"/>
      <c r="J239" s="169"/>
      <c r="K239" s="170"/>
      <c r="L239" s="218"/>
      <c r="M239" s="218"/>
      <c r="N239" s="218"/>
      <c r="O239" s="215"/>
      <c r="P239" s="215"/>
      <c r="Q239" s="215"/>
      <c r="R239" s="139"/>
      <c r="T239" s="140" t="s">
        <v>5</v>
      </c>
      <c r="U239" s="43" t="s">
        <v>35</v>
      </c>
      <c r="V239" s="141">
        <v>0</v>
      </c>
      <c r="W239" s="141">
        <f>V239*K239</f>
        <v>0</v>
      </c>
      <c r="X239" s="141">
        <v>0.01225</v>
      </c>
      <c r="Y239" s="141">
        <f>X239*K239</f>
        <v>0</v>
      </c>
      <c r="Z239" s="141">
        <v>0</v>
      </c>
      <c r="AA239" s="142">
        <f>Z239*K239</f>
        <v>0</v>
      </c>
      <c r="AR239" s="21" t="s">
        <v>135</v>
      </c>
      <c r="AT239" s="21" t="s">
        <v>150</v>
      </c>
      <c r="AU239" s="21" t="s">
        <v>86</v>
      </c>
      <c r="AY239" s="21" t="s">
        <v>121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1" t="s">
        <v>75</v>
      </c>
      <c r="BK239" s="143">
        <f>ROUND(L239*K239,2)</f>
        <v>0</v>
      </c>
      <c r="BL239" s="21" t="s">
        <v>124</v>
      </c>
      <c r="BM239" s="21" t="s">
        <v>184</v>
      </c>
    </row>
    <row r="240" spans="2:63" s="9" customFormat="1" ht="29.5" customHeight="1" hidden="1">
      <c r="B240" s="123"/>
      <c r="C240" s="124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216"/>
      <c r="O240" s="217"/>
      <c r="P240" s="217"/>
      <c r="Q240" s="217"/>
      <c r="R240" s="126"/>
      <c r="T240" s="127"/>
      <c r="U240" s="124"/>
      <c r="V240" s="124"/>
      <c r="W240" s="128">
        <f>SUM(W241:W244)</f>
        <v>0</v>
      </c>
      <c r="X240" s="124"/>
      <c r="Y240" s="128">
        <f>SUM(Y241:Y244)</f>
        <v>0</v>
      </c>
      <c r="Z240" s="124"/>
      <c r="AA240" s="129">
        <f>SUM(AA241:AA244)</f>
        <v>0</v>
      </c>
      <c r="AR240" s="130" t="s">
        <v>75</v>
      </c>
      <c r="AT240" s="131" t="s">
        <v>69</v>
      </c>
      <c r="AU240" s="131" t="s">
        <v>75</v>
      </c>
      <c r="AY240" s="130" t="s">
        <v>121</v>
      </c>
      <c r="BK240" s="132">
        <f>SUM(BK241:BK244)</f>
        <v>0</v>
      </c>
    </row>
    <row r="241" spans="2:65" s="1" customFormat="1" ht="25.5" customHeight="1" hidden="1">
      <c r="B241" s="134"/>
      <c r="C241" s="135"/>
      <c r="D241" s="135"/>
      <c r="E241" s="136"/>
      <c r="F241" s="214"/>
      <c r="G241" s="214"/>
      <c r="H241" s="214"/>
      <c r="I241" s="214"/>
      <c r="J241" s="137"/>
      <c r="K241" s="138"/>
      <c r="L241" s="215"/>
      <c r="M241" s="215"/>
      <c r="N241" s="215"/>
      <c r="O241" s="215"/>
      <c r="P241" s="215"/>
      <c r="Q241" s="215"/>
      <c r="R241" s="139"/>
      <c r="T241" s="140" t="s">
        <v>5</v>
      </c>
      <c r="U241" s="43" t="s">
        <v>35</v>
      </c>
      <c r="V241" s="141">
        <v>0.292</v>
      </c>
      <c r="W241" s="141">
        <f>V241*K241</f>
        <v>0</v>
      </c>
      <c r="X241" s="141">
        <v>0.00428</v>
      </c>
      <c r="Y241" s="141">
        <f>X241*K241</f>
        <v>0</v>
      </c>
      <c r="Z241" s="141">
        <v>0</v>
      </c>
      <c r="AA241" s="142">
        <f>Z241*K241</f>
        <v>0</v>
      </c>
      <c r="AR241" s="21" t="s">
        <v>124</v>
      </c>
      <c r="AT241" s="21" t="s">
        <v>122</v>
      </c>
      <c r="AU241" s="21" t="s">
        <v>86</v>
      </c>
      <c r="AY241" s="21" t="s">
        <v>121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1" t="s">
        <v>75</v>
      </c>
      <c r="BK241" s="143">
        <f>ROUND(L241*K241,2)</f>
        <v>0</v>
      </c>
      <c r="BL241" s="21" t="s">
        <v>124</v>
      </c>
      <c r="BM241" s="21" t="s">
        <v>186</v>
      </c>
    </row>
    <row r="242" spans="2:65" s="1" customFormat="1" ht="25.5" customHeight="1" hidden="1">
      <c r="B242" s="134"/>
      <c r="C242" s="135"/>
      <c r="D242" s="135"/>
      <c r="E242" s="136"/>
      <c r="F242" s="214"/>
      <c r="G242" s="214"/>
      <c r="H242" s="214"/>
      <c r="I242" s="214"/>
      <c r="J242" s="137"/>
      <c r="K242" s="138"/>
      <c r="L242" s="215"/>
      <c r="M242" s="215"/>
      <c r="N242" s="215"/>
      <c r="O242" s="215"/>
      <c r="P242" s="215"/>
      <c r="Q242" s="215"/>
      <c r="R242" s="139"/>
      <c r="T242" s="140" t="s">
        <v>5</v>
      </c>
      <c r="U242" s="43" t="s">
        <v>35</v>
      </c>
      <c r="V242" s="141">
        <v>0.249</v>
      </c>
      <c r="W242" s="141">
        <f>V242*K242</f>
        <v>0</v>
      </c>
      <c r="X242" s="141">
        <v>0.01082</v>
      </c>
      <c r="Y242" s="141">
        <f>X242*K242</f>
        <v>0</v>
      </c>
      <c r="Z242" s="141">
        <v>0</v>
      </c>
      <c r="AA242" s="142">
        <f>Z242*K242</f>
        <v>0</v>
      </c>
      <c r="AR242" s="21" t="s">
        <v>124</v>
      </c>
      <c r="AT242" s="21" t="s">
        <v>122</v>
      </c>
      <c r="AU242" s="21" t="s">
        <v>86</v>
      </c>
      <c r="AY242" s="21" t="s">
        <v>121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1" t="s">
        <v>75</v>
      </c>
      <c r="BK242" s="143">
        <f>ROUND(L242*K242,2)</f>
        <v>0</v>
      </c>
      <c r="BL242" s="21" t="s">
        <v>124</v>
      </c>
      <c r="BM242" s="21" t="s">
        <v>187</v>
      </c>
    </row>
    <row r="243" spans="2:65" s="1" customFormat="1" ht="38" customHeight="1" hidden="1">
      <c r="B243" s="134"/>
      <c r="C243" s="135"/>
      <c r="D243" s="135"/>
      <c r="E243" s="136"/>
      <c r="F243" s="214"/>
      <c r="G243" s="214"/>
      <c r="H243" s="214"/>
      <c r="I243" s="214"/>
      <c r="J243" s="137"/>
      <c r="K243" s="138"/>
      <c r="L243" s="215"/>
      <c r="M243" s="215"/>
      <c r="N243" s="215"/>
      <c r="O243" s="215"/>
      <c r="P243" s="215"/>
      <c r="Q243" s="215"/>
      <c r="R243" s="139"/>
      <c r="T243" s="140" t="s">
        <v>5</v>
      </c>
      <c r="U243" s="43" t="s">
        <v>35</v>
      </c>
      <c r="V243" s="141">
        <v>0.333</v>
      </c>
      <c r="W243" s="141">
        <f>V243*K243</f>
        <v>0</v>
      </c>
      <c r="X243" s="141">
        <v>0.03313</v>
      </c>
      <c r="Y243" s="141">
        <f>X243*K243</f>
        <v>0</v>
      </c>
      <c r="Z243" s="141">
        <v>0</v>
      </c>
      <c r="AA243" s="142">
        <f>Z243*K243</f>
        <v>0</v>
      </c>
      <c r="AR243" s="21" t="s">
        <v>124</v>
      </c>
      <c r="AT243" s="21" t="s">
        <v>122</v>
      </c>
      <c r="AU243" s="21" t="s">
        <v>86</v>
      </c>
      <c r="AY243" s="21" t="s">
        <v>121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1" t="s">
        <v>75</v>
      </c>
      <c r="BK243" s="143">
        <f>ROUND(L243*K243,2)</f>
        <v>0</v>
      </c>
      <c r="BL243" s="21" t="s">
        <v>124</v>
      </c>
      <c r="BM243" s="21" t="s">
        <v>188</v>
      </c>
    </row>
    <row r="244" spans="2:65" s="1" customFormat="1" ht="25.5" customHeight="1" hidden="1">
      <c r="B244" s="134"/>
      <c r="C244" s="135"/>
      <c r="D244" s="135"/>
      <c r="E244" s="136"/>
      <c r="F244" s="214"/>
      <c r="G244" s="214"/>
      <c r="H244" s="214"/>
      <c r="I244" s="214"/>
      <c r="J244" s="137"/>
      <c r="K244" s="138"/>
      <c r="L244" s="215"/>
      <c r="M244" s="215"/>
      <c r="N244" s="215"/>
      <c r="O244" s="215"/>
      <c r="P244" s="215"/>
      <c r="Q244" s="215"/>
      <c r="R244" s="139"/>
      <c r="T244" s="140" t="s">
        <v>5</v>
      </c>
      <c r="U244" s="43" t="s">
        <v>35</v>
      </c>
      <c r="V244" s="141">
        <v>0.25</v>
      </c>
      <c r="W244" s="141">
        <f>V244*K244</f>
        <v>0</v>
      </c>
      <c r="X244" s="141">
        <v>0.02353</v>
      </c>
      <c r="Y244" s="141">
        <f>X244*K244</f>
        <v>0</v>
      </c>
      <c r="Z244" s="141">
        <v>0</v>
      </c>
      <c r="AA244" s="142">
        <f>Z244*K244</f>
        <v>0</v>
      </c>
      <c r="AR244" s="21" t="s">
        <v>124</v>
      </c>
      <c r="AT244" s="21" t="s">
        <v>122</v>
      </c>
      <c r="AU244" s="21" t="s">
        <v>86</v>
      </c>
      <c r="AY244" s="21" t="s">
        <v>121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1" t="s">
        <v>75</v>
      </c>
      <c r="BK244" s="143">
        <f>ROUND(L244*K244,2)</f>
        <v>0</v>
      </c>
      <c r="BL244" s="21" t="s">
        <v>124</v>
      </c>
      <c r="BM244" s="21" t="s">
        <v>189</v>
      </c>
    </row>
    <row r="245" spans="2:63" s="9" customFormat="1" ht="29.9" customHeight="1">
      <c r="B245" s="123"/>
      <c r="C245" s="124"/>
      <c r="D245" s="133" t="s">
        <v>97</v>
      </c>
      <c r="E245" s="133"/>
      <c r="F245" s="133"/>
      <c r="G245" s="133"/>
      <c r="H245" s="133"/>
      <c r="I245" s="133"/>
      <c r="J245" s="133"/>
      <c r="K245" s="133"/>
      <c r="L245" s="133"/>
      <c r="M245" s="133"/>
      <c r="N245" s="216"/>
      <c r="O245" s="217"/>
      <c r="P245" s="217"/>
      <c r="Q245" s="217"/>
      <c r="R245" s="126"/>
      <c r="T245" s="127"/>
      <c r="U245" s="124"/>
      <c r="V245" s="124"/>
      <c r="W245" s="128">
        <f>SUM(W246:W270)</f>
        <v>20.759999999999998</v>
      </c>
      <c r="X245" s="124"/>
      <c r="Y245" s="128">
        <f>SUM(Y246:Y270)</f>
        <v>0.0021</v>
      </c>
      <c r="Z245" s="124"/>
      <c r="AA245" s="129">
        <f>SUM(AA246:AA270)</f>
        <v>0.04</v>
      </c>
      <c r="AR245" s="130" t="s">
        <v>75</v>
      </c>
      <c r="AT245" s="131" t="s">
        <v>69</v>
      </c>
      <c r="AU245" s="131" t="s">
        <v>75</v>
      </c>
      <c r="AY245" s="130" t="s">
        <v>121</v>
      </c>
      <c r="BK245" s="132">
        <f>SUM(BK246:BK270)</f>
        <v>0</v>
      </c>
    </row>
    <row r="246" spans="2:65" s="1" customFormat="1" ht="25.5" customHeight="1">
      <c r="B246" s="134"/>
      <c r="C246" s="135">
        <v>11</v>
      </c>
      <c r="D246" s="135" t="s">
        <v>122</v>
      </c>
      <c r="E246" s="136" t="s">
        <v>190</v>
      </c>
      <c r="F246" s="214" t="s">
        <v>191</v>
      </c>
      <c r="G246" s="214"/>
      <c r="H246" s="214"/>
      <c r="I246" s="214"/>
      <c r="J246" s="137" t="s">
        <v>140</v>
      </c>
      <c r="K246" s="138">
        <v>70</v>
      </c>
      <c r="L246" s="215"/>
      <c r="M246" s="215"/>
      <c r="N246" s="215"/>
      <c r="O246" s="215"/>
      <c r="P246" s="215"/>
      <c r="Q246" s="215"/>
      <c r="R246" s="139"/>
      <c r="T246" s="140" t="s">
        <v>5</v>
      </c>
      <c r="U246" s="43" t="s">
        <v>35</v>
      </c>
      <c r="V246" s="141">
        <v>0.263</v>
      </c>
      <c r="W246" s="141">
        <f>V246*K246</f>
        <v>18.41</v>
      </c>
      <c r="X246" s="141">
        <v>3E-05</v>
      </c>
      <c r="Y246" s="141">
        <f>X246*K246</f>
        <v>0.0021</v>
      </c>
      <c r="Z246" s="141">
        <v>0</v>
      </c>
      <c r="AA246" s="142">
        <f>Z246*K246</f>
        <v>0</v>
      </c>
      <c r="AR246" s="21" t="s">
        <v>124</v>
      </c>
      <c r="AT246" s="21" t="s">
        <v>122</v>
      </c>
      <c r="AU246" s="21" t="s">
        <v>86</v>
      </c>
      <c r="AY246" s="21" t="s">
        <v>121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1" t="s">
        <v>75</v>
      </c>
      <c r="BK246" s="143">
        <f>ROUND(L246*K246,2)</f>
        <v>0</v>
      </c>
      <c r="BL246" s="21" t="s">
        <v>124</v>
      </c>
      <c r="BM246" s="21" t="s">
        <v>192</v>
      </c>
    </row>
    <row r="247" spans="2:51" s="10" customFormat="1" ht="0.5" hidden="1">
      <c r="B247" s="144"/>
      <c r="C247" s="145"/>
      <c r="D247" s="145"/>
      <c r="E247" s="146"/>
      <c r="F247" s="222"/>
      <c r="G247" s="223"/>
      <c r="H247" s="223"/>
      <c r="I247" s="223"/>
      <c r="J247" s="145"/>
      <c r="K247" s="147"/>
      <c r="L247" s="145"/>
      <c r="M247" s="145"/>
      <c r="N247" s="145"/>
      <c r="O247" s="145"/>
      <c r="P247" s="145"/>
      <c r="Q247" s="145"/>
      <c r="R247" s="148"/>
      <c r="T247" s="149"/>
      <c r="U247" s="145"/>
      <c r="V247" s="145"/>
      <c r="W247" s="145"/>
      <c r="X247" s="145"/>
      <c r="Y247" s="145"/>
      <c r="Z247" s="145"/>
      <c r="AA247" s="150"/>
      <c r="AT247" s="151" t="s">
        <v>126</v>
      </c>
      <c r="AU247" s="151" t="s">
        <v>86</v>
      </c>
      <c r="AV247" s="10" t="s">
        <v>86</v>
      </c>
      <c r="AW247" s="10" t="s">
        <v>28</v>
      </c>
      <c r="AX247" s="10" t="s">
        <v>70</v>
      </c>
      <c r="AY247" s="151" t="s">
        <v>121</v>
      </c>
    </row>
    <row r="248" spans="2:51" s="12" customFormat="1" ht="16.5" customHeight="1" hidden="1">
      <c r="B248" s="159"/>
      <c r="C248" s="160"/>
      <c r="D248" s="160"/>
      <c r="E248" s="161"/>
      <c r="F248" s="219"/>
      <c r="G248" s="220"/>
      <c r="H248" s="220"/>
      <c r="I248" s="220"/>
      <c r="J248" s="160"/>
      <c r="K248" s="162"/>
      <c r="L248" s="160"/>
      <c r="M248" s="160"/>
      <c r="N248" s="160"/>
      <c r="O248" s="160"/>
      <c r="P248" s="160"/>
      <c r="Q248" s="160"/>
      <c r="R248" s="163"/>
      <c r="T248" s="164"/>
      <c r="U248" s="160"/>
      <c r="V248" s="160"/>
      <c r="W248" s="160"/>
      <c r="X248" s="160"/>
      <c r="Y248" s="160"/>
      <c r="Z248" s="160"/>
      <c r="AA248" s="165"/>
      <c r="AT248" s="166" t="s">
        <v>126</v>
      </c>
      <c r="AU248" s="166" t="s">
        <v>86</v>
      </c>
      <c r="AV248" s="12" t="s">
        <v>124</v>
      </c>
      <c r="AW248" s="12" t="s">
        <v>28</v>
      </c>
      <c r="AX248" s="12" t="s">
        <v>75</v>
      </c>
      <c r="AY248" s="166" t="s">
        <v>121</v>
      </c>
    </row>
    <row r="249" spans="2:65" s="1" customFormat="1" ht="38" customHeight="1" hidden="1">
      <c r="B249" s="134"/>
      <c r="C249" s="135"/>
      <c r="D249" s="135"/>
      <c r="E249" s="136"/>
      <c r="F249" s="214"/>
      <c r="G249" s="214"/>
      <c r="H249" s="214"/>
      <c r="I249" s="214"/>
      <c r="J249" s="137"/>
      <c r="K249" s="138"/>
      <c r="L249" s="215"/>
      <c r="M249" s="215"/>
      <c r="N249" s="215"/>
      <c r="O249" s="215"/>
      <c r="P249" s="215"/>
      <c r="Q249" s="215"/>
      <c r="R249" s="139"/>
      <c r="T249" s="140" t="s">
        <v>5</v>
      </c>
      <c r="U249" s="43" t="s">
        <v>35</v>
      </c>
      <c r="V249" s="141">
        <v>6.345</v>
      </c>
      <c r="W249" s="141">
        <f>V249*K249</f>
        <v>0</v>
      </c>
      <c r="X249" s="141">
        <v>0</v>
      </c>
      <c r="Y249" s="141">
        <f>X249*K249</f>
        <v>0</v>
      </c>
      <c r="Z249" s="141">
        <v>2.2</v>
      </c>
      <c r="AA249" s="142">
        <f>Z249*K249</f>
        <v>0</v>
      </c>
      <c r="AR249" s="21" t="s">
        <v>124</v>
      </c>
      <c r="AT249" s="21" t="s">
        <v>122</v>
      </c>
      <c r="AU249" s="21" t="s">
        <v>86</v>
      </c>
      <c r="AY249" s="21" t="s">
        <v>121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1" t="s">
        <v>75</v>
      </c>
      <c r="BK249" s="143">
        <f>ROUND(L249*K249,2)</f>
        <v>0</v>
      </c>
      <c r="BL249" s="21" t="s">
        <v>124</v>
      </c>
      <c r="BM249" s="21" t="s">
        <v>193</v>
      </c>
    </row>
    <row r="250" spans="2:51" s="10" customFormat="1" ht="16.5" customHeight="1" hidden="1">
      <c r="B250" s="144"/>
      <c r="C250" s="145"/>
      <c r="D250" s="145"/>
      <c r="E250" s="146"/>
      <c r="F250" s="222"/>
      <c r="G250" s="223"/>
      <c r="H250" s="223"/>
      <c r="I250" s="223"/>
      <c r="J250" s="145"/>
      <c r="K250" s="147"/>
      <c r="L250" s="145"/>
      <c r="M250" s="145"/>
      <c r="N250" s="145"/>
      <c r="O250" s="145"/>
      <c r="P250" s="145"/>
      <c r="Q250" s="145"/>
      <c r="R250" s="148"/>
      <c r="T250" s="149"/>
      <c r="U250" s="145"/>
      <c r="V250" s="145"/>
      <c r="W250" s="145"/>
      <c r="X250" s="145"/>
      <c r="Y250" s="145"/>
      <c r="Z250" s="145"/>
      <c r="AA250" s="150"/>
      <c r="AT250" s="151" t="s">
        <v>126</v>
      </c>
      <c r="AU250" s="151" t="s">
        <v>86</v>
      </c>
      <c r="AV250" s="10" t="s">
        <v>86</v>
      </c>
      <c r="AW250" s="10" t="s">
        <v>28</v>
      </c>
      <c r="AX250" s="10" t="s">
        <v>70</v>
      </c>
      <c r="AY250" s="151" t="s">
        <v>121</v>
      </c>
    </row>
    <row r="251" spans="2:51" s="10" customFormat="1" ht="16.5" customHeight="1" hidden="1">
      <c r="B251" s="144"/>
      <c r="C251" s="145"/>
      <c r="D251" s="145"/>
      <c r="E251" s="146"/>
      <c r="F251" s="224"/>
      <c r="G251" s="225"/>
      <c r="H251" s="225"/>
      <c r="I251" s="225"/>
      <c r="J251" s="145"/>
      <c r="K251" s="147"/>
      <c r="L251" s="145"/>
      <c r="M251" s="145"/>
      <c r="N251" s="145"/>
      <c r="O251" s="145"/>
      <c r="P251" s="145"/>
      <c r="Q251" s="145"/>
      <c r="R251" s="148"/>
      <c r="T251" s="149"/>
      <c r="U251" s="145"/>
      <c r="V251" s="145"/>
      <c r="W251" s="145"/>
      <c r="X251" s="145"/>
      <c r="Y251" s="145"/>
      <c r="Z251" s="145"/>
      <c r="AA251" s="150"/>
      <c r="AT251" s="151" t="s">
        <v>126</v>
      </c>
      <c r="AU251" s="151" t="s">
        <v>86</v>
      </c>
      <c r="AV251" s="10" t="s">
        <v>86</v>
      </c>
      <c r="AW251" s="10" t="s">
        <v>28</v>
      </c>
      <c r="AX251" s="10" t="s">
        <v>70</v>
      </c>
      <c r="AY251" s="151" t="s">
        <v>121</v>
      </c>
    </row>
    <row r="252" spans="2:51" s="10" customFormat="1" ht="16.5" customHeight="1" hidden="1">
      <c r="B252" s="144"/>
      <c r="C252" s="145"/>
      <c r="D252" s="145"/>
      <c r="E252" s="146"/>
      <c r="F252" s="224"/>
      <c r="G252" s="225"/>
      <c r="H252" s="225"/>
      <c r="I252" s="225"/>
      <c r="J252" s="145"/>
      <c r="K252" s="147"/>
      <c r="L252" s="145"/>
      <c r="M252" s="145"/>
      <c r="N252" s="145"/>
      <c r="O252" s="145"/>
      <c r="P252" s="145"/>
      <c r="Q252" s="145"/>
      <c r="R252" s="148"/>
      <c r="T252" s="149"/>
      <c r="U252" s="145"/>
      <c r="V252" s="145"/>
      <c r="W252" s="145"/>
      <c r="X252" s="145"/>
      <c r="Y252" s="145"/>
      <c r="Z252" s="145"/>
      <c r="AA252" s="150"/>
      <c r="AT252" s="151" t="s">
        <v>126</v>
      </c>
      <c r="AU252" s="151" t="s">
        <v>86</v>
      </c>
      <c r="AV252" s="10" t="s">
        <v>86</v>
      </c>
      <c r="AW252" s="10" t="s">
        <v>28</v>
      </c>
      <c r="AX252" s="10" t="s">
        <v>70</v>
      </c>
      <c r="AY252" s="151" t="s">
        <v>121</v>
      </c>
    </row>
    <row r="253" spans="2:51" s="12" customFormat="1" ht="16.5" customHeight="1" hidden="1">
      <c r="B253" s="159"/>
      <c r="C253" s="160"/>
      <c r="D253" s="160"/>
      <c r="E253" s="161"/>
      <c r="F253" s="219"/>
      <c r="G253" s="220"/>
      <c r="H253" s="220"/>
      <c r="I253" s="220"/>
      <c r="J253" s="160"/>
      <c r="K253" s="162"/>
      <c r="L253" s="160"/>
      <c r="M253" s="160"/>
      <c r="N253" s="160"/>
      <c r="O253" s="160"/>
      <c r="P253" s="160"/>
      <c r="Q253" s="160"/>
      <c r="R253" s="163"/>
      <c r="T253" s="164"/>
      <c r="U253" s="160"/>
      <c r="V253" s="160"/>
      <c r="W253" s="160"/>
      <c r="X253" s="160"/>
      <c r="Y253" s="160"/>
      <c r="Z253" s="160"/>
      <c r="AA253" s="165"/>
      <c r="AT253" s="166" t="s">
        <v>126</v>
      </c>
      <c r="AU253" s="166" t="s">
        <v>86</v>
      </c>
      <c r="AV253" s="12" t="s">
        <v>124</v>
      </c>
      <c r="AW253" s="12" t="s">
        <v>28</v>
      </c>
      <c r="AX253" s="12" t="s">
        <v>75</v>
      </c>
      <c r="AY253" s="166" t="s">
        <v>121</v>
      </c>
    </row>
    <row r="254" spans="2:65" s="1" customFormat="1" ht="38" customHeight="1" hidden="1">
      <c r="B254" s="134"/>
      <c r="C254" s="135"/>
      <c r="D254" s="135"/>
      <c r="E254" s="136"/>
      <c r="F254" s="214"/>
      <c r="G254" s="214"/>
      <c r="H254" s="214"/>
      <c r="I254" s="214"/>
      <c r="J254" s="137"/>
      <c r="K254" s="138"/>
      <c r="L254" s="215"/>
      <c r="M254" s="215"/>
      <c r="N254" s="215"/>
      <c r="O254" s="215"/>
      <c r="P254" s="215"/>
      <c r="Q254" s="215"/>
      <c r="R254" s="139"/>
      <c r="T254" s="140" t="s">
        <v>5</v>
      </c>
      <c r="U254" s="43" t="s">
        <v>35</v>
      </c>
      <c r="V254" s="141">
        <v>4.029</v>
      </c>
      <c r="W254" s="141">
        <f>V254*K254</f>
        <v>0</v>
      </c>
      <c r="X254" s="141">
        <v>0</v>
      </c>
      <c r="Y254" s="141">
        <f>X254*K254</f>
        <v>0</v>
      </c>
      <c r="Z254" s="141">
        <v>0.029</v>
      </c>
      <c r="AA254" s="142">
        <f>Z254*K254</f>
        <v>0</v>
      </c>
      <c r="AR254" s="21" t="s">
        <v>124</v>
      </c>
      <c r="AT254" s="21" t="s">
        <v>122</v>
      </c>
      <c r="AU254" s="21" t="s">
        <v>86</v>
      </c>
      <c r="AY254" s="21" t="s">
        <v>121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1" t="s">
        <v>75</v>
      </c>
      <c r="BK254" s="143">
        <f>ROUND(L254*K254,2)</f>
        <v>0</v>
      </c>
      <c r="BL254" s="21" t="s">
        <v>124</v>
      </c>
      <c r="BM254" s="21" t="s">
        <v>194</v>
      </c>
    </row>
    <row r="255" spans="2:65" s="1" customFormat="1" ht="25.5" customHeight="1" hidden="1">
      <c r="B255" s="134"/>
      <c r="C255" s="135"/>
      <c r="D255" s="135"/>
      <c r="E255" s="136"/>
      <c r="F255" s="214"/>
      <c r="G255" s="214"/>
      <c r="H255" s="214"/>
      <c r="I255" s="214"/>
      <c r="J255" s="137"/>
      <c r="K255" s="138"/>
      <c r="L255" s="215"/>
      <c r="M255" s="215"/>
      <c r="N255" s="215"/>
      <c r="O255" s="215"/>
      <c r="P255" s="215"/>
      <c r="Q255" s="215"/>
      <c r="R255" s="139"/>
      <c r="T255" s="140" t="s">
        <v>5</v>
      </c>
      <c r="U255" s="43" t="s">
        <v>35</v>
      </c>
      <c r="V255" s="141">
        <v>0.4</v>
      </c>
      <c r="W255" s="141">
        <f>V255*K255</f>
        <v>0</v>
      </c>
      <c r="X255" s="141">
        <v>0</v>
      </c>
      <c r="Y255" s="141">
        <f>X255*K255</f>
        <v>0</v>
      </c>
      <c r="Z255" s="141">
        <v>0.99</v>
      </c>
      <c r="AA255" s="142">
        <f>Z255*K255</f>
        <v>0</v>
      </c>
      <c r="AR255" s="21" t="s">
        <v>124</v>
      </c>
      <c r="AT255" s="21" t="s">
        <v>122</v>
      </c>
      <c r="AU255" s="21" t="s">
        <v>86</v>
      </c>
      <c r="AY255" s="21" t="s">
        <v>121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1" t="s">
        <v>75</v>
      </c>
      <c r="BK255" s="143">
        <f>ROUND(L255*K255,2)</f>
        <v>0</v>
      </c>
      <c r="BL255" s="21" t="s">
        <v>124</v>
      </c>
      <c r="BM255" s="21" t="s">
        <v>196</v>
      </c>
    </row>
    <row r="256" spans="2:65" s="1" customFormat="1" ht="38" customHeight="1" hidden="1">
      <c r="B256" s="134"/>
      <c r="C256" s="135"/>
      <c r="D256" s="135"/>
      <c r="E256" s="136"/>
      <c r="F256" s="214"/>
      <c r="G256" s="214"/>
      <c r="H256" s="214"/>
      <c r="I256" s="214"/>
      <c r="J256" s="137"/>
      <c r="K256" s="138"/>
      <c r="L256" s="215"/>
      <c r="M256" s="215"/>
      <c r="N256" s="215"/>
      <c r="O256" s="215"/>
      <c r="P256" s="215"/>
      <c r="Q256" s="215"/>
      <c r="R256" s="139"/>
      <c r="T256" s="140" t="s">
        <v>5</v>
      </c>
      <c r="U256" s="43" t="s">
        <v>35</v>
      </c>
      <c r="V256" s="141">
        <v>0.162</v>
      </c>
      <c r="W256" s="141">
        <f>V256*K256</f>
        <v>0</v>
      </c>
      <c r="X256" s="141">
        <v>0</v>
      </c>
      <c r="Y256" s="141">
        <f>X256*K256</f>
        <v>0</v>
      </c>
      <c r="Z256" s="141">
        <v>0.035</v>
      </c>
      <c r="AA256" s="142">
        <f>Z256*K256</f>
        <v>0</v>
      </c>
      <c r="AR256" s="21" t="s">
        <v>124</v>
      </c>
      <c r="AT256" s="21" t="s">
        <v>122</v>
      </c>
      <c r="AU256" s="21" t="s">
        <v>86</v>
      </c>
      <c r="AY256" s="21" t="s">
        <v>121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1" t="s">
        <v>75</v>
      </c>
      <c r="BK256" s="143">
        <f>ROUND(L256*K256,2)</f>
        <v>0</v>
      </c>
      <c r="BL256" s="21" t="s">
        <v>124</v>
      </c>
      <c r="BM256" s="21" t="s">
        <v>197</v>
      </c>
    </row>
    <row r="257" spans="2:51" s="10" customFormat="1" ht="16.5" customHeight="1" hidden="1">
      <c r="B257" s="144"/>
      <c r="C257" s="145"/>
      <c r="D257" s="145"/>
      <c r="E257" s="146"/>
      <c r="F257" s="222"/>
      <c r="G257" s="223"/>
      <c r="H257" s="223"/>
      <c r="I257" s="223"/>
      <c r="J257" s="145"/>
      <c r="K257" s="147"/>
      <c r="L257" s="145"/>
      <c r="M257" s="145"/>
      <c r="N257" s="145"/>
      <c r="O257" s="145"/>
      <c r="P257" s="145"/>
      <c r="Q257" s="145"/>
      <c r="R257" s="148"/>
      <c r="T257" s="149"/>
      <c r="U257" s="145"/>
      <c r="V257" s="145"/>
      <c r="W257" s="145"/>
      <c r="X257" s="145"/>
      <c r="Y257" s="145"/>
      <c r="Z257" s="145"/>
      <c r="AA257" s="150"/>
      <c r="AT257" s="151" t="s">
        <v>126</v>
      </c>
      <c r="AU257" s="151" t="s">
        <v>86</v>
      </c>
      <c r="AV257" s="10" t="s">
        <v>86</v>
      </c>
      <c r="AW257" s="10" t="s">
        <v>28</v>
      </c>
      <c r="AX257" s="10" t="s">
        <v>70</v>
      </c>
      <c r="AY257" s="151" t="s">
        <v>121</v>
      </c>
    </row>
    <row r="258" spans="2:51" s="12" customFormat="1" ht="16.5" customHeight="1" hidden="1">
      <c r="B258" s="159"/>
      <c r="C258" s="160"/>
      <c r="D258" s="160"/>
      <c r="E258" s="161"/>
      <c r="F258" s="219"/>
      <c r="G258" s="220"/>
      <c r="H258" s="220"/>
      <c r="I258" s="220"/>
      <c r="J258" s="160"/>
      <c r="K258" s="162"/>
      <c r="L258" s="160"/>
      <c r="M258" s="160"/>
      <c r="N258" s="160"/>
      <c r="O258" s="160"/>
      <c r="P258" s="160"/>
      <c r="Q258" s="160"/>
      <c r="R258" s="163"/>
      <c r="T258" s="164"/>
      <c r="U258" s="160"/>
      <c r="V258" s="160"/>
      <c r="W258" s="160"/>
      <c r="X258" s="160"/>
      <c r="Y258" s="160"/>
      <c r="Z258" s="160"/>
      <c r="AA258" s="165"/>
      <c r="AT258" s="166" t="s">
        <v>126</v>
      </c>
      <c r="AU258" s="166" t="s">
        <v>86</v>
      </c>
      <c r="AV258" s="12" t="s">
        <v>124</v>
      </c>
      <c r="AW258" s="12" t="s">
        <v>28</v>
      </c>
      <c r="AX258" s="12" t="s">
        <v>75</v>
      </c>
      <c r="AY258" s="166" t="s">
        <v>121</v>
      </c>
    </row>
    <row r="259" spans="2:65" s="1" customFormat="1" ht="0.5" hidden="1">
      <c r="B259" s="134"/>
      <c r="C259" s="135"/>
      <c r="D259" s="135"/>
      <c r="E259" s="136"/>
      <c r="F259" s="214"/>
      <c r="G259" s="214"/>
      <c r="H259" s="214"/>
      <c r="I259" s="214"/>
      <c r="J259" s="137"/>
      <c r="K259" s="138"/>
      <c r="L259" s="215"/>
      <c r="M259" s="215"/>
      <c r="N259" s="215"/>
      <c r="O259" s="215"/>
      <c r="P259" s="215"/>
      <c r="Q259" s="215"/>
      <c r="R259" s="139"/>
      <c r="T259" s="140" t="s">
        <v>5</v>
      </c>
      <c r="U259" s="43" t="s">
        <v>35</v>
      </c>
      <c r="V259" s="141">
        <v>0.471</v>
      </c>
      <c r="W259" s="141">
        <f>V259*K259</f>
        <v>0</v>
      </c>
      <c r="X259" s="141">
        <v>0</v>
      </c>
      <c r="Y259" s="141">
        <f>X259*K259</f>
        <v>0</v>
      </c>
      <c r="Z259" s="141">
        <v>0.038</v>
      </c>
      <c r="AA259" s="142">
        <f>Z259*K259</f>
        <v>0</v>
      </c>
      <c r="AR259" s="21" t="s">
        <v>124</v>
      </c>
      <c r="AT259" s="21" t="s">
        <v>122</v>
      </c>
      <c r="AU259" s="21" t="s">
        <v>86</v>
      </c>
      <c r="AY259" s="21" t="s">
        <v>121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1" t="s">
        <v>75</v>
      </c>
      <c r="BK259" s="143">
        <f>ROUND(L259*K259,2)</f>
        <v>0</v>
      </c>
      <c r="BL259" s="21" t="s">
        <v>124</v>
      </c>
      <c r="BM259" s="21" t="s">
        <v>198</v>
      </c>
    </row>
    <row r="260" spans="2:51" s="10" customFormat="1" ht="16.5" customHeight="1" hidden="1">
      <c r="B260" s="144"/>
      <c r="C260" s="145"/>
      <c r="D260" s="145"/>
      <c r="E260" s="146"/>
      <c r="F260" s="222"/>
      <c r="G260" s="223"/>
      <c r="H260" s="223"/>
      <c r="I260" s="223"/>
      <c r="J260" s="145"/>
      <c r="K260" s="147"/>
      <c r="L260" s="145"/>
      <c r="M260" s="145"/>
      <c r="N260" s="145"/>
      <c r="O260" s="145"/>
      <c r="P260" s="145"/>
      <c r="Q260" s="145"/>
      <c r="R260" s="148"/>
      <c r="T260" s="149"/>
      <c r="U260" s="145"/>
      <c r="V260" s="145"/>
      <c r="W260" s="145"/>
      <c r="X260" s="145"/>
      <c r="Y260" s="145"/>
      <c r="Z260" s="145"/>
      <c r="AA260" s="150"/>
      <c r="AT260" s="151" t="s">
        <v>126</v>
      </c>
      <c r="AU260" s="151" t="s">
        <v>86</v>
      </c>
      <c r="AV260" s="10" t="s">
        <v>86</v>
      </c>
      <c r="AW260" s="10" t="s">
        <v>28</v>
      </c>
      <c r="AX260" s="10" t="s">
        <v>70</v>
      </c>
      <c r="AY260" s="151" t="s">
        <v>121</v>
      </c>
    </row>
    <row r="261" spans="2:51" s="12" customFormat="1" ht="16.5" customHeight="1" hidden="1">
      <c r="B261" s="159"/>
      <c r="C261" s="160"/>
      <c r="D261" s="160"/>
      <c r="E261" s="161"/>
      <c r="F261" s="219"/>
      <c r="G261" s="220"/>
      <c r="H261" s="220"/>
      <c r="I261" s="220"/>
      <c r="J261" s="160"/>
      <c r="K261" s="162"/>
      <c r="L261" s="160"/>
      <c r="M261" s="160"/>
      <c r="N261" s="160"/>
      <c r="O261" s="160"/>
      <c r="P261" s="160"/>
      <c r="Q261" s="160"/>
      <c r="R261" s="163"/>
      <c r="T261" s="164"/>
      <c r="U261" s="160"/>
      <c r="V261" s="160"/>
      <c r="W261" s="160"/>
      <c r="X261" s="160"/>
      <c r="Y261" s="160"/>
      <c r="Z261" s="160"/>
      <c r="AA261" s="165"/>
      <c r="AT261" s="166" t="s">
        <v>126</v>
      </c>
      <c r="AU261" s="166" t="s">
        <v>86</v>
      </c>
      <c r="AV261" s="12" t="s">
        <v>124</v>
      </c>
      <c r="AW261" s="12" t="s">
        <v>28</v>
      </c>
      <c r="AX261" s="12" t="s">
        <v>75</v>
      </c>
      <c r="AY261" s="166" t="s">
        <v>121</v>
      </c>
    </row>
    <row r="262" spans="2:65" s="1" customFormat="1" ht="25.5" customHeight="1" hidden="1">
      <c r="B262" s="134"/>
      <c r="C262" s="135"/>
      <c r="D262" s="135"/>
      <c r="E262" s="136"/>
      <c r="F262" s="214"/>
      <c r="G262" s="214"/>
      <c r="H262" s="214"/>
      <c r="I262" s="214"/>
      <c r="J262" s="137"/>
      <c r="K262" s="138"/>
      <c r="L262" s="215"/>
      <c r="M262" s="215"/>
      <c r="N262" s="215"/>
      <c r="O262" s="215"/>
      <c r="P262" s="215"/>
      <c r="Q262" s="215"/>
      <c r="R262" s="139"/>
      <c r="T262" s="140" t="s">
        <v>5</v>
      </c>
      <c r="U262" s="43" t="s">
        <v>35</v>
      </c>
      <c r="V262" s="141">
        <v>1.255</v>
      </c>
      <c r="W262" s="141">
        <f>V262*K262</f>
        <v>0</v>
      </c>
      <c r="X262" s="141">
        <v>0</v>
      </c>
      <c r="Y262" s="141">
        <f>X262*K262</f>
        <v>0</v>
      </c>
      <c r="Z262" s="141">
        <v>0.09</v>
      </c>
      <c r="AA262" s="142">
        <f>Z262*K262</f>
        <v>0</v>
      </c>
      <c r="AR262" s="21" t="s">
        <v>124</v>
      </c>
      <c r="AT262" s="21" t="s">
        <v>122</v>
      </c>
      <c r="AU262" s="21" t="s">
        <v>86</v>
      </c>
      <c r="AY262" s="21" t="s">
        <v>121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1" t="s">
        <v>75</v>
      </c>
      <c r="BK262" s="143">
        <f>ROUND(L262*K262,2)</f>
        <v>0</v>
      </c>
      <c r="BL262" s="21" t="s">
        <v>124</v>
      </c>
      <c r="BM262" s="21" t="s">
        <v>199</v>
      </c>
    </row>
    <row r="263" spans="2:65" s="1" customFormat="1" ht="16.5" customHeight="1" hidden="1">
      <c r="B263" s="134"/>
      <c r="C263" s="135"/>
      <c r="D263" s="135"/>
      <c r="E263" s="136"/>
      <c r="F263" s="214"/>
      <c r="G263" s="214"/>
      <c r="H263" s="214"/>
      <c r="I263" s="214"/>
      <c r="J263" s="137"/>
      <c r="K263" s="138"/>
      <c r="L263" s="215"/>
      <c r="M263" s="215"/>
      <c r="N263" s="215"/>
      <c r="O263" s="215"/>
      <c r="P263" s="215"/>
      <c r="Q263" s="215"/>
      <c r="R263" s="139"/>
      <c r="T263" s="140" t="s">
        <v>5</v>
      </c>
      <c r="U263" s="43" t="s">
        <v>35</v>
      </c>
      <c r="V263" s="141">
        <v>23.266</v>
      </c>
      <c r="W263" s="141">
        <f>V263*K263</f>
        <v>0</v>
      </c>
      <c r="X263" s="141">
        <v>0</v>
      </c>
      <c r="Y263" s="141">
        <f>X263*K263</f>
        <v>0</v>
      </c>
      <c r="Z263" s="141">
        <v>2.4</v>
      </c>
      <c r="AA263" s="142">
        <f>Z263*K263</f>
        <v>0</v>
      </c>
      <c r="AR263" s="21" t="s">
        <v>124</v>
      </c>
      <c r="AT263" s="21" t="s">
        <v>122</v>
      </c>
      <c r="AU263" s="21" t="s">
        <v>86</v>
      </c>
      <c r="AY263" s="21" t="s">
        <v>121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1" t="s">
        <v>75</v>
      </c>
      <c r="BK263" s="143">
        <f>ROUND(L263*K263,2)</f>
        <v>0</v>
      </c>
      <c r="BL263" s="21" t="s">
        <v>124</v>
      </c>
      <c r="BM263" s="21" t="s">
        <v>200</v>
      </c>
    </row>
    <row r="264" spans="2:65" s="1" customFormat="1" ht="25.5" customHeight="1" hidden="1">
      <c r="B264" s="134"/>
      <c r="C264" s="135"/>
      <c r="D264" s="135"/>
      <c r="E264" s="136"/>
      <c r="F264" s="214"/>
      <c r="G264" s="214"/>
      <c r="H264" s="214"/>
      <c r="I264" s="214"/>
      <c r="J264" s="137"/>
      <c r="K264" s="138"/>
      <c r="L264" s="215"/>
      <c r="M264" s="215"/>
      <c r="N264" s="215"/>
      <c r="O264" s="215"/>
      <c r="P264" s="215"/>
      <c r="Q264" s="215"/>
      <c r="R264" s="139"/>
      <c r="T264" s="140" t="s">
        <v>5</v>
      </c>
      <c r="U264" s="43" t="s">
        <v>35</v>
      </c>
      <c r="V264" s="141">
        <v>12.256</v>
      </c>
      <c r="W264" s="141">
        <f>V264*K264</f>
        <v>0</v>
      </c>
      <c r="X264" s="141">
        <v>0</v>
      </c>
      <c r="Y264" s="141">
        <f>X264*K264</f>
        <v>0</v>
      </c>
      <c r="Z264" s="141">
        <v>1.8</v>
      </c>
      <c r="AA264" s="142">
        <f>Z264*K264</f>
        <v>0</v>
      </c>
      <c r="AR264" s="21" t="s">
        <v>124</v>
      </c>
      <c r="AT264" s="21" t="s">
        <v>122</v>
      </c>
      <c r="AU264" s="21" t="s">
        <v>86</v>
      </c>
      <c r="AY264" s="21" t="s">
        <v>121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1" t="s">
        <v>75</v>
      </c>
      <c r="BK264" s="143">
        <f>ROUND(L264*K264,2)</f>
        <v>0</v>
      </c>
      <c r="BL264" s="21" t="s">
        <v>124</v>
      </c>
      <c r="BM264" s="21" t="s">
        <v>201</v>
      </c>
    </row>
    <row r="265" spans="2:51" s="10" customFormat="1" ht="16.5" customHeight="1" hidden="1">
      <c r="B265" s="144"/>
      <c r="C265" s="145"/>
      <c r="D265" s="145"/>
      <c r="E265" s="146"/>
      <c r="F265" s="222"/>
      <c r="G265" s="223"/>
      <c r="H265" s="223"/>
      <c r="I265" s="223"/>
      <c r="J265" s="145"/>
      <c r="K265" s="147"/>
      <c r="L265" s="145"/>
      <c r="M265" s="145"/>
      <c r="N265" s="145"/>
      <c r="O265" s="145"/>
      <c r="P265" s="145"/>
      <c r="Q265" s="145"/>
      <c r="R265" s="148"/>
      <c r="T265" s="149"/>
      <c r="U265" s="145"/>
      <c r="V265" s="145"/>
      <c r="W265" s="145"/>
      <c r="X265" s="145"/>
      <c r="Y265" s="145"/>
      <c r="Z265" s="145"/>
      <c r="AA265" s="150"/>
      <c r="AT265" s="151" t="s">
        <v>126</v>
      </c>
      <c r="AU265" s="151" t="s">
        <v>86</v>
      </c>
      <c r="AV265" s="10" t="s">
        <v>86</v>
      </c>
      <c r="AW265" s="10" t="s">
        <v>28</v>
      </c>
      <c r="AX265" s="10" t="s">
        <v>70</v>
      </c>
      <c r="AY265" s="151" t="s">
        <v>121</v>
      </c>
    </row>
    <row r="266" spans="2:51" s="12" customFormat="1" ht="16.5" customHeight="1" hidden="1">
      <c r="B266" s="159"/>
      <c r="C266" s="160"/>
      <c r="D266" s="160"/>
      <c r="E266" s="161"/>
      <c r="F266" s="219"/>
      <c r="G266" s="220"/>
      <c r="H266" s="220"/>
      <c r="I266" s="220"/>
      <c r="J266" s="160"/>
      <c r="K266" s="162"/>
      <c r="L266" s="160"/>
      <c r="M266" s="160"/>
      <c r="N266" s="160"/>
      <c r="O266" s="160"/>
      <c r="P266" s="160"/>
      <c r="Q266" s="160"/>
      <c r="R266" s="163"/>
      <c r="T266" s="164"/>
      <c r="U266" s="160"/>
      <c r="V266" s="160"/>
      <c r="W266" s="160"/>
      <c r="X266" s="160"/>
      <c r="Y266" s="160"/>
      <c r="Z266" s="160"/>
      <c r="AA266" s="165"/>
      <c r="AT266" s="166" t="s">
        <v>126</v>
      </c>
      <c r="AU266" s="166" t="s">
        <v>86</v>
      </c>
      <c r="AV266" s="12" t="s">
        <v>124</v>
      </c>
      <c r="AW266" s="12" t="s">
        <v>28</v>
      </c>
      <c r="AX266" s="12" t="s">
        <v>75</v>
      </c>
      <c r="AY266" s="166" t="s">
        <v>121</v>
      </c>
    </row>
    <row r="267" spans="2:65" s="1" customFormat="1" ht="25.5" customHeight="1" hidden="1">
      <c r="B267" s="134"/>
      <c r="C267" s="135"/>
      <c r="D267" s="135"/>
      <c r="E267" s="136"/>
      <c r="F267" s="214"/>
      <c r="G267" s="214"/>
      <c r="H267" s="214"/>
      <c r="I267" s="214"/>
      <c r="J267" s="137"/>
      <c r="K267" s="138"/>
      <c r="L267" s="215"/>
      <c r="M267" s="215"/>
      <c r="N267" s="215"/>
      <c r="O267" s="215"/>
      <c r="P267" s="215"/>
      <c r="Q267" s="215"/>
      <c r="R267" s="139"/>
      <c r="T267" s="140" t="s">
        <v>5</v>
      </c>
      <c r="U267" s="43" t="s">
        <v>35</v>
      </c>
      <c r="V267" s="141">
        <v>0.3</v>
      </c>
      <c r="W267" s="141">
        <f>V267*K267</f>
        <v>0</v>
      </c>
      <c r="X267" s="141">
        <v>0</v>
      </c>
      <c r="Y267" s="141">
        <f>X267*K267</f>
        <v>0</v>
      </c>
      <c r="Z267" s="141">
        <v>0.068</v>
      </c>
      <c r="AA267" s="142">
        <f>Z267*K267</f>
        <v>0</v>
      </c>
      <c r="AR267" s="21" t="s">
        <v>124</v>
      </c>
      <c r="AT267" s="21" t="s">
        <v>122</v>
      </c>
      <c r="AU267" s="21" t="s">
        <v>86</v>
      </c>
      <c r="AY267" s="21" t="s">
        <v>121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1" t="s">
        <v>75</v>
      </c>
      <c r="BK267" s="143">
        <f>ROUND(L267*K267,2)</f>
        <v>0</v>
      </c>
      <c r="BL267" s="21" t="s">
        <v>124</v>
      </c>
      <c r="BM267" s="21" t="s">
        <v>202</v>
      </c>
    </row>
    <row r="268" spans="2:51" s="10" customFormat="1" ht="25.5" customHeight="1" hidden="1">
      <c r="B268" s="144"/>
      <c r="C268" s="145"/>
      <c r="D268" s="145"/>
      <c r="E268" s="146"/>
      <c r="F268" s="222"/>
      <c r="G268" s="223"/>
      <c r="H268" s="223"/>
      <c r="I268" s="223"/>
      <c r="J268" s="145"/>
      <c r="K268" s="147"/>
      <c r="L268" s="145"/>
      <c r="M268" s="145"/>
      <c r="N268" s="145"/>
      <c r="O268" s="145"/>
      <c r="P268" s="145"/>
      <c r="Q268" s="145"/>
      <c r="R268" s="148"/>
      <c r="T268" s="149"/>
      <c r="U268" s="145"/>
      <c r="V268" s="145"/>
      <c r="W268" s="145"/>
      <c r="X268" s="145"/>
      <c r="Y268" s="145"/>
      <c r="Z268" s="145"/>
      <c r="AA268" s="150"/>
      <c r="AT268" s="151" t="s">
        <v>126</v>
      </c>
      <c r="AU268" s="151" t="s">
        <v>86</v>
      </c>
      <c r="AV268" s="10" t="s">
        <v>86</v>
      </c>
      <c r="AW268" s="10" t="s">
        <v>28</v>
      </c>
      <c r="AX268" s="10" t="s">
        <v>70</v>
      </c>
      <c r="AY268" s="151" t="s">
        <v>121</v>
      </c>
    </row>
    <row r="269" spans="2:51" s="12" customFormat="1" ht="16.5" customHeight="1" hidden="1">
      <c r="B269" s="159"/>
      <c r="C269" s="160"/>
      <c r="D269" s="160"/>
      <c r="E269" s="161"/>
      <c r="F269" s="219"/>
      <c r="G269" s="220"/>
      <c r="H269" s="220"/>
      <c r="I269" s="220"/>
      <c r="J269" s="160"/>
      <c r="K269" s="162"/>
      <c r="L269" s="160"/>
      <c r="M269" s="160"/>
      <c r="N269" s="160"/>
      <c r="O269" s="160"/>
      <c r="P269" s="160"/>
      <c r="Q269" s="160"/>
      <c r="R269" s="163"/>
      <c r="T269" s="164"/>
      <c r="U269" s="160"/>
      <c r="V269" s="160"/>
      <c r="W269" s="160"/>
      <c r="X269" s="160"/>
      <c r="Y269" s="160"/>
      <c r="Z269" s="160"/>
      <c r="AA269" s="165"/>
      <c r="AT269" s="166" t="s">
        <v>126</v>
      </c>
      <c r="AU269" s="166" t="s">
        <v>86</v>
      </c>
      <c r="AV269" s="12" t="s">
        <v>124</v>
      </c>
      <c r="AW269" s="12" t="s">
        <v>28</v>
      </c>
      <c r="AX269" s="12" t="s">
        <v>75</v>
      </c>
      <c r="AY269" s="166" t="s">
        <v>121</v>
      </c>
    </row>
    <row r="270" spans="2:65" s="1" customFormat="1" ht="25.5" customHeight="1">
      <c r="B270" s="134"/>
      <c r="C270" s="135">
        <v>12</v>
      </c>
      <c r="D270" s="135" t="s">
        <v>122</v>
      </c>
      <c r="E270" s="136" t="s">
        <v>203</v>
      </c>
      <c r="F270" s="214" t="s">
        <v>204</v>
      </c>
      <c r="G270" s="214"/>
      <c r="H270" s="214"/>
      <c r="I270" s="214"/>
      <c r="J270" s="137" t="s">
        <v>138</v>
      </c>
      <c r="K270" s="138">
        <v>10</v>
      </c>
      <c r="L270" s="215"/>
      <c r="M270" s="215"/>
      <c r="N270" s="215"/>
      <c r="O270" s="215"/>
      <c r="P270" s="215"/>
      <c r="Q270" s="215"/>
      <c r="R270" s="139"/>
      <c r="T270" s="140" t="s">
        <v>5</v>
      </c>
      <c r="U270" s="43" t="s">
        <v>35</v>
      </c>
      <c r="V270" s="141">
        <v>0.235</v>
      </c>
      <c r="W270" s="141">
        <f>V270*K270</f>
        <v>2.3499999999999996</v>
      </c>
      <c r="X270" s="141">
        <v>0</v>
      </c>
      <c r="Y270" s="141">
        <f>X270*K270</f>
        <v>0</v>
      </c>
      <c r="Z270" s="141">
        <v>0.004</v>
      </c>
      <c r="AA270" s="142">
        <f>Z270*K270</f>
        <v>0.04</v>
      </c>
      <c r="AR270" s="21" t="s">
        <v>124</v>
      </c>
      <c r="AT270" s="21" t="s">
        <v>122</v>
      </c>
      <c r="AU270" s="21" t="s">
        <v>86</v>
      </c>
      <c r="AY270" s="21" t="s">
        <v>121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1" t="s">
        <v>75</v>
      </c>
      <c r="BK270" s="143">
        <f>ROUND(L270*K270,2)</f>
        <v>0</v>
      </c>
      <c r="BL270" s="21" t="s">
        <v>124</v>
      </c>
      <c r="BM270" s="21" t="s">
        <v>205</v>
      </c>
    </row>
    <row r="271" spans="2:63" s="9" customFormat="1" ht="29.9" customHeight="1">
      <c r="B271" s="123"/>
      <c r="C271" s="124"/>
      <c r="D271" s="133" t="s">
        <v>98</v>
      </c>
      <c r="E271" s="133"/>
      <c r="F271" s="133"/>
      <c r="G271" s="133"/>
      <c r="H271" s="133"/>
      <c r="I271" s="133"/>
      <c r="J271" s="133"/>
      <c r="K271" s="133"/>
      <c r="L271" s="133"/>
      <c r="M271" s="133"/>
      <c r="N271" s="216"/>
      <c r="O271" s="217"/>
      <c r="P271" s="217"/>
      <c r="Q271" s="217"/>
      <c r="R271" s="126"/>
      <c r="T271" s="127"/>
      <c r="U271" s="124"/>
      <c r="V271" s="124"/>
      <c r="W271" s="128">
        <f>SUM(W272:W278)</f>
        <v>46.410000000000004</v>
      </c>
      <c r="X271" s="124"/>
      <c r="Y271" s="128">
        <f>SUM(Y272:Y278)</f>
        <v>0</v>
      </c>
      <c r="Z271" s="124"/>
      <c r="AA271" s="129">
        <f>SUM(AA272:AA278)</f>
        <v>0</v>
      </c>
      <c r="AR271" s="130" t="s">
        <v>75</v>
      </c>
      <c r="AT271" s="131" t="s">
        <v>69</v>
      </c>
      <c r="AU271" s="131" t="s">
        <v>75</v>
      </c>
      <c r="AY271" s="130" t="s">
        <v>121</v>
      </c>
      <c r="BK271" s="132">
        <f>SUM(BK272:BK278)</f>
        <v>0</v>
      </c>
    </row>
    <row r="272" spans="2:65" s="1" customFormat="1" ht="38.25" customHeight="1">
      <c r="B272" s="134"/>
      <c r="C272" s="135">
        <v>13</v>
      </c>
      <c r="D272" s="135" t="s">
        <v>122</v>
      </c>
      <c r="E272" s="136" t="s">
        <v>206</v>
      </c>
      <c r="F272" s="214" t="s">
        <v>207</v>
      </c>
      <c r="G272" s="214"/>
      <c r="H272" s="214"/>
      <c r="I272" s="214"/>
      <c r="J272" s="137" t="s">
        <v>208</v>
      </c>
      <c r="K272" s="138">
        <v>10</v>
      </c>
      <c r="L272" s="215"/>
      <c r="M272" s="215"/>
      <c r="N272" s="215"/>
      <c r="O272" s="215"/>
      <c r="P272" s="215"/>
      <c r="Q272" s="215"/>
      <c r="R272" s="139"/>
      <c r="T272" s="140" t="s">
        <v>5</v>
      </c>
      <c r="U272" s="43" t="s">
        <v>35</v>
      </c>
      <c r="V272" s="141">
        <v>4.25</v>
      </c>
      <c r="W272" s="141">
        <f>V272*K272</f>
        <v>42.5</v>
      </c>
      <c r="X272" s="141">
        <v>0</v>
      </c>
      <c r="Y272" s="141">
        <f>X272*K272</f>
        <v>0</v>
      </c>
      <c r="Z272" s="141">
        <v>0</v>
      </c>
      <c r="AA272" s="142">
        <f>Z272*K272</f>
        <v>0</v>
      </c>
      <c r="AR272" s="21" t="s">
        <v>124</v>
      </c>
      <c r="AT272" s="21" t="s">
        <v>122</v>
      </c>
      <c r="AU272" s="21" t="s">
        <v>86</v>
      </c>
      <c r="AY272" s="21" t="s">
        <v>121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1" t="s">
        <v>75</v>
      </c>
      <c r="BK272" s="143">
        <f>ROUND(L272*K272,2)</f>
        <v>0</v>
      </c>
      <c r="BL272" s="21" t="s">
        <v>124</v>
      </c>
      <c r="BM272" s="21" t="s">
        <v>209</v>
      </c>
    </row>
    <row r="273" spans="2:65" s="1" customFormat="1" ht="38.25" customHeight="1">
      <c r="B273" s="134"/>
      <c r="C273" s="135">
        <v>14</v>
      </c>
      <c r="D273" s="135" t="s">
        <v>122</v>
      </c>
      <c r="E273" s="136" t="s">
        <v>210</v>
      </c>
      <c r="F273" s="214" t="s">
        <v>211</v>
      </c>
      <c r="G273" s="214"/>
      <c r="H273" s="214"/>
      <c r="I273" s="214"/>
      <c r="J273" s="137" t="s">
        <v>208</v>
      </c>
      <c r="K273" s="138">
        <v>10</v>
      </c>
      <c r="L273" s="215"/>
      <c r="M273" s="215"/>
      <c r="N273" s="215"/>
      <c r="O273" s="215"/>
      <c r="P273" s="215"/>
      <c r="Q273" s="215"/>
      <c r="R273" s="139"/>
      <c r="T273" s="140" t="s">
        <v>5</v>
      </c>
      <c r="U273" s="43" t="s">
        <v>35</v>
      </c>
      <c r="V273" s="141">
        <v>0.26</v>
      </c>
      <c r="W273" s="141">
        <f>V273*K273</f>
        <v>2.6</v>
      </c>
      <c r="X273" s="141">
        <v>0</v>
      </c>
      <c r="Y273" s="141">
        <f>X273*K273</f>
        <v>0</v>
      </c>
      <c r="Z273" s="141">
        <v>0</v>
      </c>
      <c r="AA273" s="142">
        <f>Z273*K273</f>
        <v>0</v>
      </c>
      <c r="AR273" s="21" t="s">
        <v>124</v>
      </c>
      <c r="AT273" s="21" t="s">
        <v>122</v>
      </c>
      <c r="AU273" s="21" t="s">
        <v>86</v>
      </c>
      <c r="AY273" s="21" t="s">
        <v>121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1" t="s">
        <v>75</v>
      </c>
      <c r="BK273" s="143">
        <f>ROUND(L273*K273,2)</f>
        <v>0</v>
      </c>
      <c r="BL273" s="21" t="s">
        <v>124</v>
      </c>
      <c r="BM273" s="21" t="s">
        <v>212</v>
      </c>
    </row>
    <row r="274" spans="2:65" s="1" customFormat="1" ht="38.25" customHeight="1">
      <c r="B274" s="134"/>
      <c r="C274" s="135">
        <v>15</v>
      </c>
      <c r="D274" s="135" t="s">
        <v>122</v>
      </c>
      <c r="E274" s="136" t="s">
        <v>213</v>
      </c>
      <c r="F274" s="214" t="s">
        <v>214</v>
      </c>
      <c r="G274" s="214"/>
      <c r="H274" s="214"/>
      <c r="I274" s="214"/>
      <c r="J274" s="137" t="s">
        <v>208</v>
      </c>
      <c r="K274" s="138">
        <v>10</v>
      </c>
      <c r="L274" s="215"/>
      <c r="M274" s="215"/>
      <c r="N274" s="215"/>
      <c r="O274" s="215"/>
      <c r="P274" s="215"/>
      <c r="Q274" s="215"/>
      <c r="R274" s="139"/>
      <c r="T274" s="140" t="s">
        <v>5</v>
      </c>
      <c r="U274" s="43" t="s">
        <v>35</v>
      </c>
      <c r="V274" s="141">
        <v>0.125</v>
      </c>
      <c r="W274" s="141">
        <f>V274*K274</f>
        <v>1.25</v>
      </c>
      <c r="X274" s="141">
        <v>0</v>
      </c>
      <c r="Y274" s="141">
        <f>X274*K274</f>
        <v>0</v>
      </c>
      <c r="Z274" s="141">
        <v>0</v>
      </c>
      <c r="AA274" s="142">
        <f>Z274*K274</f>
        <v>0</v>
      </c>
      <c r="AR274" s="21" t="s">
        <v>124</v>
      </c>
      <c r="AT274" s="21" t="s">
        <v>122</v>
      </c>
      <c r="AU274" s="21" t="s">
        <v>86</v>
      </c>
      <c r="AY274" s="21" t="s">
        <v>121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1" t="s">
        <v>75</v>
      </c>
      <c r="BK274" s="143">
        <f>ROUND(L274*K274,2)</f>
        <v>0</v>
      </c>
      <c r="BL274" s="21" t="s">
        <v>124</v>
      </c>
      <c r="BM274" s="21" t="s">
        <v>215</v>
      </c>
    </row>
    <row r="275" spans="2:65" s="1" customFormat="1" ht="25.5" customHeight="1">
      <c r="B275" s="134"/>
      <c r="C275" s="135">
        <v>16</v>
      </c>
      <c r="D275" s="135" t="s">
        <v>122</v>
      </c>
      <c r="E275" s="136" t="s">
        <v>216</v>
      </c>
      <c r="F275" s="214" t="s">
        <v>217</v>
      </c>
      <c r="G275" s="214"/>
      <c r="H275" s="214"/>
      <c r="I275" s="214"/>
      <c r="J275" s="137" t="s">
        <v>208</v>
      </c>
      <c r="K275" s="138">
        <v>10</v>
      </c>
      <c r="L275" s="215"/>
      <c r="M275" s="215"/>
      <c r="N275" s="215"/>
      <c r="O275" s="215"/>
      <c r="P275" s="215"/>
      <c r="Q275" s="215"/>
      <c r="R275" s="139"/>
      <c r="T275" s="140" t="s">
        <v>5</v>
      </c>
      <c r="U275" s="43" t="s">
        <v>35</v>
      </c>
      <c r="V275" s="141">
        <v>0.006</v>
      </c>
      <c r="W275" s="141">
        <f>V275*K275</f>
        <v>0.06</v>
      </c>
      <c r="X275" s="141">
        <v>0</v>
      </c>
      <c r="Y275" s="141">
        <f>X275*K275</f>
        <v>0</v>
      </c>
      <c r="Z275" s="141">
        <v>0</v>
      </c>
      <c r="AA275" s="142">
        <f>Z275*K275</f>
        <v>0</v>
      </c>
      <c r="AR275" s="21" t="s">
        <v>124</v>
      </c>
      <c r="AT275" s="21" t="s">
        <v>122</v>
      </c>
      <c r="AU275" s="21" t="s">
        <v>86</v>
      </c>
      <c r="AY275" s="21" t="s">
        <v>121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1" t="s">
        <v>75</v>
      </c>
      <c r="BK275" s="143">
        <f>ROUND(L275*K275,2)</f>
        <v>0</v>
      </c>
      <c r="BL275" s="21" t="s">
        <v>124</v>
      </c>
      <c r="BM275" s="21" t="s">
        <v>218</v>
      </c>
    </row>
    <row r="276" spans="2:51" s="10" customFormat="1" ht="16.5" customHeight="1" hidden="1">
      <c r="B276" s="144"/>
      <c r="C276" s="145"/>
      <c r="D276" s="145"/>
      <c r="E276" s="146"/>
      <c r="F276" s="222"/>
      <c r="G276" s="223"/>
      <c r="H276" s="223"/>
      <c r="I276" s="223"/>
      <c r="J276" s="145"/>
      <c r="K276" s="147"/>
      <c r="L276" s="145"/>
      <c r="M276" s="145"/>
      <c r="N276" s="145"/>
      <c r="O276" s="145"/>
      <c r="P276" s="145"/>
      <c r="Q276" s="145"/>
      <c r="R276" s="148"/>
      <c r="T276" s="149"/>
      <c r="U276" s="145"/>
      <c r="V276" s="145"/>
      <c r="W276" s="145"/>
      <c r="X276" s="145"/>
      <c r="Y276" s="145"/>
      <c r="Z276" s="145"/>
      <c r="AA276" s="150"/>
      <c r="AT276" s="151" t="s">
        <v>126</v>
      </c>
      <c r="AU276" s="151" t="s">
        <v>86</v>
      </c>
      <c r="AV276" s="10" t="s">
        <v>86</v>
      </c>
      <c r="AW276" s="10" t="s">
        <v>28</v>
      </c>
      <c r="AX276" s="10" t="s">
        <v>70</v>
      </c>
      <c r="AY276" s="151" t="s">
        <v>121</v>
      </c>
    </row>
    <row r="277" spans="2:51" s="12" customFormat="1" ht="16.5" customHeight="1" hidden="1">
      <c r="B277" s="159"/>
      <c r="C277" s="160"/>
      <c r="D277" s="160"/>
      <c r="E277" s="161"/>
      <c r="F277" s="219"/>
      <c r="G277" s="220"/>
      <c r="H277" s="220"/>
      <c r="I277" s="220"/>
      <c r="J277" s="160"/>
      <c r="K277" s="162"/>
      <c r="L277" s="160"/>
      <c r="M277" s="160"/>
      <c r="N277" s="160"/>
      <c r="O277" s="160"/>
      <c r="P277" s="160"/>
      <c r="Q277" s="160"/>
      <c r="R277" s="163"/>
      <c r="T277" s="164"/>
      <c r="U277" s="160"/>
      <c r="V277" s="160"/>
      <c r="W277" s="160"/>
      <c r="X277" s="160"/>
      <c r="Y277" s="160"/>
      <c r="Z277" s="160"/>
      <c r="AA277" s="165"/>
      <c r="AT277" s="166" t="s">
        <v>126</v>
      </c>
      <c r="AU277" s="166" t="s">
        <v>86</v>
      </c>
      <c r="AV277" s="12" t="s">
        <v>124</v>
      </c>
      <c r="AW277" s="12" t="s">
        <v>28</v>
      </c>
      <c r="AX277" s="12" t="s">
        <v>75</v>
      </c>
      <c r="AY277" s="166" t="s">
        <v>121</v>
      </c>
    </row>
    <row r="278" spans="2:65" s="1" customFormat="1" ht="38.25" customHeight="1">
      <c r="B278" s="134"/>
      <c r="C278" s="135">
        <v>17</v>
      </c>
      <c r="D278" s="135" t="s">
        <v>122</v>
      </c>
      <c r="E278" s="136" t="s">
        <v>219</v>
      </c>
      <c r="F278" s="214" t="s">
        <v>220</v>
      </c>
      <c r="G278" s="214"/>
      <c r="H278" s="214"/>
      <c r="I278" s="214"/>
      <c r="J278" s="137" t="s">
        <v>208</v>
      </c>
      <c r="K278" s="138">
        <v>10</v>
      </c>
      <c r="L278" s="215"/>
      <c r="M278" s="215"/>
      <c r="N278" s="215"/>
      <c r="O278" s="215"/>
      <c r="P278" s="215"/>
      <c r="Q278" s="215"/>
      <c r="R278" s="139"/>
      <c r="T278" s="140" t="s">
        <v>5</v>
      </c>
      <c r="U278" s="43" t="s">
        <v>35</v>
      </c>
      <c r="V278" s="141">
        <v>0</v>
      </c>
      <c r="W278" s="141">
        <f>V278*K278</f>
        <v>0</v>
      </c>
      <c r="X278" s="141">
        <v>0</v>
      </c>
      <c r="Y278" s="141">
        <f>X278*K278</f>
        <v>0</v>
      </c>
      <c r="Z278" s="141">
        <v>0</v>
      </c>
      <c r="AA278" s="142">
        <f>Z278*K278</f>
        <v>0</v>
      </c>
      <c r="AR278" s="21" t="s">
        <v>124</v>
      </c>
      <c r="AT278" s="21" t="s">
        <v>122</v>
      </c>
      <c r="AU278" s="21" t="s">
        <v>86</v>
      </c>
      <c r="AY278" s="21" t="s">
        <v>121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1" t="s">
        <v>75</v>
      </c>
      <c r="BK278" s="143">
        <f>ROUND(L278*K278,2)</f>
        <v>0</v>
      </c>
      <c r="BL278" s="21" t="s">
        <v>124</v>
      </c>
      <c r="BM278" s="21" t="s">
        <v>221</v>
      </c>
    </row>
    <row r="279" spans="2:63" s="9" customFormat="1" ht="29.9" customHeight="1">
      <c r="B279" s="123"/>
      <c r="C279" s="124"/>
      <c r="D279" s="133" t="s">
        <v>99</v>
      </c>
      <c r="E279" s="133"/>
      <c r="F279" s="133"/>
      <c r="G279" s="133"/>
      <c r="H279" s="133"/>
      <c r="I279" s="133"/>
      <c r="J279" s="133"/>
      <c r="K279" s="133"/>
      <c r="L279" s="133"/>
      <c r="M279" s="133"/>
      <c r="N279" s="216"/>
      <c r="O279" s="217"/>
      <c r="P279" s="217"/>
      <c r="Q279" s="217"/>
      <c r="R279" s="126"/>
      <c r="T279" s="127"/>
      <c r="U279" s="124"/>
      <c r="V279" s="124"/>
      <c r="W279" s="128">
        <f>W280</f>
        <v>0.636</v>
      </c>
      <c r="X279" s="124"/>
      <c r="Y279" s="128">
        <f>Y280</f>
        <v>0</v>
      </c>
      <c r="Z279" s="124"/>
      <c r="AA279" s="129">
        <f>AA280</f>
        <v>0</v>
      </c>
      <c r="AR279" s="130" t="s">
        <v>75</v>
      </c>
      <c r="AT279" s="131" t="s">
        <v>69</v>
      </c>
      <c r="AU279" s="131" t="s">
        <v>75</v>
      </c>
      <c r="AY279" s="130" t="s">
        <v>121</v>
      </c>
      <c r="BK279" s="132">
        <f>BK280</f>
        <v>0</v>
      </c>
    </row>
    <row r="280" spans="2:65" s="1" customFormat="1" ht="25.5" customHeight="1">
      <c r="B280" s="134"/>
      <c r="C280" s="135">
        <v>18</v>
      </c>
      <c r="D280" s="135" t="s">
        <v>122</v>
      </c>
      <c r="E280" s="136" t="s">
        <v>222</v>
      </c>
      <c r="F280" s="214" t="s">
        <v>223</v>
      </c>
      <c r="G280" s="214"/>
      <c r="H280" s="214"/>
      <c r="I280" s="214"/>
      <c r="J280" s="137" t="s">
        <v>208</v>
      </c>
      <c r="K280" s="138">
        <v>2</v>
      </c>
      <c r="L280" s="215"/>
      <c r="M280" s="215"/>
      <c r="N280" s="215"/>
      <c r="O280" s="215"/>
      <c r="P280" s="215"/>
      <c r="Q280" s="215"/>
      <c r="R280" s="139"/>
      <c r="T280" s="140" t="s">
        <v>5</v>
      </c>
      <c r="U280" s="43" t="s">
        <v>35</v>
      </c>
      <c r="V280" s="141">
        <v>0.318</v>
      </c>
      <c r="W280" s="141">
        <f>V280*K280</f>
        <v>0.636</v>
      </c>
      <c r="X280" s="141">
        <v>0</v>
      </c>
      <c r="Y280" s="141">
        <f>X280*K280</f>
        <v>0</v>
      </c>
      <c r="Z280" s="141">
        <v>0</v>
      </c>
      <c r="AA280" s="142">
        <f>Z280*K280</f>
        <v>0</v>
      </c>
      <c r="AR280" s="21" t="s">
        <v>124</v>
      </c>
      <c r="AT280" s="21" t="s">
        <v>122</v>
      </c>
      <c r="AU280" s="21" t="s">
        <v>86</v>
      </c>
      <c r="AY280" s="21" t="s">
        <v>121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1" t="s">
        <v>75</v>
      </c>
      <c r="BK280" s="143">
        <f>ROUND(L280*K280,2)</f>
        <v>0</v>
      </c>
      <c r="BL280" s="21" t="s">
        <v>124</v>
      </c>
      <c r="BM280" s="21" t="s">
        <v>224</v>
      </c>
    </row>
    <row r="281" spans="2:63" s="9" customFormat="1" ht="34.5" customHeight="1" hidden="1">
      <c r="B281" s="123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230"/>
      <c r="O281" s="231"/>
      <c r="P281" s="231"/>
      <c r="Q281" s="231"/>
      <c r="R281" s="126"/>
      <c r="T281" s="127"/>
      <c r="U281" s="124"/>
      <c r="V281" s="124"/>
      <c r="W281" s="128">
        <f>W282+W303+W311+W321+W337+W351+W357+W361+W368+W381+W395+W407+W412+W441+W449+W470+W486+W495</f>
        <v>46.362</v>
      </c>
      <c r="X281" s="124"/>
      <c r="Y281" s="128">
        <f>Y282+Y303+Y311+Y321+Y337+Y351+Y357+Y361+Y368+Y381+Y395+Y407+Y412+Y441+Y449+Y470+Y486+Y495</f>
        <v>0.08184999999999999</v>
      </c>
      <c r="Z281" s="124"/>
      <c r="AA281" s="129">
        <f>AA282+AA303+AA311+AA321+AA337+AA351+AA357+AA361+AA368+AA381+AA395+AA407+AA412+AA441+AA449+AA470+AA486+AA495</f>
        <v>0</v>
      </c>
      <c r="AR281" s="130" t="s">
        <v>86</v>
      </c>
      <c r="AT281" s="131" t="s">
        <v>69</v>
      </c>
      <c r="AU281" s="131" t="s">
        <v>70</v>
      </c>
      <c r="AY281" s="130" t="s">
        <v>121</v>
      </c>
      <c r="BK281" s="132">
        <f>BK282+BK303+BK311+BK321+BK337+BK351+BK357+BK361+BK368+BK381+BK395+BK407+BK412+BK441+BK449+BK470+BK486+BK495</f>
        <v>0</v>
      </c>
    </row>
    <row r="282" spans="2:63" s="9" customFormat="1" ht="19.5" customHeight="1" hidden="1">
      <c r="B282" s="123"/>
      <c r="C282" s="124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232"/>
      <c r="O282" s="233"/>
      <c r="P282" s="233"/>
      <c r="Q282" s="233"/>
      <c r="R282" s="126"/>
      <c r="T282" s="127"/>
      <c r="U282" s="124"/>
      <c r="V282" s="124"/>
      <c r="W282" s="128">
        <f>SUM(W283:W302)</f>
        <v>0</v>
      </c>
      <c r="X282" s="124"/>
      <c r="Y282" s="128">
        <f>SUM(Y283:Y302)</f>
        <v>0</v>
      </c>
      <c r="Z282" s="124"/>
      <c r="AA282" s="129">
        <f>SUM(AA283:AA302)</f>
        <v>0</v>
      </c>
      <c r="AR282" s="130" t="s">
        <v>86</v>
      </c>
      <c r="AT282" s="131" t="s">
        <v>69</v>
      </c>
      <c r="AU282" s="131" t="s">
        <v>75</v>
      </c>
      <c r="AY282" s="130" t="s">
        <v>121</v>
      </c>
      <c r="BK282" s="132">
        <f>SUM(BK283:BK302)</f>
        <v>0</v>
      </c>
    </row>
    <row r="283" spans="2:65" s="1" customFormat="1" ht="25.5" customHeight="1" hidden="1">
      <c r="B283" s="134"/>
      <c r="C283" s="135"/>
      <c r="D283" s="135"/>
      <c r="E283" s="136"/>
      <c r="F283" s="214"/>
      <c r="G283" s="214"/>
      <c r="H283" s="214"/>
      <c r="I283" s="214"/>
      <c r="J283" s="137"/>
      <c r="K283" s="138"/>
      <c r="L283" s="215"/>
      <c r="M283" s="215"/>
      <c r="N283" s="215"/>
      <c r="O283" s="215"/>
      <c r="P283" s="215"/>
      <c r="Q283" s="215"/>
      <c r="R283" s="139"/>
      <c r="T283" s="140" t="s">
        <v>5</v>
      </c>
      <c r="U283" s="43" t="s">
        <v>35</v>
      </c>
      <c r="V283" s="141">
        <v>0.26</v>
      </c>
      <c r="W283" s="141">
        <f>V283*K283</f>
        <v>0</v>
      </c>
      <c r="X283" s="141">
        <v>0.0004</v>
      </c>
      <c r="Y283" s="141">
        <f>X283*K283</f>
        <v>0</v>
      </c>
      <c r="Z283" s="141">
        <v>0</v>
      </c>
      <c r="AA283" s="142">
        <f>Z283*K283</f>
        <v>0</v>
      </c>
      <c r="AR283" s="21" t="s">
        <v>147</v>
      </c>
      <c r="AT283" s="21" t="s">
        <v>122</v>
      </c>
      <c r="AU283" s="21" t="s">
        <v>86</v>
      </c>
      <c r="AY283" s="21" t="s">
        <v>121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1" t="s">
        <v>75</v>
      </c>
      <c r="BK283" s="143">
        <f>ROUND(L283*K283,2)</f>
        <v>0</v>
      </c>
      <c r="BL283" s="21" t="s">
        <v>147</v>
      </c>
      <c r="BM283" s="21" t="s">
        <v>225</v>
      </c>
    </row>
    <row r="284" spans="2:51" s="10" customFormat="1" ht="16.5" customHeight="1" hidden="1">
      <c r="B284" s="144"/>
      <c r="C284" s="145"/>
      <c r="D284" s="145"/>
      <c r="E284" s="146"/>
      <c r="F284" s="222"/>
      <c r="G284" s="223"/>
      <c r="H284" s="223"/>
      <c r="I284" s="223"/>
      <c r="J284" s="145"/>
      <c r="K284" s="147"/>
      <c r="L284" s="145"/>
      <c r="M284" s="145"/>
      <c r="N284" s="145"/>
      <c r="O284" s="145"/>
      <c r="P284" s="145"/>
      <c r="Q284" s="145"/>
      <c r="R284" s="148"/>
      <c r="T284" s="149"/>
      <c r="U284" s="145"/>
      <c r="V284" s="145"/>
      <c r="W284" s="145"/>
      <c r="X284" s="145"/>
      <c r="Y284" s="145"/>
      <c r="Z284" s="145"/>
      <c r="AA284" s="150"/>
      <c r="AT284" s="151" t="s">
        <v>126</v>
      </c>
      <c r="AU284" s="151" t="s">
        <v>86</v>
      </c>
      <c r="AV284" s="10" t="s">
        <v>86</v>
      </c>
      <c r="AW284" s="10" t="s">
        <v>28</v>
      </c>
      <c r="AX284" s="10" t="s">
        <v>70</v>
      </c>
      <c r="AY284" s="151" t="s">
        <v>121</v>
      </c>
    </row>
    <row r="285" spans="2:51" s="12" customFormat="1" ht="16.5" customHeight="1" hidden="1">
      <c r="B285" s="159"/>
      <c r="C285" s="160"/>
      <c r="D285" s="160"/>
      <c r="E285" s="161"/>
      <c r="F285" s="219"/>
      <c r="G285" s="220"/>
      <c r="H285" s="220"/>
      <c r="I285" s="220"/>
      <c r="J285" s="160"/>
      <c r="K285" s="162"/>
      <c r="L285" s="160"/>
      <c r="M285" s="160"/>
      <c r="N285" s="160"/>
      <c r="O285" s="160"/>
      <c r="P285" s="160"/>
      <c r="Q285" s="160"/>
      <c r="R285" s="163"/>
      <c r="T285" s="164"/>
      <c r="U285" s="160"/>
      <c r="V285" s="160"/>
      <c r="W285" s="160"/>
      <c r="X285" s="160"/>
      <c r="Y285" s="160"/>
      <c r="Z285" s="160"/>
      <c r="AA285" s="165"/>
      <c r="AT285" s="166" t="s">
        <v>126</v>
      </c>
      <c r="AU285" s="166" t="s">
        <v>86</v>
      </c>
      <c r="AV285" s="12" t="s">
        <v>124</v>
      </c>
      <c r="AW285" s="12" t="s">
        <v>28</v>
      </c>
      <c r="AX285" s="12" t="s">
        <v>75</v>
      </c>
      <c r="AY285" s="166" t="s">
        <v>121</v>
      </c>
    </row>
    <row r="286" spans="2:65" s="1" customFormat="1" ht="16.5" customHeight="1" hidden="1">
      <c r="B286" s="134"/>
      <c r="C286" s="167"/>
      <c r="D286" s="167"/>
      <c r="E286" s="168"/>
      <c r="F286" s="221"/>
      <c r="G286" s="221"/>
      <c r="H286" s="221"/>
      <c r="I286" s="221"/>
      <c r="J286" s="169"/>
      <c r="K286" s="170"/>
      <c r="L286" s="218"/>
      <c r="M286" s="218"/>
      <c r="N286" s="218"/>
      <c r="O286" s="215"/>
      <c r="P286" s="215"/>
      <c r="Q286" s="215"/>
      <c r="R286" s="139"/>
      <c r="T286" s="140" t="s">
        <v>5</v>
      </c>
      <c r="U286" s="43" t="s">
        <v>35</v>
      </c>
      <c r="V286" s="141">
        <v>0</v>
      </c>
      <c r="W286" s="141">
        <f>V286*K286</f>
        <v>0</v>
      </c>
      <c r="X286" s="141">
        <v>0.00388</v>
      </c>
      <c r="Y286" s="141">
        <f>X286*K286</f>
        <v>0</v>
      </c>
      <c r="Z286" s="141">
        <v>0</v>
      </c>
      <c r="AA286" s="142">
        <f>Z286*K286</f>
        <v>0</v>
      </c>
      <c r="AR286" s="21" t="s">
        <v>185</v>
      </c>
      <c r="AT286" s="21" t="s">
        <v>150</v>
      </c>
      <c r="AU286" s="21" t="s">
        <v>86</v>
      </c>
      <c r="AY286" s="21" t="s">
        <v>121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1" t="s">
        <v>75</v>
      </c>
      <c r="BK286" s="143">
        <f>ROUND(L286*K286,2)</f>
        <v>0</v>
      </c>
      <c r="BL286" s="21" t="s">
        <v>147</v>
      </c>
      <c r="BM286" s="21" t="s">
        <v>226</v>
      </c>
    </row>
    <row r="287" spans="2:65" s="1" customFormat="1" ht="25.5" customHeight="1" hidden="1">
      <c r="B287" s="134"/>
      <c r="C287" s="135"/>
      <c r="D287" s="135"/>
      <c r="E287" s="136"/>
      <c r="F287" s="214"/>
      <c r="G287" s="214"/>
      <c r="H287" s="214"/>
      <c r="I287" s="214"/>
      <c r="J287" s="137"/>
      <c r="K287" s="138"/>
      <c r="L287" s="215"/>
      <c r="M287" s="215"/>
      <c r="N287" s="215"/>
      <c r="O287" s="215"/>
      <c r="P287" s="215"/>
      <c r="Q287" s="215"/>
      <c r="R287" s="139"/>
      <c r="T287" s="140" t="s">
        <v>5</v>
      </c>
      <c r="U287" s="43" t="s">
        <v>35</v>
      </c>
      <c r="V287" s="141">
        <v>0.122</v>
      </c>
      <c r="W287" s="141">
        <f>V287*K287</f>
        <v>0</v>
      </c>
      <c r="X287" s="141">
        <v>0.00068</v>
      </c>
      <c r="Y287" s="141">
        <f>X287*K287</f>
        <v>0</v>
      </c>
      <c r="Z287" s="141">
        <v>0</v>
      </c>
      <c r="AA287" s="142">
        <f>Z287*K287</f>
        <v>0</v>
      </c>
      <c r="AR287" s="21" t="s">
        <v>147</v>
      </c>
      <c r="AT287" s="21" t="s">
        <v>122</v>
      </c>
      <c r="AU287" s="21" t="s">
        <v>86</v>
      </c>
      <c r="AY287" s="21" t="s">
        <v>121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1" t="s">
        <v>75</v>
      </c>
      <c r="BK287" s="143">
        <f>ROUND(L287*K287,2)</f>
        <v>0</v>
      </c>
      <c r="BL287" s="21" t="s">
        <v>147</v>
      </c>
      <c r="BM287" s="21" t="s">
        <v>227</v>
      </c>
    </row>
    <row r="288" spans="2:51" s="10" customFormat="1" ht="16.5" customHeight="1" hidden="1">
      <c r="B288" s="144"/>
      <c r="C288" s="145"/>
      <c r="D288" s="145"/>
      <c r="E288" s="146"/>
      <c r="F288" s="222"/>
      <c r="G288" s="223"/>
      <c r="H288" s="223"/>
      <c r="I288" s="223"/>
      <c r="J288" s="145"/>
      <c r="K288" s="147"/>
      <c r="L288" s="145"/>
      <c r="M288" s="145"/>
      <c r="N288" s="145"/>
      <c r="O288" s="145"/>
      <c r="P288" s="145"/>
      <c r="Q288" s="145"/>
      <c r="R288" s="148"/>
      <c r="T288" s="149"/>
      <c r="U288" s="145"/>
      <c r="V288" s="145"/>
      <c r="W288" s="145"/>
      <c r="X288" s="145"/>
      <c r="Y288" s="145"/>
      <c r="Z288" s="145"/>
      <c r="AA288" s="150"/>
      <c r="AT288" s="151" t="s">
        <v>126</v>
      </c>
      <c r="AU288" s="151" t="s">
        <v>86</v>
      </c>
      <c r="AV288" s="10" t="s">
        <v>86</v>
      </c>
      <c r="AW288" s="10" t="s">
        <v>28</v>
      </c>
      <c r="AX288" s="10" t="s">
        <v>70</v>
      </c>
      <c r="AY288" s="151" t="s">
        <v>121</v>
      </c>
    </row>
    <row r="289" spans="2:51" s="12" customFormat="1" ht="16.5" customHeight="1" hidden="1">
      <c r="B289" s="159"/>
      <c r="C289" s="160"/>
      <c r="D289" s="160"/>
      <c r="E289" s="161"/>
      <c r="F289" s="219"/>
      <c r="G289" s="220"/>
      <c r="H289" s="220"/>
      <c r="I289" s="220"/>
      <c r="J289" s="160"/>
      <c r="K289" s="162"/>
      <c r="L289" s="160"/>
      <c r="M289" s="160"/>
      <c r="N289" s="160"/>
      <c r="O289" s="160"/>
      <c r="P289" s="160"/>
      <c r="Q289" s="160"/>
      <c r="R289" s="163"/>
      <c r="T289" s="164"/>
      <c r="U289" s="160"/>
      <c r="V289" s="160"/>
      <c r="W289" s="160"/>
      <c r="X289" s="160"/>
      <c r="Y289" s="160"/>
      <c r="Z289" s="160"/>
      <c r="AA289" s="165"/>
      <c r="AT289" s="166" t="s">
        <v>126</v>
      </c>
      <c r="AU289" s="166" t="s">
        <v>86</v>
      </c>
      <c r="AV289" s="12" t="s">
        <v>124</v>
      </c>
      <c r="AW289" s="12" t="s">
        <v>28</v>
      </c>
      <c r="AX289" s="12" t="s">
        <v>75</v>
      </c>
      <c r="AY289" s="166" t="s">
        <v>121</v>
      </c>
    </row>
    <row r="290" spans="2:65" s="1" customFormat="1" ht="25.5" customHeight="1" hidden="1">
      <c r="B290" s="134"/>
      <c r="C290" s="135"/>
      <c r="D290" s="135"/>
      <c r="E290" s="136"/>
      <c r="F290" s="214"/>
      <c r="G290" s="214"/>
      <c r="H290" s="214"/>
      <c r="I290" s="214"/>
      <c r="J290" s="137"/>
      <c r="K290" s="138"/>
      <c r="L290" s="215"/>
      <c r="M290" s="215"/>
      <c r="N290" s="215"/>
      <c r="O290" s="215"/>
      <c r="P290" s="215"/>
      <c r="Q290" s="215"/>
      <c r="R290" s="139"/>
      <c r="T290" s="140" t="s">
        <v>5</v>
      </c>
      <c r="U290" s="43" t="s">
        <v>35</v>
      </c>
      <c r="V290" s="141">
        <v>0.196</v>
      </c>
      <c r="W290" s="141">
        <f>V290*K290</f>
        <v>0</v>
      </c>
      <c r="X290" s="141">
        <v>0</v>
      </c>
      <c r="Y290" s="141">
        <f>X290*K290</f>
        <v>0</v>
      </c>
      <c r="Z290" s="141">
        <v>0</v>
      </c>
      <c r="AA290" s="142">
        <f>Z290*K290</f>
        <v>0</v>
      </c>
      <c r="AR290" s="21" t="s">
        <v>147</v>
      </c>
      <c r="AT290" s="21" t="s">
        <v>122</v>
      </c>
      <c r="AU290" s="21" t="s">
        <v>86</v>
      </c>
      <c r="AY290" s="21" t="s">
        <v>121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1" t="s">
        <v>75</v>
      </c>
      <c r="BK290" s="143">
        <f>ROUND(L290*K290,2)</f>
        <v>0</v>
      </c>
      <c r="BL290" s="21" t="s">
        <v>147</v>
      </c>
      <c r="BM290" s="21" t="s">
        <v>228</v>
      </c>
    </row>
    <row r="291" spans="2:51" s="10" customFormat="1" ht="0.5" hidden="1">
      <c r="B291" s="144"/>
      <c r="C291" s="145"/>
      <c r="D291" s="145"/>
      <c r="E291" s="146"/>
      <c r="F291" s="222"/>
      <c r="G291" s="223"/>
      <c r="H291" s="223"/>
      <c r="I291" s="223"/>
      <c r="J291" s="145"/>
      <c r="K291" s="147"/>
      <c r="L291" s="145"/>
      <c r="M291" s="145"/>
      <c r="N291" s="145"/>
      <c r="O291" s="145"/>
      <c r="P291" s="145"/>
      <c r="Q291" s="145"/>
      <c r="R291" s="148"/>
      <c r="T291" s="149"/>
      <c r="U291" s="145"/>
      <c r="V291" s="145"/>
      <c r="W291" s="145"/>
      <c r="X291" s="145"/>
      <c r="Y291" s="145"/>
      <c r="Z291" s="145"/>
      <c r="AA291" s="150"/>
      <c r="AT291" s="151" t="s">
        <v>126</v>
      </c>
      <c r="AU291" s="151" t="s">
        <v>86</v>
      </c>
      <c r="AV291" s="10" t="s">
        <v>86</v>
      </c>
      <c r="AW291" s="10" t="s">
        <v>28</v>
      </c>
      <c r="AX291" s="10" t="s">
        <v>70</v>
      </c>
      <c r="AY291" s="151" t="s">
        <v>121</v>
      </c>
    </row>
    <row r="292" spans="2:51" s="12" customFormat="1" ht="16.5" customHeight="1" hidden="1">
      <c r="B292" s="159"/>
      <c r="C292" s="160"/>
      <c r="D292" s="160"/>
      <c r="E292" s="161"/>
      <c r="F292" s="219"/>
      <c r="G292" s="220"/>
      <c r="H292" s="220"/>
      <c r="I292" s="220"/>
      <c r="J292" s="160"/>
      <c r="K292" s="162"/>
      <c r="L292" s="160"/>
      <c r="M292" s="160"/>
      <c r="N292" s="160"/>
      <c r="O292" s="160"/>
      <c r="P292" s="160"/>
      <c r="Q292" s="160"/>
      <c r="R292" s="163"/>
      <c r="T292" s="164"/>
      <c r="U292" s="160"/>
      <c r="V292" s="160"/>
      <c r="W292" s="160"/>
      <c r="X292" s="160"/>
      <c r="Y292" s="160"/>
      <c r="Z292" s="160"/>
      <c r="AA292" s="165"/>
      <c r="AT292" s="166" t="s">
        <v>126</v>
      </c>
      <c r="AU292" s="166" t="s">
        <v>86</v>
      </c>
      <c r="AV292" s="12" t="s">
        <v>124</v>
      </c>
      <c r="AW292" s="12" t="s">
        <v>28</v>
      </c>
      <c r="AX292" s="12" t="s">
        <v>75</v>
      </c>
      <c r="AY292" s="166" t="s">
        <v>121</v>
      </c>
    </row>
    <row r="293" spans="2:65" s="1" customFormat="1" ht="16.5" customHeight="1" hidden="1">
      <c r="B293" s="134"/>
      <c r="C293" s="167"/>
      <c r="D293" s="167"/>
      <c r="E293" s="168"/>
      <c r="F293" s="221"/>
      <c r="G293" s="221"/>
      <c r="H293" s="221"/>
      <c r="I293" s="221"/>
      <c r="J293" s="169"/>
      <c r="K293" s="170"/>
      <c r="L293" s="218"/>
      <c r="M293" s="218"/>
      <c r="N293" s="218"/>
      <c r="O293" s="215"/>
      <c r="P293" s="215"/>
      <c r="Q293" s="215"/>
      <c r="R293" s="139"/>
      <c r="T293" s="140" t="s">
        <v>5</v>
      </c>
      <c r="U293" s="43" t="s">
        <v>35</v>
      </c>
      <c r="V293" s="141">
        <v>0</v>
      </c>
      <c r="W293" s="141">
        <f>V293*K293</f>
        <v>0</v>
      </c>
      <c r="X293" s="141">
        <v>0.00018</v>
      </c>
      <c r="Y293" s="141">
        <f>X293*K293</f>
        <v>0</v>
      </c>
      <c r="Z293" s="141">
        <v>0</v>
      </c>
      <c r="AA293" s="142">
        <f>Z293*K293</f>
        <v>0</v>
      </c>
      <c r="AR293" s="21" t="s">
        <v>185</v>
      </c>
      <c r="AT293" s="21" t="s">
        <v>150</v>
      </c>
      <c r="AU293" s="21" t="s">
        <v>86</v>
      </c>
      <c r="AY293" s="21" t="s">
        <v>121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1" t="s">
        <v>75</v>
      </c>
      <c r="BK293" s="143">
        <f>ROUND(L293*K293,2)</f>
        <v>0</v>
      </c>
      <c r="BL293" s="21" t="s">
        <v>147</v>
      </c>
      <c r="BM293" s="21" t="s">
        <v>229</v>
      </c>
    </row>
    <row r="294" spans="2:65" s="1" customFormat="1" ht="38" customHeight="1" hidden="1">
      <c r="B294" s="134"/>
      <c r="C294" s="135"/>
      <c r="D294" s="135"/>
      <c r="E294" s="136"/>
      <c r="F294" s="214"/>
      <c r="G294" s="214"/>
      <c r="H294" s="214"/>
      <c r="I294" s="214"/>
      <c r="J294" s="137"/>
      <c r="K294" s="138"/>
      <c r="L294" s="215"/>
      <c r="M294" s="215"/>
      <c r="N294" s="215"/>
      <c r="O294" s="215"/>
      <c r="P294" s="215"/>
      <c r="Q294" s="215"/>
      <c r="R294" s="139"/>
      <c r="T294" s="140" t="s">
        <v>5</v>
      </c>
      <c r="U294" s="43" t="s">
        <v>35</v>
      </c>
      <c r="V294" s="141">
        <v>0.22</v>
      </c>
      <c r="W294" s="141">
        <f>V294*K294</f>
        <v>0</v>
      </c>
      <c r="X294" s="141">
        <v>0.0045</v>
      </c>
      <c r="Y294" s="141">
        <f>X294*K294</f>
        <v>0</v>
      </c>
      <c r="Z294" s="141">
        <v>0</v>
      </c>
      <c r="AA294" s="142">
        <f>Z294*K294</f>
        <v>0</v>
      </c>
      <c r="AR294" s="21" t="s">
        <v>147</v>
      </c>
      <c r="AT294" s="21" t="s">
        <v>122</v>
      </c>
      <c r="AU294" s="21" t="s">
        <v>86</v>
      </c>
      <c r="AY294" s="21" t="s">
        <v>121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1" t="s">
        <v>75</v>
      </c>
      <c r="BK294" s="143">
        <f>ROUND(L294*K294,2)</f>
        <v>0</v>
      </c>
      <c r="BL294" s="21" t="s">
        <v>147</v>
      </c>
      <c r="BM294" s="21" t="s">
        <v>230</v>
      </c>
    </row>
    <row r="295" spans="2:51" s="10" customFormat="1" ht="16.5" customHeight="1" hidden="1">
      <c r="B295" s="144"/>
      <c r="C295" s="145"/>
      <c r="D295" s="145"/>
      <c r="E295" s="146"/>
      <c r="F295" s="222"/>
      <c r="G295" s="223"/>
      <c r="H295" s="223"/>
      <c r="I295" s="223"/>
      <c r="J295" s="145"/>
      <c r="K295" s="147"/>
      <c r="L295" s="145"/>
      <c r="M295" s="145"/>
      <c r="N295" s="145"/>
      <c r="O295" s="145"/>
      <c r="P295" s="145"/>
      <c r="Q295" s="145"/>
      <c r="R295" s="148"/>
      <c r="T295" s="149"/>
      <c r="U295" s="145"/>
      <c r="V295" s="145"/>
      <c r="W295" s="145"/>
      <c r="X295" s="145"/>
      <c r="Y295" s="145"/>
      <c r="Z295" s="145"/>
      <c r="AA295" s="150"/>
      <c r="AT295" s="151" t="s">
        <v>126</v>
      </c>
      <c r="AU295" s="151" t="s">
        <v>86</v>
      </c>
      <c r="AV295" s="10" t="s">
        <v>86</v>
      </c>
      <c r="AW295" s="10" t="s">
        <v>28</v>
      </c>
      <c r="AX295" s="10" t="s">
        <v>70</v>
      </c>
      <c r="AY295" s="151" t="s">
        <v>121</v>
      </c>
    </row>
    <row r="296" spans="2:51" s="12" customFormat="1" ht="16.5" customHeight="1" hidden="1">
      <c r="B296" s="159"/>
      <c r="C296" s="160"/>
      <c r="D296" s="160"/>
      <c r="E296" s="161"/>
      <c r="F296" s="219"/>
      <c r="G296" s="220"/>
      <c r="H296" s="220"/>
      <c r="I296" s="220"/>
      <c r="J296" s="160"/>
      <c r="K296" s="162"/>
      <c r="L296" s="160"/>
      <c r="M296" s="160"/>
      <c r="N296" s="160"/>
      <c r="O296" s="160"/>
      <c r="P296" s="160"/>
      <c r="Q296" s="160"/>
      <c r="R296" s="163"/>
      <c r="T296" s="164"/>
      <c r="U296" s="160"/>
      <c r="V296" s="160"/>
      <c r="W296" s="160"/>
      <c r="X296" s="160"/>
      <c r="Y296" s="160"/>
      <c r="Z296" s="160"/>
      <c r="AA296" s="165"/>
      <c r="AT296" s="166" t="s">
        <v>126</v>
      </c>
      <c r="AU296" s="166" t="s">
        <v>86</v>
      </c>
      <c r="AV296" s="12" t="s">
        <v>124</v>
      </c>
      <c r="AW296" s="12" t="s">
        <v>28</v>
      </c>
      <c r="AX296" s="12" t="s">
        <v>75</v>
      </c>
      <c r="AY296" s="166" t="s">
        <v>121</v>
      </c>
    </row>
    <row r="297" spans="2:65" s="1" customFormat="1" ht="38" customHeight="1" hidden="1">
      <c r="B297" s="134"/>
      <c r="C297" s="135"/>
      <c r="D297" s="135"/>
      <c r="E297" s="136"/>
      <c r="F297" s="214"/>
      <c r="G297" s="214"/>
      <c r="H297" s="214"/>
      <c r="I297" s="214"/>
      <c r="J297" s="137"/>
      <c r="K297" s="138"/>
      <c r="L297" s="215"/>
      <c r="M297" s="215"/>
      <c r="N297" s="215"/>
      <c r="O297" s="215"/>
      <c r="P297" s="215"/>
      <c r="Q297" s="215"/>
      <c r="R297" s="139"/>
      <c r="T297" s="140" t="s">
        <v>5</v>
      </c>
      <c r="U297" s="43" t="s">
        <v>35</v>
      </c>
      <c r="V297" s="141">
        <v>0.3</v>
      </c>
      <c r="W297" s="141">
        <f>V297*K297</f>
        <v>0</v>
      </c>
      <c r="X297" s="141">
        <v>0.0045</v>
      </c>
      <c r="Y297" s="141">
        <f>X297*K297</f>
        <v>0</v>
      </c>
      <c r="Z297" s="141">
        <v>0</v>
      </c>
      <c r="AA297" s="142">
        <f>Z297*K297</f>
        <v>0</v>
      </c>
      <c r="AR297" s="21" t="s">
        <v>147</v>
      </c>
      <c r="AT297" s="21" t="s">
        <v>122</v>
      </c>
      <c r="AU297" s="21" t="s">
        <v>86</v>
      </c>
      <c r="AY297" s="21" t="s">
        <v>121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1" t="s">
        <v>75</v>
      </c>
      <c r="BK297" s="143">
        <f>ROUND(L297*K297,2)</f>
        <v>0</v>
      </c>
      <c r="BL297" s="21" t="s">
        <v>147</v>
      </c>
      <c r="BM297" s="21" t="s">
        <v>231</v>
      </c>
    </row>
    <row r="298" spans="2:51" s="10" customFormat="1" ht="16.5" customHeight="1" hidden="1">
      <c r="B298" s="144"/>
      <c r="C298" s="145"/>
      <c r="D298" s="145"/>
      <c r="E298" s="146"/>
      <c r="F298" s="222"/>
      <c r="G298" s="223"/>
      <c r="H298" s="223"/>
      <c r="I298" s="223"/>
      <c r="J298" s="145"/>
      <c r="K298" s="147"/>
      <c r="L298" s="145"/>
      <c r="M298" s="145"/>
      <c r="N298" s="145"/>
      <c r="O298" s="145"/>
      <c r="P298" s="145"/>
      <c r="Q298" s="145"/>
      <c r="R298" s="148"/>
      <c r="T298" s="149"/>
      <c r="U298" s="145"/>
      <c r="V298" s="145"/>
      <c r="W298" s="145"/>
      <c r="X298" s="145"/>
      <c r="Y298" s="145"/>
      <c r="Z298" s="145"/>
      <c r="AA298" s="150"/>
      <c r="AT298" s="151" t="s">
        <v>126</v>
      </c>
      <c r="AU298" s="151" t="s">
        <v>86</v>
      </c>
      <c r="AV298" s="10" t="s">
        <v>86</v>
      </c>
      <c r="AW298" s="10" t="s">
        <v>28</v>
      </c>
      <c r="AX298" s="10" t="s">
        <v>70</v>
      </c>
      <c r="AY298" s="151" t="s">
        <v>121</v>
      </c>
    </row>
    <row r="299" spans="2:51" s="10" customFormat="1" ht="16.5" customHeight="1" hidden="1">
      <c r="B299" s="144"/>
      <c r="C299" s="145"/>
      <c r="D299" s="145"/>
      <c r="E299" s="146"/>
      <c r="F299" s="224"/>
      <c r="G299" s="225"/>
      <c r="H299" s="225"/>
      <c r="I299" s="225"/>
      <c r="J299" s="145"/>
      <c r="K299" s="147"/>
      <c r="L299" s="145"/>
      <c r="M299" s="145"/>
      <c r="N299" s="145"/>
      <c r="O299" s="145"/>
      <c r="P299" s="145"/>
      <c r="Q299" s="145"/>
      <c r="R299" s="148"/>
      <c r="T299" s="149"/>
      <c r="U299" s="145"/>
      <c r="V299" s="145"/>
      <c r="W299" s="145"/>
      <c r="X299" s="145"/>
      <c r="Y299" s="145"/>
      <c r="Z299" s="145"/>
      <c r="AA299" s="150"/>
      <c r="AT299" s="151" t="s">
        <v>126</v>
      </c>
      <c r="AU299" s="151" t="s">
        <v>86</v>
      </c>
      <c r="AV299" s="10" t="s">
        <v>86</v>
      </c>
      <c r="AW299" s="10" t="s">
        <v>28</v>
      </c>
      <c r="AX299" s="10" t="s">
        <v>70</v>
      </c>
      <c r="AY299" s="151" t="s">
        <v>121</v>
      </c>
    </row>
    <row r="300" spans="2:51" s="12" customFormat="1" ht="16.5" customHeight="1" hidden="1">
      <c r="B300" s="159"/>
      <c r="C300" s="160"/>
      <c r="D300" s="160"/>
      <c r="E300" s="161"/>
      <c r="F300" s="219"/>
      <c r="G300" s="220"/>
      <c r="H300" s="220"/>
      <c r="I300" s="220"/>
      <c r="J300" s="160"/>
      <c r="K300" s="162"/>
      <c r="L300" s="160"/>
      <c r="M300" s="160"/>
      <c r="N300" s="160"/>
      <c r="O300" s="160"/>
      <c r="P300" s="160"/>
      <c r="Q300" s="160"/>
      <c r="R300" s="163"/>
      <c r="T300" s="164"/>
      <c r="U300" s="160"/>
      <c r="V300" s="160"/>
      <c r="W300" s="160"/>
      <c r="X300" s="160"/>
      <c r="Y300" s="160"/>
      <c r="Z300" s="160"/>
      <c r="AA300" s="165"/>
      <c r="AT300" s="166" t="s">
        <v>126</v>
      </c>
      <c r="AU300" s="166" t="s">
        <v>86</v>
      </c>
      <c r="AV300" s="12" t="s">
        <v>124</v>
      </c>
      <c r="AW300" s="12" t="s">
        <v>28</v>
      </c>
      <c r="AX300" s="12" t="s">
        <v>75</v>
      </c>
      <c r="AY300" s="166" t="s">
        <v>121</v>
      </c>
    </row>
    <row r="301" spans="2:65" s="1" customFormat="1" ht="25.5" customHeight="1" hidden="1">
      <c r="B301" s="134"/>
      <c r="C301" s="135"/>
      <c r="D301" s="135"/>
      <c r="E301" s="136"/>
      <c r="F301" s="214"/>
      <c r="G301" s="214"/>
      <c r="H301" s="214"/>
      <c r="I301" s="214"/>
      <c r="J301" s="137"/>
      <c r="K301" s="138"/>
      <c r="L301" s="215"/>
      <c r="M301" s="215"/>
      <c r="N301" s="215"/>
      <c r="O301" s="215"/>
      <c r="P301" s="215"/>
      <c r="Q301" s="215"/>
      <c r="R301" s="139"/>
      <c r="T301" s="140" t="s">
        <v>5</v>
      </c>
      <c r="U301" s="43" t="s">
        <v>35</v>
      </c>
      <c r="V301" s="141">
        <v>0.148</v>
      </c>
      <c r="W301" s="141">
        <f>V301*K301</f>
        <v>0</v>
      </c>
      <c r="X301" s="141">
        <v>0</v>
      </c>
      <c r="Y301" s="141">
        <f>X301*K301</f>
        <v>0</v>
      </c>
      <c r="Z301" s="141">
        <v>0</v>
      </c>
      <c r="AA301" s="142">
        <f>Z301*K301</f>
        <v>0</v>
      </c>
      <c r="AR301" s="21" t="s">
        <v>147</v>
      </c>
      <c r="AT301" s="21" t="s">
        <v>122</v>
      </c>
      <c r="AU301" s="21" t="s">
        <v>86</v>
      </c>
      <c r="AY301" s="21" t="s">
        <v>121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1" t="s">
        <v>75</v>
      </c>
      <c r="BK301" s="143">
        <f>ROUND(L301*K301,2)</f>
        <v>0</v>
      </c>
      <c r="BL301" s="21" t="s">
        <v>147</v>
      </c>
      <c r="BM301" s="21" t="s">
        <v>232</v>
      </c>
    </row>
    <row r="302" spans="2:65" s="1" customFormat="1" ht="38" customHeight="1" hidden="1">
      <c r="B302" s="134"/>
      <c r="C302" s="135"/>
      <c r="D302" s="135"/>
      <c r="E302" s="136"/>
      <c r="F302" s="214"/>
      <c r="G302" s="214"/>
      <c r="H302" s="214"/>
      <c r="I302" s="214"/>
      <c r="J302" s="137"/>
      <c r="K302" s="138"/>
      <c r="L302" s="215"/>
      <c r="M302" s="215"/>
      <c r="N302" s="215"/>
      <c r="O302" s="215"/>
      <c r="P302" s="215"/>
      <c r="Q302" s="215"/>
      <c r="R302" s="139"/>
      <c r="T302" s="140" t="s">
        <v>5</v>
      </c>
      <c r="U302" s="43" t="s">
        <v>35</v>
      </c>
      <c r="V302" s="141">
        <v>0</v>
      </c>
      <c r="W302" s="141">
        <f>V302*K302</f>
        <v>0</v>
      </c>
      <c r="X302" s="141">
        <v>0</v>
      </c>
      <c r="Y302" s="141">
        <f>X302*K302</f>
        <v>0</v>
      </c>
      <c r="Z302" s="141">
        <v>0</v>
      </c>
      <c r="AA302" s="142">
        <f>Z302*K302</f>
        <v>0</v>
      </c>
      <c r="AR302" s="21" t="s">
        <v>147</v>
      </c>
      <c r="AT302" s="21" t="s">
        <v>122</v>
      </c>
      <c r="AU302" s="21" t="s">
        <v>86</v>
      </c>
      <c r="AY302" s="21" t="s">
        <v>121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1" t="s">
        <v>75</v>
      </c>
      <c r="BK302" s="143">
        <f>ROUND(L302*K302,2)</f>
        <v>0</v>
      </c>
      <c r="BL302" s="21" t="s">
        <v>147</v>
      </c>
      <c r="BM302" s="21" t="s">
        <v>234</v>
      </c>
    </row>
    <row r="303" spans="2:63" s="9" customFormat="1" ht="29.5" customHeight="1" hidden="1">
      <c r="B303" s="123"/>
      <c r="C303" s="124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216"/>
      <c r="O303" s="217"/>
      <c r="P303" s="217"/>
      <c r="Q303" s="217"/>
      <c r="R303" s="126"/>
      <c r="T303" s="127"/>
      <c r="U303" s="124"/>
      <c r="V303" s="124"/>
      <c r="W303" s="128">
        <f>SUM(W304:W310)</f>
        <v>0</v>
      </c>
      <c r="X303" s="124"/>
      <c r="Y303" s="128">
        <f>SUM(Y304:Y310)</f>
        <v>0</v>
      </c>
      <c r="Z303" s="124"/>
      <c r="AA303" s="129">
        <f>SUM(AA304:AA310)</f>
        <v>0</v>
      </c>
      <c r="AR303" s="130" t="s">
        <v>86</v>
      </c>
      <c r="AT303" s="131" t="s">
        <v>69</v>
      </c>
      <c r="AU303" s="131" t="s">
        <v>75</v>
      </c>
      <c r="AY303" s="130" t="s">
        <v>121</v>
      </c>
      <c r="BK303" s="132">
        <f>SUM(BK304:BK310)</f>
        <v>0</v>
      </c>
    </row>
    <row r="304" spans="2:65" s="1" customFormat="1" ht="38" customHeight="1" hidden="1">
      <c r="B304" s="134"/>
      <c r="C304" s="135"/>
      <c r="D304" s="135"/>
      <c r="E304" s="136"/>
      <c r="F304" s="214"/>
      <c r="G304" s="214"/>
      <c r="H304" s="214"/>
      <c r="I304" s="214"/>
      <c r="J304" s="137"/>
      <c r="K304" s="138"/>
      <c r="L304" s="215"/>
      <c r="M304" s="215"/>
      <c r="N304" s="215"/>
      <c r="O304" s="215"/>
      <c r="P304" s="215"/>
      <c r="Q304" s="215"/>
      <c r="R304" s="139"/>
      <c r="T304" s="140" t="s">
        <v>5</v>
      </c>
      <c r="U304" s="43" t="s">
        <v>35</v>
      </c>
      <c r="V304" s="141">
        <v>0.102</v>
      </c>
      <c r="W304" s="141">
        <f>V304*K304</f>
        <v>0</v>
      </c>
      <c r="X304" s="141">
        <v>0</v>
      </c>
      <c r="Y304" s="141">
        <f>X304*K304</f>
        <v>0</v>
      </c>
      <c r="Z304" s="141">
        <v>0</v>
      </c>
      <c r="AA304" s="142">
        <f>Z304*K304</f>
        <v>0</v>
      </c>
      <c r="AR304" s="21" t="s">
        <v>147</v>
      </c>
      <c r="AT304" s="21" t="s">
        <v>122</v>
      </c>
      <c r="AU304" s="21" t="s">
        <v>86</v>
      </c>
      <c r="AY304" s="21" t="s">
        <v>121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1" t="s">
        <v>75</v>
      </c>
      <c r="BK304" s="143">
        <f>ROUND(L304*K304,2)</f>
        <v>0</v>
      </c>
      <c r="BL304" s="21" t="s">
        <v>147</v>
      </c>
      <c r="BM304" s="21" t="s">
        <v>235</v>
      </c>
    </row>
    <row r="305" spans="2:51" s="10" customFormat="1" ht="16.5" customHeight="1" hidden="1">
      <c r="B305" s="144"/>
      <c r="C305" s="145"/>
      <c r="D305" s="145"/>
      <c r="E305" s="146"/>
      <c r="F305" s="222"/>
      <c r="G305" s="223"/>
      <c r="H305" s="223"/>
      <c r="I305" s="223"/>
      <c r="J305" s="145"/>
      <c r="K305" s="147"/>
      <c r="L305" s="145"/>
      <c r="M305" s="145"/>
      <c r="N305" s="145"/>
      <c r="O305" s="145"/>
      <c r="P305" s="145"/>
      <c r="Q305" s="145"/>
      <c r="R305" s="148"/>
      <c r="T305" s="149"/>
      <c r="U305" s="145"/>
      <c r="V305" s="145"/>
      <c r="W305" s="145"/>
      <c r="X305" s="145"/>
      <c r="Y305" s="145"/>
      <c r="Z305" s="145"/>
      <c r="AA305" s="150"/>
      <c r="AT305" s="151" t="s">
        <v>126</v>
      </c>
      <c r="AU305" s="151" t="s">
        <v>86</v>
      </c>
      <c r="AV305" s="10" t="s">
        <v>86</v>
      </c>
      <c r="AW305" s="10" t="s">
        <v>28</v>
      </c>
      <c r="AX305" s="10" t="s">
        <v>70</v>
      </c>
      <c r="AY305" s="151" t="s">
        <v>121</v>
      </c>
    </row>
    <row r="306" spans="2:51" s="12" customFormat="1" ht="16.5" customHeight="1" hidden="1">
      <c r="B306" s="159"/>
      <c r="C306" s="160"/>
      <c r="D306" s="160"/>
      <c r="E306" s="161"/>
      <c r="F306" s="219"/>
      <c r="G306" s="220"/>
      <c r="H306" s="220"/>
      <c r="I306" s="220"/>
      <c r="J306" s="160"/>
      <c r="K306" s="162"/>
      <c r="L306" s="160"/>
      <c r="M306" s="160"/>
      <c r="N306" s="160"/>
      <c r="O306" s="160"/>
      <c r="P306" s="160"/>
      <c r="Q306" s="160"/>
      <c r="R306" s="163"/>
      <c r="T306" s="164"/>
      <c r="U306" s="160"/>
      <c r="V306" s="160"/>
      <c r="W306" s="160"/>
      <c r="X306" s="160"/>
      <c r="Y306" s="160"/>
      <c r="Z306" s="160"/>
      <c r="AA306" s="165"/>
      <c r="AT306" s="166" t="s">
        <v>126</v>
      </c>
      <c r="AU306" s="166" t="s">
        <v>86</v>
      </c>
      <c r="AV306" s="12" t="s">
        <v>124</v>
      </c>
      <c r="AW306" s="12" t="s">
        <v>28</v>
      </c>
      <c r="AX306" s="12" t="s">
        <v>75</v>
      </c>
      <c r="AY306" s="166" t="s">
        <v>121</v>
      </c>
    </row>
    <row r="307" spans="2:65" s="1" customFormat="1" ht="25.5" customHeight="1" hidden="1">
      <c r="B307" s="134"/>
      <c r="C307" s="167"/>
      <c r="D307" s="167"/>
      <c r="E307" s="168"/>
      <c r="F307" s="221"/>
      <c r="G307" s="221"/>
      <c r="H307" s="221"/>
      <c r="I307" s="221"/>
      <c r="J307" s="169"/>
      <c r="K307" s="170"/>
      <c r="L307" s="218"/>
      <c r="M307" s="218"/>
      <c r="N307" s="218"/>
      <c r="O307" s="215"/>
      <c r="P307" s="215"/>
      <c r="Q307" s="215"/>
      <c r="R307" s="139"/>
      <c r="T307" s="140" t="s">
        <v>5</v>
      </c>
      <c r="U307" s="43" t="s">
        <v>35</v>
      </c>
      <c r="V307" s="141">
        <v>0</v>
      </c>
      <c r="W307" s="141">
        <f>V307*K307</f>
        <v>0</v>
      </c>
      <c r="X307" s="141">
        <v>0.00096</v>
      </c>
      <c r="Y307" s="141">
        <f>X307*K307</f>
        <v>0</v>
      </c>
      <c r="Z307" s="141">
        <v>0</v>
      </c>
      <c r="AA307" s="142">
        <f>Z307*K307</f>
        <v>0</v>
      </c>
      <c r="AR307" s="21" t="s">
        <v>185</v>
      </c>
      <c r="AT307" s="21" t="s">
        <v>150</v>
      </c>
      <c r="AU307" s="21" t="s">
        <v>86</v>
      </c>
      <c r="AY307" s="21" t="s">
        <v>121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1" t="s">
        <v>75</v>
      </c>
      <c r="BK307" s="143">
        <f>ROUND(L307*K307,2)</f>
        <v>0</v>
      </c>
      <c r="BL307" s="21" t="s">
        <v>147</v>
      </c>
      <c r="BM307" s="21" t="s">
        <v>236</v>
      </c>
    </row>
    <row r="308" spans="2:51" s="10" customFormat="1" ht="16.5" customHeight="1" hidden="1">
      <c r="B308" s="144"/>
      <c r="C308" s="145"/>
      <c r="D308" s="145"/>
      <c r="E308" s="146"/>
      <c r="F308" s="222"/>
      <c r="G308" s="223"/>
      <c r="H308" s="223"/>
      <c r="I308" s="223"/>
      <c r="J308" s="145"/>
      <c r="K308" s="147"/>
      <c r="L308" s="145"/>
      <c r="M308" s="145"/>
      <c r="N308" s="145"/>
      <c r="O308" s="145"/>
      <c r="P308" s="145"/>
      <c r="Q308" s="145"/>
      <c r="R308" s="148"/>
      <c r="T308" s="149"/>
      <c r="U308" s="145"/>
      <c r="V308" s="145"/>
      <c r="W308" s="145"/>
      <c r="X308" s="145"/>
      <c r="Y308" s="145"/>
      <c r="Z308" s="145"/>
      <c r="AA308" s="150"/>
      <c r="AT308" s="151" t="s">
        <v>126</v>
      </c>
      <c r="AU308" s="151" t="s">
        <v>86</v>
      </c>
      <c r="AV308" s="10" t="s">
        <v>86</v>
      </c>
      <c r="AW308" s="10" t="s">
        <v>28</v>
      </c>
      <c r="AX308" s="10" t="s">
        <v>70</v>
      </c>
      <c r="AY308" s="151" t="s">
        <v>121</v>
      </c>
    </row>
    <row r="309" spans="2:51" s="12" customFormat="1" ht="16.5" customHeight="1" hidden="1">
      <c r="B309" s="159"/>
      <c r="C309" s="160"/>
      <c r="D309" s="160"/>
      <c r="E309" s="161"/>
      <c r="F309" s="219"/>
      <c r="G309" s="220"/>
      <c r="H309" s="220"/>
      <c r="I309" s="220"/>
      <c r="J309" s="160"/>
      <c r="K309" s="162"/>
      <c r="L309" s="160"/>
      <c r="M309" s="160"/>
      <c r="N309" s="160"/>
      <c r="O309" s="160"/>
      <c r="P309" s="160"/>
      <c r="Q309" s="160"/>
      <c r="R309" s="163"/>
      <c r="T309" s="164"/>
      <c r="U309" s="160"/>
      <c r="V309" s="160"/>
      <c r="W309" s="160"/>
      <c r="X309" s="160"/>
      <c r="Y309" s="160"/>
      <c r="Z309" s="160"/>
      <c r="AA309" s="165"/>
      <c r="AT309" s="166" t="s">
        <v>126</v>
      </c>
      <c r="AU309" s="166" t="s">
        <v>86</v>
      </c>
      <c r="AV309" s="12" t="s">
        <v>124</v>
      </c>
      <c r="AW309" s="12" t="s">
        <v>28</v>
      </c>
      <c r="AX309" s="12" t="s">
        <v>75</v>
      </c>
      <c r="AY309" s="166" t="s">
        <v>121</v>
      </c>
    </row>
    <row r="310" spans="2:65" s="1" customFormat="1" ht="25.5" customHeight="1" hidden="1">
      <c r="B310" s="134"/>
      <c r="C310" s="135"/>
      <c r="D310" s="135"/>
      <c r="E310" s="136"/>
      <c r="F310" s="214"/>
      <c r="G310" s="214"/>
      <c r="H310" s="214"/>
      <c r="I310" s="214"/>
      <c r="J310" s="137"/>
      <c r="K310" s="138"/>
      <c r="L310" s="215"/>
      <c r="M310" s="215"/>
      <c r="N310" s="215"/>
      <c r="O310" s="215"/>
      <c r="P310" s="215"/>
      <c r="Q310" s="215"/>
      <c r="R310" s="139"/>
      <c r="T310" s="140" t="s">
        <v>5</v>
      </c>
      <c r="U310" s="43" t="s">
        <v>35</v>
      </c>
      <c r="V310" s="141">
        <v>0</v>
      </c>
      <c r="W310" s="141">
        <f>V310*K310</f>
        <v>0</v>
      </c>
      <c r="X310" s="141">
        <v>0</v>
      </c>
      <c r="Y310" s="141">
        <f>X310*K310</f>
        <v>0</v>
      </c>
      <c r="Z310" s="141">
        <v>0</v>
      </c>
      <c r="AA310" s="142">
        <f>Z310*K310</f>
        <v>0</v>
      </c>
      <c r="AR310" s="21" t="s">
        <v>147</v>
      </c>
      <c r="AT310" s="21" t="s">
        <v>122</v>
      </c>
      <c r="AU310" s="21" t="s">
        <v>86</v>
      </c>
      <c r="AY310" s="21" t="s">
        <v>121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1" t="s">
        <v>75</v>
      </c>
      <c r="BK310" s="143">
        <f>ROUND(L310*K310,2)</f>
        <v>0</v>
      </c>
      <c r="BL310" s="21" t="s">
        <v>147</v>
      </c>
      <c r="BM310" s="21" t="s">
        <v>237</v>
      </c>
    </row>
    <row r="311" spans="2:63" s="9" customFormat="1" ht="29.5" customHeight="1" hidden="1">
      <c r="B311" s="123"/>
      <c r="C311" s="124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216"/>
      <c r="O311" s="217"/>
      <c r="P311" s="217"/>
      <c r="Q311" s="217"/>
      <c r="R311" s="126"/>
      <c r="T311" s="127"/>
      <c r="U311" s="124"/>
      <c r="V311" s="124"/>
      <c r="W311" s="128">
        <f>SUM(W312:W320)</f>
        <v>0</v>
      </c>
      <c r="X311" s="124"/>
      <c r="Y311" s="128">
        <f>SUM(Y312:Y320)</f>
        <v>0</v>
      </c>
      <c r="Z311" s="124"/>
      <c r="AA311" s="129">
        <f>SUM(AA312:AA320)</f>
        <v>0</v>
      </c>
      <c r="AR311" s="130" t="s">
        <v>86</v>
      </c>
      <c r="AT311" s="131" t="s">
        <v>69</v>
      </c>
      <c r="AU311" s="131" t="s">
        <v>75</v>
      </c>
      <c r="AY311" s="130" t="s">
        <v>121</v>
      </c>
      <c r="BK311" s="132">
        <f>SUM(BK312:BK320)</f>
        <v>0</v>
      </c>
    </row>
    <row r="312" spans="2:65" s="1" customFormat="1" ht="16.5" customHeight="1" hidden="1">
      <c r="B312" s="134"/>
      <c r="C312" s="135"/>
      <c r="D312" s="135"/>
      <c r="E312" s="136"/>
      <c r="F312" s="214"/>
      <c r="G312" s="214"/>
      <c r="H312" s="214"/>
      <c r="I312" s="214"/>
      <c r="J312" s="137"/>
      <c r="K312" s="138"/>
      <c r="L312" s="215"/>
      <c r="M312" s="215"/>
      <c r="N312" s="215"/>
      <c r="O312" s="215"/>
      <c r="P312" s="215"/>
      <c r="Q312" s="215"/>
      <c r="R312" s="139"/>
      <c r="T312" s="140" t="s">
        <v>5</v>
      </c>
      <c r="U312" s="43" t="s">
        <v>35</v>
      </c>
      <c r="V312" s="141">
        <v>0.361</v>
      </c>
      <c r="W312" s="141">
        <f aca="true" t="shared" si="0" ref="W312:W320">V312*K312</f>
        <v>0</v>
      </c>
      <c r="X312" s="141">
        <v>0.00101</v>
      </c>
      <c r="Y312" s="141">
        <f aca="true" t="shared" si="1" ref="Y312:Y320">X312*K312</f>
        <v>0</v>
      </c>
      <c r="Z312" s="141">
        <v>0</v>
      </c>
      <c r="AA312" s="142">
        <f aca="true" t="shared" si="2" ref="AA312:AA320">Z312*K312</f>
        <v>0</v>
      </c>
      <c r="AR312" s="21" t="s">
        <v>147</v>
      </c>
      <c r="AT312" s="21" t="s">
        <v>122</v>
      </c>
      <c r="AU312" s="21" t="s">
        <v>86</v>
      </c>
      <c r="AY312" s="21" t="s">
        <v>121</v>
      </c>
      <c r="BE312" s="143">
        <f aca="true" t="shared" si="3" ref="BE312:BE320">IF(U312="základní",N312,0)</f>
        <v>0</v>
      </c>
      <c r="BF312" s="143">
        <f aca="true" t="shared" si="4" ref="BF312:BF320">IF(U312="snížená",N312,0)</f>
        <v>0</v>
      </c>
      <c r="BG312" s="143">
        <f aca="true" t="shared" si="5" ref="BG312:BG320">IF(U312="zákl. přenesená",N312,0)</f>
        <v>0</v>
      </c>
      <c r="BH312" s="143">
        <f aca="true" t="shared" si="6" ref="BH312:BH320">IF(U312="sníž. přenesená",N312,0)</f>
        <v>0</v>
      </c>
      <c r="BI312" s="143">
        <f aca="true" t="shared" si="7" ref="BI312:BI320">IF(U312="nulová",N312,0)</f>
        <v>0</v>
      </c>
      <c r="BJ312" s="21" t="s">
        <v>75</v>
      </c>
      <c r="BK312" s="143">
        <f aca="true" t="shared" si="8" ref="BK312:BK320">ROUND(L312*K312,2)</f>
        <v>0</v>
      </c>
      <c r="BL312" s="21" t="s">
        <v>147</v>
      </c>
      <c r="BM312" s="21" t="s">
        <v>238</v>
      </c>
    </row>
    <row r="313" spans="2:65" s="1" customFormat="1" ht="25.5" customHeight="1" hidden="1">
      <c r="B313" s="134"/>
      <c r="C313" s="135"/>
      <c r="D313" s="135"/>
      <c r="E313" s="136"/>
      <c r="F313" s="214"/>
      <c r="G313" s="214"/>
      <c r="H313" s="214"/>
      <c r="I313" s="214"/>
      <c r="J313" s="137"/>
      <c r="K313" s="138"/>
      <c r="L313" s="215"/>
      <c r="M313" s="215"/>
      <c r="N313" s="215"/>
      <c r="O313" s="215"/>
      <c r="P313" s="215"/>
      <c r="Q313" s="215"/>
      <c r="R313" s="139"/>
      <c r="T313" s="140" t="s">
        <v>5</v>
      </c>
      <c r="U313" s="43" t="s">
        <v>35</v>
      </c>
      <c r="V313" s="141">
        <v>0.363</v>
      </c>
      <c r="W313" s="141">
        <f t="shared" si="0"/>
        <v>0</v>
      </c>
      <c r="X313" s="141">
        <v>0.00132</v>
      </c>
      <c r="Y313" s="141">
        <f t="shared" si="1"/>
        <v>0</v>
      </c>
      <c r="Z313" s="141">
        <v>0</v>
      </c>
      <c r="AA313" s="142">
        <f t="shared" si="2"/>
        <v>0</v>
      </c>
      <c r="AR313" s="21" t="s">
        <v>147</v>
      </c>
      <c r="AT313" s="21" t="s">
        <v>122</v>
      </c>
      <c r="AU313" s="21" t="s">
        <v>86</v>
      </c>
      <c r="AY313" s="21" t="s">
        <v>121</v>
      </c>
      <c r="BE313" s="143">
        <f t="shared" si="3"/>
        <v>0</v>
      </c>
      <c r="BF313" s="143">
        <f t="shared" si="4"/>
        <v>0</v>
      </c>
      <c r="BG313" s="143">
        <f t="shared" si="5"/>
        <v>0</v>
      </c>
      <c r="BH313" s="143">
        <f t="shared" si="6"/>
        <v>0</v>
      </c>
      <c r="BI313" s="143">
        <f t="shared" si="7"/>
        <v>0</v>
      </c>
      <c r="BJ313" s="21" t="s">
        <v>75</v>
      </c>
      <c r="BK313" s="143">
        <f t="shared" si="8"/>
        <v>0</v>
      </c>
      <c r="BL313" s="21" t="s">
        <v>147</v>
      </c>
      <c r="BM313" s="21" t="s">
        <v>239</v>
      </c>
    </row>
    <row r="314" spans="2:65" s="1" customFormat="1" ht="16" customHeight="1" hidden="1">
      <c r="B314" s="134"/>
      <c r="C314" s="135"/>
      <c r="D314" s="135"/>
      <c r="E314" s="136"/>
      <c r="F314" s="214"/>
      <c r="G314" s="214"/>
      <c r="H314" s="214"/>
      <c r="I314" s="214"/>
      <c r="J314" s="137"/>
      <c r="K314" s="138"/>
      <c r="L314" s="215"/>
      <c r="M314" s="215"/>
      <c r="N314" s="215"/>
      <c r="O314" s="215"/>
      <c r="P314" s="215"/>
      <c r="Q314" s="215"/>
      <c r="R314" s="139"/>
      <c r="T314" s="140" t="s">
        <v>5</v>
      </c>
      <c r="U314" s="43" t="s">
        <v>35</v>
      </c>
      <c r="V314" s="141">
        <v>0.593</v>
      </c>
      <c r="W314" s="141">
        <f t="shared" si="0"/>
        <v>0</v>
      </c>
      <c r="X314" s="141">
        <v>0.00079</v>
      </c>
      <c r="Y314" s="141">
        <f t="shared" si="1"/>
        <v>0</v>
      </c>
      <c r="Z314" s="141">
        <v>0</v>
      </c>
      <c r="AA314" s="142">
        <f t="shared" si="2"/>
        <v>0</v>
      </c>
      <c r="AR314" s="21" t="s">
        <v>147</v>
      </c>
      <c r="AT314" s="21" t="s">
        <v>122</v>
      </c>
      <c r="AU314" s="21" t="s">
        <v>86</v>
      </c>
      <c r="AY314" s="21" t="s">
        <v>121</v>
      </c>
      <c r="BE314" s="143">
        <f t="shared" si="3"/>
        <v>0</v>
      </c>
      <c r="BF314" s="143">
        <f t="shared" si="4"/>
        <v>0</v>
      </c>
      <c r="BG314" s="143">
        <f t="shared" si="5"/>
        <v>0</v>
      </c>
      <c r="BH314" s="143">
        <f t="shared" si="6"/>
        <v>0</v>
      </c>
      <c r="BI314" s="143">
        <f t="shared" si="7"/>
        <v>0</v>
      </c>
      <c r="BJ314" s="21" t="s">
        <v>75</v>
      </c>
      <c r="BK314" s="143">
        <f t="shared" si="8"/>
        <v>0</v>
      </c>
      <c r="BL314" s="21" t="s">
        <v>147</v>
      </c>
      <c r="BM314" s="21" t="s">
        <v>240</v>
      </c>
    </row>
    <row r="315" spans="2:65" s="1" customFormat="1" ht="25.5" customHeight="1" hidden="1">
      <c r="B315" s="134"/>
      <c r="C315" s="135"/>
      <c r="D315" s="135"/>
      <c r="E315" s="136"/>
      <c r="F315" s="214"/>
      <c r="G315" s="214"/>
      <c r="H315" s="214"/>
      <c r="I315" s="214"/>
      <c r="J315" s="137"/>
      <c r="K315" s="138"/>
      <c r="L315" s="215"/>
      <c r="M315" s="215"/>
      <c r="N315" s="215"/>
      <c r="O315" s="215"/>
      <c r="P315" s="215"/>
      <c r="Q315" s="215"/>
      <c r="R315" s="139"/>
      <c r="T315" s="140" t="s">
        <v>5</v>
      </c>
      <c r="U315" s="43" t="s">
        <v>35</v>
      </c>
      <c r="V315" s="141">
        <v>0.422</v>
      </c>
      <c r="W315" s="141">
        <f t="shared" si="0"/>
        <v>0</v>
      </c>
      <c r="X315" s="141">
        <v>0.00046</v>
      </c>
      <c r="Y315" s="141">
        <f t="shared" si="1"/>
        <v>0</v>
      </c>
      <c r="Z315" s="141">
        <v>0</v>
      </c>
      <c r="AA315" s="142">
        <f t="shared" si="2"/>
        <v>0</v>
      </c>
      <c r="AR315" s="21" t="s">
        <v>147</v>
      </c>
      <c r="AT315" s="21" t="s">
        <v>122</v>
      </c>
      <c r="AU315" s="21" t="s">
        <v>86</v>
      </c>
      <c r="AY315" s="21" t="s">
        <v>121</v>
      </c>
      <c r="BE315" s="143">
        <f t="shared" si="3"/>
        <v>0</v>
      </c>
      <c r="BF315" s="143">
        <f t="shared" si="4"/>
        <v>0</v>
      </c>
      <c r="BG315" s="143">
        <f t="shared" si="5"/>
        <v>0</v>
      </c>
      <c r="BH315" s="143">
        <f t="shared" si="6"/>
        <v>0</v>
      </c>
      <c r="BI315" s="143">
        <f t="shared" si="7"/>
        <v>0</v>
      </c>
      <c r="BJ315" s="21" t="s">
        <v>75</v>
      </c>
      <c r="BK315" s="143">
        <f t="shared" si="8"/>
        <v>0</v>
      </c>
      <c r="BL315" s="21" t="s">
        <v>147</v>
      </c>
      <c r="BM315" s="21" t="s">
        <v>241</v>
      </c>
    </row>
    <row r="316" spans="2:65" s="1" customFormat="1" ht="16.5" customHeight="1" hidden="1">
      <c r="B316" s="134"/>
      <c r="C316" s="135"/>
      <c r="D316" s="135"/>
      <c r="E316" s="136"/>
      <c r="F316" s="214"/>
      <c r="G316" s="214"/>
      <c r="H316" s="214"/>
      <c r="I316" s="214"/>
      <c r="J316" s="137"/>
      <c r="K316" s="138"/>
      <c r="L316" s="215"/>
      <c r="M316" s="215"/>
      <c r="N316" s="215"/>
      <c r="O316" s="215"/>
      <c r="P316" s="215"/>
      <c r="Q316" s="215"/>
      <c r="R316" s="139"/>
      <c r="T316" s="140" t="s">
        <v>5</v>
      </c>
      <c r="U316" s="43" t="s">
        <v>35</v>
      </c>
      <c r="V316" s="141">
        <v>0.157</v>
      </c>
      <c r="W316" s="141">
        <f t="shared" si="0"/>
        <v>0</v>
      </c>
      <c r="X316" s="141">
        <v>0</v>
      </c>
      <c r="Y316" s="141">
        <f t="shared" si="1"/>
        <v>0</v>
      </c>
      <c r="Z316" s="141">
        <v>0</v>
      </c>
      <c r="AA316" s="142">
        <f t="shared" si="2"/>
        <v>0</v>
      </c>
      <c r="AR316" s="21" t="s">
        <v>147</v>
      </c>
      <c r="AT316" s="21" t="s">
        <v>122</v>
      </c>
      <c r="AU316" s="21" t="s">
        <v>86</v>
      </c>
      <c r="AY316" s="21" t="s">
        <v>121</v>
      </c>
      <c r="BE316" s="143">
        <f t="shared" si="3"/>
        <v>0</v>
      </c>
      <c r="BF316" s="143">
        <f t="shared" si="4"/>
        <v>0</v>
      </c>
      <c r="BG316" s="143">
        <f t="shared" si="5"/>
        <v>0</v>
      </c>
      <c r="BH316" s="143">
        <f t="shared" si="6"/>
        <v>0</v>
      </c>
      <c r="BI316" s="143">
        <f t="shared" si="7"/>
        <v>0</v>
      </c>
      <c r="BJ316" s="21" t="s">
        <v>75</v>
      </c>
      <c r="BK316" s="143">
        <f t="shared" si="8"/>
        <v>0</v>
      </c>
      <c r="BL316" s="21" t="s">
        <v>147</v>
      </c>
      <c r="BM316" s="21" t="s">
        <v>242</v>
      </c>
    </row>
    <row r="317" spans="2:65" s="1" customFormat="1" ht="16.5" customHeight="1" hidden="1">
      <c r="B317" s="134"/>
      <c r="C317" s="135"/>
      <c r="D317" s="135"/>
      <c r="E317" s="136"/>
      <c r="F317" s="214"/>
      <c r="G317" s="214"/>
      <c r="H317" s="214"/>
      <c r="I317" s="214"/>
      <c r="J317" s="137"/>
      <c r="K317" s="138"/>
      <c r="L317" s="215"/>
      <c r="M317" s="215"/>
      <c r="N317" s="215"/>
      <c r="O317" s="215"/>
      <c r="P317" s="215"/>
      <c r="Q317" s="215"/>
      <c r="R317" s="139"/>
      <c r="T317" s="140" t="s">
        <v>5</v>
      </c>
      <c r="U317" s="43" t="s">
        <v>35</v>
      </c>
      <c r="V317" s="141">
        <v>0.211</v>
      </c>
      <c r="W317" s="141">
        <f t="shared" si="0"/>
        <v>0</v>
      </c>
      <c r="X317" s="141">
        <v>0</v>
      </c>
      <c r="Y317" s="141">
        <f t="shared" si="1"/>
        <v>0</v>
      </c>
      <c r="Z317" s="141">
        <v>0</v>
      </c>
      <c r="AA317" s="142">
        <f t="shared" si="2"/>
        <v>0</v>
      </c>
      <c r="AR317" s="21" t="s">
        <v>147</v>
      </c>
      <c r="AT317" s="21" t="s">
        <v>122</v>
      </c>
      <c r="AU317" s="21" t="s">
        <v>86</v>
      </c>
      <c r="AY317" s="21" t="s">
        <v>121</v>
      </c>
      <c r="BE317" s="143">
        <f t="shared" si="3"/>
        <v>0</v>
      </c>
      <c r="BF317" s="143">
        <f t="shared" si="4"/>
        <v>0</v>
      </c>
      <c r="BG317" s="143">
        <f t="shared" si="5"/>
        <v>0</v>
      </c>
      <c r="BH317" s="143">
        <f t="shared" si="6"/>
        <v>0</v>
      </c>
      <c r="BI317" s="143">
        <f t="shared" si="7"/>
        <v>0</v>
      </c>
      <c r="BJ317" s="21" t="s">
        <v>75</v>
      </c>
      <c r="BK317" s="143">
        <f t="shared" si="8"/>
        <v>0</v>
      </c>
      <c r="BL317" s="21" t="s">
        <v>147</v>
      </c>
      <c r="BM317" s="21" t="s">
        <v>243</v>
      </c>
    </row>
    <row r="318" spans="2:65" s="1" customFormat="1" ht="25.5" customHeight="1" hidden="1">
      <c r="B318" s="134"/>
      <c r="C318" s="135"/>
      <c r="D318" s="135"/>
      <c r="E318" s="136"/>
      <c r="F318" s="214"/>
      <c r="G318" s="214"/>
      <c r="H318" s="214"/>
      <c r="I318" s="214"/>
      <c r="J318" s="137"/>
      <c r="K318" s="138"/>
      <c r="L318" s="215"/>
      <c r="M318" s="215"/>
      <c r="N318" s="215"/>
      <c r="O318" s="215"/>
      <c r="P318" s="215"/>
      <c r="Q318" s="215"/>
      <c r="R318" s="139"/>
      <c r="T318" s="140" t="s">
        <v>5</v>
      </c>
      <c r="U318" s="43" t="s">
        <v>35</v>
      </c>
      <c r="V318" s="141">
        <v>0.048</v>
      </c>
      <c r="W318" s="141">
        <f t="shared" si="0"/>
        <v>0</v>
      </c>
      <c r="X318" s="141">
        <v>0</v>
      </c>
      <c r="Y318" s="141">
        <f t="shared" si="1"/>
        <v>0</v>
      </c>
      <c r="Z318" s="141">
        <v>0</v>
      </c>
      <c r="AA318" s="142">
        <f t="shared" si="2"/>
        <v>0</v>
      </c>
      <c r="AR318" s="21" t="s">
        <v>147</v>
      </c>
      <c r="AT318" s="21" t="s">
        <v>122</v>
      </c>
      <c r="AU318" s="21" t="s">
        <v>86</v>
      </c>
      <c r="AY318" s="21" t="s">
        <v>121</v>
      </c>
      <c r="BE318" s="143">
        <f t="shared" si="3"/>
        <v>0</v>
      </c>
      <c r="BF318" s="143">
        <f t="shared" si="4"/>
        <v>0</v>
      </c>
      <c r="BG318" s="143">
        <f t="shared" si="5"/>
        <v>0</v>
      </c>
      <c r="BH318" s="143">
        <f t="shared" si="6"/>
        <v>0</v>
      </c>
      <c r="BI318" s="143">
        <f t="shared" si="7"/>
        <v>0</v>
      </c>
      <c r="BJ318" s="21" t="s">
        <v>75</v>
      </c>
      <c r="BK318" s="143">
        <f t="shared" si="8"/>
        <v>0</v>
      </c>
      <c r="BL318" s="21" t="s">
        <v>147</v>
      </c>
      <c r="BM318" s="21" t="s">
        <v>244</v>
      </c>
    </row>
    <row r="319" spans="2:65" s="1" customFormat="1" ht="16.5" customHeight="1" hidden="1">
      <c r="B319" s="134"/>
      <c r="C319" s="135"/>
      <c r="D319" s="135"/>
      <c r="E319" s="136"/>
      <c r="F319" s="214"/>
      <c r="G319" s="214"/>
      <c r="H319" s="214"/>
      <c r="I319" s="214"/>
      <c r="J319" s="137"/>
      <c r="K319" s="138"/>
      <c r="L319" s="215"/>
      <c r="M319" s="215"/>
      <c r="N319" s="215"/>
      <c r="O319" s="215"/>
      <c r="P319" s="215"/>
      <c r="Q319" s="215"/>
      <c r="R319" s="139"/>
      <c r="T319" s="140" t="s">
        <v>5</v>
      </c>
      <c r="U319" s="43" t="s">
        <v>35</v>
      </c>
      <c r="V319" s="141">
        <v>0.465</v>
      </c>
      <c r="W319" s="141">
        <f t="shared" si="0"/>
        <v>0</v>
      </c>
      <c r="X319" s="141">
        <v>0</v>
      </c>
      <c r="Y319" s="141">
        <f t="shared" si="1"/>
        <v>0</v>
      </c>
      <c r="Z319" s="141">
        <v>0</v>
      </c>
      <c r="AA319" s="142">
        <f t="shared" si="2"/>
        <v>0</v>
      </c>
      <c r="AR319" s="21" t="s">
        <v>147</v>
      </c>
      <c r="AT319" s="21" t="s">
        <v>122</v>
      </c>
      <c r="AU319" s="21" t="s">
        <v>86</v>
      </c>
      <c r="AY319" s="21" t="s">
        <v>121</v>
      </c>
      <c r="BE319" s="143">
        <f t="shared" si="3"/>
        <v>0</v>
      </c>
      <c r="BF319" s="143">
        <f t="shared" si="4"/>
        <v>0</v>
      </c>
      <c r="BG319" s="143">
        <f t="shared" si="5"/>
        <v>0</v>
      </c>
      <c r="BH319" s="143">
        <f t="shared" si="6"/>
        <v>0</v>
      </c>
      <c r="BI319" s="143">
        <f t="shared" si="7"/>
        <v>0</v>
      </c>
      <c r="BJ319" s="21" t="s">
        <v>75</v>
      </c>
      <c r="BK319" s="143">
        <f t="shared" si="8"/>
        <v>0</v>
      </c>
      <c r="BL319" s="21" t="s">
        <v>147</v>
      </c>
      <c r="BM319" s="21" t="s">
        <v>245</v>
      </c>
    </row>
    <row r="320" spans="2:65" s="1" customFormat="1" ht="25.5" customHeight="1" hidden="1">
      <c r="B320" s="134"/>
      <c r="C320" s="135"/>
      <c r="D320" s="135"/>
      <c r="E320" s="136"/>
      <c r="F320" s="214"/>
      <c r="G320" s="214"/>
      <c r="H320" s="214"/>
      <c r="I320" s="214"/>
      <c r="J320" s="137"/>
      <c r="K320" s="138"/>
      <c r="L320" s="215"/>
      <c r="M320" s="215"/>
      <c r="N320" s="215"/>
      <c r="O320" s="215"/>
      <c r="P320" s="215"/>
      <c r="Q320" s="215"/>
      <c r="R320" s="139"/>
      <c r="T320" s="140" t="s">
        <v>5</v>
      </c>
      <c r="U320" s="43" t="s">
        <v>35</v>
      </c>
      <c r="V320" s="141">
        <v>0</v>
      </c>
      <c r="W320" s="141">
        <f t="shared" si="0"/>
        <v>0</v>
      </c>
      <c r="X320" s="141">
        <v>0</v>
      </c>
      <c r="Y320" s="141">
        <f t="shared" si="1"/>
        <v>0</v>
      </c>
      <c r="Z320" s="141">
        <v>0</v>
      </c>
      <c r="AA320" s="142">
        <f t="shared" si="2"/>
        <v>0</v>
      </c>
      <c r="AR320" s="21" t="s">
        <v>147</v>
      </c>
      <c r="AT320" s="21" t="s">
        <v>122</v>
      </c>
      <c r="AU320" s="21" t="s">
        <v>86</v>
      </c>
      <c r="AY320" s="21" t="s">
        <v>121</v>
      </c>
      <c r="BE320" s="143">
        <f t="shared" si="3"/>
        <v>0</v>
      </c>
      <c r="BF320" s="143">
        <f t="shared" si="4"/>
        <v>0</v>
      </c>
      <c r="BG320" s="143">
        <f t="shared" si="5"/>
        <v>0</v>
      </c>
      <c r="BH320" s="143">
        <f t="shared" si="6"/>
        <v>0</v>
      </c>
      <c r="BI320" s="143">
        <f t="shared" si="7"/>
        <v>0</v>
      </c>
      <c r="BJ320" s="21" t="s">
        <v>75</v>
      </c>
      <c r="BK320" s="143">
        <f t="shared" si="8"/>
        <v>0</v>
      </c>
      <c r="BL320" s="21" t="s">
        <v>147</v>
      </c>
      <c r="BM320" s="21" t="s">
        <v>246</v>
      </c>
    </row>
    <row r="321" spans="2:63" s="9" customFormat="1" ht="29.5" customHeight="1" hidden="1">
      <c r="B321" s="123"/>
      <c r="C321" s="124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216"/>
      <c r="O321" s="217"/>
      <c r="P321" s="217"/>
      <c r="Q321" s="217"/>
      <c r="R321" s="126"/>
      <c r="T321" s="127"/>
      <c r="U321" s="124"/>
      <c r="V321" s="124"/>
      <c r="W321" s="128">
        <f>SUM(W322:W336)</f>
        <v>0</v>
      </c>
      <c r="X321" s="124"/>
      <c r="Y321" s="128">
        <f>SUM(Y322:Y336)</f>
        <v>0</v>
      </c>
      <c r="Z321" s="124"/>
      <c r="AA321" s="129">
        <f>SUM(AA322:AA336)</f>
        <v>0</v>
      </c>
      <c r="AR321" s="130" t="s">
        <v>86</v>
      </c>
      <c r="AT321" s="131" t="s">
        <v>69</v>
      </c>
      <c r="AU321" s="131" t="s">
        <v>75</v>
      </c>
      <c r="AY321" s="130" t="s">
        <v>121</v>
      </c>
      <c r="BK321" s="132">
        <f>SUM(BK322:BK336)</f>
        <v>0</v>
      </c>
    </row>
    <row r="322" spans="2:65" s="1" customFormat="1" ht="25.5" customHeight="1" hidden="1">
      <c r="B322" s="134"/>
      <c r="C322" s="135"/>
      <c r="D322" s="135"/>
      <c r="E322" s="136"/>
      <c r="F322" s="214"/>
      <c r="G322" s="214"/>
      <c r="H322" s="214"/>
      <c r="I322" s="214"/>
      <c r="J322" s="137"/>
      <c r="K322" s="138"/>
      <c r="L322" s="215"/>
      <c r="M322" s="215"/>
      <c r="N322" s="215"/>
      <c r="O322" s="215"/>
      <c r="P322" s="215"/>
      <c r="Q322" s="215"/>
      <c r="R322" s="139"/>
      <c r="T322" s="140" t="s">
        <v>5</v>
      </c>
      <c r="U322" s="43" t="s">
        <v>35</v>
      </c>
      <c r="V322" s="141">
        <v>0.529</v>
      </c>
      <c r="W322" s="141">
        <f>V322*K322</f>
        <v>0</v>
      </c>
      <c r="X322" s="141">
        <v>0.00066</v>
      </c>
      <c r="Y322" s="141">
        <f>X322*K322</f>
        <v>0</v>
      </c>
      <c r="Z322" s="141">
        <v>0</v>
      </c>
      <c r="AA322" s="142">
        <f>Z322*K322</f>
        <v>0</v>
      </c>
      <c r="AR322" s="21" t="s">
        <v>147</v>
      </c>
      <c r="AT322" s="21" t="s">
        <v>122</v>
      </c>
      <c r="AU322" s="21" t="s">
        <v>86</v>
      </c>
      <c r="AY322" s="21" t="s">
        <v>121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1" t="s">
        <v>75</v>
      </c>
      <c r="BK322" s="143">
        <f>ROUND(L322*K322,2)</f>
        <v>0</v>
      </c>
      <c r="BL322" s="21" t="s">
        <v>147</v>
      </c>
      <c r="BM322" s="21" t="s">
        <v>247</v>
      </c>
    </row>
    <row r="323" spans="2:51" s="10" customFormat="1" ht="25.5" customHeight="1" hidden="1">
      <c r="B323" s="144"/>
      <c r="C323" s="145"/>
      <c r="D323" s="145"/>
      <c r="E323" s="146"/>
      <c r="F323" s="222"/>
      <c r="G323" s="223"/>
      <c r="H323" s="223"/>
      <c r="I323" s="223"/>
      <c r="J323" s="145"/>
      <c r="K323" s="147"/>
      <c r="L323" s="145"/>
      <c r="M323" s="145"/>
      <c r="N323" s="145"/>
      <c r="O323" s="145"/>
      <c r="P323" s="145"/>
      <c r="Q323" s="145"/>
      <c r="R323" s="148"/>
      <c r="T323" s="149"/>
      <c r="U323" s="145"/>
      <c r="V323" s="145"/>
      <c r="W323" s="145"/>
      <c r="X323" s="145"/>
      <c r="Y323" s="145"/>
      <c r="Z323" s="145"/>
      <c r="AA323" s="150"/>
      <c r="AT323" s="151" t="s">
        <v>126</v>
      </c>
      <c r="AU323" s="151" t="s">
        <v>86</v>
      </c>
      <c r="AV323" s="10" t="s">
        <v>86</v>
      </c>
      <c r="AW323" s="10" t="s">
        <v>28</v>
      </c>
      <c r="AX323" s="10" t="s">
        <v>70</v>
      </c>
      <c r="AY323" s="151" t="s">
        <v>121</v>
      </c>
    </row>
    <row r="324" spans="2:51" s="12" customFormat="1" ht="16.5" customHeight="1" hidden="1">
      <c r="B324" s="159"/>
      <c r="C324" s="160"/>
      <c r="D324" s="160"/>
      <c r="E324" s="161"/>
      <c r="F324" s="219"/>
      <c r="G324" s="220"/>
      <c r="H324" s="220"/>
      <c r="I324" s="220"/>
      <c r="J324" s="160"/>
      <c r="K324" s="162"/>
      <c r="L324" s="160"/>
      <c r="M324" s="160"/>
      <c r="N324" s="160"/>
      <c r="O324" s="160"/>
      <c r="P324" s="160"/>
      <c r="Q324" s="160"/>
      <c r="R324" s="163"/>
      <c r="T324" s="164"/>
      <c r="U324" s="160"/>
      <c r="V324" s="160"/>
      <c r="W324" s="160"/>
      <c r="X324" s="160"/>
      <c r="Y324" s="160"/>
      <c r="Z324" s="160"/>
      <c r="AA324" s="165"/>
      <c r="AT324" s="166" t="s">
        <v>126</v>
      </c>
      <c r="AU324" s="166" t="s">
        <v>86</v>
      </c>
      <c r="AV324" s="12" t="s">
        <v>124</v>
      </c>
      <c r="AW324" s="12" t="s">
        <v>28</v>
      </c>
      <c r="AX324" s="12" t="s">
        <v>75</v>
      </c>
      <c r="AY324" s="166" t="s">
        <v>121</v>
      </c>
    </row>
    <row r="325" spans="2:65" s="1" customFormat="1" ht="25.5" customHeight="1" hidden="1">
      <c r="B325" s="134"/>
      <c r="C325" s="135"/>
      <c r="D325" s="135"/>
      <c r="E325" s="136"/>
      <c r="F325" s="214"/>
      <c r="G325" s="214"/>
      <c r="H325" s="214"/>
      <c r="I325" s="214"/>
      <c r="J325" s="137"/>
      <c r="K325" s="138"/>
      <c r="L325" s="215"/>
      <c r="M325" s="215"/>
      <c r="N325" s="215"/>
      <c r="O325" s="215"/>
      <c r="P325" s="215"/>
      <c r="Q325" s="215"/>
      <c r="R325" s="139"/>
      <c r="T325" s="140" t="s">
        <v>5</v>
      </c>
      <c r="U325" s="43" t="s">
        <v>35</v>
      </c>
      <c r="V325" s="141">
        <v>0.616</v>
      </c>
      <c r="W325" s="141">
        <f>V325*K325</f>
        <v>0</v>
      </c>
      <c r="X325" s="141">
        <v>0.00091</v>
      </c>
      <c r="Y325" s="141">
        <f>X325*K325</f>
        <v>0</v>
      </c>
      <c r="Z325" s="141">
        <v>0</v>
      </c>
      <c r="AA325" s="142">
        <f>Z325*K325</f>
        <v>0</v>
      </c>
      <c r="AR325" s="21" t="s">
        <v>147</v>
      </c>
      <c r="AT325" s="21" t="s">
        <v>122</v>
      </c>
      <c r="AU325" s="21" t="s">
        <v>86</v>
      </c>
      <c r="AY325" s="21" t="s">
        <v>121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1" t="s">
        <v>75</v>
      </c>
      <c r="BK325" s="143">
        <f>ROUND(L325*K325,2)</f>
        <v>0</v>
      </c>
      <c r="BL325" s="21" t="s">
        <v>147</v>
      </c>
      <c r="BM325" s="21" t="s">
        <v>248</v>
      </c>
    </row>
    <row r="326" spans="2:51" s="10" customFormat="1" ht="25.5" customHeight="1" hidden="1">
      <c r="B326" s="144"/>
      <c r="C326" s="145"/>
      <c r="D326" s="145"/>
      <c r="E326" s="146"/>
      <c r="F326" s="222"/>
      <c r="G326" s="223"/>
      <c r="H326" s="223"/>
      <c r="I326" s="223"/>
      <c r="J326" s="145"/>
      <c r="K326" s="147"/>
      <c r="L326" s="145"/>
      <c r="M326" s="145"/>
      <c r="N326" s="145"/>
      <c r="O326" s="145"/>
      <c r="P326" s="145"/>
      <c r="Q326" s="145"/>
      <c r="R326" s="148"/>
      <c r="T326" s="149"/>
      <c r="U326" s="145"/>
      <c r="V326" s="145"/>
      <c r="W326" s="145"/>
      <c r="X326" s="145"/>
      <c r="Y326" s="145"/>
      <c r="Z326" s="145"/>
      <c r="AA326" s="150"/>
      <c r="AT326" s="151" t="s">
        <v>126</v>
      </c>
      <c r="AU326" s="151" t="s">
        <v>86</v>
      </c>
      <c r="AV326" s="10" t="s">
        <v>86</v>
      </c>
      <c r="AW326" s="10" t="s">
        <v>28</v>
      </c>
      <c r="AX326" s="10" t="s">
        <v>70</v>
      </c>
      <c r="AY326" s="151" t="s">
        <v>121</v>
      </c>
    </row>
    <row r="327" spans="2:51" s="12" customFormat="1" ht="16.5" customHeight="1" hidden="1">
      <c r="B327" s="159"/>
      <c r="C327" s="160"/>
      <c r="D327" s="160"/>
      <c r="E327" s="161"/>
      <c r="F327" s="219"/>
      <c r="G327" s="220"/>
      <c r="H327" s="220"/>
      <c r="I327" s="220"/>
      <c r="J327" s="160"/>
      <c r="K327" s="162"/>
      <c r="L327" s="160"/>
      <c r="M327" s="160"/>
      <c r="N327" s="160"/>
      <c r="O327" s="160"/>
      <c r="P327" s="160"/>
      <c r="Q327" s="160"/>
      <c r="R327" s="163"/>
      <c r="T327" s="164"/>
      <c r="U327" s="160"/>
      <c r="V327" s="160"/>
      <c r="W327" s="160"/>
      <c r="X327" s="160"/>
      <c r="Y327" s="160"/>
      <c r="Z327" s="160"/>
      <c r="AA327" s="165"/>
      <c r="AT327" s="166" t="s">
        <v>126</v>
      </c>
      <c r="AU327" s="166" t="s">
        <v>86</v>
      </c>
      <c r="AV327" s="12" t="s">
        <v>124</v>
      </c>
      <c r="AW327" s="12" t="s">
        <v>28</v>
      </c>
      <c r="AX327" s="12" t="s">
        <v>75</v>
      </c>
      <c r="AY327" s="166" t="s">
        <v>121</v>
      </c>
    </row>
    <row r="328" spans="2:65" s="1" customFormat="1" ht="25.5" customHeight="1" hidden="1">
      <c r="B328" s="134"/>
      <c r="C328" s="135"/>
      <c r="D328" s="135"/>
      <c r="E328" s="136"/>
      <c r="F328" s="214"/>
      <c r="G328" s="214"/>
      <c r="H328" s="214"/>
      <c r="I328" s="214"/>
      <c r="J328" s="137"/>
      <c r="K328" s="138"/>
      <c r="L328" s="215"/>
      <c r="M328" s="215"/>
      <c r="N328" s="215"/>
      <c r="O328" s="215"/>
      <c r="P328" s="215"/>
      <c r="Q328" s="215"/>
      <c r="R328" s="139"/>
      <c r="T328" s="140" t="s">
        <v>5</v>
      </c>
      <c r="U328" s="43" t="s">
        <v>35</v>
      </c>
      <c r="V328" s="141">
        <v>0.052</v>
      </c>
      <c r="W328" s="141">
        <f>V328*K328</f>
        <v>0</v>
      </c>
      <c r="X328" s="141">
        <v>0.00013</v>
      </c>
      <c r="Y328" s="141">
        <f>X328*K328</f>
        <v>0</v>
      </c>
      <c r="Z328" s="141">
        <v>0</v>
      </c>
      <c r="AA328" s="142">
        <f>Z328*K328</f>
        <v>0</v>
      </c>
      <c r="AR328" s="21" t="s">
        <v>147</v>
      </c>
      <c r="AT328" s="21" t="s">
        <v>122</v>
      </c>
      <c r="AU328" s="21" t="s">
        <v>86</v>
      </c>
      <c r="AY328" s="21" t="s">
        <v>121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1" t="s">
        <v>75</v>
      </c>
      <c r="BK328" s="143">
        <f>ROUND(L328*K328,2)</f>
        <v>0</v>
      </c>
      <c r="BL328" s="21" t="s">
        <v>147</v>
      </c>
      <c r="BM328" s="21" t="s">
        <v>249</v>
      </c>
    </row>
    <row r="329" spans="2:51" s="10" customFormat="1" ht="25.5" customHeight="1" hidden="1">
      <c r="B329" s="144"/>
      <c r="C329" s="145"/>
      <c r="D329" s="145"/>
      <c r="E329" s="146"/>
      <c r="F329" s="222"/>
      <c r="G329" s="223"/>
      <c r="H329" s="223"/>
      <c r="I329" s="223"/>
      <c r="J329" s="145"/>
      <c r="K329" s="147"/>
      <c r="L329" s="145"/>
      <c r="M329" s="145"/>
      <c r="N329" s="145"/>
      <c r="O329" s="145"/>
      <c r="P329" s="145"/>
      <c r="Q329" s="145"/>
      <c r="R329" s="148"/>
      <c r="T329" s="149"/>
      <c r="U329" s="145"/>
      <c r="V329" s="145"/>
      <c r="W329" s="145"/>
      <c r="X329" s="145"/>
      <c r="Y329" s="145"/>
      <c r="Z329" s="145"/>
      <c r="AA329" s="150"/>
      <c r="AT329" s="151" t="s">
        <v>126</v>
      </c>
      <c r="AU329" s="151" t="s">
        <v>86</v>
      </c>
      <c r="AV329" s="10" t="s">
        <v>86</v>
      </c>
      <c r="AW329" s="10" t="s">
        <v>28</v>
      </c>
      <c r="AX329" s="10" t="s">
        <v>70</v>
      </c>
      <c r="AY329" s="151" t="s">
        <v>121</v>
      </c>
    </row>
    <row r="330" spans="2:51" s="12" customFormat="1" ht="16.5" customHeight="1" hidden="1">
      <c r="B330" s="159"/>
      <c r="C330" s="160"/>
      <c r="D330" s="160"/>
      <c r="E330" s="161"/>
      <c r="F330" s="219"/>
      <c r="G330" s="220"/>
      <c r="H330" s="220"/>
      <c r="I330" s="220"/>
      <c r="J330" s="160"/>
      <c r="K330" s="162"/>
      <c r="L330" s="160"/>
      <c r="M330" s="160"/>
      <c r="N330" s="160"/>
      <c r="O330" s="160"/>
      <c r="P330" s="160"/>
      <c r="Q330" s="160"/>
      <c r="R330" s="163"/>
      <c r="T330" s="164"/>
      <c r="U330" s="160"/>
      <c r="V330" s="160"/>
      <c r="W330" s="160"/>
      <c r="X330" s="160"/>
      <c r="Y330" s="160"/>
      <c r="Z330" s="160"/>
      <c r="AA330" s="165"/>
      <c r="AT330" s="166" t="s">
        <v>126</v>
      </c>
      <c r="AU330" s="166" t="s">
        <v>86</v>
      </c>
      <c r="AV330" s="12" t="s">
        <v>124</v>
      </c>
      <c r="AW330" s="12" t="s">
        <v>28</v>
      </c>
      <c r="AX330" s="12" t="s">
        <v>75</v>
      </c>
      <c r="AY330" s="166" t="s">
        <v>121</v>
      </c>
    </row>
    <row r="331" spans="2:65" s="1" customFormat="1" ht="25.5" customHeight="1" hidden="1">
      <c r="B331" s="134"/>
      <c r="C331" s="135"/>
      <c r="D331" s="135"/>
      <c r="E331" s="136"/>
      <c r="F331" s="214"/>
      <c r="G331" s="214"/>
      <c r="H331" s="214"/>
      <c r="I331" s="214"/>
      <c r="J331" s="137"/>
      <c r="K331" s="138"/>
      <c r="L331" s="215"/>
      <c r="M331" s="215"/>
      <c r="N331" s="215"/>
      <c r="O331" s="215"/>
      <c r="P331" s="215"/>
      <c r="Q331" s="215"/>
      <c r="R331" s="139"/>
      <c r="T331" s="140" t="s">
        <v>5</v>
      </c>
      <c r="U331" s="43" t="s">
        <v>35</v>
      </c>
      <c r="V331" s="141">
        <v>0.062</v>
      </c>
      <c r="W331" s="141">
        <f>V331*K331</f>
        <v>0</v>
      </c>
      <c r="X331" s="141">
        <v>0.00016</v>
      </c>
      <c r="Y331" s="141">
        <f>X331*K331</f>
        <v>0</v>
      </c>
      <c r="Z331" s="141">
        <v>0</v>
      </c>
      <c r="AA331" s="142">
        <f>Z331*K331</f>
        <v>0</v>
      </c>
      <c r="AR331" s="21" t="s">
        <v>147</v>
      </c>
      <c r="AT331" s="21" t="s">
        <v>122</v>
      </c>
      <c r="AU331" s="21" t="s">
        <v>86</v>
      </c>
      <c r="AY331" s="21" t="s">
        <v>121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1" t="s">
        <v>75</v>
      </c>
      <c r="BK331" s="143">
        <f>ROUND(L331*K331,2)</f>
        <v>0</v>
      </c>
      <c r="BL331" s="21" t="s">
        <v>147</v>
      </c>
      <c r="BM331" s="21" t="s">
        <v>250</v>
      </c>
    </row>
    <row r="332" spans="2:51" s="10" customFormat="1" ht="25.5" customHeight="1" hidden="1">
      <c r="B332" s="144"/>
      <c r="C332" s="145"/>
      <c r="D332" s="145"/>
      <c r="E332" s="146"/>
      <c r="F332" s="222"/>
      <c r="G332" s="223"/>
      <c r="H332" s="223"/>
      <c r="I332" s="223"/>
      <c r="J332" s="145"/>
      <c r="K332" s="147"/>
      <c r="L332" s="145"/>
      <c r="M332" s="145"/>
      <c r="N332" s="145"/>
      <c r="O332" s="145"/>
      <c r="P332" s="145"/>
      <c r="Q332" s="145"/>
      <c r="R332" s="148"/>
      <c r="T332" s="149"/>
      <c r="U332" s="145"/>
      <c r="V332" s="145"/>
      <c r="W332" s="145"/>
      <c r="X332" s="145"/>
      <c r="Y332" s="145"/>
      <c r="Z332" s="145"/>
      <c r="AA332" s="150"/>
      <c r="AT332" s="151" t="s">
        <v>126</v>
      </c>
      <c r="AU332" s="151" t="s">
        <v>86</v>
      </c>
      <c r="AV332" s="10" t="s">
        <v>86</v>
      </c>
      <c r="AW332" s="10" t="s">
        <v>28</v>
      </c>
      <c r="AX332" s="10" t="s">
        <v>70</v>
      </c>
      <c r="AY332" s="151" t="s">
        <v>121</v>
      </c>
    </row>
    <row r="333" spans="2:51" s="12" customFormat="1" ht="16.5" customHeight="1" hidden="1">
      <c r="B333" s="159"/>
      <c r="C333" s="160"/>
      <c r="D333" s="160"/>
      <c r="E333" s="161"/>
      <c r="F333" s="219"/>
      <c r="G333" s="220"/>
      <c r="H333" s="220"/>
      <c r="I333" s="220"/>
      <c r="J333" s="160"/>
      <c r="K333" s="162"/>
      <c r="L333" s="160"/>
      <c r="M333" s="160"/>
      <c r="N333" s="160"/>
      <c r="O333" s="160"/>
      <c r="P333" s="160"/>
      <c r="Q333" s="160"/>
      <c r="R333" s="163"/>
      <c r="T333" s="164"/>
      <c r="U333" s="160"/>
      <c r="V333" s="160"/>
      <c r="W333" s="160"/>
      <c r="X333" s="160"/>
      <c r="Y333" s="160"/>
      <c r="Z333" s="160"/>
      <c r="AA333" s="165"/>
      <c r="AT333" s="166" t="s">
        <v>126</v>
      </c>
      <c r="AU333" s="166" t="s">
        <v>86</v>
      </c>
      <c r="AV333" s="12" t="s">
        <v>124</v>
      </c>
      <c r="AW333" s="12" t="s">
        <v>28</v>
      </c>
      <c r="AX333" s="12" t="s">
        <v>75</v>
      </c>
      <c r="AY333" s="166" t="s">
        <v>121</v>
      </c>
    </row>
    <row r="334" spans="2:65" s="1" customFormat="1" ht="0.5" hidden="1">
      <c r="B334" s="134"/>
      <c r="C334" s="135"/>
      <c r="D334" s="135"/>
      <c r="E334" s="136"/>
      <c r="F334" s="214"/>
      <c r="G334" s="214"/>
      <c r="H334" s="214"/>
      <c r="I334" s="214"/>
      <c r="J334" s="137"/>
      <c r="K334" s="138"/>
      <c r="L334" s="215"/>
      <c r="M334" s="215"/>
      <c r="N334" s="215"/>
      <c r="O334" s="215"/>
      <c r="P334" s="215"/>
      <c r="Q334" s="215"/>
      <c r="R334" s="139"/>
      <c r="T334" s="140" t="s">
        <v>5</v>
      </c>
      <c r="U334" s="43" t="s">
        <v>35</v>
      </c>
      <c r="V334" s="141">
        <v>0.425</v>
      </c>
      <c r="W334" s="141">
        <f>V334*K334</f>
        <v>0</v>
      </c>
      <c r="X334" s="141">
        <v>0</v>
      </c>
      <c r="Y334" s="141">
        <f>X334*K334</f>
        <v>0</v>
      </c>
      <c r="Z334" s="141">
        <v>0</v>
      </c>
      <c r="AA334" s="142">
        <f>Z334*K334</f>
        <v>0</v>
      </c>
      <c r="AR334" s="21" t="s">
        <v>147</v>
      </c>
      <c r="AT334" s="21" t="s">
        <v>122</v>
      </c>
      <c r="AU334" s="21" t="s">
        <v>86</v>
      </c>
      <c r="AY334" s="21" t="s">
        <v>121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1" t="s">
        <v>75</v>
      </c>
      <c r="BK334" s="143">
        <f>ROUND(L334*K334,2)</f>
        <v>0</v>
      </c>
      <c r="BL334" s="21" t="s">
        <v>147</v>
      </c>
      <c r="BM334" s="21" t="s">
        <v>251</v>
      </c>
    </row>
    <row r="335" spans="2:65" s="1" customFormat="1" ht="25.5" customHeight="1" hidden="1">
      <c r="B335" s="134"/>
      <c r="C335" s="135"/>
      <c r="D335" s="135"/>
      <c r="E335" s="136"/>
      <c r="F335" s="214"/>
      <c r="G335" s="214"/>
      <c r="H335" s="214"/>
      <c r="I335" s="214"/>
      <c r="J335" s="137"/>
      <c r="K335" s="138"/>
      <c r="L335" s="215"/>
      <c r="M335" s="215"/>
      <c r="N335" s="215"/>
      <c r="O335" s="215"/>
      <c r="P335" s="215"/>
      <c r="Q335" s="215"/>
      <c r="R335" s="139"/>
      <c r="T335" s="140" t="s">
        <v>5</v>
      </c>
      <c r="U335" s="43" t="s">
        <v>35</v>
      </c>
      <c r="V335" s="141">
        <v>0.082</v>
      </c>
      <c r="W335" s="141">
        <f>V335*K335</f>
        <v>0</v>
      </c>
      <c r="X335" s="141">
        <v>1E-05</v>
      </c>
      <c r="Y335" s="141">
        <f>X335*K335</f>
        <v>0</v>
      </c>
      <c r="Z335" s="141">
        <v>0</v>
      </c>
      <c r="AA335" s="142">
        <f>Z335*K335</f>
        <v>0</v>
      </c>
      <c r="AR335" s="21" t="s">
        <v>147</v>
      </c>
      <c r="AT335" s="21" t="s">
        <v>122</v>
      </c>
      <c r="AU335" s="21" t="s">
        <v>86</v>
      </c>
      <c r="AY335" s="21" t="s">
        <v>121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1" t="s">
        <v>75</v>
      </c>
      <c r="BK335" s="143">
        <f>ROUND(L335*K335,2)</f>
        <v>0</v>
      </c>
      <c r="BL335" s="21" t="s">
        <v>147</v>
      </c>
      <c r="BM335" s="21" t="s">
        <v>252</v>
      </c>
    </row>
    <row r="336" spans="2:65" s="1" customFormat="1" ht="25.5" customHeight="1" hidden="1">
      <c r="B336" s="134"/>
      <c r="C336" s="135"/>
      <c r="D336" s="135"/>
      <c r="E336" s="136"/>
      <c r="F336" s="214"/>
      <c r="G336" s="214"/>
      <c r="H336" s="214"/>
      <c r="I336" s="214"/>
      <c r="J336" s="137"/>
      <c r="K336" s="138"/>
      <c r="L336" s="215"/>
      <c r="M336" s="215"/>
      <c r="N336" s="215"/>
      <c r="O336" s="215"/>
      <c r="P336" s="215"/>
      <c r="Q336" s="215"/>
      <c r="R336" s="139"/>
      <c r="T336" s="140" t="s">
        <v>5</v>
      </c>
      <c r="U336" s="43" t="s">
        <v>35</v>
      </c>
      <c r="V336" s="141">
        <v>0</v>
      </c>
      <c r="W336" s="141">
        <f>V336*K336</f>
        <v>0</v>
      </c>
      <c r="X336" s="141">
        <v>0</v>
      </c>
      <c r="Y336" s="141">
        <f>X336*K336</f>
        <v>0</v>
      </c>
      <c r="Z336" s="141">
        <v>0</v>
      </c>
      <c r="AA336" s="142">
        <f>Z336*K336</f>
        <v>0</v>
      </c>
      <c r="AR336" s="21" t="s">
        <v>147</v>
      </c>
      <c r="AT336" s="21" t="s">
        <v>122</v>
      </c>
      <c r="AU336" s="21" t="s">
        <v>86</v>
      </c>
      <c r="AY336" s="21" t="s">
        <v>121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1" t="s">
        <v>75</v>
      </c>
      <c r="BK336" s="143">
        <f>ROUND(L336*K336,2)</f>
        <v>0</v>
      </c>
      <c r="BL336" s="21" t="s">
        <v>147</v>
      </c>
      <c r="BM336" s="21" t="s">
        <v>253</v>
      </c>
    </row>
    <row r="337" spans="2:63" s="9" customFormat="1" ht="29.5" customHeight="1" hidden="1">
      <c r="B337" s="123"/>
      <c r="C337" s="124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216"/>
      <c r="O337" s="217"/>
      <c r="P337" s="217"/>
      <c r="Q337" s="217"/>
      <c r="R337" s="126"/>
      <c r="T337" s="127"/>
      <c r="U337" s="124"/>
      <c r="V337" s="124"/>
      <c r="W337" s="128">
        <f>SUM(W338:W350)</f>
        <v>0</v>
      </c>
      <c r="X337" s="124"/>
      <c r="Y337" s="128">
        <f>SUM(Y338:Y350)</f>
        <v>0</v>
      </c>
      <c r="Z337" s="124"/>
      <c r="AA337" s="129">
        <f>SUM(AA338:AA350)</f>
        <v>0</v>
      </c>
      <c r="AR337" s="130" t="s">
        <v>86</v>
      </c>
      <c r="AT337" s="131" t="s">
        <v>69</v>
      </c>
      <c r="AU337" s="131" t="s">
        <v>75</v>
      </c>
      <c r="AY337" s="130" t="s">
        <v>121</v>
      </c>
      <c r="BK337" s="132">
        <f>SUM(BK338:BK350)</f>
        <v>0</v>
      </c>
    </row>
    <row r="338" spans="2:65" s="1" customFormat="1" ht="25.5" customHeight="1" hidden="1">
      <c r="B338" s="134"/>
      <c r="C338" s="135"/>
      <c r="D338" s="135"/>
      <c r="E338" s="136"/>
      <c r="F338" s="214"/>
      <c r="G338" s="214"/>
      <c r="H338" s="214"/>
      <c r="I338" s="214"/>
      <c r="J338" s="137"/>
      <c r="K338" s="138"/>
      <c r="L338" s="215"/>
      <c r="M338" s="215"/>
      <c r="N338" s="215"/>
      <c r="O338" s="215"/>
      <c r="P338" s="215"/>
      <c r="Q338" s="215"/>
      <c r="R338" s="139"/>
      <c r="T338" s="140" t="s">
        <v>5</v>
      </c>
      <c r="U338" s="43" t="s">
        <v>35</v>
      </c>
      <c r="V338" s="141">
        <v>1.4</v>
      </c>
      <c r="W338" s="141">
        <f aca="true" t="shared" si="9" ref="W338:W350">V338*K338</f>
        <v>0</v>
      </c>
      <c r="X338" s="141">
        <v>0.0232</v>
      </c>
      <c r="Y338" s="141">
        <f aca="true" t="shared" si="10" ref="Y338:Y350">X338*K338</f>
        <v>0</v>
      </c>
      <c r="Z338" s="141">
        <v>0</v>
      </c>
      <c r="AA338" s="142">
        <f aca="true" t="shared" si="11" ref="AA338:AA350">Z338*K338</f>
        <v>0</v>
      </c>
      <c r="AR338" s="21" t="s">
        <v>147</v>
      </c>
      <c r="AT338" s="21" t="s">
        <v>122</v>
      </c>
      <c r="AU338" s="21" t="s">
        <v>86</v>
      </c>
      <c r="AY338" s="21" t="s">
        <v>121</v>
      </c>
      <c r="BE338" s="143">
        <f aca="true" t="shared" si="12" ref="BE338:BE350">IF(U338="základní",N338,0)</f>
        <v>0</v>
      </c>
      <c r="BF338" s="143">
        <f aca="true" t="shared" si="13" ref="BF338:BF350">IF(U338="snížená",N338,0)</f>
        <v>0</v>
      </c>
      <c r="BG338" s="143">
        <f aca="true" t="shared" si="14" ref="BG338:BG350">IF(U338="zákl. přenesená",N338,0)</f>
        <v>0</v>
      </c>
      <c r="BH338" s="143">
        <f aca="true" t="shared" si="15" ref="BH338:BH350">IF(U338="sníž. přenesená",N338,0)</f>
        <v>0</v>
      </c>
      <c r="BI338" s="143">
        <f aca="true" t="shared" si="16" ref="BI338:BI350">IF(U338="nulová",N338,0)</f>
        <v>0</v>
      </c>
      <c r="BJ338" s="21" t="s">
        <v>75</v>
      </c>
      <c r="BK338" s="143">
        <f aca="true" t="shared" si="17" ref="BK338:BK350">ROUND(L338*K338,2)</f>
        <v>0</v>
      </c>
      <c r="BL338" s="21" t="s">
        <v>147</v>
      </c>
      <c r="BM338" s="21" t="s">
        <v>254</v>
      </c>
    </row>
    <row r="339" spans="2:65" s="1" customFormat="1" ht="25.5" customHeight="1" hidden="1">
      <c r="B339" s="134"/>
      <c r="C339" s="135"/>
      <c r="D339" s="135"/>
      <c r="E339" s="136"/>
      <c r="F339" s="214"/>
      <c r="G339" s="214"/>
      <c r="H339" s="214"/>
      <c r="I339" s="214"/>
      <c r="J339" s="137"/>
      <c r="K339" s="138"/>
      <c r="L339" s="215"/>
      <c r="M339" s="215"/>
      <c r="N339" s="215"/>
      <c r="O339" s="215"/>
      <c r="P339" s="215"/>
      <c r="Q339" s="215"/>
      <c r="R339" s="139"/>
      <c r="T339" s="140" t="s">
        <v>5</v>
      </c>
      <c r="U339" s="43" t="s">
        <v>35</v>
      </c>
      <c r="V339" s="141">
        <v>0.5</v>
      </c>
      <c r="W339" s="141">
        <f t="shared" si="9"/>
        <v>0</v>
      </c>
      <c r="X339" s="141">
        <v>0.01608</v>
      </c>
      <c r="Y339" s="141">
        <f t="shared" si="10"/>
        <v>0</v>
      </c>
      <c r="Z339" s="141">
        <v>0</v>
      </c>
      <c r="AA339" s="142">
        <f t="shared" si="11"/>
        <v>0</v>
      </c>
      <c r="AR339" s="21" t="s">
        <v>147</v>
      </c>
      <c r="AT339" s="21" t="s">
        <v>122</v>
      </c>
      <c r="AU339" s="21" t="s">
        <v>86</v>
      </c>
      <c r="AY339" s="21" t="s">
        <v>121</v>
      </c>
      <c r="BE339" s="143">
        <f t="shared" si="12"/>
        <v>0</v>
      </c>
      <c r="BF339" s="143">
        <f t="shared" si="13"/>
        <v>0</v>
      </c>
      <c r="BG339" s="143">
        <f t="shared" si="14"/>
        <v>0</v>
      </c>
      <c r="BH339" s="143">
        <f t="shared" si="15"/>
        <v>0</v>
      </c>
      <c r="BI339" s="143">
        <f t="shared" si="16"/>
        <v>0</v>
      </c>
      <c r="BJ339" s="21" t="s">
        <v>75</v>
      </c>
      <c r="BK339" s="143">
        <f t="shared" si="17"/>
        <v>0</v>
      </c>
      <c r="BL339" s="21" t="s">
        <v>147</v>
      </c>
      <c r="BM339" s="21" t="s">
        <v>255</v>
      </c>
    </row>
    <row r="340" spans="2:65" s="1" customFormat="1" ht="25.5" customHeight="1" hidden="1">
      <c r="B340" s="134"/>
      <c r="C340" s="135"/>
      <c r="D340" s="135"/>
      <c r="E340" s="136"/>
      <c r="F340" s="214"/>
      <c r="G340" s="214"/>
      <c r="H340" s="214"/>
      <c r="I340" s="214"/>
      <c r="J340" s="137"/>
      <c r="K340" s="138"/>
      <c r="L340" s="215"/>
      <c r="M340" s="215"/>
      <c r="N340" s="215"/>
      <c r="O340" s="215"/>
      <c r="P340" s="215"/>
      <c r="Q340" s="215"/>
      <c r="R340" s="139"/>
      <c r="T340" s="140" t="s">
        <v>5</v>
      </c>
      <c r="U340" s="43" t="s">
        <v>35</v>
      </c>
      <c r="V340" s="141">
        <v>1.1</v>
      </c>
      <c r="W340" s="141">
        <f t="shared" si="9"/>
        <v>0</v>
      </c>
      <c r="X340" s="141">
        <v>0.01525</v>
      </c>
      <c r="Y340" s="141">
        <f t="shared" si="10"/>
        <v>0</v>
      </c>
      <c r="Z340" s="141">
        <v>0</v>
      </c>
      <c r="AA340" s="142">
        <f t="shared" si="11"/>
        <v>0</v>
      </c>
      <c r="AR340" s="21" t="s">
        <v>147</v>
      </c>
      <c r="AT340" s="21" t="s">
        <v>122</v>
      </c>
      <c r="AU340" s="21" t="s">
        <v>86</v>
      </c>
      <c r="AY340" s="21" t="s">
        <v>121</v>
      </c>
      <c r="BE340" s="143">
        <f t="shared" si="12"/>
        <v>0</v>
      </c>
      <c r="BF340" s="143">
        <f t="shared" si="13"/>
        <v>0</v>
      </c>
      <c r="BG340" s="143">
        <f t="shared" si="14"/>
        <v>0</v>
      </c>
      <c r="BH340" s="143">
        <f t="shared" si="15"/>
        <v>0</v>
      </c>
      <c r="BI340" s="143">
        <f t="shared" si="16"/>
        <v>0</v>
      </c>
      <c r="BJ340" s="21" t="s">
        <v>75</v>
      </c>
      <c r="BK340" s="143">
        <f t="shared" si="17"/>
        <v>0</v>
      </c>
      <c r="BL340" s="21" t="s">
        <v>147</v>
      </c>
      <c r="BM340" s="21" t="s">
        <v>256</v>
      </c>
    </row>
    <row r="341" spans="2:65" s="1" customFormat="1" ht="25.5" customHeight="1" hidden="1">
      <c r="B341" s="134"/>
      <c r="C341" s="135"/>
      <c r="D341" s="135"/>
      <c r="E341" s="136"/>
      <c r="F341" s="214"/>
      <c r="G341" s="214"/>
      <c r="H341" s="214"/>
      <c r="I341" s="214"/>
      <c r="J341" s="137"/>
      <c r="K341" s="138"/>
      <c r="L341" s="215"/>
      <c r="M341" s="215"/>
      <c r="N341" s="215"/>
      <c r="O341" s="215"/>
      <c r="P341" s="215"/>
      <c r="Q341" s="215"/>
      <c r="R341" s="139"/>
      <c r="T341" s="140" t="s">
        <v>5</v>
      </c>
      <c r="U341" s="43" t="s">
        <v>35</v>
      </c>
      <c r="V341" s="141">
        <v>2.54</v>
      </c>
      <c r="W341" s="141">
        <f t="shared" si="9"/>
        <v>0</v>
      </c>
      <c r="X341" s="141">
        <v>0.01452</v>
      </c>
      <c r="Y341" s="141">
        <f t="shared" si="10"/>
        <v>0</v>
      </c>
      <c r="Z341" s="141">
        <v>0</v>
      </c>
      <c r="AA341" s="142">
        <f t="shared" si="11"/>
        <v>0</v>
      </c>
      <c r="AR341" s="21" t="s">
        <v>147</v>
      </c>
      <c r="AT341" s="21" t="s">
        <v>122</v>
      </c>
      <c r="AU341" s="21" t="s">
        <v>86</v>
      </c>
      <c r="AY341" s="21" t="s">
        <v>121</v>
      </c>
      <c r="BE341" s="143">
        <f t="shared" si="12"/>
        <v>0</v>
      </c>
      <c r="BF341" s="143">
        <f t="shared" si="13"/>
        <v>0</v>
      </c>
      <c r="BG341" s="143">
        <f t="shared" si="14"/>
        <v>0</v>
      </c>
      <c r="BH341" s="143">
        <f t="shared" si="15"/>
        <v>0</v>
      </c>
      <c r="BI341" s="143">
        <f t="shared" si="16"/>
        <v>0</v>
      </c>
      <c r="BJ341" s="21" t="s">
        <v>75</v>
      </c>
      <c r="BK341" s="143">
        <f t="shared" si="17"/>
        <v>0</v>
      </c>
      <c r="BL341" s="21" t="s">
        <v>147</v>
      </c>
      <c r="BM341" s="21" t="s">
        <v>257</v>
      </c>
    </row>
    <row r="342" spans="2:65" s="1" customFormat="1" ht="38" customHeight="1" hidden="1">
      <c r="B342" s="134"/>
      <c r="C342" s="135"/>
      <c r="D342" s="135"/>
      <c r="E342" s="136"/>
      <c r="F342" s="214"/>
      <c r="G342" s="214"/>
      <c r="H342" s="214"/>
      <c r="I342" s="214"/>
      <c r="J342" s="137"/>
      <c r="K342" s="138"/>
      <c r="L342" s="215"/>
      <c r="M342" s="215"/>
      <c r="N342" s="215"/>
      <c r="O342" s="215"/>
      <c r="P342" s="215"/>
      <c r="Q342" s="215"/>
      <c r="R342" s="139"/>
      <c r="T342" s="140" t="s">
        <v>5</v>
      </c>
      <c r="U342" s="43" t="s">
        <v>35</v>
      </c>
      <c r="V342" s="141">
        <v>2.88</v>
      </c>
      <c r="W342" s="141">
        <f t="shared" si="9"/>
        <v>0</v>
      </c>
      <c r="X342" s="141">
        <v>0.01937</v>
      </c>
      <c r="Y342" s="141">
        <f t="shared" si="10"/>
        <v>0</v>
      </c>
      <c r="Z342" s="141">
        <v>0</v>
      </c>
      <c r="AA342" s="142">
        <f t="shared" si="11"/>
        <v>0</v>
      </c>
      <c r="AR342" s="21" t="s">
        <v>147</v>
      </c>
      <c r="AT342" s="21" t="s">
        <v>122</v>
      </c>
      <c r="AU342" s="21" t="s">
        <v>86</v>
      </c>
      <c r="AY342" s="21" t="s">
        <v>121</v>
      </c>
      <c r="BE342" s="143">
        <f t="shared" si="12"/>
        <v>0</v>
      </c>
      <c r="BF342" s="143">
        <f t="shared" si="13"/>
        <v>0</v>
      </c>
      <c r="BG342" s="143">
        <f t="shared" si="14"/>
        <v>0</v>
      </c>
      <c r="BH342" s="143">
        <f t="shared" si="15"/>
        <v>0</v>
      </c>
      <c r="BI342" s="143">
        <f t="shared" si="16"/>
        <v>0</v>
      </c>
      <c r="BJ342" s="21" t="s">
        <v>75</v>
      </c>
      <c r="BK342" s="143">
        <f t="shared" si="17"/>
        <v>0</v>
      </c>
      <c r="BL342" s="21" t="s">
        <v>147</v>
      </c>
      <c r="BM342" s="21" t="s">
        <v>258</v>
      </c>
    </row>
    <row r="343" spans="2:65" s="1" customFormat="1" ht="51" customHeight="1" hidden="1">
      <c r="B343" s="134"/>
      <c r="C343" s="135"/>
      <c r="D343" s="135"/>
      <c r="E343" s="136"/>
      <c r="F343" s="214"/>
      <c r="G343" s="214"/>
      <c r="H343" s="214"/>
      <c r="I343" s="214"/>
      <c r="J343" s="137"/>
      <c r="K343" s="138"/>
      <c r="L343" s="215"/>
      <c r="M343" s="215"/>
      <c r="N343" s="215"/>
      <c r="O343" s="215"/>
      <c r="P343" s="215"/>
      <c r="Q343" s="215"/>
      <c r="R343" s="139"/>
      <c r="T343" s="140" t="s">
        <v>5</v>
      </c>
      <c r="U343" s="43" t="s">
        <v>35</v>
      </c>
      <c r="V343" s="141">
        <v>4.37</v>
      </c>
      <c r="W343" s="141">
        <f t="shared" si="9"/>
        <v>0</v>
      </c>
      <c r="X343" s="141">
        <v>0.03649</v>
      </c>
      <c r="Y343" s="141">
        <f t="shared" si="10"/>
        <v>0</v>
      </c>
      <c r="Z343" s="141">
        <v>0</v>
      </c>
      <c r="AA343" s="142">
        <f t="shared" si="11"/>
        <v>0</v>
      </c>
      <c r="AR343" s="21" t="s">
        <v>147</v>
      </c>
      <c r="AT343" s="21" t="s">
        <v>122</v>
      </c>
      <c r="AU343" s="21" t="s">
        <v>86</v>
      </c>
      <c r="AY343" s="21" t="s">
        <v>121</v>
      </c>
      <c r="BE343" s="143">
        <f t="shared" si="12"/>
        <v>0</v>
      </c>
      <c r="BF343" s="143">
        <f t="shared" si="13"/>
        <v>0</v>
      </c>
      <c r="BG343" s="143">
        <f t="shared" si="14"/>
        <v>0</v>
      </c>
      <c r="BH343" s="143">
        <f t="shared" si="15"/>
        <v>0</v>
      </c>
      <c r="BI343" s="143">
        <f t="shared" si="16"/>
        <v>0</v>
      </c>
      <c r="BJ343" s="21" t="s">
        <v>75</v>
      </c>
      <c r="BK343" s="143">
        <f t="shared" si="17"/>
        <v>0</v>
      </c>
      <c r="BL343" s="21" t="s">
        <v>147</v>
      </c>
      <c r="BM343" s="21" t="s">
        <v>259</v>
      </c>
    </row>
    <row r="344" spans="2:65" s="1" customFormat="1" ht="16.5" customHeight="1" hidden="1">
      <c r="B344" s="134"/>
      <c r="C344" s="135"/>
      <c r="D344" s="135"/>
      <c r="E344" s="136"/>
      <c r="F344" s="214"/>
      <c r="G344" s="214"/>
      <c r="H344" s="214"/>
      <c r="I344" s="214"/>
      <c r="J344" s="137"/>
      <c r="K344" s="138"/>
      <c r="L344" s="215"/>
      <c r="M344" s="215"/>
      <c r="N344" s="215"/>
      <c r="O344" s="215"/>
      <c r="P344" s="215"/>
      <c r="Q344" s="215"/>
      <c r="R344" s="139"/>
      <c r="T344" s="140" t="s">
        <v>5</v>
      </c>
      <c r="U344" s="43" t="s">
        <v>35</v>
      </c>
      <c r="V344" s="141">
        <v>0.33</v>
      </c>
      <c r="W344" s="141">
        <f t="shared" si="9"/>
        <v>0</v>
      </c>
      <c r="X344" s="141">
        <v>0.00242</v>
      </c>
      <c r="Y344" s="141">
        <f t="shared" si="10"/>
        <v>0</v>
      </c>
      <c r="Z344" s="141">
        <v>0</v>
      </c>
      <c r="AA344" s="142">
        <f t="shared" si="11"/>
        <v>0</v>
      </c>
      <c r="AR344" s="21" t="s">
        <v>147</v>
      </c>
      <c r="AT344" s="21" t="s">
        <v>122</v>
      </c>
      <c r="AU344" s="21" t="s">
        <v>86</v>
      </c>
      <c r="AY344" s="21" t="s">
        <v>121</v>
      </c>
      <c r="BE344" s="143">
        <f t="shared" si="12"/>
        <v>0</v>
      </c>
      <c r="BF344" s="143">
        <f t="shared" si="13"/>
        <v>0</v>
      </c>
      <c r="BG344" s="143">
        <f t="shared" si="14"/>
        <v>0</v>
      </c>
      <c r="BH344" s="143">
        <f t="shared" si="15"/>
        <v>0</v>
      </c>
      <c r="BI344" s="143">
        <f t="shared" si="16"/>
        <v>0</v>
      </c>
      <c r="BJ344" s="21" t="s">
        <v>75</v>
      </c>
      <c r="BK344" s="143">
        <f t="shared" si="17"/>
        <v>0</v>
      </c>
      <c r="BL344" s="21" t="s">
        <v>147</v>
      </c>
      <c r="BM344" s="21" t="s">
        <v>260</v>
      </c>
    </row>
    <row r="345" spans="2:65" s="1" customFormat="1" ht="25.5" customHeight="1" hidden="1">
      <c r="B345" s="134"/>
      <c r="C345" s="135"/>
      <c r="D345" s="135"/>
      <c r="E345" s="136"/>
      <c r="F345" s="214"/>
      <c r="G345" s="214"/>
      <c r="H345" s="214"/>
      <c r="I345" s="214"/>
      <c r="J345" s="137"/>
      <c r="K345" s="138"/>
      <c r="L345" s="215"/>
      <c r="M345" s="215"/>
      <c r="N345" s="215"/>
      <c r="O345" s="215"/>
      <c r="P345" s="215"/>
      <c r="Q345" s="215"/>
      <c r="R345" s="139"/>
      <c r="T345" s="140" t="s">
        <v>5</v>
      </c>
      <c r="U345" s="43" t="s">
        <v>35</v>
      </c>
      <c r="V345" s="141">
        <v>0.85</v>
      </c>
      <c r="W345" s="141">
        <f t="shared" si="9"/>
        <v>0</v>
      </c>
      <c r="X345" s="141">
        <v>0.00983</v>
      </c>
      <c r="Y345" s="141">
        <f t="shared" si="10"/>
        <v>0</v>
      </c>
      <c r="Z345" s="141">
        <v>0</v>
      </c>
      <c r="AA345" s="142">
        <f t="shared" si="11"/>
        <v>0</v>
      </c>
      <c r="AR345" s="21" t="s">
        <v>147</v>
      </c>
      <c r="AT345" s="21" t="s">
        <v>122</v>
      </c>
      <c r="AU345" s="21" t="s">
        <v>86</v>
      </c>
      <c r="AY345" s="21" t="s">
        <v>121</v>
      </c>
      <c r="BE345" s="143">
        <f t="shared" si="12"/>
        <v>0</v>
      </c>
      <c r="BF345" s="143">
        <f t="shared" si="13"/>
        <v>0</v>
      </c>
      <c r="BG345" s="143">
        <f t="shared" si="14"/>
        <v>0</v>
      </c>
      <c r="BH345" s="143">
        <f t="shared" si="15"/>
        <v>0</v>
      </c>
      <c r="BI345" s="143">
        <f t="shared" si="16"/>
        <v>0</v>
      </c>
      <c r="BJ345" s="21" t="s">
        <v>75</v>
      </c>
      <c r="BK345" s="143">
        <f t="shared" si="17"/>
        <v>0</v>
      </c>
      <c r="BL345" s="21" t="s">
        <v>147</v>
      </c>
      <c r="BM345" s="21" t="s">
        <v>261</v>
      </c>
    </row>
    <row r="346" spans="2:65" s="1" customFormat="1" ht="25.5" customHeight="1" hidden="1">
      <c r="B346" s="134"/>
      <c r="C346" s="135"/>
      <c r="D346" s="135"/>
      <c r="E346" s="136"/>
      <c r="F346" s="214"/>
      <c r="G346" s="214"/>
      <c r="H346" s="214"/>
      <c r="I346" s="214"/>
      <c r="J346" s="137"/>
      <c r="K346" s="138"/>
      <c r="L346" s="215"/>
      <c r="M346" s="215"/>
      <c r="N346" s="215"/>
      <c r="O346" s="215"/>
      <c r="P346" s="215"/>
      <c r="Q346" s="215"/>
      <c r="R346" s="139"/>
      <c r="T346" s="140" t="s">
        <v>5</v>
      </c>
      <c r="U346" s="43" t="s">
        <v>35</v>
      </c>
      <c r="V346" s="141">
        <v>2.707</v>
      </c>
      <c r="W346" s="141">
        <f t="shared" si="9"/>
        <v>0</v>
      </c>
      <c r="X346" s="141">
        <v>0.07825</v>
      </c>
      <c r="Y346" s="141">
        <f t="shared" si="10"/>
        <v>0</v>
      </c>
      <c r="Z346" s="141">
        <v>0</v>
      </c>
      <c r="AA346" s="142">
        <f t="shared" si="11"/>
        <v>0</v>
      </c>
      <c r="AR346" s="21" t="s">
        <v>147</v>
      </c>
      <c r="AT346" s="21" t="s">
        <v>122</v>
      </c>
      <c r="AU346" s="21" t="s">
        <v>86</v>
      </c>
      <c r="AY346" s="21" t="s">
        <v>121</v>
      </c>
      <c r="BE346" s="143">
        <f t="shared" si="12"/>
        <v>0</v>
      </c>
      <c r="BF346" s="143">
        <f t="shared" si="13"/>
        <v>0</v>
      </c>
      <c r="BG346" s="143">
        <f t="shared" si="14"/>
        <v>0</v>
      </c>
      <c r="BH346" s="143">
        <f t="shared" si="15"/>
        <v>0</v>
      </c>
      <c r="BI346" s="143">
        <f t="shared" si="16"/>
        <v>0</v>
      </c>
      <c r="BJ346" s="21" t="s">
        <v>75</v>
      </c>
      <c r="BK346" s="143">
        <f t="shared" si="17"/>
        <v>0</v>
      </c>
      <c r="BL346" s="21" t="s">
        <v>147</v>
      </c>
      <c r="BM346" s="21" t="s">
        <v>262</v>
      </c>
    </row>
    <row r="347" spans="2:65" s="1" customFormat="1" ht="38" customHeight="1" hidden="1">
      <c r="B347" s="134"/>
      <c r="C347" s="135"/>
      <c r="D347" s="135"/>
      <c r="E347" s="136"/>
      <c r="F347" s="214"/>
      <c r="G347" s="214"/>
      <c r="H347" s="214"/>
      <c r="I347" s="214"/>
      <c r="J347" s="137"/>
      <c r="K347" s="138"/>
      <c r="L347" s="215"/>
      <c r="M347" s="215"/>
      <c r="N347" s="215"/>
      <c r="O347" s="215"/>
      <c r="P347" s="215"/>
      <c r="Q347" s="215"/>
      <c r="R347" s="139"/>
      <c r="T347" s="140" t="s">
        <v>5</v>
      </c>
      <c r="U347" s="43" t="s">
        <v>35</v>
      </c>
      <c r="V347" s="141">
        <v>0.2</v>
      </c>
      <c r="W347" s="141">
        <f t="shared" si="9"/>
        <v>0</v>
      </c>
      <c r="X347" s="141">
        <v>0.00196</v>
      </c>
      <c r="Y347" s="141">
        <f t="shared" si="10"/>
        <v>0</v>
      </c>
      <c r="Z347" s="141">
        <v>0</v>
      </c>
      <c r="AA347" s="142">
        <f t="shared" si="11"/>
        <v>0</v>
      </c>
      <c r="AR347" s="21" t="s">
        <v>147</v>
      </c>
      <c r="AT347" s="21" t="s">
        <v>122</v>
      </c>
      <c r="AU347" s="21" t="s">
        <v>86</v>
      </c>
      <c r="AY347" s="21" t="s">
        <v>121</v>
      </c>
      <c r="BE347" s="143">
        <f t="shared" si="12"/>
        <v>0</v>
      </c>
      <c r="BF347" s="143">
        <f t="shared" si="13"/>
        <v>0</v>
      </c>
      <c r="BG347" s="143">
        <f t="shared" si="14"/>
        <v>0</v>
      </c>
      <c r="BH347" s="143">
        <f t="shared" si="15"/>
        <v>0</v>
      </c>
      <c r="BI347" s="143">
        <f t="shared" si="16"/>
        <v>0</v>
      </c>
      <c r="BJ347" s="21" t="s">
        <v>75</v>
      </c>
      <c r="BK347" s="143">
        <f t="shared" si="17"/>
        <v>0</v>
      </c>
      <c r="BL347" s="21" t="s">
        <v>147</v>
      </c>
      <c r="BM347" s="21" t="s">
        <v>263</v>
      </c>
    </row>
    <row r="348" spans="2:65" s="1" customFormat="1" ht="25.5" customHeight="1" hidden="1">
      <c r="B348" s="134"/>
      <c r="C348" s="135"/>
      <c r="D348" s="135"/>
      <c r="E348" s="136"/>
      <c r="F348" s="214"/>
      <c r="G348" s="214"/>
      <c r="H348" s="214"/>
      <c r="I348" s="214"/>
      <c r="J348" s="137"/>
      <c r="K348" s="138"/>
      <c r="L348" s="215"/>
      <c r="M348" s="215"/>
      <c r="N348" s="215"/>
      <c r="O348" s="215"/>
      <c r="P348" s="215"/>
      <c r="Q348" s="215"/>
      <c r="R348" s="139"/>
      <c r="T348" s="140" t="s">
        <v>5</v>
      </c>
      <c r="U348" s="43" t="s">
        <v>35</v>
      </c>
      <c r="V348" s="141">
        <v>0.2</v>
      </c>
      <c r="W348" s="141">
        <f t="shared" si="9"/>
        <v>0</v>
      </c>
      <c r="X348" s="141">
        <v>0.00184</v>
      </c>
      <c r="Y348" s="141">
        <f t="shared" si="10"/>
        <v>0</v>
      </c>
      <c r="Z348" s="141">
        <v>0</v>
      </c>
      <c r="AA348" s="142">
        <f t="shared" si="11"/>
        <v>0</v>
      </c>
      <c r="AR348" s="21" t="s">
        <v>147</v>
      </c>
      <c r="AT348" s="21" t="s">
        <v>122</v>
      </c>
      <c r="AU348" s="21" t="s">
        <v>86</v>
      </c>
      <c r="AY348" s="21" t="s">
        <v>121</v>
      </c>
      <c r="BE348" s="143">
        <f t="shared" si="12"/>
        <v>0</v>
      </c>
      <c r="BF348" s="143">
        <f t="shared" si="13"/>
        <v>0</v>
      </c>
      <c r="BG348" s="143">
        <f t="shared" si="14"/>
        <v>0</v>
      </c>
      <c r="BH348" s="143">
        <f t="shared" si="15"/>
        <v>0</v>
      </c>
      <c r="BI348" s="143">
        <f t="shared" si="16"/>
        <v>0</v>
      </c>
      <c r="BJ348" s="21" t="s">
        <v>75</v>
      </c>
      <c r="BK348" s="143">
        <f t="shared" si="17"/>
        <v>0</v>
      </c>
      <c r="BL348" s="21" t="s">
        <v>147</v>
      </c>
      <c r="BM348" s="21" t="s">
        <v>264</v>
      </c>
    </row>
    <row r="349" spans="2:65" s="1" customFormat="1" ht="16.5" customHeight="1" hidden="1">
      <c r="B349" s="134"/>
      <c r="C349" s="135"/>
      <c r="D349" s="135"/>
      <c r="E349" s="136"/>
      <c r="F349" s="214"/>
      <c r="G349" s="214"/>
      <c r="H349" s="214"/>
      <c r="I349" s="214"/>
      <c r="J349" s="137"/>
      <c r="K349" s="138"/>
      <c r="L349" s="215"/>
      <c r="M349" s="215"/>
      <c r="N349" s="215"/>
      <c r="O349" s="215"/>
      <c r="P349" s="215"/>
      <c r="Q349" s="215"/>
      <c r="R349" s="139"/>
      <c r="T349" s="140" t="s">
        <v>5</v>
      </c>
      <c r="U349" s="43" t="s">
        <v>35</v>
      </c>
      <c r="V349" s="141">
        <v>0.2</v>
      </c>
      <c r="W349" s="141">
        <f t="shared" si="9"/>
        <v>0</v>
      </c>
      <c r="X349" s="141">
        <v>0.00184</v>
      </c>
      <c r="Y349" s="141">
        <f t="shared" si="10"/>
        <v>0</v>
      </c>
      <c r="Z349" s="141">
        <v>0</v>
      </c>
      <c r="AA349" s="142">
        <f t="shared" si="11"/>
        <v>0</v>
      </c>
      <c r="AR349" s="21" t="s">
        <v>147</v>
      </c>
      <c r="AT349" s="21" t="s">
        <v>122</v>
      </c>
      <c r="AU349" s="21" t="s">
        <v>86</v>
      </c>
      <c r="AY349" s="21" t="s">
        <v>121</v>
      </c>
      <c r="BE349" s="143">
        <f t="shared" si="12"/>
        <v>0</v>
      </c>
      <c r="BF349" s="143">
        <f t="shared" si="13"/>
        <v>0</v>
      </c>
      <c r="BG349" s="143">
        <f t="shared" si="14"/>
        <v>0</v>
      </c>
      <c r="BH349" s="143">
        <f t="shared" si="15"/>
        <v>0</v>
      </c>
      <c r="BI349" s="143">
        <f t="shared" si="16"/>
        <v>0</v>
      </c>
      <c r="BJ349" s="21" t="s">
        <v>75</v>
      </c>
      <c r="BK349" s="143">
        <f t="shared" si="17"/>
        <v>0</v>
      </c>
      <c r="BL349" s="21" t="s">
        <v>147</v>
      </c>
      <c r="BM349" s="21" t="s">
        <v>265</v>
      </c>
    </row>
    <row r="350" spans="2:65" s="1" customFormat="1" ht="25.5" customHeight="1" hidden="1">
      <c r="B350" s="134"/>
      <c r="C350" s="135"/>
      <c r="D350" s="135"/>
      <c r="E350" s="136"/>
      <c r="F350" s="214"/>
      <c r="G350" s="214"/>
      <c r="H350" s="214"/>
      <c r="I350" s="214"/>
      <c r="J350" s="137"/>
      <c r="K350" s="138"/>
      <c r="L350" s="215"/>
      <c r="M350" s="215"/>
      <c r="N350" s="215"/>
      <c r="O350" s="215"/>
      <c r="P350" s="215"/>
      <c r="Q350" s="215"/>
      <c r="R350" s="139"/>
      <c r="T350" s="140" t="s">
        <v>5</v>
      </c>
      <c r="U350" s="43" t="s">
        <v>35</v>
      </c>
      <c r="V350" s="141">
        <v>0</v>
      </c>
      <c r="W350" s="141">
        <f t="shared" si="9"/>
        <v>0</v>
      </c>
      <c r="X350" s="141">
        <v>0</v>
      </c>
      <c r="Y350" s="141">
        <f t="shared" si="10"/>
        <v>0</v>
      </c>
      <c r="Z350" s="141">
        <v>0</v>
      </c>
      <c r="AA350" s="142">
        <f t="shared" si="11"/>
        <v>0</v>
      </c>
      <c r="AR350" s="21" t="s">
        <v>147</v>
      </c>
      <c r="AT350" s="21" t="s">
        <v>122</v>
      </c>
      <c r="AU350" s="21" t="s">
        <v>86</v>
      </c>
      <c r="AY350" s="21" t="s">
        <v>121</v>
      </c>
      <c r="BE350" s="143">
        <f t="shared" si="12"/>
        <v>0</v>
      </c>
      <c r="BF350" s="143">
        <f t="shared" si="13"/>
        <v>0</v>
      </c>
      <c r="BG350" s="143">
        <f t="shared" si="14"/>
        <v>0</v>
      </c>
      <c r="BH350" s="143">
        <f t="shared" si="15"/>
        <v>0</v>
      </c>
      <c r="BI350" s="143">
        <f t="shared" si="16"/>
        <v>0</v>
      </c>
      <c r="BJ350" s="21" t="s">
        <v>75</v>
      </c>
      <c r="BK350" s="143">
        <f t="shared" si="17"/>
        <v>0</v>
      </c>
      <c r="BL350" s="21" t="s">
        <v>147</v>
      </c>
      <c r="BM350" s="21" t="s">
        <v>266</v>
      </c>
    </row>
    <row r="351" spans="2:63" s="9" customFormat="1" ht="29.5" customHeight="1" hidden="1">
      <c r="B351" s="123"/>
      <c r="C351" s="124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216"/>
      <c r="O351" s="217"/>
      <c r="P351" s="217"/>
      <c r="Q351" s="217"/>
      <c r="R351" s="126"/>
      <c r="T351" s="127"/>
      <c r="U351" s="124"/>
      <c r="V351" s="124"/>
      <c r="W351" s="128">
        <f>SUM(W352:W356)</f>
        <v>0</v>
      </c>
      <c r="X351" s="124"/>
      <c r="Y351" s="128">
        <f>SUM(Y352:Y356)</f>
        <v>0</v>
      </c>
      <c r="Z351" s="124"/>
      <c r="AA351" s="129">
        <f>SUM(AA352:AA356)</f>
        <v>0</v>
      </c>
      <c r="AR351" s="130" t="s">
        <v>86</v>
      </c>
      <c r="AT351" s="131" t="s">
        <v>69</v>
      </c>
      <c r="AU351" s="131" t="s">
        <v>75</v>
      </c>
      <c r="AY351" s="130" t="s">
        <v>121</v>
      </c>
      <c r="BK351" s="132">
        <f>SUM(BK352:BK356)</f>
        <v>0</v>
      </c>
    </row>
    <row r="352" spans="2:65" s="1" customFormat="1" ht="25.5" customHeight="1" hidden="1">
      <c r="B352" s="134"/>
      <c r="C352" s="135"/>
      <c r="D352" s="135"/>
      <c r="E352" s="136"/>
      <c r="F352" s="214"/>
      <c r="G352" s="214"/>
      <c r="H352" s="214"/>
      <c r="I352" s="214"/>
      <c r="J352" s="137"/>
      <c r="K352" s="138"/>
      <c r="L352" s="215"/>
      <c r="M352" s="215"/>
      <c r="N352" s="215"/>
      <c r="O352" s="215"/>
      <c r="P352" s="215"/>
      <c r="Q352" s="215"/>
      <c r="R352" s="139"/>
      <c r="T352" s="140" t="s">
        <v>5</v>
      </c>
      <c r="U352" s="43" t="s">
        <v>35</v>
      </c>
      <c r="V352" s="141">
        <v>0.083</v>
      </c>
      <c r="W352" s="141">
        <f>V352*K352</f>
        <v>0</v>
      </c>
      <c r="X352" s="141">
        <v>4E-05</v>
      </c>
      <c r="Y352" s="141">
        <f>X352*K352</f>
        <v>0</v>
      </c>
      <c r="Z352" s="141">
        <v>0.00254</v>
      </c>
      <c r="AA352" s="142">
        <f>Z352*K352</f>
        <v>0</v>
      </c>
      <c r="AR352" s="21" t="s">
        <v>147</v>
      </c>
      <c r="AT352" s="21" t="s">
        <v>122</v>
      </c>
      <c r="AU352" s="21" t="s">
        <v>86</v>
      </c>
      <c r="AY352" s="21" t="s">
        <v>121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1" t="s">
        <v>75</v>
      </c>
      <c r="BK352" s="143">
        <f>ROUND(L352*K352,2)</f>
        <v>0</v>
      </c>
      <c r="BL352" s="21" t="s">
        <v>147</v>
      </c>
      <c r="BM352" s="21" t="s">
        <v>267</v>
      </c>
    </row>
    <row r="353" spans="2:65" s="1" customFormat="1" ht="16.5" customHeight="1" hidden="1">
      <c r="B353" s="134"/>
      <c r="C353" s="135"/>
      <c r="D353" s="135"/>
      <c r="E353" s="136"/>
      <c r="F353" s="214"/>
      <c r="G353" s="214"/>
      <c r="H353" s="214"/>
      <c r="I353" s="214"/>
      <c r="J353" s="137"/>
      <c r="K353" s="138"/>
      <c r="L353" s="215"/>
      <c r="M353" s="215"/>
      <c r="N353" s="215"/>
      <c r="O353" s="215"/>
      <c r="P353" s="215"/>
      <c r="Q353" s="215"/>
      <c r="R353" s="139"/>
      <c r="T353" s="140" t="s">
        <v>5</v>
      </c>
      <c r="U353" s="43" t="s">
        <v>35</v>
      </c>
      <c r="V353" s="141">
        <v>0.415</v>
      </c>
      <c r="W353" s="141">
        <f>V353*K353</f>
        <v>0</v>
      </c>
      <c r="X353" s="141">
        <v>0.00069</v>
      </c>
      <c r="Y353" s="141">
        <f>X353*K353</f>
        <v>0</v>
      </c>
      <c r="Z353" s="141">
        <v>0</v>
      </c>
      <c r="AA353" s="142">
        <f>Z353*K353</f>
        <v>0</v>
      </c>
      <c r="AR353" s="21" t="s">
        <v>147</v>
      </c>
      <c r="AT353" s="21" t="s">
        <v>122</v>
      </c>
      <c r="AU353" s="21" t="s">
        <v>86</v>
      </c>
      <c r="AY353" s="21" t="s">
        <v>121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1" t="s">
        <v>75</v>
      </c>
      <c r="BK353" s="143">
        <f>ROUND(L353*K353,2)</f>
        <v>0</v>
      </c>
      <c r="BL353" s="21" t="s">
        <v>147</v>
      </c>
      <c r="BM353" s="21" t="s">
        <v>268</v>
      </c>
    </row>
    <row r="354" spans="2:65" s="1" customFormat="1" ht="16.5" customHeight="1" hidden="1">
      <c r="B354" s="134"/>
      <c r="C354" s="135"/>
      <c r="D354" s="135"/>
      <c r="E354" s="136"/>
      <c r="F354" s="214"/>
      <c r="G354" s="214"/>
      <c r="H354" s="214"/>
      <c r="I354" s="214"/>
      <c r="J354" s="137"/>
      <c r="K354" s="138"/>
      <c r="L354" s="215"/>
      <c r="M354" s="215"/>
      <c r="N354" s="215"/>
      <c r="O354" s="215"/>
      <c r="P354" s="215"/>
      <c r="Q354" s="215"/>
      <c r="R354" s="139"/>
      <c r="T354" s="140" t="s">
        <v>5</v>
      </c>
      <c r="U354" s="43" t="s">
        <v>35</v>
      </c>
      <c r="V354" s="141">
        <v>0.33</v>
      </c>
      <c r="W354" s="141">
        <f>V354*K354</f>
        <v>0</v>
      </c>
      <c r="X354" s="141">
        <v>7E-05</v>
      </c>
      <c r="Y354" s="141">
        <f>X354*K354</f>
        <v>0</v>
      </c>
      <c r="Z354" s="141">
        <v>0</v>
      </c>
      <c r="AA354" s="142">
        <f>Z354*K354</f>
        <v>0</v>
      </c>
      <c r="AR354" s="21" t="s">
        <v>147</v>
      </c>
      <c r="AT354" s="21" t="s">
        <v>122</v>
      </c>
      <c r="AU354" s="21" t="s">
        <v>86</v>
      </c>
      <c r="AY354" s="21" t="s">
        <v>121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1" t="s">
        <v>75</v>
      </c>
      <c r="BK354" s="143">
        <f>ROUND(L354*K354,2)</f>
        <v>0</v>
      </c>
      <c r="BL354" s="21" t="s">
        <v>147</v>
      </c>
      <c r="BM354" s="21" t="s">
        <v>269</v>
      </c>
    </row>
    <row r="355" spans="2:65" s="1" customFormat="1" ht="25.5" customHeight="1" hidden="1">
      <c r="B355" s="134"/>
      <c r="C355" s="135"/>
      <c r="D355" s="135"/>
      <c r="E355" s="136"/>
      <c r="F355" s="214"/>
      <c r="G355" s="214"/>
      <c r="H355" s="214"/>
      <c r="I355" s="214"/>
      <c r="J355" s="137"/>
      <c r="K355" s="138"/>
      <c r="L355" s="215"/>
      <c r="M355" s="215"/>
      <c r="N355" s="215"/>
      <c r="O355" s="215"/>
      <c r="P355" s="215"/>
      <c r="Q355" s="215"/>
      <c r="R355" s="139"/>
      <c r="T355" s="140" t="s">
        <v>5</v>
      </c>
      <c r="U355" s="43" t="s">
        <v>35</v>
      </c>
      <c r="V355" s="141">
        <v>0.038</v>
      </c>
      <c r="W355" s="141">
        <f>V355*K355</f>
        <v>0</v>
      </c>
      <c r="X355" s="141">
        <v>0</v>
      </c>
      <c r="Y355" s="141">
        <f>X355*K355</f>
        <v>0</v>
      </c>
      <c r="Z355" s="141">
        <v>0</v>
      </c>
      <c r="AA355" s="142">
        <f>Z355*K355</f>
        <v>0</v>
      </c>
      <c r="AR355" s="21" t="s">
        <v>147</v>
      </c>
      <c r="AT355" s="21" t="s">
        <v>122</v>
      </c>
      <c r="AU355" s="21" t="s">
        <v>86</v>
      </c>
      <c r="AY355" s="21" t="s">
        <v>121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1" t="s">
        <v>75</v>
      </c>
      <c r="BK355" s="143">
        <f>ROUND(L355*K355,2)</f>
        <v>0</v>
      </c>
      <c r="BL355" s="21" t="s">
        <v>147</v>
      </c>
      <c r="BM355" s="21" t="s">
        <v>270</v>
      </c>
    </row>
    <row r="356" spans="2:65" s="1" customFormat="1" ht="25.5" customHeight="1" hidden="1">
      <c r="B356" s="134"/>
      <c r="C356" s="135"/>
      <c r="D356" s="135"/>
      <c r="E356" s="136"/>
      <c r="F356" s="214"/>
      <c r="G356" s="214"/>
      <c r="H356" s="214"/>
      <c r="I356" s="214"/>
      <c r="J356" s="137"/>
      <c r="K356" s="138"/>
      <c r="L356" s="215"/>
      <c r="M356" s="215"/>
      <c r="N356" s="215"/>
      <c r="O356" s="215"/>
      <c r="P356" s="215"/>
      <c r="Q356" s="215"/>
      <c r="R356" s="139"/>
      <c r="T356" s="140" t="s">
        <v>5</v>
      </c>
      <c r="U356" s="43" t="s">
        <v>35</v>
      </c>
      <c r="V356" s="141">
        <v>0</v>
      </c>
      <c r="W356" s="141">
        <f>V356*K356</f>
        <v>0</v>
      </c>
      <c r="X356" s="141">
        <v>0</v>
      </c>
      <c r="Y356" s="141">
        <f>X356*K356</f>
        <v>0</v>
      </c>
      <c r="Z356" s="141">
        <v>0</v>
      </c>
      <c r="AA356" s="142">
        <f>Z356*K356</f>
        <v>0</v>
      </c>
      <c r="AR356" s="21" t="s">
        <v>147</v>
      </c>
      <c r="AT356" s="21" t="s">
        <v>122</v>
      </c>
      <c r="AU356" s="21" t="s">
        <v>86</v>
      </c>
      <c r="AY356" s="21" t="s">
        <v>121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1" t="s">
        <v>75</v>
      </c>
      <c r="BK356" s="143">
        <f>ROUND(L356*K356,2)</f>
        <v>0</v>
      </c>
      <c r="BL356" s="21" t="s">
        <v>147</v>
      </c>
      <c r="BM356" s="21" t="s">
        <v>271</v>
      </c>
    </row>
    <row r="357" spans="2:63" s="9" customFormat="1" ht="29.5" customHeight="1" hidden="1">
      <c r="B357" s="123"/>
      <c r="C357" s="124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216"/>
      <c r="O357" s="217"/>
      <c r="P357" s="217"/>
      <c r="Q357" s="217"/>
      <c r="R357" s="126"/>
      <c r="T357" s="127"/>
      <c r="U357" s="124"/>
      <c r="V357" s="124"/>
      <c r="W357" s="128">
        <f>SUM(W358:W360)</f>
        <v>0</v>
      </c>
      <c r="X357" s="124"/>
      <c r="Y357" s="128">
        <f>SUM(Y358:Y360)</f>
        <v>0</v>
      </c>
      <c r="Z357" s="124"/>
      <c r="AA357" s="129">
        <f>SUM(AA358:AA360)</f>
        <v>0</v>
      </c>
      <c r="AR357" s="130" t="s">
        <v>86</v>
      </c>
      <c r="AT357" s="131" t="s">
        <v>69</v>
      </c>
      <c r="AU357" s="131" t="s">
        <v>75</v>
      </c>
      <c r="AY357" s="130" t="s">
        <v>121</v>
      </c>
      <c r="BK357" s="132">
        <f>SUM(BK358:BK360)</f>
        <v>0</v>
      </c>
    </row>
    <row r="358" spans="2:65" s="1" customFormat="1" ht="16.5" customHeight="1" hidden="1">
      <c r="B358" s="134"/>
      <c r="C358" s="135"/>
      <c r="D358" s="135"/>
      <c r="E358" s="136"/>
      <c r="F358" s="214"/>
      <c r="G358" s="214"/>
      <c r="H358" s="214"/>
      <c r="I358" s="214"/>
      <c r="J358" s="137"/>
      <c r="K358" s="138"/>
      <c r="L358" s="215"/>
      <c r="M358" s="215"/>
      <c r="N358" s="215"/>
      <c r="O358" s="215"/>
      <c r="P358" s="215"/>
      <c r="Q358" s="215"/>
      <c r="R358" s="139"/>
      <c r="T358" s="140" t="s">
        <v>5</v>
      </c>
      <c r="U358" s="43" t="s">
        <v>35</v>
      </c>
      <c r="V358" s="141">
        <v>0.614</v>
      </c>
      <c r="W358" s="141">
        <f>V358*K358</f>
        <v>0</v>
      </c>
      <c r="X358" s="141">
        <v>0.00657</v>
      </c>
      <c r="Y358" s="141">
        <f>X358*K358</f>
        <v>0</v>
      </c>
      <c r="Z358" s="141">
        <v>0</v>
      </c>
      <c r="AA358" s="142">
        <f>Z358*K358</f>
        <v>0</v>
      </c>
      <c r="AR358" s="21" t="s">
        <v>147</v>
      </c>
      <c r="AT358" s="21" t="s">
        <v>122</v>
      </c>
      <c r="AU358" s="21" t="s">
        <v>86</v>
      </c>
      <c r="AY358" s="21" t="s">
        <v>121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1" t="s">
        <v>75</v>
      </c>
      <c r="BK358" s="143">
        <f>ROUND(L358*K358,2)</f>
        <v>0</v>
      </c>
      <c r="BL358" s="21" t="s">
        <v>147</v>
      </c>
      <c r="BM358" s="21" t="s">
        <v>272</v>
      </c>
    </row>
    <row r="359" spans="2:65" s="1" customFormat="1" ht="16" customHeight="1" hidden="1">
      <c r="B359" s="134"/>
      <c r="C359" s="135"/>
      <c r="D359" s="135"/>
      <c r="E359" s="136"/>
      <c r="F359" s="214"/>
      <c r="G359" s="214"/>
      <c r="H359" s="214"/>
      <c r="I359" s="214"/>
      <c r="J359" s="137"/>
      <c r="K359" s="138"/>
      <c r="L359" s="215"/>
      <c r="M359" s="215"/>
      <c r="N359" s="215"/>
      <c r="O359" s="215"/>
      <c r="P359" s="215"/>
      <c r="Q359" s="215"/>
      <c r="R359" s="139"/>
      <c r="T359" s="140" t="s">
        <v>5</v>
      </c>
      <c r="U359" s="43" t="s">
        <v>35</v>
      </c>
      <c r="V359" s="141">
        <v>0.15</v>
      </c>
      <c r="W359" s="141">
        <f>V359*K359</f>
        <v>0</v>
      </c>
      <c r="X359" s="141">
        <v>0.00029</v>
      </c>
      <c r="Y359" s="141">
        <f>X359*K359</f>
        <v>0</v>
      </c>
      <c r="Z359" s="141">
        <v>0</v>
      </c>
      <c r="AA359" s="142">
        <f>Z359*K359</f>
        <v>0</v>
      </c>
      <c r="AR359" s="21" t="s">
        <v>147</v>
      </c>
      <c r="AT359" s="21" t="s">
        <v>122</v>
      </c>
      <c r="AU359" s="21" t="s">
        <v>86</v>
      </c>
      <c r="AY359" s="21" t="s">
        <v>121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1" t="s">
        <v>75</v>
      </c>
      <c r="BK359" s="143">
        <f>ROUND(L359*K359,2)</f>
        <v>0</v>
      </c>
      <c r="BL359" s="21" t="s">
        <v>147</v>
      </c>
      <c r="BM359" s="21" t="s">
        <v>273</v>
      </c>
    </row>
    <row r="360" spans="2:65" s="1" customFormat="1" ht="25.5" customHeight="1" hidden="1">
      <c r="B360" s="134"/>
      <c r="C360" s="135"/>
      <c r="D360" s="135"/>
      <c r="E360" s="136"/>
      <c r="F360" s="214"/>
      <c r="G360" s="214"/>
      <c r="H360" s="214"/>
      <c r="I360" s="214"/>
      <c r="J360" s="137"/>
      <c r="K360" s="138"/>
      <c r="L360" s="215"/>
      <c r="M360" s="215"/>
      <c r="N360" s="215"/>
      <c r="O360" s="215"/>
      <c r="P360" s="215"/>
      <c r="Q360" s="215"/>
      <c r="R360" s="139"/>
      <c r="T360" s="140" t="s">
        <v>5</v>
      </c>
      <c r="U360" s="43" t="s">
        <v>35</v>
      </c>
      <c r="V360" s="141">
        <v>0</v>
      </c>
      <c r="W360" s="141">
        <f>V360*K360</f>
        <v>0</v>
      </c>
      <c r="X360" s="141">
        <v>0</v>
      </c>
      <c r="Y360" s="141">
        <f>X360*K360</f>
        <v>0</v>
      </c>
      <c r="Z360" s="141">
        <v>0</v>
      </c>
      <c r="AA360" s="142">
        <f>Z360*K360</f>
        <v>0</v>
      </c>
      <c r="AR360" s="21" t="s">
        <v>147</v>
      </c>
      <c r="AT360" s="21" t="s">
        <v>122</v>
      </c>
      <c r="AU360" s="21" t="s">
        <v>86</v>
      </c>
      <c r="AY360" s="21" t="s">
        <v>121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1" t="s">
        <v>75</v>
      </c>
      <c r="BK360" s="143">
        <f>ROUND(L360*K360,2)</f>
        <v>0</v>
      </c>
      <c r="BL360" s="21" t="s">
        <v>147</v>
      </c>
      <c r="BM360" s="21" t="s">
        <v>274</v>
      </c>
    </row>
    <row r="361" spans="2:63" s="9" customFormat="1" ht="29.5" customHeight="1" hidden="1">
      <c r="B361" s="123"/>
      <c r="C361" s="124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216"/>
      <c r="O361" s="217"/>
      <c r="P361" s="217"/>
      <c r="Q361" s="217"/>
      <c r="R361" s="126"/>
      <c r="T361" s="127"/>
      <c r="U361" s="124"/>
      <c r="V361" s="124"/>
      <c r="W361" s="128">
        <f>SUM(W362:W367)</f>
        <v>0</v>
      </c>
      <c r="X361" s="124"/>
      <c r="Y361" s="128">
        <f>SUM(Y362:Y367)</f>
        <v>0</v>
      </c>
      <c r="Z361" s="124"/>
      <c r="AA361" s="129">
        <f>SUM(AA362:AA367)</f>
        <v>0</v>
      </c>
      <c r="AR361" s="130" t="s">
        <v>86</v>
      </c>
      <c r="AT361" s="131" t="s">
        <v>69</v>
      </c>
      <c r="AU361" s="131" t="s">
        <v>75</v>
      </c>
      <c r="AY361" s="130" t="s">
        <v>121</v>
      </c>
      <c r="BK361" s="132">
        <f>SUM(BK362:BK367)</f>
        <v>0</v>
      </c>
    </row>
    <row r="362" spans="2:65" s="1" customFormat="1" ht="25.5" customHeight="1" hidden="1">
      <c r="B362" s="134"/>
      <c r="C362" s="135"/>
      <c r="D362" s="135"/>
      <c r="E362" s="136"/>
      <c r="F362" s="214"/>
      <c r="G362" s="214"/>
      <c r="H362" s="214"/>
      <c r="I362" s="214"/>
      <c r="J362" s="137"/>
      <c r="K362" s="138"/>
      <c r="L362" s="215"/>
      <c r="M362" s="215"/>
      <c r="N362" s="215"/>
      <c r="O362" s="215"/>
      <c r="P362" s="215"/>
      <c r="Q362" s="215"/>
      <c r="R362" s="139"/>
      <c r="T362" s="140" t="s">
        <v>5</v>
      </c>
      <c r="U362" s="43" t="s">
        <v>35</v>
      </c>
      <c r="V362" s="141">
        <v>0.082</v>
      </c>
      <c r="W362" s="141">
        <f aca="true" t="shared" si="18" ref="W362:W367">V362*K362</f>
        <v>0</v>
      </c>
      <c r="X362" s="141">
        <v>0</v>
      </c>
      <c r="Y362" s="141">
        <f aca="true" t="shared" si="19" ref="Y362:Y367">X362*K362</f>
        <v>0</v>
      </c>
      <c r="Z362" s="141">
        <v>0.0238</v>
      </c>
      <c r="AA362" s="142">
        <f aca="true" t="shared" si="20" ref="AA362:AA367">Z362*K362</f>
        <v>0</v>
      </c>
      <c r="AR362" s="21" t="s">
        <v>147</v>
      </c>
      <c r="AT362" s="21" t="s">
        <v>122</v>
      </c>
      <c r="AU362" s="21" t="s">
        <v>86</v>
      </c>
      <c r="AY362" s="21" t="s">
        <v>121</v>
      </c>
      <c r="BE362" s="143">
        <f aca="true" t="shared" si="21" ref="BE362:BE367">IF(U362="základní",N362,0)</f>
        <v>0</v>
      </c>
      <c r="BF362" s="143">
        <f aca="true" t="shared" si="22" ref="BF362:BF367">IF(U362="snížená",N362,0)</f>
        <v>0</v>
      </c>
      <c r="BG362" s="143">
        <f aca="true" t="shared" si="23" ref="BG362:BG367">IF(U362="zákl. přenesená",N362,0)</f>
        <v>0</v>
      </c>
      <c r="BH362" s="143">
        <f aca="true" t="shared" si="24" ref="BH362:BH367">IF(U362="sníž. přenesená",N362,0)</f>
        <v>0</v>
      </c>
      <c r="BI362" s="143">
        <f aca="true" t="shared" si="25" ref="BI362:BI367">IF(U362="nulová",N362,0)</f>
        <v>0</v>
      </c>
      <c r="BJ362" s="21" t="s">
        <v>75</v>
      </c>
      <c r="BK362" s="143">
        <f aca="true" t="shared" si="26" ref="BK362:BK367">ROUND(L362*K362,2)</f>
        <v>0</v>
      </c>
      <c r="BL362" s="21" t="s">
        <v>147</v>
      </c>
      <c r="BM362" s="21" t="s">
        <v>275</v>
      </c>
    </row>
    <row r="363" spans="2:65" s="1" customFormat="1" ht="38" customHeight="1" hidden="1">
      <c r="B363" s="134"/>
      <c r="C363" s="135"/>
      <c r="D363" s="135"/>
      <c r="E363" s="136"/>
      <c r="F363" s="214"/>
      <c r="G363" s="214"/>
      <c r="H363" s="214"/>
      <c r="I363" s="214"/>
      <c r="J363" s="137"/>
      <c r="K363" s="138"/>
      <c r="L363" s="215"/>
      <c r="M363" s="215"/>
      <c r="N363" s="215"/>
      <c r="O363" s="215"/>
      <c r="P363" s="215"/>
      <c r="Q363" s="215"/>
      <c r="R363" s="139"/>
      <c r="T363" s="140" t="s">
        <v>5</v>
      </c>
      <c r="U363" s="43" t="s">
        <v>35</v>
      </c>
      <c r="V363" s="141">
        <v>0.239</v>
      </c>
      <c r="W363" s="141">
        <f t="shared" si="18"/>
        <v>0</v>
      </c>
      <c r="X363" s="141">
        <v>0.0146</v>
      </c>
      <c r="Y363" s="141">
        <f t="shared" si="19"/>
        <v>0</v>
      </c>
      <c r="Z363" s="141">
        <v>0</v>
      </c>
      <c r="AA363" s="142">
        <f t="shared" si="20"/>
        <v>0</v>
      </c>
      <c r="AR363" s="21" t="s">
        <v>147</v>
      </c>
      <c r="AT363" s="21" t="s">
        <v>122</v>
      </c>
      <c r="AU363" s="21" t="s">
        <v>86</v>
      </c>
      <c r="AY363" s="21" t="s">
        <v>121</v>
      </c>
      <c r="BE363" s="143">
        <f t="shared" si="21"/>
        <v>0</v>
      </c>
      <c r="BF363" s="143">
        <f t="shared" si="22"/>
        <v>0</v>
      </c>
      <c r="BG363" s="143">
        <f t="shared" si="23"/>
        <v>0</v>
      </c>
      <c r="BH363" s="143">
        <f t="shared" si="24"/>
        <v>0</v>
      </c>
      <c r="BI363" s="143">
        <f t="shared" si="25"/>
        <v>0</v>
      </c>
      <c r="BJ363" s="21" t="s">
        <v>75</v>
      </c>
      <c r="BK363" s="143">
        <f t="shared" si="26"/>
        <v>0</v>
      </c>
      <c r="BL363" s="21" t="s">
        <v>147</v>
      </c>
      <c r="BM363" s="21" t="s">
        <v>276</v>
      </c>
    </row>
    <row r="364" spans="2:65" s="1" customFormat="1" ht="38" customHeight="1" hidden="1">
      <c r="B364" s="134"/>
      <c r="C364" s="135"/>
      <c r="D364" s="135"/>
      <c r="E364" s="136"/>
      <c r="F364" s="214"/>
      <c r="G364" s="214"/>
      <c r="H364" s="214"/>
      <c r="I364" s="214"/>
      <c r="J364" s="137"/>
      <c r="K364" s="138"/>
      <c r="L364" s="215"/>
      <c r="M364" s="215"/>
      <c r="N364" s="215"/>
      <c r="O364" s="215"/>
      <c r="P364" s="215"/>
      <c r="Q364" s="215"/>
      <c r="R364" s="139"/>
      <c r="T364" s="140" t="s">
        <v>5</v>
      </c>
      <c r="U364" s="43" t="s">
        <v>35</v>
      </c>
      <c r="V364" s="141">
        <v>0.257</v>
      </c>
      <c r="W364" s="141">
        <f t="shared" si="18"/>
        <v>0</v>
      </c>
      <c r="X364" s="141">
        <v>0.0205</v>
      </c>
      <c r="Y364" s="141">
        <f t="shared" si="19"/>
        <v>0</v>
      </c>
      <c r="Z364" s="141">
        <v>0</v>
      </c>
      <c r="AA364" s="142">
        <f t="shared" si="20"/>
        <v>0</v>
      </c>
      <c r="AR364" s="21" t="s">
        <v>147</v>
      </c>
      <c r="AT364" s="21" t="s">
        <v>122</v>
      </c>
      <c r="AU364" s="21" t="s">
        <v>86</v>
      </c>
      <c r="AY364" s="21" t="s">
        <v>121</v>
      </c>
      <c r="BE364" s="143">
        <f t="shared" si="21"/>
        <v>0</v>
      </c>
      <c r="BF364" s="143">
        <f t="shared" si="22"/>
        <v>0</v>
      </c>
      <c r="BG364" s="143">
        <f t="shared" si="23"/>
        <v>0</v>
      </c>
      <c r="BH364" s="143">
        <f t="shared" si="24"/>
        <v>0</v>
      </c>
      <c r="BI364" s="143">
        <f t="shared" si="25"/>
        <v>0</v>
      </c>
      <c r="BJ364" s="21" t="s">
        <v>75</v>
      </c>
      <c r="BK364" s="143">
        <f t="shared" si="26"/>
        <v>0</v>
      </c>
      <c r="BL364" s="21" t="s">
        <v>147</v>
      </c>
      <c r="BM364" s="21" t="s">
        <v>277</v>
      </c>
    </row>
    <row r="365" spans="2:65" s="1" customFormat="1" ht="38" customHeight="1" hidden="1">
      <c r="B365" s="134"/>
      <c r="C365" s="135"/>
      <c r="D365" s="135"/>
      <c r="E365" s="136"/>
      <c r="F365" s="214"/>
      <c r="G365" s="214"/>
      <c r="H365" s="214"/>
      <c r="I365" s="214"/>
      <c r="J365" s="137"/>
      <c r="K365" s="138"/>
      <c r="L365" s="215"/>
      <c r="M365" s="215"/>
      <c r="N365" s="215"/>
      <c r="O365" s="215"/>
      <c r="P365" s="215"/>
      <c r="Q365" s="215"/>
      <c r="R365" s="139"/>
      <c r="T365" s="140" t="s">
        <v>5</v>
      </c>
      <c r="U365" s="43" t="s">
        <v>35</v>
      </c>
      <c r="V365" s="141">
        <v>0.257</v>
      </c>
      <c r="W365" s="141">
        <f t="shared" si="18"/>
        <v>0</v>
      </c>
      <c r="X365" s="141">
        <v>0.0204</v>
      </c>
      <c r="Y365" s="141">
        <f t="shared" si="19"/>
        <v>0</v>
      </c>
      <c r="Z365" s="141">
        <v>0</v>
      </c>
      <c r="AA365" s="142">
        <f t="shared" si="20"/>
        <v>0</v>
      </c>
      <c r="AR365" s="21" t="s">
        <v>147</v>
      </c>
      <c r="AT365" s="21" t="s">
        <v>122</v>
      </c>
      <c r="AU365" s="21" t="s">
        <v>86</v>
      </c>
      <c r="AY365" s="21" t="s">
        <v>121</v>
      </c>
      <c r="BE365" s="143">
        <f t="shared" si="21"/>
        <v>0</v>
      </c>
      <c r="BF365" s="143">
        <f t="shared" si="22"/>
        <v>0</v>
      </c>
      <c r="BG365" s="143">
        <f t="shared" si="23"/>
        <v>0</v>
      </c>
      <c r="BH365" s="143">
        <f t="shared" si="24"/>
        <v>0</v>
      </c>
      <c r="BI365" s="143">
        <f t="shared" si="25"/>
        <v>0</v>
      </c>
      <c r="BJ365" s="21" t="s">
        <v>75</v>
      </c>
      <c r="BK365" s="143">
        <f t="shared" si="26"/>
        <v>0</v>
      </c>
      <c r="BL365" s="21" t="s">
        <v>147</v>
      </c>
      <c r="BM365" s="21" t="s">
        <v>278</v>
      </c>
    </row>
    <row r="366" spans="2:65" s="1" customFormat="1" ht="38" customHeight="1" hidden="1">
      <c r="B366" s="134"/>
      <c r="C366" s="135"/>
      <c r="D366" s="135"/>
      <c r="E366" s="136"/>
      <c r="F366" s="214"/>
      <c r="G366" s="214"/>
      <c r="H366" s="214"/>
      <c r="I366" s="214"/>
      <c r="J366" s="137"/>
      <c r="K366" s="138"/>
      <c r="L366" s="215"/>
      <c r="M366" s="215"/>
      <c r="N366" s="215"/>
      <c r="O366" s="215"/>
      <c r="P366" s="215"/>
      <c r="Q366" s="215"/>
      <c r="R366" s="139"/>
      <c r="T366" s="140" t="s">
        <v>5</v>
      </c>
      <c r="U366" s="43" t="s">
        <v>35</v>
      </c>
      <c r="V366" s="141">
        <v>0.287</v>
      </c>
      <c r="W366" s="141">
        <f t="shared" si="18"/>
        <v>0</v>
      </c>
      <c r="X366" s="141">
        <v>0.0304</v>
      </c>
      <c r="Y366" s="141">
        <f t="shared" si="19"/>
        <v>0</v>
      </c>
      <c r="Z366" s="141">
        <v>0</v>
      </c>
      <c r="AA366" s="142">
        <f t="shared" si="20"/>
        <v>0</v>
      </c>
      <c r="AR366" s="21" t="s">
        <v>147</v>
      </c>
      <c r="AT366" s="21" t="s">
        <v>122</v>
      </c>
      <c r="AU366" s="21" t="s">
        <v>86</v>
      </c>
      <c r="AY366" s="21" t="s">
        <v>121</v>
      </c>
      <c r="BE366" s="143">
        <f t="shared" si="21"/>
        <v>0</v>
      </c>
      <c r="BF366" s="143">
        <f t="shared" si="22"/>
        <v>0</v>
      </c>
      <c r="BG366" s="143">
        <f t="shared" si="23"/>
        <v>0</v>
      </c>
      <c r="BH366" s="143">
        <f t="shared" si="24"/>
        <v>0</v>
      </c>
      <c r="BI366" s="143">
        <f t="shared" si="25"/>
        <v>0</v>
      </c>
      <c r="BJ366" s="21" t="s">
        <v>75</v>
      </c>
      <c r="BK366" s="143">
        <f t="shared" si="26"/>
        <v>0</v>
      </c>
      <c r="BL366" s="21" t="s">
        <v>147</v>
      </c>
      <c r="BM366" s="21" t="s">
        <v>279</v>
      </c>
    </row>
    <row r="367" spans="2:65" s="1" customFormat="1" ht="25.5" customHeight="1" hidden="1">
      <c r="B367" s="134"/>
      <c r="C367" s="135"/>
      <c r="D367" s="135"/>
      <c r="E367" s="136"/>
      <c r="F367" s="214"/>
      <c r="G367" s="214"/>
      <c r="H367" s="214"/>
      <c r="I367" s="214"/>
      <c r="J367" s="137"/>
      <c r="K367" s="138"/>
      <c r="L367" s="215"/>
      <c r="M367" s="215"/>
      <c r="N367" s="215"/>
      <c r="O367" s="215"/>
      <c r="P367" s="215"/>
      <c r="Q367" s="215"/>
      <c r="R367" s="139"/>
      <c r="T367" s="140" t="s">
        <v>5</v>
      </c>
      <c r="U367" s="43" t="s">
        <v>35</v>
      </c>
      <c r="V367" s="141">
        <v>0</v>
      </c>
      <c r="W367" s="141">
        <f t="shared" si="18"/>
        <v>0</v>
      </c>
      <c r="X367" s="141">
        <v>0</v>
      </c>
      <c r="Y367" s="141">
        <f t="shared" si="19"/>
        <v>0</v>
      </c>
      <c r="Z367" s="141">
        <v>0</v>
      </c>
      <c r="AA367" s="142">
        <f t="shared" si="20"/>
        <v>0</v>
      </c>
      <c r="AR367" s="21" t="s">
        <v>147</v>
      </c>
      <c r="AT367" s="21" t="s">
        <v>122</v>
      </c>
      <c r="AU367" s="21" t="s">
        <v>86</v>
      </c>
      <c r="AY367" s="21" t="s">
        <v>121</v>
      </c>
      <c r="BE367" s="143">
        <f t="shared" si="21"/>
        <v>0</v>
      </c>
      <c r="BF367" s="143">
        <f t="shared" si="22"/>
        <v>0</v>
      </c>
      <c r="BG367" s="143">
        <f t="shared" si="23"/>
        <v>0</v>
      </c>
      <c r="BH367" s="143">
        <f t="shared" si="24"/>
        <v>0</v>
      </c>
      <c r="BI367" s="143">
        <f t="shared" si="25"/>
        <v>0</v>
      </c>
      <c r="BJ367" s="21" t="s">
        <v>75</v>
      </c>
      <c r="BK367" s="143">
        <f t="shared" si="26"/>
        <v>0</v>
      </c>
      <c r="BL367" s="21" t="s">
        <v>147</v>
      </c>
      <c r="BM367" s="21" t="s">
        <v>280</v>
      </c>
    </row>
    <row r="368" spans="2:63" s="9" customFormat="1" ht="29" customHeight="1" hidden="1">
      <c r="B368" s="123"/>
      <c r="C368" s="124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216"/>
      <c r="O368" s="217"/>
      <c r="P368" s="217"/>
      <c r="Q368" s="217"/>
      <c r="R368" s="126"/>
      <c r="T368" s="127"/>
      <c r="U368" s="124"/>
      <c r="V368" s="124"/>
      <c r="W368" s="128">
        <f>SUM(W369:W380)</f>
        <v>12.398</v>
      </c>
      <c r="X368" s="124"/>
      <c r="Y368" s="128">
        <f>SUM(Y369:Y380)</f>
        <v>0</v>
      </c>
      <c r="Z368" s="124"/>
      <c r="AA368" s="129">
        <f>SUM(AA369:AA380)</f>
        <v>0</v>
      </c>
      <c r="AR368" s="130" t="s">
        <v>86</v>
      </c>
      <c r="AT368" s="131" t="s">
        <v>69</v>
      </c>
      <c r="AU368" s="131" t="s">
        <v>75</v>
      </c>
      <c r="AY368" s="130" t="s">
        <v>121</v>
      </c>
      <c r="BK368" s="132">
        <f>SUM(BK369:BK380)</f>
        <v>0</v>
      </c>
    </row>
    <row r="369" spans="2:65" s="1" customFormat="1" ht="25.5" customHeight="1" hidden="1">
      <c r="B369" s="134"/>
      <c r="C369" s="135"/>
      <c r="D369" s="135"/>
      <c r="E369" s="136"/>
      <c r="F369" s="214"/>
      <c r="G369" s="214"/>
      <c r="H369" s="214"/>
      <c r="I369" s="214"/>
      <c r="J369" s="137"/>
      <c r="K369" s="138"/>
      <c r="L369" s="215"/>
      <c r="M369" s="215"/>
      <c r="N369" s="215"/>
      <c r="O369" s="215"/>
      <c r="P369" s="215"/>
      <c r="Q369" s="215"/>
      <c r="R369" s="139"/>
      <c r="T369" s="140" t="s">
        <v>5</v>
      </c>
      <c r="U369" s="43" t="s">
        <v>35</v>
      </c>
      <c r="V369" s="141">
        <v>0.2</v>
      </c>
      <c r="W369" s="141">
        <f aca="true" t="shared" si="27" ref="W369:W380">V369*K369</f>
        <v>0</v>
      </c>
      <c r="X369" s="141">
        <v>0</v>
      </c>
      <c r="Y369" s="141">
        <f aca="true" t="shared" si="28" ref="Y369:Y380">X369*K369</f>
        <v>0</v>
      </c>
      <c r="Z369" s="141">
        <v>0</v>
      </c>
      <c r="AA369" s="142">
        <f aca="true" t="shared" si="29" ref="AA369:AA380">Z369*K369</f>
        <v>0</v>
      </c>
      <c r="AR369" s="21" t="s">
        <v>147</v>
      </c>
      <c r="AT369" s="21" t="s">
        <v>122</v>
      </c>
      <c r="AU369" s="21" t="s">
        <v>86</v>
      </c>
      <c r="AY369" s="21" t="s">
        <v>121</v>
      </c>
      <c r="BE369" s="143">
        <f aca="true" t="shared" si="30" ref="BE369:BE380">IF(U369="základní",N369,0)</f>
        <v>0</v>
      </c>
      <c r="BF369" s="143">
        <f aca="true" t="shared" si="31" ref="BF369:BF380">IF(U369="snížená",N369,0)</f>
        <v>0</v>
      </c>
      <c r="BG369" s="143">
        <f aca="true" t="shared" si="32" ref="BG369:BG380">IF(U369="zákl. přenesená",N369,0)</f>
        <v>0</v>
      </c>
      <c r="BH369" s="143">
        <f aca="true" t="shared" si="33" ref="BH369:BH380">IF(U369="sníž. přenesená",N369,0)</f>
        <v>0</v>
      </c>
      <c r="BI369" s="143">
        <f aca="true" t="shared" si="34" ref="BI369:BI380">IF(U369="nulová",N369,0)</f>
        <v>0</v>
      </c>
      <c r="BJ369" s="21" t="s">
        <v>75</v>
      </c>
      <c r="BK369" s="143">
        <f aca="true" t="shared" si="35" ref="BK369:BK380">ROUND(L369*K369,2)</f>
        <v>0</v>
      </c>
      <c r="BL369" s="21" t="s">
        <v>147</v>
      </c>
      <c r="BM369" s="21" t="s">
        <v>281</v>
      </c>
    </row>
    <row r="370" spans="2:65" s="1" customFormat="1" ht="25.5" customHeight="1" hidden="1">
      <c r="B370" s="134"/>
      <c r="C370" s="135"/>
      <c r="D370" s="135"/>
      <c r="E370" s="136"/>
      <c r="F370" s="214"/>
      <c r="G370" s="214"/>
      <c r="H370" s="214"/>
      <c r="I370" s="214"/>
      <c r="J370" s="137"/>
      <c r="K370" s="138"/>
      <c r="L370" s="215"/>
      <c r="M370" s="215"/>
      <c r="N370" s="215"/>
      <c r="O370" s="215"/>
      <c r="P370" s="215"/>
      <c r="Q370" s="215"/>
      <c r="R370" s="139"/>
      <c r="T370" s="140" t="s">
        <v>5</v>
      </c>
      <c r="U370" s="43" t="s">
        <v>35</v>
      </c>
      <c r="V370" s="141">
        <v>0.074</v>
      </c>
      <c r="W370" s="141">
        <f t="shared" si="27"/>
        <v>0</v>
      </c>
      <c r="X370" s="141">
        <v>0</v>
      </c>
      <c r="Y370" s="141">
        <f t="shared" si="28"/>
        <v>0</v>
      </c>
      <c r="Z370" s="141">
        <v>0</v>
      </c>
      <c r="AA370" s="142">
        <f t="shared" si="29"/>
        <v>0</v>
      </c>
      <c r="AR370" s="21" t="s">
        <v>147</v>
      </c>
      <c r="AT370" s="21" t="s">
        <v>122</v>
      </c>
      <c r="AU370" s="21" t="s">
        <v>86</v>
      </c>
      <c r="AY370" s="21" t="s">
        <v>121</v>
      </c>
      <c r="BE370" s="143">
        <f t="shared" si="30"/>
        <v>0</v>
      </c>
      <c r="BF370" s="143">
        <f t="shared" si="31"/>
        <v>0</v>
      </c>
      <c r="BG370" s="143">
        <f t="shared" si="32"/>
        <v>0</v>
      </c>
      <c r="BH370" s="143">
        <f t="shared" si="33"/>
        <v>0</v>
      </c>
      <c r="BI370" s="143">
        <f t="shared" si="34"/>
        <v>0</v>
      </c>
      <c r="BJ370" s="21" t="s">
        <v>75</v>
      </c>
      <c r="BK370" s="143">
        <f t="shared" si="35"/>
        <v>0</v>
      </c>
      <c r="BL370" s="21" t="s">
        <v>147</v>
      </c>
      <c r="BM370" s="21" t="s">
        <v>282</v>
      </c>
    </row>
    <row r="371" spans="2:65" s="1" customFormat="1" ht="25.5" customHeight="1" hidden="1">
      <c r="B371" s="134"/>
      <c r="C371" s="135"/>
      <c r="D371" s="135"/>
      <c r="E371" s="136"/>
      <c r="F371" s="214"/>
      <c r="G371" s="214"/>
      <c r="H371" s="214"/>
      <c r="I371" s="214"/>
      <c r="J371" s="137"/>
      <c r="K371" s="138"/>
      <c r="L371" s="215"/>
      <c r="M371" s="215"/>
      <c r="N371" s="215"/>
      <c r="O371" s="215"/>
      <c r="P371" s="215"/>
      <c r="Q371" s="215"/>
      <c r="R371" s="139"/>
      <c r="T371" s="140" t="s">
        <v>5</v>
      </c>
      <c r="U371" s="43" t="s">
        <v>35</v>
      </c>
      <c r="V371" s="141">
        <v>0.082</v>
      </c>
      <c r="W371" s="141">
        <f t="shared" si="27"/>
        <v>0</v>
      </c>
      <c r="X371" s="141">
        <v>0</v>
      </c>
      <c r="Y371" s="141">
        <f t="shared" si="28"/>
        <v>0</v>
      </c>
      <c r="Z371" s="141">
        <v>0</v>
      </c>
      <c r="AA371" s="142">
        <f t="shared" si="29"/>
        <v>0</v>
      </c>
      <c r="AR371" s="21" t="s">
        <v>147</v>
      </c>
      <c r="AT371" s="21" t="s">
        <v>122</v>
      </c>
      <c r="AU371" s="21" t="s">
        <v>86</v>
      </c>
      <c r="AY371" s="21" t="s">
        <v>121</v>
      </c>
      <c r="BE371" s="143">
        <f t="shared" si="30"/>
        <v>0</v>
      </c>
      <c r="BF371" s="143">
        <f t="shared" si="31"/>
        <v>0</v>
      </c>
      <c r="BG371" s="143">
        <f t="shared" si="32"/>
        <v>0</v>
      </c>
      <c r="BH371" s="143">
        <f t="shared" si="33"/>
        <v>0</v>
      </c>
      <c r="BI371" s="143">
        <f t="shared" si="34"/>
        <v>0</v>
      </c>
      <c r="BJ371" s="21" t="s">
        <v>75</v>
      </c>
      <c r="BK371" s="143">
        <f t="shared" si="35"/>
        <v>0</v>
      </c>
      <c r="BL371" s="21" t="s">
        <v>147</v>
      </c>
      <c r="BM371" s="21" t="s">
        <v>283</v>
      </c>
    </row>
    <row r="372" spans="2:65" s="1" customFormat="1" ht="25.5" customHeight="1" hidden="1">
      <c r="B372" s="134"/>
      <c r="C372" s="135"/>
      <c r="D372" s="135"/>
      <c r="E372" s="136"/>
      <c r="F372" s="214"/>
      <c r="G372" s="214"/>
      <c r="H372" s="214"/>
      <c r="I372" s="214"/>
      <c r="J372" s="137"/>
      <c r="K372" s="138"/>
      <c r="L372" s="215"/>
      <c r="M372" s="215"/>
      <c r="N372" s="215"/>
      <c r="O372" s="215"/>
      <c r="P372" s="215"/>
      <c r="Q372" s="215"/>
      <c r="R372" s="139"/>
      <c r="T372" s="140" t="s">
        <v>5</v>
      </c>
      <c r="U372" s="43" t="s">
        <v>35</v>
      </c>
      <c r="V372" s="141">
        <v>0.116</v>
      </c>
      <c r="W372" s="141">
        <f t="shared" si="27"/>
        <v>0</v>
      </c>
      <c r="X372" s="141">
        <v>0</v>
      </c>
      <c r="Y372" s="141">
        <f t="shared" si="28"/>
        <v>0</v>
      </c>
      <c r="Z372" s="141">
        <v>0</v>
      </c>
      <c r="AA372" s="142">
        <f t="shared" si="29"/>
        <v>0</v>
      </c>
      <c r="AR372" s="21" t="s">
        <v>147</v>
      </c>
      <c r="AT372" s="21" t="s">
        <v>122</v>
      </c>
      <c r="AU372" s="21" t="s">
        <v>86</v>
      </c>
      <c r="AY372" s="21" t="s">
        <v>121</v>
      </c>
      <c r="BE372" s="143">
        <f t="shared" si="30"/>
        <v>0</v>
      </c>
      <c r="BF372" s="143">
        <f t="shared" si="31"/>
        <v>0</v>
      </c>
      <c r="BG372" s="143">
        <f t="shared" si="32"/>
        <v>0</v>
      </c>
      <c r="BH372" s="143">
        <f t="shared" si="33"/>
        <v>0</v>
      </c>
      <c r="BI372" s="143">
        <f t="shared" si="34"/>
        <v>0</v>
      </c>
      <c r="BJ372" s="21" t="s">
        <v>75</v>
      </c>
      <c r="BK372" s="143">
        <f t="shared" si="35"/>
        <v>0</v>
      </c>
      <c r="BL372" s="21" t="s">
        <v>147</v>
      </c>
      <c r="BM372" s="21" t="s">
        <v>284</v>
      </c>
    </row>
    <row r="373" spans="2:65" s="1" customFormat="1" ht="25.5" customHeight="1" hidden="1">
      <c r="B373" s="134"/>
      <c r="C373" s="135"/>
      <c r="D373" s="135"/>
      <c r="E373" s="136"/>
      <c r="F373" s="214"/>
      <c r="G373" s="214"/>
      <c r="H373" s="214"/>
      <c r="I373" s="214"/>
      <c r="J373" s="137"/>
      <c r="K373" s="138"/>
      <c r="L373" s="215"/>
      <c r="M373" s="215"/>
      <c r="N373" s="215"/>
      <c r="O373" s="215"/>
      <c r="P373" s="215"/>
      <c r="Q373" s="215"/>
      <c r="R373" s="139"/>
      <c r="T373" s="140" t="s">
        <v>5</v>
      </c>
      <c r="U373" s="43" t="s">
        <v>35</v>
      </c>
      <c r="V373" s="141">
        <v>1.899</v>
      </c>
      <c r="W373" s="141">
        <f t="shared" si="27"/>
        <v>0</v>
      </c>
      <c r="X373" s="141">
        <v>0</v>
      </c>
      <c r="Y373" s="141">
        <f t="shared" si="28"/>
        <v>0</v>
      </c>
      <c r="Z373" s="141">
        <v>0</v>
      </c>
      <c r="AA373" s="142">
        <f t="shared" si="29"/>
        <v>0</v>
      </c>
      <c r="AR373" s="21" t="s">
        <v>147</v>
      </c>
      <c r="AT373" s="21" t="s">
        <v>122</v>
      </c>
      <c r="AU373" s="21" t="s">
        <v>86</v>
      </c>
      <c r="AY373" s="21" t="s">
        <v>121</v>
      </c>
      <c r="BE373" s="143">
        <f t="shared" si="30"/>
        <v>0</v>
      </c>
      <c r="BF373" s="143">
        <f t="shared" si="31"/>
        <v>0</v>
      </c>
      <c r="BG373" s="143">
        <f t="shared" si="32"/>
        <v>0</v>
      </c>
      <c r="BH373" s="143">
        <f t="shared" si="33"/>
        <v>0</v>
      </c>
      <c r="BI373" s="143">
        <f t="shared" si="34"/>
        <v>0</v>
      </c>
      <c r="BJ373" s="21" t="s">
        <v>75</v>
      </c>
      <c r="BK373" s="143">
        <f t="shared" si="35"/>
        <v>0</v>
      </c>
      <c r="BL373" s="21" t="s">
        <v>147</v>
      </c>
      <c r="BM373" s="21" t="s">
        <v>285</v>
      </c>
    </row>
    <row r="374" spans="2:65" s="1" customFormat="1" ht="25.5" customHeight="1" hidden="1">
      <c r="B374" s="134"/>
      <c r="C374" s="135"/>
      <c r="D374" s="135"/>
      <c r="E374" s="136"/>
      <c r="F374" s="214"/>
      <c r="G374" s="214"/>
      <c r="H374" s="214"/>
      <c r="I374" s="214"/>
      <c r="J374" s="137"/>
      <c r="K374" s="138"/>
      <c r="L374" s="215"/>
      <c r="M374" s="215"/>
      <c r="N374" s="215"/>
      <c r="O374" s="215"/>
      <c r="P374" s="215"/>
      <c r="Q374" s="215"/>
      <c r="R374" s="139"/>
      <c r="T374" s="140" t="s">
        <v>5</v>
      </c>
      <c r="U374" s="43" t="s">
        <v>35</v>
      </c>
      <c r="V374" s="141">
        <v>1.899</v>
      </c>
      <c r="W374" s="141">
        <f t="shared" si="27"/>
        <v>0</v>
      </c>
      <c r="X374" s="141">
        <v>0</v>
      </c>
      <c r="Y374" s="141">
        <f t="shared" si="28"/>
        <v>0</v>
      </c>
      <c r="Z374" s="141">
        <v>0</v>
      </c>
      <c r="AA374" s="142">
        <f t="shared" si="29"/>
        <v>0</v>
      </c>
      <c r="AR374" s="21" t="s">
        <v>147</v>
      </c>
      <c r="AT374" s="21" t="s">
        <v>122</v>
      </c>
      <c r="AU374" s="21" t="s">
        <v>86</v>
      </c>
      <c r="AY374" s="21" t="s">
        <v>121</v>
      </c>
      <c r="BE374" s="143">
        <f t="shared" si="30"/>
        <v>0</v>
      </c>
      <c r="BF374" s="143">
        <f t="shared" si="31"/>
        <v>0</v>
      </c>
      <c r="BG374" s="143">
        <f t="shared" si="32"/>
        <v>0</v>
      </c>
      <c r="BH374" s="143">
        <f t="shared" si="33"/>
        <v>0</v>
      </c>
      <c r="BI374" s="143">
        <f t="shared" si="34"/>
        <v>0</v>
      </c>
      <c r="BJ374" s="21" t="s">
        <v>75</v>
      </c>
      <c r="BK374" s="143">
        <f t="shared" si="35"/>
        <v>0</v>
      </c>
      <c r="BL374" s="21" t="s">
        <v>147</v>
      </c>
      <c r="BM374" s="21" t="s">
        <v>286</v>
      </c>
    </row>
    <row r="375" spans="2:65" s="1" customFormat="1" ht="16.5" customHeight="1" hidden="1">
      <c r="B375" s="134"/>
      <c r="C375" s="135"/>
      <c r="D375" s="135"/>
      <c r="E375" s="136"/>
      <c r="F375" s="214"/>
      <c r="G375" s="214"/>
      <c r="H375" s="214"/>
      <c r="I375" s="214"/>
      <c r="J375" s="137"/>
      <c r="K375" s="138"/>
      <c r="L375" s="215"/>
      <c r="M375" s="215"/>
      <c r="N375" s="215"/>
      <c r="O375" s="215"/>
      <c r="P375" s="215"/>
      <c r="Q375" s="215"/>
      <c r="R375" s="139"/>
      <c r="T375" s="140" t="s">
        <v>5</v>
      </c>
      <c r="U375" s="43" t="s">
        <v>35</v>
      </c>
      <c r="V375" s="141">
        <v>0.306</v>
      </c>
      <c r="W375" s="141">
        <f t="shared" si="27"/>
        <v>0</v>
      </c>
      <c r="X375" s="141">
        <v>0</v>
      </c>
      <c r="Y375" s="141">
        <f t="shared" si="28"/>
        <v>0</v>
      </c>
      <c r="Z375" s="141">
        <v>0</v>
      </c>
      <c r="AA375" s="142">
        <f t="shared" si="29"/>
        <v>0</v>
      </c>
      <c r="AR375" s="21" t="s">
        <v>147</v>
      </c>
      <c r="AT375" s="21" t="s">
        <v>122</v>
      </c>
      <c r="AU375" s="21" t="s">
        <v>86</v>
      </c>
      <c r="AY375" s="21" t="s">
        <v>121</v>
      </c>
      <c r="BE375" s="143">
        <f t="shared" si="30"/>
        <v>0</v>
      </c>
      <c r="BF375" s="143">
        <f t="shared" si="31"/>
        <v>0</v>
      </c>
      <c r="BG375" s="143">
        <f t="shared" si="32"/>
        <v>0</v>
      </c>
      <c r="BH375" s="143">
        <f t="shared" si="33"/>
        <v>0</v>
      </c>
      <c r="BI375" s="143">
        <f t="shared" si="34"/>
        <v>0</v>
      </c>
      <c r="BJ375" s="21" t="s">
        <v>75</v>
      </c>
      <c r="BK375" s="143">
        <f t="shared" si="35"/>
        <v>0</v>
      </c>
      <c r="BL375" s="21" t="s">
        <v>147</v>
      </c>
      <c r="BM375" s="21" t="s">
        <v>287</v>
      </c>
    </row>
    <row r="376" spans="2:65" s="1" customFormat="1" ht="16.5" customHeight="1" hidden="1">
      <c r="B376" s="134"/>
      <c r="C376" s="135"/>
      <c r="D376" s="135"/>
      <c r="E376" s="136"/>
      <c r="F376" s="214"/>
      <c r="G376" s="214"/>
      <c r="H376" s="214"/>
      <c r="I376" s="214"/>
      <c r="J376" s="137"/>
      <c r="K376" s="138"/>
      <c r="L376" s="215"/>
      <c r="M376" s="215"/>
      <c r="N376" s="215"/>
      <c r="O376" s="215"/>
      <c r="P376" s="215"/>
      <c r="Q376" s="215"/>
      <c r="R376" s="139"/>
      <c r="T376" s="140" t="s">
        <v>5</v>
      </c>
      <c r="U376" s="43" t="s">
        <v>35</v>
      </c>
      <c r="V376" s="141">
        <v>0.368</v>
      </c>
      <c r="W376" s="141">
        <f t="shared" si="27"/>
        <v>0</v>
      </c>
      <c r="X376" s="141">
        <v>0</v>
      </c>
      <c r="Y376" s="141">
        <f t="shared" si="28"/>
        <v>0</v>
      </c>
      <c r="Z376" s="141">
        <v>0</v>
      </c>
      <c r="AA376" s="142">
        <f t="shared" si="29"/>
        <v>0</v>
      </c>
      <c r="AR376" s="21" t="s">
        <v>147</v>
      </c>
      <c r="AT376" s="21" t="s">
        <v>122</v>
      </c>
      <c r="AU376" s="21" t="s">
        <v>86</v>
      </c>
      <c r="AY376" s="21" t="s">
        <v>121</v>
      </c>
      <c r="BE376" s="143">
        <f t="shared" si="30"/>
        <v>0</v>
      </c>
      <c r="BF376" s="143">
        <f t="shared" si="31"/>
        <v>0</v>
      </c>
      <c r="BG376" s="143">
        <f t="shared" si="32"/>
        <v>0</v>
      </c>
      <c r="BH376" s="143">
        <f t="shared" si="33"/>
        <v>0</v>
      </c>
      <c r="BI376" s="143">
        <f t="shared" si="34"/>
        <v>0</v>
      </c>
      <c r="BJ376" s="21" t="s">
        <v>75</v>
      </c>
      <c r="BK376" s="143">
        <f t="shared" si="35"/>
        <v>0</v>
      </c>
      <c r="BL376" s="21" t="s">
        <v>147</v>
      </c>
      <c r="BM376" s="21" t="s">
        <v>288</v>
      </c>
    </row>
    <row r="377" spans="2:65" s="1" customFormat="1" ht="16.5" customHeight="1" hidden="1">
      <c r="B377" s="134"/>
      <c r="C377" s="135"/>
      <c r="D377" s="135"/>
      <c r="E377" s="136"/>
      <c r="F377" s="214"/>
      <c r="G377" s="214"/>
      <c r="H377" s="214"/>
      <c r="I377" s="214"/>
      <c r="J377" s="137"/>
      <c r="K377" s="138"/>
      <c r="L377" s="215"/>
      <c r="M377" s="215"/>
      <c r="N377" s="215"/>
      <c r="O377" s="215"/>
      <c r="P377" s="215"/>
      <c r="Q377" s="215"/>
      <c r="R377" s="139"/>
      <c r="T377" s="140" t="s">
        <v>5</v>
      </c>
      <c r="U377" s="43" t="s">
        <v>35</v>
      </c>
      <c r="V377" s="141">
        <v>0.348</v>
      </c>
      <c r="W377" s="141">
        <f t="shared" si="27"/>
        <v>0</v>
      </c>
      <c r="X377" s="141">
        <v>0</v>
      </c>
      <c r="Y377" s="141">
        <f t="shared" si="28"/>
        <v>0</v>
      </c>
      <c r="Z377" s="141">
        <v>0</v>
      </c>
      <c r="AA377" s="142">
        <f t="shared" si="29"/>
        <v>0</v>
      </c>
      <c r="AR377" s="21" t="s">
        <v>147</v>
      </c>
      <c r="AT377" s="21" t="s">
        <v>122</v>
      </c>
      <c r="AU377" s="21" t="s">
        <v>86</v>
      </c>
      <c r="AY377" s="21" t="s">
        <v>121</v>
      </c>
      <c r="BE377" s="143">
        <f t="shared" si="30"/>
        <v>0</v>
      </c>
      <c r="BF377" s="143">
        <f t="shared" si="31"/>
        <v>0</v>
      </c>
      <c r="BG377" s="143">
        <f t="shared" si="32"/>
        <v>0</v>
      </c>
      <c r="BH377" s="143">
        <f t="shared" si="33"/>
        <v>0</v>
      </c>
      <c r="BI377" s="143">
        <f t="shared" si="34"/>
        <v>0</v>
      </c>
      <c r="BJ377" s="21" t="s">
        <v>75</v>
      </c>
      <c r="BK377" s="143">
        <f t="shared" si="35"/>
        <v>0</v>
      </c>
      <c r="BL377" s="21" t="s">
        <v>147</v>
      </c>
      <c r="BM377" s="21" t="s">
        <v>289</v>
      </c>
    </row>
    <row r="378" spans="2:65" s="1" customFormat="1" ht="25.5" customHeight="1">
      <c r="B378" s="134"/>
      <c r="C378" s="135">
        <v>19</v>
      </c>
      <c r="D378" s="135" t="s">
        <v>122</v>
      </c>
      <c r="E378" s="136" t="s">
        <v>290</v>
      </c>
      <c r="F378" s="214" t="s">
        <v>291</v>
      </c>
      <c r="G378" s="214"/>
      <c r="H378" s="214"/>
      <c r="I378" s="214"/>
      <c r="J378" s="137" t="s">
        <v>195</v>
      </c>
      <c r="K378" s="138">
        <v>1</v>
      </c>
      <c r="L378" s="215"/>
      <c r="M378" s="215"/>
      <c r="N378" s="215"/>
      <c r="O378" s="215"/>
      <c r="P378" s="215"/>
      <c r="Q378" s="215"/>
      <c r="R378" s="139"/>
      <c r="T378" s="140" t="s">
        <v>5</v>
      </c>
      <c r="U378" s="43" t="s">
        <v>35</v>
      </c>
      <c r="V378" s="141">
        <v>0</v>
      </c>
      <c r="W378" s="141">
        <f t="shared" si="27"/>
        <v>0</v>
      </c>
      <c r="X378" s="141">
        <v>0</v>
      </c>
      <c r="Y378" s="141">
        <f t="shared" si="28"/>
        <v>0</v>
      </c>
      <c r="Z378" s="141">
        <v>0</v>
      </c>
      <c r="AA378" s="142">
        <f t="shared" si="29"/>
        <v>0</v>
      </c>
      <c r="AR378" s="21" t="s">
        <v>147</v>
      </c>
      <c r="AT378" s="21" t="s">
        <v>122</v>
      </c>
      <c r="AU378" s="21" t="s">
        <v>86</v>
      </c>
      <c r="AY378" s="21" t="s">
        <v>121</v>
      </c>
      <c r="BE378" s="143">
        <f t="shared" si="30"/>
        <v>0</v>
      </c>
      <c r="BF378" s="143">
        <f t="shared" si="31"/>
        <v>0</v>
      </c>
      <c r="BG378" s="143">
        <f t="shared" si="32"/>
        <v>0</v>
      </c>
      <c r="BH378" s="143">
        <f t="shared" si="33"/>
        <v>0</v>
      </c>
      <c r="BI378" s="143">
        <f t="shared" si="34"/>
        <v>0</v>
      </c>
      <c r="BJ378" s="21" t="s">
        <v>75</v>
      </c>
      <c r="BK378" s="143">
        <f t="shared" si="35"/>
        <v>0</v>
      </c>
      <c r="BL378" s="21" t="s">
        <v>147</v>
      </c>
      <c r="BM378" s="21" t="s">
        <v>292</v>
      </c>
    </row>
    <row r="379" spans="2:65" s="1" customFormat="1" ht="16.5" customHeight="1">
      <c r="B379" s="134"/>
      <c r="C379" s="135">
        <v>20</v>
      </c>
      <c r="D379" s="135" t="s">
        <v>122</v>
      </c>
      <c r="E379" s="136" t="s">
        <v>293</v>
      </c>
      <c r="F379" s="214" t="s">
        <v>294</v>
      </c>
      <c r="G379" s="214"/>
      <c r="H379" s="214"/>
      <c r="I379" s="214"/>
      <c r="J379" s="137" t="s">
        <v>142</v>
      </c>
      <c r="K379" s="138">
        <v>1</v>
      </c>
      <c r="L379" s="215"/>
      <c r="M379" s="215"/>
      <c r="N379" s="215"/>
      <c r="O379" s="215"/>
      <c r="P379" s="215"/>
      <c r="Q379" s="215"/>
      <c r="R379" s="139"/>
      <c r="T379" s="140" t="s">
        <v>5</v>
      </c>
      <c r="U379" s="43" t="s">
        <v>35</v>
      </c>
      <c r="V379" s="141">
        <v>12.398</v>
      </c>
      <c r="W379" s="141">
        <f t="shared" si="27"/>
        <v>12.398</v>
      </c>
      <c r="X379" s="141">
        <v>0</v>
      </c>
      <c r="Y379" s="141">
        <f t="shared" si="28"/>
        <v>0</v>
      </c>
      <c r="Z379" s="141">
        <v>0</v>
      </c>
      <c r="AA379" s="142">
        <f t="shared" si="29"/>
        <v>0</v>
      </c>
      <c r="AR379" s="21" t="s">
        <v>147</v>
      </c>
      <c r="AT379" s="21" t="s">
        <v>122</v>
      </c>
      <c r="AU379" s="21" t="s">
        <v>86</v>
      </c>
      <c r="AY379" s="21" t="s">
        <v>121</v>
      </c>
      <c r="BE379" s="143">
        <f t="shared" si="30"/>
        <v>0</v>
      </c>
      <c r="BF379" s="143">
        <f t="shared" si="31"/>
        <v>0</v>
      </c>
      <c r="BG379" s="143">
        <f t="shared" si="32"/>
        <v>0</v>
      </c>
      <c r="BH379" s="143">
        <f t="shared" si="33"/>
        <v>0</v>
      </c>
      <c r="BI379" s="143">
        <f t="shared" si="34"/>
        <v>0</v>
      </c>
      <c r="BJ379" s="21" t="s">
        <v>75</v>
      </c>
      <c r="BK379" s="143">
        <f t="shared" si="35"/>
        <v>0</v>
      </c>
      <c r="BL379" s="21" t="s">
        <v>147</v>
      </c>
      <c r="BM379" s="21" t="s">
        <v>295</v>
      </c>
    </row>
    <row r="380" spans="2:65" s="1" customFormat="1" ht="25.5" customHeight="1">
      <c r="B380" s="134"/>
      <c r="C380" s="135">
        <v>21</v>
      </c>
      <c r="D380" s="135" t="s">
        <v>122</v>
      </c>
      <c r="E380" s="136" t="s">
        <v>296</v>
      </c>
      <c r="F380" s="214" t="s">
        <v>297</v>
      </c>
      <c r="G380" s="214"/>
      <c r="H380" s="214"/>
      <c r="I380" s="214"/>
      <c r="J380" s="137" t="s">
        <v>233</v>
      </c>
      <c r="K380" s="138">
        <v>1</v>
      </c>
      <c r="L380" s="215"/>
      <c r="M380" s="215"/>
      <c r="N380" s="215"/>
      <c r="O380" s="215"/>
      <c r="P380" s="215"/>
      <c r="Q380" s="215"/>
      <c r="R380" s="139"/>
      <c r="T380" s="140" t="s">
        <v>5</v>
      </c>
      <c r="U380" s="43" t="s">
        <v>35</v>
      </c>
      <c r="V380" s="141">
        <v>0</v>
      </c>
      <c r="W380" s="141">
        <f t="shared" si="27"/>
        <v>0</v>
      </c>
      <c r="X380" s="141">
        <v>0</v>
      </c>
      <c r="Y380" s="141">
        <f t="shared" si="28"/>
        <v>0</v>
      </c>
      <c r="Z380" s="141">
        <v>0</v>
      </c>
      <c r="AA380" s="142">
        <f t="shared" si="29"/>
        <v>0</v>
      </c>
      <c r="AR380" s="21" t="s">
        <v>147</v>
      </c>
      <c r="AT380" s="21" t="s">
        <v>122</v>
      </c>
      <c r="AU380" s="21" t="s">
        <v>86</v>
      </c>
      <c r="AY380" s="21" t="s">
        <v>121</v>
      </c>
      <c r="BE380" s="143">
        <f t="shared" si="30"/>
        <v>0</v>
      </c>
      <c r="BF380" s="143">
        <f t="shared" si="31"/>
        <v>0</v>
      </c>
      <c r="BG380" s="143">
        <f t="shared" si="32"/>
        <v>0</v>
      </c>
      <c r="BH380" s="143">
        <f t="shared" si="33"/>
        <v>0</v>
      </c>
      <c r="BI380" s="143">
        <f t="shared" si="34"/>
        <v>0</v>
      </c>
      <c r="BJ380" s="21" t="s">
        <v>75</v>
      </c>
      <c r="BK380" s="143">
        <f t="shared" si="35"/>
        <v>0</v>
      </c>
      <c r="BL380" s="21" t="s">
        <v>147</v>
      </c>
      <c r="BM380" s="21" t="s">
        <v>298</v>
      </c>
    </row>
    <row r="381" spans="2:63" s="9" customFormat="1" ht="29.5" customHeight="1" hidden="1">
      <c r="B381" s="123"/>
      <c r="C381" s="124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216"/>
      <c r="O381" s="217"/>
      <c r="P381" s="217"/>
      <c r="Q381" s="217"/>
      <c r="R381" s="126"/>
      <c r="T381" s="127"/>
      <c r="U381" s="124"/>
      <c r="V381" s="124"/>
      <c r="W381" s="128">
        <f>SUM(W382:W394)</f>
        <v>0</v>
      </c>
      <c r="X381" s="124"/>
      <c r="Y381" s="128">
        <f>SUM(Y382:Y394)</f>
        <v>0</v>
      </c>
      <c r="Z381" s="124"/>
      <c r="AA381" s="129">
        <f>SUM(AA382:AA394)</f>
        <v>0</v>
      </c>
      <c r="AR381" s="130" t="s">
        <v>86</v>
      </c>
      <c r="AT381" s="131" t="s">
        <v>69</v>
      </c>
      <c r="AU381" s="131" t="s">
        <v>75</v>
      </c>
      <c r="AY381" s="130" t="s">
        <v>121</v>
      </c>
      <c r="BK381" s="132">
        <f>SUM(BK382:BK394)</f>
        <v>0</v>
      </c>
    </row>
    <row r="382" spans="2:65" s="1" customFormat="1" ht="38" customHeight="1" hidden="1">
      <c r="B382" s="134"/>
      <c r="C382" s="135"/>
      <c r="D382" s="135"/>
      <c r="E382" s="136"/>
      <c r="F382" s="214"/>
      <c r="G382" s="214"/>
      <c r="H382" s="214"/>
      <c r="I382" s="214"/>
      <c r="J382" s="137"/>
      <c r="K382" s="138"/>
      <c r="L382" s="215"/>
      <c r="M382" s="215"/>
      <c r="N382" s="215"/>
      <c r="O382" s="215"/>
      <c r="P382" s="215"/>
      <c r="Q382" s="215"/>
      <c r="R382" s="139"/>
      <c r="T382" s="140" t="s">
        <v>5</v>
      </c>
      <c r="U382" s="43" t="s">
        <v>35</v>
      </c>
      <c r="V382" s="141">
        <v>0.504</v>
      </c>
      <c r="W382" s="141">
        <f>V382*K382</f>
        <v>0</v>
      </c>
      <c r="X382" s="141">
        <v>0</v>
      </c>
      <c r="Y382" s="141">
        <f>X382*K382</f>
        <v>0</v>
      </c>
      <c r="Z382" s="141">
        <v>0</v>
      </c>
      <c r="AA382" s="142">
        <f>Z382*K382</f>
        <v>0</v>
      </c>
      <c r="AR382" s="21" t="s">
        <v>147</v>
      </c>
      <c r="AT382" s="21" t="s">
        <v>122</v>
      </c>
      <c r="AU382" s="21" t="s">
        <v>86</v>
      </c>
      <c r="AY382" s="21" t="s">
        <v>121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1" t="s">
        <v>75</v>
      </c>
      <c r="BK382" s="143">
        <f>ROUND(L382*K382,2)</f>
        <v>0</v>
      </c>
      <c r="BL382" s="21" t="s">
        <v>147</v>
      </c>
      <c r="BM382" s="21" t="s">
        <v>299</v>
      </c>
    </row>
    <row r="383" spans="2:51" s="10" customFormat="1" ht="16.5" customHeight="1" hidden="1">
      <c r="B383" s="144"/>
      <c r="C383" s="145"/>
      <c r="D383" s="145"/>
      <c r="E383" s="146"/>
      <c r="F383" s="222"/>
      <c r="G383" s="223"/>
      <c r="H383" s="223"/>
      <c r="I383" s="223"/>
      <c r="J383" s="145"/>
      <c r="K383" s="147"/>
      <c r="L383" s="145"/>
      <c r="M383" s="145"/>
      <c r="N383" s="145"/>
      <c r="O383" s="145"/>
      <c r="P383" s="145"/>
      <c r="Q383" s="145"/>
      <c r="R383" s="148"/>
      <c r="T383" s="149"/>
      <c r="U383" s="145"/>
      <c r="V383" s="145"/>
      <c r="W383" s="145"/>
      <c r="X383" s="145"/>
      <c r="Y383" s="145"/>
      <c r="Z383" s="145"/>
      <c r="AA383" s="150"/>
      <c r="AT383" s="151" t="s">
        <v>126</v>
      </c>
      <c r="AU383" s="151" t="s">
        <v>86</v>
      </c>
      <c r="AV383" s="10" t="s">
        <v>86</v>
      </c>
      <c r="AW383" s="10" t="s">
        <v>28</v>
      </c>
      <c r="AX383" s="10" t="s">
        <v>70</v>
      </c>
      <c r="AY383" s="151" t="s">
        <v>121</v>
      </c>
    </row>
    <row r="384" spans="2:51" s="12" customFormat="1" ht="16.5" customHeight="1" hidden="1">
      <c r="B384" s="159"/>
      <c r="C384" s="160"/>
      <c r="D384" s="160"/>
      <c r="E384" s="161"/>
      <c r="F384" s="219"/>
      <c r="G384" s="220"/>
      <c r="H384" s="220"/>
      <c r="I384" s="220"/>
      <c r="J384" s="160"/>
      <c r="K384" s="162"/>
      <c r="L384" s="160"/>
      <c r="M384" s="160"/>
      <c r="N384" s="160"/>
      <c r="O384" s="160"/>
      <c r="P384" s="160"/>
      <c r="Q384" s="160"/>
      <c r="R384" s="163"/>
      <c r="T384" s="164"/>
      <c r="U384" s="160"/>
      <c r="V384" s="160"/>
      <c r="W384" s="160"/>
      <c r="X384" s="160"/>
      <c r="Y384" s="160"/>
      <c r="Z384" s="160"/>
      <c r="AA384" s="165"/>
      <c r="AT384" s="166" t="s">
        <v>126</v>
      </c>
      <c r="AU384" s="166" t="s">
        <v>86</v>
      </c>
      <c r="AV384" s="12" t="s">
        <v>124</v>
      </c>
      <c r="AW384" s="12" t="s">
        <v>28</v>
      </c>
      <c r="AX384" s="12" t="s">
        <v>75</v>
      </c>
      <c r="AY384" s="166" t="s">
        <v>121</v>
      </c>
    </row>
    <row r="385" spans="2:65" s="1" customFormat="1" ht="25.5" customHeight="1" hidden="1">
      <c r="B385" s="134"/>
      <c r="C385" s="167"/>
      <c r="D385" s="167"/>
      <c r="E385" s="168"/>
      <c r="F385" s="221"/>
      <c r="G385" s="221"/>
      <c r="H385" s="221"/>
      <c r="I385" s="221"/>
      <c r="J385" s="169"/>
      <c r="K385" s="170"/>
      <c r="L385" s="218"/>
      <c r="M385" s="218"/>
      <c r="N385" s="218"/>
      <c r="O385" s="215"/>
      <c r="P385" s="215"/>
      <c r="Q385" s="215"/>
      <c r="R385" s="139"/>
      <c r="T385" s="140" t="s">
        <v>5</v>
      </c>
      <c r="U385" s="43" t="s">
        <v>35</v>
      </c>
      <c r="V385" s="141">
        <v>0</v>
      </c>
      <c r="W385" s="141">
        <f>V385*K385</f>
        <v>0</v>
      </c>
      <c r="X385" s="141">
        <v>0.55</v>
      </c>
      <c r="Y385" s="141">
        <f>X385*K385</f>
        <v>0</v>
      </c>
      <c r="Z385" s="141">
        <v>0</v>
      </c>
      <c r="AA385" s="142">
        <f>Z385*K385</f>
        <v>0</v>
      </c>
      <c r="AR385" s="21" t="s">
        <v>185</v>
      </c>
      <c r="AT385" s="21" t="s">
        <v>150</v>
      </c>
      <c r="AU385" s="21" t="s">
        <v>86</v>
      </c>
      <c r="AY385" s="21" t="s">
        <v>121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1" t="s">
        <v>75</v>
      </c>
      <c r="BK385" s="143">
        <f>ROUND(L385*K385,2)</f>
        <v>0</v>
      </c>
      <c r="BL385" s="21" t="s">
        <v>147</v>
      </c>
      <c r="BM385" s="21" t="s">
        <v>300</v>
      </c>
    </row>
    <row r="386" spans="2:51" s="10" customFormat="1" ht="16.5" customHeight="1" hidden="1">
      <c r="B386" s="144"/>
      <c r="C386" s="145"/>
      <c r="D386" s="145"/>
      <c r="E386" s="146"/>
      <c r="F386" s="222"/>
      <c r="G386" s="223"/>
      <c r="H386" s="223"/>
      <c r="I386" s="223"/>
      <c r="J386" s="145"/>
      <c r="K386" s="147"/>
      <c r="L386" s="145"/>
      <c r="M386" s="145"/>
      <c r="N386" s="145"/>
      <c r="O386" s="145"/>
      <c r="P386" s="145"/>
      <c r="Q386" s="145"/>
      <c r="R386" s="148"/>
      <c r="T386" s="149"/>
      <c r="U386" s="145"/>
      <c r="V386" s="145"/>
      <c r="W386" s="145"/>
      <c r="X386" s="145"/>
      <c r="Y386" s="145"/>
      <c r="Z386" s="145"/>
      <c r="AA386" s="150"/>
      <c r="AT386" s="151" t="s">
        <v>126</v>
      </c>
      <c r="AU386" s="151" t="s">
        <v>86</v>
      </c>
      <c r="AV386" s="10" t="s">
        <v>86</v>
      </c>
      <c r="AW386" s="10" t="s">
        <v>28</v>
      </c>
      <c r="AX386" s="10" t="s">
        <v>70</v>
      </c>
      <c r="AY386" s="151" t="s">
        <v>121</v>
      </c>
    </row>
    <row r="387" spans="2:51" s="12" customFormat="1" ht="16.5" customHeight="1" hidden="1">
      <c r="B387" s="159"/>
      <c r="C387" s="160"/>
      <c r="D387" s="160"/>
      <c r="E387" s="161"/>
      <c r="F387" s="219"/>
      <c r="G387" s="220"/>
      <c r="H387" s="220"/>
      <c r="I387" s="220"/>
      <c r="J387" s="160"/>
      <c r="K387" s="162"/>
      <c r="L387" s="160"/>
      <c r="M387" s="160"/>
      <c r="N387" s="160"/>
      <c r="O387" s="160"/>
      <c r="P387" s="160"/>
      <c r="Q387" s="160"/>
      <c r="R387" s="163"/>
      <c r="T387" s="164"/>
      <c r="U387" s="160"/>
      <c r="V387" s="160"/>
      <c r="W387" s="160"/>
      <c r="X387" s="160"/>
      <c r="Y387" s="160"/>
      <c r="Z387" s="160"/>
      <c r="AA387" s="165"/>
      <c r="AT387" s="166" t="s">
        <v>126</v>
      </c>
      <c r="AU387" s="166" t="s">
        <v>86</v>
      </c>
      <c r="AV387" s="12" t="s">
        <v>124</v>
      </c>
      <c r="AW387" s="12" t="s">
        <v>28</v>
      </c>
      <c r="AX387" s="12" t="s">
        <v>75</v>
      </c>
      <c r="AY387" s="166" t="s">
        <v>121</v>
      </c>
    </row>
    <row r="388" spans="2:65" s="1" customFormat="1" ht="0.5" hidden="1">
      <c r="B388" s="134"/>
      <c r="C388" s="135"/>
      <c r="D388" s="135"/>
      <c r="E388" s="136"/>
      <c r="F388" s="214"/>
      <c r="G388" s="214"/>
      <c r="H388" s="214"/>
      <c r="I388" s="214"/>
      <c r="J388" s="137"/>
      <c r="K388" s="138"/>
      <c r="L388" s="215"/>
      <c r="M388" s="215"/>
      <c r="N388" s="215"/>
      <c r="O388" s="215"/>
      <c r="P388" s="215"/>
      <c r="Q388" s="215"/>
      <c r="R388" s="139"/>
      <c r="T388" s="140" t="s">
        <v>5</v>
      </c>
      <c r="U388" s="43" t="s">
        <v>35</v>
      </c>
      <c r="V388" s="141">
        <v>0.068</v>
      </c>
      <c r="W388" s="141">
        <f>V388*K388</f>
        <v>0</v>
      </c>
      <c r="X388" s="141">
        <v>0</v>
      </c>
      <c r="Y388" s="141">
        <f>X388*K388</f>
        <v>0</v>
      </c>
      <c r="Z388" s="141">
        <v>0</v>
      </c>
      <c r="AA388" s="142">
        <f>Z388*K388</f>
        <v>0</v>
      </c>
      <c r="AR388" s="21" t="s">
        <v>147</v>
      </c>
      <c r="AT388" s="21" t="s">
        <v>122</v>
      </c>
      <c r="AU388" s="21" t="s">
        <v>86</v>
      </c>
      <c r="AY388" s="21" t="s">
        <v>121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1" t="s">
        <v>75</v>
      </c>
      <c r="BK388" s="143">
        <f>ROUND(L388*K388,2)</f>
        <v>0</v>
      </c>
      <c r="BL388" s="21" t="s">
        <v>147</v>
      </c>
      <c r="BM388" s="21" t="s">
        <v>301</v>
      </c>
    </row>
    <row r="389" spans="2:51" s="10" customFormat="1" ht="16.5" customHeight="1" hidden="1">
      <c r="B389" s="144"/>
      <c r="C389" s="145"/>
      <c r="D389" s="145"/>
      <c r="E389" s="146"/>
      <c r="F389" s="222"/>
      <c r="G389" s="223"/>
      <c r="H389" s="223"/>
      <c r="I389" s="223"/>
      <c r="J389" s="145"/>
      <c r="K389" s="147"/>
      <c r="L389" s="145"/>
      <c r="M389" s="145"/>
      <c r="N389" s="145"/>
      <c r="O389" s="145"/>
      <c r="P389" s="145"/>
      <c r="Q389" s="145"/>
      <c r="R389" s="148"/>
      <c r="T389" s="149"/>
      <c r="U389" s="145"/>
      <c r="V389" s="145"/>
      <c r="W389" s="145"/>
      <c r="X389" s="145"/>
      <c r="Y389" s="145"/>
      <c r="Z389" s="145"/>
      <c r="AA389" s="150"/>
      <c r="AT389" s="151" t="s">
        <v>126</v>
      </c>
      <c r="AU389" s="151" t="s">
        <v>86</v>
      </c>
      <c r="AV389" s="10" t="s">
        <v>86</v>
      </c>
      <c r="AW389" s="10" t="s">
        <v>28</v>
      </c>
      <c r="AX389" s="10" t="s">
        <v>70</v>
      </c>
      <c r="AY389" s="151" t="s">
        <v>121</v>
      </c>
    </row>
    <row r="390" spans="2:51" s="12" customFormat="1" ht="16.5" customHeight="1" hidden="1">
      <c r="B390" s="159"/>
      <c r="C390" s="160"/>
      <c r="D390" s="160"/>
      <c r="E390" s="161"/>
      <c r="F390" s="219"/>
      <c r="G390" s="220"/>
      <c r="H390" s="220"/>
      <c r="I390" s="220"/>
      <c r="J390" s="160"/>
      <c r="K390" s="162"/>
      <c r="L390" s="160"/>
      <c r="M390" s="160"/>
      <c r="N390" s="160"/>
      <c r="O390" s="160"/>
      <c r="P390" s="160"/>
      <c r="Q390" s="160"/>
      <c r="R390" s="163"/>
      <c r="T390" s="164"/>
      <c r="U390" s="160"/>
      <c r="V390" s="160"/>
      <c r="W390" s="160"/>
      <c r="X390" s="160"/>
      <c r="Y390" s="160"/>
      <c r="Z390" s="160"/>
      <c r="AA390" s="165"/>
      <c r="AT390" s="166" t="s">
        <v>126</v>
      </c>
      <c r="AU390" s="166" t="s">
        <v>86</v>
      </c>
      <c r="AV390" s="12" t="s">
        <v>124</v>
      </c>
      <c r="AW390" s="12" t="s">
        <v>28</v>
      </c>
      <c r="AX390" s="12" t="s">
        <v>75</v>
      </c>
      <c r="AY390" s="166" t="s">
        <v>121</v>
      </c>
    </row>
    <row r="391" spans="2:65" s="1" customFormat="1" ht="25.5" customHeight="1" hidden="1">
      <c r="B391" s="134"/>
      <c r="C391" s="167"/>
      <c r="D391" s="167"/>
      <c r="E391" s="168"/>
      <c r="F391" s="221"/>
      <c r="G391" s="221"/>
      <c r="H391" s="221"/>
      <c r="I391" s="221"/>
      <c r="J391" s="169"/>
      <c r="K391" s="170"/>
      <c r="L391" s="218"/>
      <c r="M391" s="218"/>
      <c r="N391" s="218"/>
      <c r="O391" s="215"/>
      <c r="P391" s="215"/>
      <c r="Q391" s="215"/>
      <c r="R391" s="139"/>
      <c r="T391" s="140" t="s">
        <v>5</v>
      </c>
      <c r="U391" s="43" t="s">
        <v>35</v>
      </c>
      <c r="V391" s="141">
        <v>0</v>
      </c>
      <c r="W391" s="141">
        <f>V391*K391</f>
        <v>0</v>
      </c>
      <c r="X391" s="141">
        <v>0.55</v>
      </c>
      <c r="Y391" s="141">
        <f>X391*K391</f>
        <v>0</v>
      </c>
      <c r="Z391" s="141">
        <v>0</v>
      </c>
      <c r="AA391" s="142">
        <f>Z391*K391</f>
        <v>0</v>
      </c>
      <c r="AR391" s="21" t="s">
        <v>185</v>
      </c>
      <c r="AT391" s="21" t="s">
        <v>150</v>
      </c>
      <c r="AU391" s="21" t="s">
        <v>86</v>
      </c>
      <c r="AY391" s="21" t="s">
        <v>121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1" t="s">
        <v>75</v>
      </c>
      <c r="BK391" s="143">
        <f>ROUND(L391*K391,2)</f>
        <v>0</v>
      </c>
      <c r="BL391" s="21" t="s">
        <v>147</v>
      </c>
      <c r="BM391" s="21" t="s">
        <v>302</v>
      </c>
    </row>
    <row r="392" spans="2:51" s="10" customFormat="1" ht="16.5" customHeight="1" hidden="1">
      <c r="B392" s="144"/>
      <c r="C392" s="145"/>
      <c r="D392" s="145"/>
      <c r="E392" s="146"/>
      <c r="F392" s="222"/>
      <c r="G392" s="223"/>
      <c r="H392" s="223"/>
      <c r="I392" s="223"/>
      <c r="J392" s="145"/>
      <c r="K392" s="147"/>
      <c r="L392" s="145"/>
      <c r="M392" s="145"/>
      <c r="N392" s="145"/>
      <c r="O392" s="145"/>
      <c r="P392" s="145"/>
      <c r="Q392" s="145"/>
      <c r="R392" s="148"/>
      <c r="T392" s="149"/>
      <c r="U392" s="145"/>
      <c r="V392" s="145"/>
      <c r="W392" s="145"/>
      <c r="X392" s="145"/>
      <c r="Y392" s="145"/>
      <c r="Z392" s="145"/>
      <c r="AA392" s="150"/>
      <c r="AT392" s="151" t="s">
        <v>126</v>
      </c>
      <c r="AU392" s="151" t="s">
        <v>86</v>
      </c>
      <c r="AV392" s="10" t="s">
        <v>86</v>
      </c>
      <c r="AW392" s="10" t="s">
        <v>28</v>
      </c>
      <c r="AX392" s="10" t="s">
        <v>70</v>
      </c>
      <c r="AY392" s="151" t="s">
        <v>121</v>
      </c>
    </row>
    <row r="393" spans="2:51" s="12" customFormat="1" ht="16.5" customHeight="1" hidden="1">
      <c r="B393" s="159"/>
      <c r="C393" s="160"/>
      <c r="D393" s="160"/>
      <c r="E393" s="161"/>
      <c r="F393" s="219"/>
      <c r="G393" s="220"/>
      <c r="H393" s="220"/>
      <c r="I393" s="220"/>
      <c r="J393" s="160"/>
      <c r="K393" s="162"/>
      <c r="L393" s="160"/>
      <c r="M393" s="160"/>
      <c r="N393" s="160"/>
      <c r="O393" s="160"/>
      <c r="P393" s="160"/>
      <c r="Q393" s="160"/>
      <c r="R393" s="163"/>
      <c r="T393" s="164"/>
      <c r="U393" s="160"/>
      <c r="V393" s="160"/>
      <c r="W393" s="160"/>
      <c r="X393" s="160"/>
      <c r="Y393" s="160"/>
      <c r="Z393" s="160"/>
      <c r="AA393" s="165"/>
      <c r="AT393" s="166" t="s">
        <v>126</v>
      </c>
      <c r="AU393" s="166" t="s">
        <v>86</v>
      </c>
      <c r="AV393" s="12" t="s">
        <v>124</v>
      </c>
      <c r="AW393" s="12" t="s">
        <v>28</v>
      </c>
      <c r="AX393" s="12" t="s">
        <v>75</v>
      </c>
      <c r="AY393" s="166" t="s">
        <v>121</v>
      </c>
    </row>
    <row r="394" spans="2:65" s="1" customFormat="1" ht="25.5" customHeight="1" hidden="1">
      <c r="B394" s="134"/>
      <c r="C394" s="135"/>
      <c r="D394" s="135"/>
      <c r="E394" s="136"/>
      <c r="F394" s="214"/>
      <c r="G394" s="214"/>
      <c r="H394" s="214"/>
      <c r="I394" s="214"/>
      <c r="J394" s="137"/>
      <c r="K394" s="138"/>
      <c r="L394" s="215"/>
      <c r="M394" s="215"/>
      <c r="N394" s="215"/>
      <c r="O394" s="215"/>
      <c r="P394" s="215"/>
      <c r="Q394" s="215"/>
      <c r="R394" s="139"/>
      <c r="T394" s="140" t="s">
        <v>5</v>
      </c>
      <c r="U394" s="43" t="s">
        <v>35</v>
      </c>
      <c r="V394" s="141">
        <v>0</v>
      </c>
      <c r="W394" s="141">
        <f>V394*K394</f>
        <v>0</v>
      </c>
      <c r="X394" s="141">
        <v>0</v>
      </c>
      <c r="Y394" s="141">
        <f>X394*K394</f>
        <v>0</v>
      </c>
      <c r="Z394" s="141">
        <v>0</v>
      </c>
      <c r="AA394" s="142">
        <f>Z394*K394</f>
        <v>0</v>
      </c>
      <c r="AR394" s="21" t="s">
        <v>147</v>
      </c>
      <c r="AT394" s="21" t="s">
        <v>122</v>
      </c>
      <c r="AU394" s="21" t="s">
        <v>86</v>
      </c>
      <c r="AY394" s="21" t="s">
        <v>121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1" t="s">
        <v>75</v>
      </c>
      <c r="BK394" s="143">
        <f>ROUND(L394*K394,2)</f>
        <v>0</v>
      </c>
      <c r="BL394" s="21" t="s">
        <v>147</v>
      </c>
      <c r="BM394" s="21" t="s">
        <v>303</v>
      </c>
    </row>
    <row r="395" spans="2:63" s="9" customFormat="1" ht="29.5" customHeight="1" hidden="1">
      <c r="B395" s="123"/>
      <c r="C395" s="124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216"/>
      <c r="O395" s="217"/>
      <c r="P395" s="217"/>
      <c r="Q395" s="217"/>
      <c r="R395" s="126"/>
      <c r="T395" s="127"/>
      <c r="U395" s="124"/>
      <c r="V395" s="124"/>
      <c r="W395" s="128">
        <f>SUM(W396:W406)</f>
        <v>0</v>
      </c>
      <c r="X395" s="124"/>
      <c r="Y395" s="128">
        <f>SUM(Y396:Y406)</f>
        <v>0</v>
      </c>
      <c r="Z395" s="124"/>
      <c r="AA395" s="129">
        <f>SUM(AA396:AA406)</f>
        <v>0</v>
      </c>
      <c r="AR395" s="130" t="s">
        <v>86</v>
      </c>
      <c r="AT395" s="131" t="s">
        <v>69</v>
      </c>
      <c r="AU395" s="131" t="s">
        <v>75</v>
      </c>
      <c r="AY395" s="130" t="s">
        <v>121</v>
      </c>
      <c r="BK395" s="132">
        <f>SUM(BK396:BK406)</f>
        <v>0</v>
      </c>
    </row>
    <row r="396" spans="2:65" s="1" customFormat="1" ht="0.5" hidden="1">
      <c r="B396" s="134"/>
      <c r="C396" s="135"/>
      <c r="D396" s="135"/>
      <c r="E396" s="136"/>
      <c r="F396" s="214"/>
      <c r="G396" s="214"/>
      <c r="H396" s="214"/>
      <c r="I396" s="214"/>
      <c r="J396" s="137"/>
      <c r="K396" s="138"/>
      <c r="L396" s="215"/>
      <c r="M396" s="215"/>
      <c r="N396" s="215"/>
      <c r="O396" s="215"/>
      <c r="P396" s="215"/>
      <c r="Q396" s="215"/>
      <c r="R396" s="139"/>
      <c r="T396" s="140" t="s">
        <v>5</v>
      </c>
      <c r="U396" s="43" t="s">
        <v>35</v>
      </c>
      <c r="V396" s="141">
        <v>0.195</v>
      </c>
      <c r="W396" s="141">
        <f>V396*K396</f>
        <v>0</v>
      </c>
      <c r="X396" s="141">
        <v>0.00088</v>
      </c>
      <c r="Y396" s="141">
        <f>X396*K396</f>
        <v>0</v>
      </c>
      <c r="Z396" s="141">
        <v>0</v>
      </c>
      <c r="AA396" s="142">
        <f>Z396*K396</f>
        <v>0</v>
      </c>
      <c r="AR396" s="21" t="s">
        <v>147</v>
      </c>
      <c r="AT396" s="21" t="s">
        <v>122</v>
      </c>
      <c r="AU396" s="21" t="s">
        <v>86</v>
      </c>
      <c r="AY396" s="21" t="s">
        <v>121</v>
      </c>
      <c r="BE396" s="143">
        <f>IF(U396="základní",N396,0)</f>
        <v>0</v>
      </c>
      <c r="BF396" s="143">
        <f>IF(U396="snížená",N396,0)</f>
        <v>0</v>
      </c>
      <c r="BG396" s="143">
        <f>IF(U396="zákl. přenesená",N396,0)</f>
        <v>0</v>
      </c>
      <c r="BH396" s="143">
        <f>IF(U396="sníž. přenesená",N396,0)</f>
        <v>0</v>
      </c>
      <c r="BI396" s="143">
        <f>IF(U396="nulová",N396,0)</f>
        <v>0</v>
      </c>
      <c r="BJ396" s="21" t="s">
        <v>75</v>
      </c>
      <c r="BK396" s="143">
        <f>ROUND(L396*K396,2)</f>
        <v>0</v>
      </c>
      <c r="BL396" s="21" t="s">
        <v>147</v>
      </c>
      <c r="BM396" s="21" t="s">
        <v>304</v>
      </c>
    </row>
    <row r="397" spans="2:51" s="10" customFormat="1" ht="16.5" customHeight="1" hidden="1">
      <c r="B397" s="144"/>
      <c r="C397" s="145"/>
      <c r="D397" s="145"/>
      <c r="E397" s="146"/>
      <c r="F397" s="222"/>
      <c r="G397" s="223"/>
      <c r="H397" s="223"/>
      <c r="I397" s="223"/>
      <c r="J397" s="145"/>
      <c r="K397" s="147"/>
      <c r="L397" s="145"/>
      <c r="M397" s="145"/>
      <c r="N397" s="145"/>
      <c r="O397" s="145"/>
      <c r="P397" s="145"/>
      <c r="Q397" s="145"/>
      <c r="R397" s="148"/>
      <c r="T397" s="149"/>
      <c r="U397" s="145"/>
      <c r="V397" s="145"/>
      <c r="W397" s="145"/>
      <c r="X397" s="145"/>
      <c r="Y397" s="145"/>
      <c r="Z397" s="145"/>
      <c r="AA397" s="150"/>
      <c r="AT397" s="151" t="s">
        <v>126</v>
      </c>
      <c r="AU397" s="151" t="s">
        <v>86</v>
      </c>
      <c r="AV397" s="10" t="s">
        <v>86</v>
      </c>
      <c r="AW397" s="10" t="s">
        <v>28</v>
      </c>
      <c r="AX397" s="10" t="s">
        <v>70</v>
      </c>
      <c r="AY397" s="151" t="s">
        <v>121</v>
      </c>
    </row>
    <row r="398" spans="2:51" s="12" customFormat="1" ht="16.5" customHeight="1" hidden="1">
      <c r="B398" s="159"/>
      <c r="C398" s="160"/>
      <c r="D398" s="160"/>
      <c r="E398" s="161"/>
      <c r="F398" s="219"/>
      <c r="G398" s="220"/>
      <c r="H398" s="220"/>
      <c r="I398" s="220"/>
      <c r="J398" s="160"/>
      <c r="K398" s="162"/>
      <c r="L398" s="160"/>
      <c r="M398" s="160"/>
      <c r="N398" s="160"/>
      <c r="O398" s="160"/>
      <c r="P398" s="160"/>
      <c r="Q398" s="160"/>
      <c r="R398" s="163"/>
      <c r="T398" s="164"/>
      <c r="U398" s="160"/>
      <c r="V398" s="160"/>
      <c r="W398" s="160"/>
      <c r="X398" s="160"/>
      <c r="Y398" s="160"/>
      <c r="Z398" s="160"/>
      <c r="AA398" s="165"/>
      <c r="AT398" s="166" t="s">
        <v>126</v>
      </c>
      <c r="AU398" s="166" t="s">
        <v>86</v>
      </c>
      <c r="AV398" s="12" t="s">
        <v>124</v>
      </c>
      <c r="AW398" s="12" t="s">
        <v>28</v>
      </c>
      <c r="AX398" s="12" t="s">
        <v>75</v>
      </c>
      <c r="AY398" s="166" t="s">
        <v>121</v>
      </c>
    </row>
    <row r="399" spans="2:65" s="1" customFormat="1" ht="16.5" customHeight="1" hidden="1">
      <c r="B399" s="134"/>
      <c r="C399" s="167"/>
      <c r="D399" s="167"/>
      <c r="E399" s="168"/>
      <c r="F399" s="221"/>
      <c r="G399" s="221"/>
      <c r="H399" s="221"/>
      <c r="I399" s="221"/>
      <c r="J399" s="169"/>
      <c r="K399" s="170"/>
      <c r="L399" s="218"/>
      <c r="M399" s="218"/>
      <c r="N399" s="218"/>
      <c r="O399" s="215"/>
      <c r="P399" s="215"/>
      <c r="Q399" s="215"/>
      <c r="R399" s="139"/>
      <c r="T399" s="140" t="s">
        <v>5</v>
      </c>
      <c r="U399" s="43" t="s">
        <v>35</v>
      </c>
      <c r="V399" s="141">
        <v>0</v>
      </c>
      <c r="W399" s="141">
        <f>V399*K399</f>
        <v>0</v>
      </c>
      <c r="X399" s="141">
        <v>0.0093</v>
      </c>
      <c r="Y399" s="141">
        <f>X399*K399</f>
        <v>0</v>
      </c>
      <c r="Z399" s="141">
        <v>0</v>
      </c>
      <c r="AA399" s="142">
        <f>Z399*K399</f>
        <v>0</v>
      </c>
      <c r="AR399" s="21" t="s">
        <v>185</v>
      </c>
      <c r="AT399" s="21" t="s">
        <v>150</v>
      </c>
      <c r="AU399" s="21" t="s">
        <v>86</v>
      </c>
      <c r="AY399" s="21" t="s">
        <v>121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1" t="s">
        <v>75</v>
      </c>
      <c r="BK399" s="143">
        <f>ROUND(L399*K399,2)</f>
        <v>0</v>
      </c>
      <c r="BL399" s="21" t="s">
        <v>147</v>
      </c>
      <c r="BM399" s="21" t="s">
        <v>305</v>
      </c>
    </row>
    <row r="400" spans="2:65" s="1" customFormat="1" ht="25.5" customHeight="1" hidden="1">
      <c r="B400" s="134"/>
      <c r="C400" s="135"/>
      <c r="D400" s="135"/>
      <c r="E400" s="136"/>
      <c r="F400" s="214"/>
      <c r="G400" s="214"/>
      <c r="H400" s="214"/>
      <c r="I400" s="214"/>
      <c r="J400" s="137"/>
      <c r="K400" s="138"/>
      <c r="L400" s="215"/>
      <c r="M400" s="215"/>
      <c r="N400" s="215"/>
      <c r="O400" s="215"/>
      <c r="P400" s="215"/>
      <c r="Q400" s="215"/>
      <c r="R400" s="139"/>
      <c r="T400" s="140" t="s">
        <v>5</v>
      </c>
      <c r="U400" s="43" t="s">
        <v>35</v>
      </c>
      <c r="V400" s="141">
        <v>0.968</v>
      </c>
      <c r="W400" s="141">
        <f>V400*K400</f>
        <v>0</v>
      </c>
      <c r="X400" s="141">
        <v>0.01223</v>
      </c>
      <c r="Y400" s="141">
        <f>X400*K400</f>
        <v>0</v>
      </c>
      <c r="Z400" s="141">
        <v>0</v>
      </c>
      <c r="AA400" s="142">
        <f>Z400*K400</f>
        <v>0</v>
      </c>
      <c r="AR400" s="21" t="s">
        <v>147</v>
      </c>
      <c r="AT400" s="21" t="s">
        <v>122</v>
      </c>
      <c r="AU400" s="21" t="s">
        <v>86</v>
      </c>
      <c r="AY400" s="21" t="s">
        <v>121</v>
      </c>
      <c r="BE400" s="143">
        <f>IF(U400="základní",N400,0)</f>
        <v>0</v>
      </c>
      <c r="BF400" s="143">
        <f>IF(U400="snížená",N400,0)</f>
        <v>0</v>
      </c>
      <c r="BG400" s="143">
        <f>IF(U400="zákl. přenesená",N400,0)</f>
        <v>0</v>
      </c>
      <c r="BH400" s="143">
        <f>IF(U400="sníž. přenesená",N400,0)</f>
        <v>0</v>
      </c>
      <c r="BI400" s="143">
        <f>IF(U400="nulová",N400,0)</f>
        <v>0</v>
      </c>
      <c r="BJ400" s="21" t="s">
        <v>75</v>
      </c>
      <c r="BK400" s="143">
        <f>ROUND(L400*K400,2)</f>
        <v>0</v>
      </c>
      <c r="BL400" s="21" t="s">
        <v>147</v>
      </c>
      <c r="BM400" s="21" t="s">
        <v>306</v>
      </c>
    </row>
    <row r="401" spans="2:51" s="10" customFormat="1" ht="16.5" customHeight="1" hidden="1">
      <c r="B401" s="144"/>
      <c r="C401" s="145"/>
      <c r="D401" s="145"/>
      <c r="E401" s="146"/>
      <c r="F401" s="222"/>
      <c r="G401" s="223"/>
      <c r="H401" s="223"/>
      <c r="I401" s="223"/>
      <c r="J401" s="145"/>
      <c r="K401" s="147"/>
      <c r="L401" s="145"/>
      <c r="M401" s="145"/>
      <c r="N401" s="145"/>
      <c r="O401" s="145"/>
      <c r="P401" s="145"/>
      <c r="Q401" s="145"/>
      <c r="R401" s="148"/>
      <c r="T401" s="149"/>
      <c r="U401" s="145"/>
      <c r="V401" s="145"/>
      <c r="W401" s="145"/>
      <c r="X401" s="145"/>
      <c r="Y401" s="145"/>
      <c r="Z401" s="145"/>
      <c r="AA401" s="150"/>
      <c r="AT401" s="151" t="s">
        <v>126</v>
      </c>
      <c r="AU401" s="151" t="s">
        <v>86</v>
      </c>
      <c r="AV401" s="10" t="s">
        <v>86</v>
      </c>
      <c r="AW401" s="10" t="s">
        <v>28</v>
      </c>
      <c r="AX401" s="10" t="s">
        <v>70</v>
      </c>
      <c r="AY401" s="151" t="s">
        <v>121</v>
      </c>
    </row>
    <row r="402" spans="2:51" s="12" customFormat="1" ht="16.5" customHeight="1" hidden="1">
      <c r="B402" s="159"/>
      <c r="C402" s="160"/>
      <c r="D402" s="160"/>
      <c r="E402" s="161"/>
      <c r="F402" s="219"/>
      <c r="G402" s="220"/>
      <c r="H402" s="220"/>
      <c r="I402" s="220"/>
      <c r="J402" s="160"/>
      <c r="K402" s="162"/>
      <c r="L402" s="160"/>
      <c r="M402" s="160"/>
      <c r="N402" s="160"/>
      <c r="O402" s="160"/>
      <c r="P402" s="160"/>
      <c r="Q402" s="160"/>
      <c r="R402" s="163"/>
      <c r="T402" s="164"/>
      <c r="U402" s="160"/>
      <c r="V402" s="160"/>
      <c r="W402" s="160"/>
      <c r="X402" s="160"/>
      <c r="Y402" s="160"/>
      <c r="Z402" s="160"/>
      <c r="AA402" s="165"/>
      <c r="AT402" s="166" t="s">
        <v>126</v>
      </c>
      <c r="AU402" s="166" t="s">
        <v>86</v>
      </c>
      <c r="AV402" s="12" t="s">
        <v>124</v>
      </c>
      <c r="AW402" s="12" t="s">
        <v>28</v>
      </c>
      <c r="AX402" s="12" t="s">
        <v>75</v>
      </c>
      <c r="AY402" s="166" t="s">
        <v>121</v>
      </c>
    </row>
    <row r="403" spans="2:65" s="1" customFormat="1" ht="25.5" customHeight="1" hidden="1">
      <c r="B403" s="134"/>
      <c r="C403" s="135"/>
      <c r="D403" s="135"/>
      <c r="E403" s="136"/>
      <c r="F403" s="214"/>
      <c r="G403" s="214"/>
      <c r="H403" s="214"/>
      <c r="I403" s="214"/>
      <c r="J403" s="137"/>
      <c r="K403" s="138"/>
      <c r="L403" s="215"/>
      <c r="M403" s="215"/>
      <c r="N403" s="215"/>
      <c r="O403" s="215"/>
      <c r="P403" s="215"/>
      <c r="Q403" s="215"/>
      <c r="R403" s="139"/>
      <c r="T403" s="140" t="s">
        <v>5</v>
      </c>
      <c r="U403" s="43" t="s">
        <v>35</v>
      </c>
      <c r="V403" s="141">
        <v>0.968</v>
      </c>
      <c r="W403" s="141">
        <f>V403*K403</f>
        <v>0</v>
      </c>
      <c r="X403" s="141">
        <v>0.01254</v>
      </c>
      <c r="Y403" s="141">
        <f>X403*K403</f>
        <v>0</v>
      </c>
      <c r="Z403" s="141">
        <v>0</v>
      </c>
      <c r="AA403" s="142">
        <f>Z403*K403</f>
        <v>0</v>
      </c>
      <c r="AR403" s="21" t="s">
        <v>147</v>
      </c>
      <c r="AT403" s="21" t="s">
        <v>122</v>
      </c>
      <c r="AU403" s="21" t="s">
        <v>86</v>
      </c>
      <c r="AY403" s="21" t="s">
        <v>121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1" t="s">
        <v>75</v>
      </c>
      <c r="BK403" s="143">
        <f>ROUND(L403*K403,2)</f>
        <v>0</v>
      </c>
      <c r="BL403" s="21" t="s">
        <v>147</v>
      </c>
      <c r="BM403" s="21" t="s">
        <v>307</v>
      </c>
    </row>
    <row r="404" spans="2:51" s="10" customFormat="1" ht="16.5" customHeight="1" hidden="1">
      <c r="B404" s="144"/>
      <c r="C404" s="145"/>
      <c r="D404" s="145"/>
      <c r="E404" s="146"/>
      <c r="F404" s="222"/>
      <c r="G404" s="223"/>
      <c r="H404" s="223"/>
      <c r="I404" s="223"/>
      <c r="J404" s="145"/>
      <c r="K404" s="147"/>
      <c r="L404" s="145"/>
      <c r="M404" s="145"/>
      <c r="N404" s="145"/>
      <c r="O404" s="145"/>
      <c r="P404" s="145"/>
      <c r="Q404" s="145"/>
      <c r="R404" s="148"/>
      <c r="T404" s="149"/>
      <c r="U404" s="145"/>
      <c r="V404" s="145"/>
      <c r="W404" s="145"/>
      <c r="X404" s="145"/>
      <c r="Y404" s="145"/>
      <c r="Z404" s="145"/>
      <c r="AA404" s="150"/>
      <c r="AT404" s="151" t="s">
        <v>126</v>
      </c>
      <c r="AU404" s="151" t="s">
        <v>86</v>
      </c>
      <c r="AV404" s="10" t="s">
        <v>86</v>
      </c>
      <c r="AW404" s="10" t="s">
        <v>28</v>
      </c>
      <c r="AX404" s="10" t="s">
        <v>70</v>
      </c>
      <c r="AY404" s="151" t="s">
        <v>121</v>
      </c>
    </row>
    <row r="405" spans="2:51" s="12" customFormat="1" ht="16.5" customHeight="1" hidden="1">
      <c r="B405" s="159"/>
      <c r="C405" s="160"/>
      <c r="D405" s="160"/>
      <c r="E405" s="161"/>
      <c r="F405" s="219"/>
      <c r="G405" s="220"/>
      <c r="H405" s="220"/>
      <c r="I405" s="220"/>
      <c r="J405" s="160"/>
      <c r="K405" s="162"/>
      <c r="L405" s="160"/>
      <c r="M405" s="160"/>
      <c r="N405" s="160"/>
      <c r="O405" s="160"/>
      <c r="P405" s="160"/>
      <c r="Q405" s="160"/>
      <c r="R405" s="163"/>
      <c r="T405" s="164"/>
      <c r="U405" s="160"/>
      <c r="V405" s="160"/>
      <c r="W405" s="160"/>
      <c r="X405" s="160"/>
      <c r="Y405" s="160"/>
      <c r="Z405" s="160"/>
      <c r="AA405" s="165"/>
      <c r="AT405" s="166" t="s">
        <v>126</v>
      </c>
      <c r="AU405" s="166" t="s">
        <v>86</v>
      </c>
      <c r="AV405" s="12" t="s">
        <v>124</v>
      </c>
      <c r="AW405" s="12" t="s">
        <v>28</v>
      </c>
      <c r="AX405" s="12" t="s">
        <v>75</v>
      </c>
      <c r="AY405" s="166" t="s">
        <v>121</v>
      </c>
    </row>
    <row r="406" spans="2:65" s="1" customFormat="1" ht="25.5" customHeight="1" hidden="1">
      <c r="B406" s="134"/>
      <c r="C406" s="135"/>
      <c r="D406" s="135"/>
      <c r="E406" s="136"/>
      <c r="F406" s="214"/>
      <c r="G406" s="214"/>
      <c r="H406" s="214"/>
      <c r="I406" s="214"/>
      <c r="J406" s="137"/>
      <c r="K406" s="138"/>
      <c r="L406" s="215"/>
      <c r="M406" s="215"/>
      <c r="N406" s="215"/>
      <c r="O406" s="215"/>
      <c r="P406" s="215"/>
      <c r="Q406" s="215"/>
      <c r="R406" s="139"/>
      <c r="T406" s="140" t="s">
        <v>5</v>
      </c>
      <c r="U406" s="43" t="s">
        <v>35</v>
      </c>
      <c r="V406" s="141">
        <v>0</v>
      </c>
      <c r="W406" s="141">
        <f>V406*K406</f>
        <v>0</v>
      </c>
      <c r="X406" s="141">
        <v>0</v>
      </c>
      <c r="Y406" s="141">
        <f>X406*K406</f>
        <v>0</v>
      </c>
      <c r="Z406" s="141">
        <v>0</v>
      </c>
      <c r="AA406" s="142">
        <f>Z406*K406</f>
        <v>0</v>
      </c>
      <c r="AR406" s="21" t="s">
        <v>147</v>
      </c>
      <c r="AT406" s="21" t="s">
        <v>122</v>
      </c>
      <c r="AU406" s="21" t="s">
        <v>86</v>
      </c>
      <c r="AY406" s="21" t="s">
        <v>121</v>
      </c>
      <c r="BE406" s="143">
        <f>IF(U406="základní",N406,0)</f>
        <v>0</v>
      </c>
      <c r="BF406" s="143">
        <f>IF(U406="snížená",N406,0)</f>
        <v>0</v>
      </c>
      <c r="BG406" s="143">
        <f>IF(U406="zákl. přenesená",N406,0)</f>
        <v>0</v>
      </c>
      <c r="BH406" s="143">
        <f>IF(U406="sníž. přenesená",N406,0)</f>
        <v>0</v>
      </c>
      <c r="BI406" s="143">
        <f>IF(U406="nulová",N406,0)</f>
        <v>0</v>
      </c>
      <c r="BJ406" s="21" t="s">
        <v>75</v>
      </c>
      <c r="BK406" s="143">
        <f>ROUND(L406*K406,2)</f>
        <v>0</v>
      </c>
      <c r="BL406" s="21" t="s">
        <v>147</v>
      </c>
      <c r="BM406" s="21" t="s">
        <v>308</v>
      </c>
    </row>
    <row r="407" spans="2:63" s="9" customFormat="1" ht="29.5" customHeight="1" hidden="1">
      <c r="B407" s="123"/>
      <c r="C407" s="124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216"/>
      <c r="O407" s="217"/>
      <c r="P407" s="217"/>
      <c r="Q407" s="217"/>
      <c r="R407" s="126"/>
      <c r="T407" s="127"/>
      <c r="U407" s="124"/>
      <c r="V407" s="124"/>
      <c r="W407" s="128">
        <f>SUM(W408:W411)</f>
        <v>0</v>
      </c>
      <c r="X407" s="124"/>
      <c r="Y407" s="128">
        <f>SUM(Y408:Y411)</f>
        <v>0</v>
      </c>
      <c r="Z407" s="124"/>
      <c r="AA407" s="129">
        <f>SUM(AA408:AA411)</f>
        <v>0</v>
      </c>
      <c r="AR407" s="130" t="s">
        <v>86</v>
      </c>
      <c r="AT407" s="131" t="s">
        <v>69</v>
      </c>
      <c r="AU407" s="131" t="s">
        <v>75</v>
      </c>
      <c r="AY407" s="130" t="s">
        <v>121</v>
      </c>
      <c r="BK407" s="132">
        <f>SUM(BK408:BK411)</f>
        <v>0</v>
      </c>
    </row>
    <row r="408" spans="2:65" s="1" customFormat="1" ht="25.5" customHeight="1" hidden="1">
      <c r="B408" s="134"/>
      <c r="C408" s="135"/>
      <c r="D408" s="135"/>
      <c r="E408" s="136"/>
      <c r="F408" s="214"/>
      <c r="G408" s="214"/>
      <c r="H408" s="214"/>
      <c r="I408" s="214"/>
      <c r="J408" s="137"/>
      <c r="K408" s="138"/>
      <c r="L408" s="215"/>
      <c r="M408" s="215"/>
      <c r="N408" s="215"/>
      <c r="O408" s="215"/>
      <c r="P408" s="215"/>
      <c r="Q408" s="215"/>
      <c r="R408" s="139"/>
      <c r="T408" s="140" t="s">
        <v>5</v>
      </c>
      <c r="U408" s="43" t="s">
        <v>35</v>
      </c>
      <c r="V408" s="141">
        <v>0.176</v>
      </c>
      <c r="W408" s="141">
        <f>V408*K408</f>
        <v>0</v>
      </c>
      <c r="X408" s="141">
        <v>0.00137</v>
      </c>
      <c r="Y408" s="141">
        <f>X408*K408</f>
        <v>0</v>
      </c>
      <c r="Z408" s="141">
        <v>0</v>
      </c>
      <c r="AA408" s="142">
        <f>Z408*K408</f>
        <v>0</v>
      </c>
      <c r="AR408" s="21" t="s">
        <v>147</v>
      </c>
      <c r="AT408" s="21" t="s">
        <v>122</v>
      </c>
      <c r="AU408" s="21" t="s">
        <v>86</v>
      </c>
      <c r="AY408" s="21" t="s">
        <v>121</v>
      </c>
      <c r="BE408" s="143">
        <f>IF(U408="základní",N408,0)</f>
        <v>0</v>
      </c>
      <c r="BF408" s="143">
        <f>IF(U408="snížená",N408,0)</f>
        <v>0</v>
      </c>
      <c r="BG408" s="143">
        <f>IF(U408="zákl. přenesená",N408,0)</f>
        <v>0</v>
      </c>
      <c r="BH408" s="143">
        <f>IF(U408="sníž. přenesená",N408,0)</f>
        <v>0</v>
      </c>
      <c r="BI408" s="143">
        <f>IF(U408="nulová",N408,0)</f>
        <v>0</v>
      </c>
      <c r="BJ408" s="21" t="s">
        <v>75</v>
      </c>
      <c r="BK408" s="143">
        <f>ROUND(L408*K408,2)</f>
        <v>0</v>
      </c>
      <c r="BL408" s="21" t="s">
        <v>147</v>
      </c>
      <c r="BM408" s="21" t="s">
        <v>309</v>
      </c>
    </row>
    <row r="409" spans="2:65" s="1" customFormat="1" ht="38" customHeight="1" hidden="1">
      <c r="B409" s="134"/>
      <c r="C409" s="135"/>
      <c r="D409" s="135"/>
      <c r="E409" s="136"/>
      <c r="F409" s="214"/>
      <c r="G409" s="214"/>
      <c r="H409" s="214"/>
      <c r="I409" s="214"/>
      <c r="J409" s="137"/>
      <c r="K409" s="138"/>
      <c r="L409" s="215"/>
      <c r="M409" s="215"/>
      <c r="N409" s="215"/>
      <c r="O409" s="215"/>
      <c r="P409" s="215"/>
      <c r="Q409" s="215"/>
      <c r="R409" s="139"/>
      <c r="T409" s="140" t="s">
        <v>5</v>
      </c>
      <c r="U409" s="43" t="s">
        <v>35</v>
      </c>
      <c r="V409" s="141">
        <v>0.35</v>
      </c>
      <c r="W409" s="141">
        <f>V409*K409</f>
        <v>0</v>
      </c>
      <c r="X409" s="141">
        <v>0.0002</v>
      </c>
      <c r="Y409" s="141">
        <f>X409*K409</f>
        <v>0</v>
      </c>
      <c r="Z409" s="141">
        <v>0</v>
      </c>
      <c r="AA409" s="142">
        <f>Z409*K409</f>
        <v>0</v>
      </c>
      <c r="AR409" s="21" t="s">
        <v>147</v>
      </c>
      <c r="AT409" s="21" t="s">
        <v>122</v>
      </c>
      <c r="AU409" s="21" t="s">
        <v>86</v>
      </c>
      <c r="AY409" s="21" t="s">
        <v>121</v>
      </c>
      <c r="BE409" s="143">
        <f>IF(U409="základní",N409,0)</f>
        <v>0</v>
      </c>
      <c r="BF409" s="143">
        <f>IF(U409="snížená",N409,0)</f>
        <v>0</v>
      </c>
      <c r="BG409" s="143">
        <f>IF(U409="zákl. přenesená",N409,0)</f>
        <v>0</v>
      </c>
      <c r="BH409" s="143">
        <f>IF(U409="sníž. přenesená",N409,0)</f>
        <v>0</v>
      </c>
      <c r="BI409" s="143">
        <f>IF(U409="nulová",N409,0)</f>
        <v>0</v>
      </c>
      <c r="BJ409" s="21" t="s">
        <v>75</v>
      </c>
      <c r="BK409" s="143">
        <f>ROUND(L409*K409,2)</f>
        <v>0</v>
      </c>
      <c r="BL409" s="21" t="s">
        <v>147</v>
      </c>
      <c r="BM409" s="21" t="s">
        <v>310</v>
      </c>
    </row>
    <row r="410" spans="2:65" s="1" customFormat="1" ht="38" customHeight="1" hidden="1">
      <c r="B410" s="134"/>
      <c r="C410" s="135"/>
      <c r="D410" s="135"/>
      <c r="E410" s="136"/>
      <c r="F410" s="214"/>
      <c r="G410" s="214"/>
      <c r="H410" s="214"/>
      <c r="I410" s="214"/>
      <c r="J410" s="137"/>
      <c r="K410" s="138"/>
      <c r="L410" s="215"/>
      <c r="M410" s="215"/>
      <c r="N410" s="215"/>
      <c r="O410" s="215"/>
      <c r="P410" s="215"/>
      <c r="Q410" s="215"/>
      <c r="R410" s="139"/>
      <c r="T410" s="140" t="s">
        <v>5</v>
      </c>
      <c r="U410" s="43" t="s">
        <v>35</v>
      </c>
      <c r="V410" s="141">
        <v>0.334</v>
      </c>
      <c r="W410" s="141">
        <f>V410*K410</f>
        <v>0</v>
      </c>
      <c r="X410" s="141">
        <v>0.00212</v>
      </c>
      <c r="Y410" s="141">
        <f>X410*K410</f>
        <v>0</v>
      </c>
      <c r="Z410" s="141">
        <v>0</v>
      </c>
      <c r="AA410" s="142">
        <f>Z410*K410</f>
        <v>0</v>
      </c>
      <c r="AR410" s="21" t="s">
        <v>147</v>
      </c>
      <c r="AT410" s="21" t="s">
        <v>122</v>
      </c>
      <c r="AU410" s="21" t="s">
        <v>86</v>
      </c>
      <c r="AY410" s="21" t="s">
        <v>121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1" t="s">
        <v>75</v>
      </c>
      <c r="BK410" s="143">
        <f>ROUND(L410*K410,2)</f>
        <v>0</v>
      </c>
      <c r="BL410" s="21" t="s">
        <v>147</v>
      </c>
      <c r="BM410" s="21" t="s">
        <v>311</v>
      </c>
    </row>
    <row r="411" spans="2:65" s="1" customFormat="1" ht="25.5" customHeight="1" hidden="1">
      <c r="B411" s="134"/>
      <c r="C411" s="135"/>
      <c r="D411" s="135"/>
      <c r="E411" s="136"/>
      <c r="F411" s="214"/>
      <c r="G411" s="214"/>
      <c r="H411" s="214"/>
      <c r="I411" s="214"/>
      <c r="J411" s="137"/>
      <c r="K411" s="138"/>
      <c r="L411" s="215"/>
      <c r="M411" s="215"/>
      <c r="N411" s="215"/>
      <c r="O411" s="215"/>
      <c r="P411" s="215"/>
      <c r="Q411" s="215"/>
      <c r="R411" s="139"/>
      <c r="T411" s="140" t="s">
        <v>5</v>
      </c>
      <c r="U411" s="43" t="s">
        <v>35</v>
      </c>
      <c r="V411" s="141">
        <v>0</v>
      </c>
      <c r="W411" s="141">
        <f>V411*K411</f>
        <v>0</v>
      </c>
      <c r="X411" s="141">
        <v>0</v>
      </c>
      <c r="Y411" s="141">
        <f>X411*K411</f>
        <v>0</v>
      </c>
      <c r="Z411" s="141">
        <v>0</v>
      </c>
      <c r="AA411" s="142">
        <f>Z411*K411</f>
        <v>0</v>
      </c>
      <c r="AR411" s="21" t="s">
        <v>147</v>
      </c>
      <c r="AT411" s="21" t="s">
        <v>122</v>
      </c>
      <c r="AU411" s="21" t="s">
        <v>86</v>
      </c>
      <c r="AY411" s="21" t="s">
        <v>121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1" t="s">
        <v>75</v>
      </c>
      <c r="BK411" s="143">
        <f>ROUND(L411*K411,2)</f>
        <v>0</v>
      </c>
      <c r="BL411" s="21" t="s">
        <v>147</v>
      </c>
      <c r="BM411" s="21" t="s">
        <v>312</v>
      </c>
    </row>
    <row r="412" spans="2:63" s="9" customFormat="1" ht="29.5" customHeight="1" hidden="1">
      <c r="B412" s="123"/>
      <c r="C412" s="124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216"/>
      <c r="O412" s="217"/>
      <c r="P412" s="217"/>
      <c r="Q412" s="217"/>
      <c r="R412" s="126"/>
      <c r="T412" s="127"/>
      <c r="U412" s="124"/>
      <c r="V412" s="124"/>
      <c r="W412" s="128">
        <f>SUM(W413:W440)</f>
        <v>0</v>
      </c>
      <c r="X412" s="124"/>
      <c r="Y412" s="128">
        <f>SUM(Y413:Y440)</f>
        <v>0</v>
      </c>
      <c r="Z412" s="124"/>
      <c r="AA412" s="129">
        <f>SUM(AA413:AA440)</f>
        <v>0</v>
      </c>
      <c r="AR412" s="130" t="s">
        <v>86</v>
      </c>
      <c r="AT412" s="131" t="s">
        <v>69</v>
      </c>
      <c r="AU412" s="131" t="s">
        <v>75</v>
      </c>
      <c r="AY412" s="130" t="s">
        <v>121</v>
      </c>
      <c r="BK412" s="132">
        <f>SUM(BK413:BK440)</f>
        <v>0</v>
      </c>
    </row>
    <row r="413" spans="2:65" s="1" customFormat="1" ht="25.5" customHeight="1" hidden="1">
      <c r="B413" s="134"/>
      <c r="C413" s="135"/>
      <c r="D413" s="135"/>
      <c r="E413" s="136"/>
      <c r="F413" s="214"/>
      <c r="G413" s="214"/>
      <c r="H413" s="214"/>
      <c r="I413" s="214"/>
      <c r="J413" s="137"/>
      <c r="K413" s="138"/>
      <c r="L413" s="215"/>
      <c r="M413" s="215"/>
      <c r="N413" s="215"/>
      <c r="O413" s="215"/>
      <c r="P413" s="215"/>
      <c r="Q413" s="215"/>
      <c r="R413" s="139"/>
      <c r="T413" s="140" t="s">
        <v>5</v>
      </c>
      <c r="U413" s="43" t="s">
        <v>35</v>
      </c>
      <c r="V413" s="141">
        <v>0.164</v>
      </c>
      <c r="W413" s="141">
        <f>V413*K413</f>
        <v>0</v>
      </c>
      <c r="X413" s="141">
        <v>0</v>
      </c>
      <c r="Y413" s="141">
        <f>X413*K413</f>
        <v>0</v>
      </c>
      <c r="Z413" s="141">
        <v>0.01695</v>
      </c>
      <c r="AA413" s="142">
        <f>Z413*K413</f>
        <v>0</v>
      </c>
      <c r="AR413" s="21" t="s">
        <v>147</v>
      </c>
      <c r="AT413" s="21" t="s">
        <v>122</v>
      </c>
      <c r="AU413" s="21" t="s">
        <v>86</v>
      </c>
      <c r="AY413" s="21" t="s">
        <v>121</v>
      </c>
      <c r="BE413" s="143">
        <f>IF(U413="základní",N413,0)</f>
        <v>0</v>
      </c>
      <c r="BF413" s="143">
        <f>IF(U413="snížená",N413,0)</f>
        <v>0</v>
      </c>
      <c r="BG413" s="143">
        <f>IF(U413="zákl. přenesená",N413,0)</f>
        <v>0</v>
      </c>
      <c r="BH413" s="143">
        <f>IF(U413="sníž. přenesená",N413,0)</f>
        <v>0</v>
      </c>
      <c r="BI413" s="143">
        <f>IF(U413="nulová",N413,0)</f>
        <v>0</v>
      </c>
      <c r="BJ413" s="21" t="s">
        <v>75</v>
      </c>
      <c r="BK413" s="143">
        <f>ROUND(L413*K413,2)</f>
        <v>0</v>
      </c>
      <c r="BL413" s="21" t="s">
        <v>147</v>
      </c>
      <c r="BM413" s="21" t="s">
        <v>313</v>
      </c>
    </row>
    <row r="414" spans="2:51" s="10" customFormat="1" ht="0.5" hidden="1">
      <c r="B414" s="144"/>
      <c r="C414" s="145"/>
      <c r="D414" s="145"/>
      <c r="E414" s="146"/>
      <c r="F414" s="222"/>
      <c r="G414" s="223"/>
      <c r="H414" s="223"/>
      <c r="I414" s="223"/>
      <c r="J414" s="145"/>
      <c r="K414" s="147"/>
      <c r="L414" s="145"/>
      <c r="M414" s="145"/>
      <c r="N414" s="145"/>
      <c r="O414" s="145"/>
      <c r="P414" s="145"/>
      <c r="Q414" s="145"/>
      <c r="R414" s="148"/>
      <c r="T414" s="149"/>
      <c r="U414" s="145"/>
      <c r="V414" s="145"/>
      <c r="W414" s="145"/>
      <c r="X414" s="145"/>
      <c r="Y414" s="145"/>
      <c r="Z414" s="145"/>
      <c r="AA414" s="150"/>
      <c r="AT414" s="151" t="s">
        <v>126</v>
      </c>
      <c r="AU414" s="151" t="s">
        <v>86</v>
      </c>
      <c r="AV414" s="10" t="s">
        <v>86</v>
      </c>
      <c r="AW414" s="10" t="s">
        <v>28</v>
      </c>
      <c r="AX414" s="10" t="s">
        <v>70</v>
      </c>
      <c r="AY414" s="151" t="s">
        <v>121</v>
      </c>
    </row>
    <row r="415" spans="2:51" s="12" customFormat="1" ht="16.5" customHeight="1" hidden="1">
      <c r="B415" s="159"/>
      <c r="C415" s="160"/>
      <c r="D415" s="160"/>
      <c r="E415" s="161"/>
      <c r="F415" s="219"/>
      <c r="G415" s="220"/>
      <c r="H415" s="220"/>
      <c r="I415" s="220"/>
      <c r="J415" s="160"/>
      <c r="K415" s="162"/>
      <c r="L415" s="160"/>
      <c r="M415" s="160"/>
      <c r="N415" s="160"/>
      <c r="O415" s="160"/>
      <c r="P415" s="160"/>
      <c r="Q415" s="160"/>
      <c r="R415" s="163"/>
      <c r="T415" s="164"/>
      <c r="U415" s="160"/>
      <c r="V415" s="160"/>
      <c r="W415" s="160"/>
      <c r="X415" s="160"/>
      <c r="Y415" s="160"/>
      <c r="Z415" s="160"/>
      <c r="AA415" s="165"/>
      <c r="AT415" s="166" t="s">
        <v>126</v>
      </c>
      <c r="AU415" s="166" t="s">
        <v>86</v>
      </c>
      <c r="AV415" s="12" t="s">
        <v>124</v>
      </c>
      <c r="AW415" s="12" t="s">
        <v>28</v>
      </c>
      <c r="AX415" s="12" t="s">
        <v>75</v>
      </c>
      <c r="AY415" s="166" t="s">
        <v>121</v>
      </c>
    </row>
    <row r="416" spans="2:65" s="1" customFormat="1" ht="38" customHeight="1" hidden="1">
      <c r="B416" s="134"/>
      <c r="C416" s="135"/>
      <c r="D416" s="135"/>
      <c r="E416" s="136"/>
      <c r="F416" s="214"/>
      <c r="G416" s="214"/>
      <c r="H416" s="214"/>
      <c r="I416" s="214"/>
      <c r="J416" s="137"/>
      <c r="K416" s="138"/>
      <c r="L416" s="215"/>
      <c r="M416" s="215"/>
      <c r="N416" s="215"/>
      <c r="O416" s="215"/>
      <c r="P416" s="215"/>
      <c r="Q416" s="215"/>
      <c r="R416" s="139"/>
      <c r="T416" s="140" t="s">
        <v>5</v>
      </c>
      <c r="U416" s="43" t="s">
        <v>35</v>
      </c>
      <c r="V416" s="141">
        <v>1.298</v>
      </c>
      <c r="W416" s="141">
        <f>V416*K416</f>
        <v>0</v>
      </c>
      <c r="X416" s="141">
        <v>0.00026</v>
      </c>
      <c r="Y416" s="141">
        <f>X416*K416</f>
        <v>0</v>
      </c>
      <c r="Z416" s="141">
        <v>0</v>
      </c>
      <c r="AA416" s="142">
        <f>Z416*K416</f>
        <v>0</v>
      </c>
      <c r="AR416" s="21" t="s">
        <v>147</v>
      </c>
      <c r="AT416" s="21" t="s">
        <v>122</v>
      </c>
      <c r="AU416" s="21" t="s">
        <v>86</v>
      </c>
      <c r="AY416" s="21" t="s">
        <v>121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1" t="s">
        <v>75</v>
      </c>
      <c r="BK416" s="143">
        <f>ROUND(L416*K416,2)</f>
        <v>0</v>
      </c>
      <c r="BL416" s="21" t="s">
        <v>147</v>
      </c>
      <c r="BM416" s="21" t="s">
        <v>314</v>
      </c>
    </row>
    <row r="417" spans="2:51" s="10" customFormat="1" ht="16.5" customHeight="1" hidden="1">
      <c r="B417" s="144"/>
      <c r="C417" s="145"/>
      <c r="D417" s="145"/>
      <c r="E417" s="146"/>
      <c r="F417" s="222"/>
      <c r="G417" s="223"/>
      <c r="H417" s="223"/>
      <c r="I417" s="223"/>
      <c r="J417" s="145"/>
      <c r="K417" s="147"/>
      <c r="L417" s="145"/>
      <c r="M417" s="145"/>
      <c r="N417" s="145"/>
      <c r="O417" s="145"/>
      <c r="P417" s="145"/>
      <c r="Q417" s="145"/>
      <c r="R417" s="148"/>
      <c r="T417" s="149"/>
      <c r="U417" s="145"/>
      <c r="V417" s="145"/>
      <c r="W417" s="145"/>
      <c r="X417" s="145"/>
      <c r="Y417" s="145"/>
      <c r="Z417" s="145"/>
      <c r="AA417" s="150"/>
      <c r="AT417" s="151" t="s">
        <v>126</v>
      </c>
      <c r="AU417" s="151" t="s">
        <v>86</v>
      </c>
      <c r="AV417" s="10" t="s">
        <v>86</v>
      </c>
      <c r="AW417" s="10" t="s">
        <v>28</v>
      </c>
      <c r="AX417" s="10" t="s">
        <v>70</v>
      </c>
      <c r="AY417" s="151" t="s">
        <v>121</v>
      </c>
    </row>
    <row r="418" spans="2:51" s="12" customFormat="1" ht="16.5" customHeight="1" hidden="1">
      <c r="B418" s="159"/>
      <c r="C418" s="160"/>
      <c r="D418" s="160"/>
      <c r="E418" s="161"/>
      <c r="F418" s="219"/>
      <c r="G418" s="220"/>
      <c r="H418" s="220"/>
      <c r="I418" s="220"/>
      <c r="J418" s="160"/>
      <c r="K418" s="162"/>
      <c r="L418" s="160"/>
      <c r="M418" s="160"/>
      <c r="N418" s="160"/>
      <c r="O418" s="160"/>
      <c r="P418" s="160"/>
      <c r="Q418" s="160"/>
      <c r="R418" s="163"/>
      <c r="T418" s="164"/>
      <c r="U418" s="160"/>
      <c r="V418" s="160"/>
      <c r="W418" s="160"/>
      <c r="X418" s="160"/>
      <c r="Y418" s="160"/>
      <c r="Z418" s="160"/>
      <c r="AA418" s="165"/>
      <c r="AT418" s="166" t="s">
        <v>126</v>
      </c>
      <c r="AU418" s="166" t="s">
        <v>86</v>
      </c>
      <c r="AV418" s="12" t="s">
        <v>124</v>
      </c>
      <c r="AW418" s="12" t="s">
        <v>28</v>
      </c>
      <c r="AX418" s="12" t="s">
        <v>75</v>
      </c>
      <c r="AY418" s="166" t="s">
        <v>121</v>
      </c>
    </row>
    <row r="419" spans="2:65" s="1" customFormat="1" ht="25.5" customHeight="1" hidden="1">
      <c r="B419" s="134"/>
      <c r="C419" s="167"/>
      <c r="D419" s="167"/>
      <c r="E419" s="168"/>
      <c r="F419" s="221"/>
      <c r="G419" s="221"/>
      <c r="H419" s="221"/>
      <c r="I419" s="221"/>
      <c r="J419" s="169"/>
      <c r="K419" s="170"/>
      <c r="L419" s="218"/>
      <c r="M419" s="218"/>
      <c r="N419" s="218"/>
      <c r="O419" s="215"/>
      <c r="P419" s="215"/>
      <c r="Q419" s="215"/>
      <c r="R419" s="139"/>
      <c r="T419" s="140" t="s">
        <v>5</v>
      </c>
      <c r="U419" s="43" t="s">
        <v>35</v>
      </c>
      <c r="V419" s="141">
        <v>0</v>
      </c>
      <c r="W419" s="141">
        <f aca="true" t="shared" si="36" ref="W419:W427">V419*K419</f>
        <v>0</v>
      </c>
      <c r="X419" s="141">
        <v>0.01</v>
      </c>
      <c r="Y419" s="141">
        <f aca="true" t="shared" si="37" ref="Y419:Y427">X419*K419</f>
        <v>0</v>
      </c>
      <c r="Z419" s="141">
        <v>0</v>
      </c>
      <c r="AA419" s="142">
        <f aca="true" t="shared" si="38" ref="AA419:AA427">Z419*K419</f>
        <v>0</v>
      </c>
      <c r="AR419" s="21" t="s">
        <v>185</v>
      </c>
      <c r="AT419" s="21" t="s">
        <v>150</v>
      </c>
      <c r="AU419" s="21" t="s">
        <v>86</v>
      </c>
      <c r="AY419" s="21" t="s">
        <v>121</v>
      </c>
      <c r="BE419" s="143">
        <f aca="true" t="shared" si="39" ref="BE419:BE427">IF(U419="základní",N419,0)</f>
        <v>0</v>
      </c>
      <c r="BF419" s="143">
        <f aca="true" t="shared" si="40" ref="BF419:BF427">IF(U419="snížená",N419,0)</f>
        <v>0</v>
      </c>
      <c r="BG419" s="143">
        <f aca="true" t="shared" si="41" ref="BG419:BG427">IF(U419="zákl. přenesená",N419,0)</f>
        <v>0</v>
      </c>
      <c r="BH419" s="143">
        <f aca="true" t="shared" si="42" ref="BH419:BH427">IF(U419="sníž. přenesená",N419,0)</f>
        <v>0</v>
      </c>
      <c r="BI419" s="143">
        <f aca="true" t="shared" si="43" ref="BI419:BI427">IF(U419="nulová",N419,0)</f>
        <v>0</v>
      </c>
      <c r="BJ419" s="21" t="s">
        <v>75</v>
      </c>
      <c r="BK419" s="143">
        <f aca="true" t="shared" si="44" ref="BK419:BK427">ROUND(L419*K419,2)</f>
        <v>0</v>
      </c>
      <c r="BL419" s="21" t="s">
        <v>147</v>
      </c>
      <c r="BM419" s="21" t="s">
        <v>315</v>
      </c>
    </row>
    <row r="420" spans="2:65" s="1" customFormat="1" ht="25.5" customHeight="1" hidden="1">
      <c r="B420" s="134"/>
      <c r="C420" s="135"/>
      <c r="D420" s="135"/>
      <c r="E420" s="136"/>
      <c r="F420" s="214"/>
      <c r="G420" s="214"/>
      <c r="H420" s="214"/>
      <c r="I420" s="214"/>
      <c r="J420" s="137"/>
      <c r="K420" s="138"/>
      <c r="L420" s="215"/>
      <c r="M420" s="215"/>
      <c r="N420" s="215"/>
      <c r="O420" s="215"/>
      <c r="P420" s="215"/>
      <c r="Q420" s="215"/>
      <c r="R420" s="139"/>
      <c r="T420" s="140" t="s">
        <v>5</v>
      </c>
      <c r="U420" s="43" t="s">
        <v>35</v>
      </c>
      <c r="V420" s="141">
        <v>1.559</v>
      </c>
      <c r="W420" s="141">
        <f t="shared" si="36"/>
        <v>0</v>
      </c>
      <c r="X420" s="141">
        <v>0.00027</v>
      </c>
      <c r="Y420" s="141">
        <f t="shared" si="37"/>
        <v>0</v>
      </c>
      <c r="Z420" s="141">
        <v>0</v>
      </c>
      <c r="AA420" s="142">
        <f t="shared" si="38"/>
        <v>0</v>
      </c>
      <c r="AR420" s="21" t="s">
        <v>147</v>
      </c>
      <c r="AT420" s="21" t="s">
        <v>122</v>
      </c>
      <c r="AU420" s="21" t="s">
        <v>86</v>
      </c>
      <c r="AY420" s="21" t="s">
        <v>121</v>
      </c>
      <c r="BE420" s="143">
        <f t="shared" si="39"/>
        <v>0</v>
      </c>
      <c r="BF420" s="143">
        <f t="shared" si="40"/>
        <v>0</v>
      </c>
      <c r="BG420" s="143">
        <f t="shared" si="41"/>
        <v>0</v>
      </c>
      <c r="BH420" s="143">
        <f t="shared" si="42"/>
        <v>0</v>
      </c>
      <c r="BI420" s="143">
        <f t="shared" si="43"/>
        <v>0</v>
      </c>
      <c r="BJ420" s="21" t="s">
        <v>75</v>
      </c>
      <c r="BK420" s="143">
        <f t="shared" si="44"/>
        <v>0</v>
      </c>
      <c r="BL420" s="21" t="s">
        <v>147</v>
      </c>
      <c r="BM420" s="21" t="s">
        <v>316</v>
      </c>
    </row>
    <row r="421" spans="2:65" s="1" customFormat="1" ht="25.5" customHeight="1" hidden="1">
      <c r="B421" s="134"/>
      <c r="C421" s="167"/>
      <c r="D421" s="167"/>
      <c r="E421" s="168"/>
      <c r="F421" s="221"/>
      <c r="G421" s="221"/>
      <c r="H421" s="221"/>
      <c r="I421" s="221"/>
      <c r="J421" s="169"/>
      <c r="K421" s="170"/>
      <c r="L421" s="218"/>
      <c r="M421" s="218"/>
      <c r="N421" s="218"/>
      <c r="O421" s="215"/>
      <c r="P421" s="215"/>
      <c r="Q421" s="215"/>
      <c r="R421" s="139"/>
      <c r="T421" s="140" t="s">
        <v>5</v>
      </c>
      <c r="U421" s="43" t="s">
        <v>35</v>
      </c>
      <c r="V421" s="141">
        <v>0</v>
      </c>
      <c r="W421" s="141">
        <f t="shared" si="36"/>
        <v>0</v>
      </c>
      <c r="X421" s="141">
        <v>0.02</v>
      </c>
      <c r="Y421" s="141">
        <f t="shared" si="37"/>
        <v>0</v>
      </c>
      <c r="Z421" s="141">
        <v>0</v>
      </c>
      <c r="AA421" s="142">
        <f t="shared" si="38"/>
        <v>0</v>
      </c>
      <c r="AR421" s="21" t="s">
        <v>185</v>
      </c>
      <c r="AT421" s="21" t="s">
        <v>150</v>
      </c>
      <c r="AU421" s="21" t="s">
        <v>86</v>
      </c>
      <c r="AY421" s="21" t="s">
        <v>121</v>
      </c>
      <c r="BE421" s="143">
        <f t="shared" si="39"/>
        <v>0</v>
      </c>
      <c r="BF421" s="143">
        <f t="shared" si="40"/>
        <v>0</v>
      </c>
      <c r="BG421" s="143">
        <f t="shared" si="41"/>
        <v>0</v>
      </c>
      <c r="BH421" s="143">
        <f t="shared" si="42"/>
        <v>0</v>
      </c>
      <c r="BI421" s="143">
        <f t="shared" si="43"/>
        <v>0</v>
      </c>
      <c r="BJ421" s="21" t="s">
        <v>75</v>
      </c>
      <c r="BK421" s="143">
        <f t="shared" si="44"/>
        <v>0</v>
      </c>
      <c r="BL421" s="21" t="s">
        <v>147</v>
      </c>
      <c r="BM421" s="21" t="s">
        <v>317</v>
      </c>
    </row>
    <row r="422" spans="2:65" s="1" customFormat="1" ht="16" customHeight="1" hidden="1">
      <c r="B422" s="134"/>
      <c r="C422" s="135"/>
      <c r="D422" s="135"/>
      <c r="E422" s="136"/>
      <c r="F422" s="214"/>
      <c r="G422" s="214"/>
      <c r="H422" s="214"/>
      <c r="I422" s="214"/>
      <c r="J422" s="137"/>
      <c r="K422" s="138"/>
      <c r="L422" s="215"/>
      <c r="M422" s="215"/>
      <c r="N422" s="215"/>
      <c r="O422" s="215"/>
      <c r="P422" s="215"/>
      <c r="Q422" s="215"/>
      <c r="R422" s="139"/>
      <c r="T422" s="140" t="s">
        <v>5</v>
      </c>
      <c r="U422" s="43" t="s">
        <v>35</v>
      </c>
      <c r="V422" s="141">
        <v>0.034</v>
      </c>
      <c r="W422" s="141">
        <f t="shared" si="36"/>
        <v>0</v>
      </c>
      <c r="X422" s="141">
        <v>0</v>
      </c>
      <c r="Y422" s="141">
        <f t="shared" si="37"/>
        <v>0</v>
      </c>
      <c r="Z422" s="141">
        <v>0</v>
      </c>
      <c r="AA422" s="142">
        <f t="shared" si="38"/>
        <v>0</v>
      </c>
      <c r="AR422" s="21" t="s">
        <v>147</v>
      </c>
      <c r="AT422" s="21" t="s">
        <v>122</v>
      </c>
      <c r="AU422" s="21" t="s">
        <v>86</v>
      </c>
      <c r="AY422" s="21" t="s">
        <v>121</v>
      </c>
      <c r="BE422" s="143">
        <f t="shared" si="39"/>
        <v>0</v>
      </c>
      <c r="BF422" s="143">
        <f t="shared" si="40"/>
        <v>0</v>
      </c>
      <c r="BG422" s="143">
        <f t="shared" si="41"/>
        <v>0</v>
      </c>
      <c r="BH422" s="143">
        <f t="shared" si="42"/>
        <v>0</v>
      </c>
      <c r="BI422" s="143">
        <f t="shared" si="43"/>
        <v>0</v>
      </c>
      <c r="BJ422" s="21" t="s">
        <v>75</v>
      </c>
      <c r="BK422" s="143">
        <f t="shared" si="44"/>
        <v>0</v>
      </c>
      <c r="BL422" s="21" t="s">
        <v>147</v>
      </c>
      <c r="BM422" s="21" t="s">
        <v>318</v>
      </c>
    </row>
    <row r="423" spans="2:65" s="1" customFormat="1" ht="38" customHeight="1" hidden="1">
      <c r="B423" s="134"/>
      <c r="C423" s="135"/>
      <c r="D423" s="135"/>
      <c r="E423" s="136"/>
      <c r="F423" s="214"/>
      <c r="G423" s="214"/>
      <c r="H423" s="214"/>
      <c r="I423" s="214"/>
      <c r="J423" s="137"/>
      <c r="K423" s="138"/>
      <c r="L423" s="215"/>
      <c r="M423" s="215"/>
      <c r="N423" s="215"/>
      <c r="O423" s="215"/>
      <c r="P423" s="215"/>
      <c r="Q423" s="215"/>
      <c r="R423" s="139"/>
      <c r="T423" s="140" t="s">
        <v>5</v>
      </c>
      <c r="U423" s="43" t="s">
        <v>35</v>
      </c>
      <c r="V423" s="141">
        <v>1.682</v>
      </c>
      <c r="W423" s="141">
        <f t="shared" si="36"/>
        <v>0</v>
      </c>
      <c r="X423" s="141">
        <v>0</v>
      </c>
      <c r="Y423" s="141">
        <f t="shared" si="37"/>
        <v>0</v>
      </c>
      <c r="Z423" s="141">
        <v>0</v>
      </c>
      <c r="AA423" s="142">
        <f t="shared" si="38"/>
        <v>0</v>
      </c>
      <c r="AR423" s="21" t="s">
        <v>147</v>
      </c>
      <c r="AT423" s="21" t="s">
        <v>122</v>
      </c>
      <c r="AU423" s="21" t="s">
        <v>86</v>
      </c>
      <c r="AY423" s="21" t="s">
        <v>121</v>
      </c>
      <c r="BE423" s="143">
        <f t="shared" si="39"/>
        <v>0</v>
      </c>
      <c r="BF423" s="143">
        <f t="shared" si="40"/>
        <v>0</v>
      </c>
      <c r="BG423" s="143">
        <f t="shared" si="41"/>
        <v>0</v>
      </c>
      <c r="BH423" s="143">
        <f t="shared" si="42"/>
        <v>0</v>
      </c>
      <c r="BI423" s="143">
        <f t="shared" si="43"/>
        <v>0</v>
      </c>
      <c r="BJ423" s="21" t="s">
        <v>75</v>
      </c>
      <c r="BK423" s="143">
        <f t="shared" si="44"/>
        <v>0</v>
      </c>
      <c r="BL423" s="21" t="s">
        <v>147</v>
      </c>
      <c r="BM423" s="21" t="s">
        <v>319</v>
      </c>
    </row>
    <row r="424" spans="2:65" s="1" customFormat="1" ht="25.5" customHeight="1" hidden="1">
      <c r="B424" s="134"/>
      <c r="C424" s="167"/>
      <c r="D424" s="167"/>
      <c r="E424" s="168"/>
      <c r="F424" s="221"/>
      <c r="G424" s="221"/>
      <c r="H424" s="221"/>
      <c r="I424" s="221"/>
      <c r="J424" s="169"/>
      <c r="K424" s="170"/>
      <c r="L424" s="218"/>
      <c r="M424" s="218"/>
      <c r="N424" s="218"/>
      <c r="O424" s="215"/>
      <c r="P424" s="215"/>
      <c r="Q424" s="215"/>
      <c r="R424" s="139"/>
      <c r="T424" s="140" t="s">
        <v>5</v>
      </c>
      <c r="U424" s="43" t="s">
        <v>35</v>
      </c>
      <c r="V424" s="141">
        <v>0</v>
      </c>
      <c r="W424" s="141">
        <f t="shared" si="36"/>
        <v>0</v>
      </c>
      <c r="X424" s="141">
        <v>0.0185</v>
      </c>
      <c r="Y424" s="141">
        <f t="shared" si="37"/>
        <v>0</v>
      </c>
      <c r="Z424" s="141">
        <v>0</v>
      </c>
      <c r="AA424" s="142">
        <f t="shared" si="38"/>
        <v>0</v>
      </c>
      <c r="AR424" s="21" t="s">
        <v>185</v>
      </c>
      <c r="AT424" s="21" t="s">
        <v>150</v>
      </c>
      <c r="AU424" s="21" t="s">
        <v>86</v>
      </c>
      <c r="AY424" s="21" t="s">
        <v>121</v>
      </c>
      <c r="BE424" s="143">
        <f t="shared" si="39"/>
        <v>0</v>
      </c>
      <c r="BF424" s="143">
        <f t="shared" si="40"/>
        <v>0</v>
      </c>
      <c r="BG424" s="143">
        <f t="shared" si="41"/>
        <v>0</v>
      </c>
      <c r="BH424" s="143">
        <f t="shared" si="42"/>
        <v>0</v>
      </c>
      <c r="BI424" s="143">
        <f t="shared" si="43"/>
        <v>0</v>
      </c>
      <c r="BJ424" s="21" t="s">
        <v>75</v>
      </c>
      <c r="BK424" s="143">
        <f t="shared" si="44"/>
        <v>0</v>
      </c>
      <c r="BL424" s="21" t="s">
        <v>147</v>
      </c>
      <c r="BM424" s="21" t="s">
        <v>320</v>
      </c>
    </row>
    <row r="425" spans="2:65" s="1" customFormat="1" ht="25.5" customHeight="1" hidden="1">
      <c r="B425" s="134"/>
      <c r="C425" s="167"/>
      <c r="D425" s="167"/>
      <c r="E425" s="168"/>
      <c r="F425" s="221"/>
      <c r="G425" s="221"/>
      <c r="H425" s="221"/>
      <c r="I425" s="221"/>
      <c r="J425" s="169"/>
      <c r="K425" s="170"/>
      <c r="L425" s="218"/>
      <c r="M425" s="218"/>
      <c r="N425" s="218"/>
      <c r="O425" s="215"/>
      <c r="P425" s="215"/>
      <c r="Q425" s="215"/>
      <c r="R425" s="139"/>
      <c r="T425" s="140" t="s">
        <v>5</v>
      </c>
      <c r="U425" s="43" t="s">
        <v>35</v>
      </c>
      <c r="V425" s="141">
        <v>0</v>
      </c>
      <c r="W425" s="141">
        <f t="shared" si="36"/>
        <v>0</v>
      </c>
      <c r="X425" s="141">
        <v>0.0165</v>
      </c>
      <c r="Y425" s="141">
        <f t="shared" si="37"/>
        <v>0</v>
      </c>
      <c r="Z425" s="141">
        <v>0</v>
      </c>
      <c r="AA425" s="142">
        <f t="shared" si="38"/>
        <v>0</v>
      </c>
      <c r="AR425" s="21" t="s">
        <v>185</v>
      </c>
      <c r="AT425" s="21" t="s">
        <v>150</v>
      </c>
      <c r="AU425" s="21" t="s">
        <v>86</v>
      </c>
      <c r="AY425" s="21" t="s">
        <v>121</v>
      </c>
      <c r="BE425" s="143">
        <f t="shared" si="39"/>
        <v>0</v>
      </c>
      <c r="BF425" s="143">
        <f t="shared" si="40"/>
        <v>0</v>
      </c>
      <c r="BG425" s="143">
        <f t="shared" si="41"/>
        <v>0</v>
      </c>
      <c r="BH425" s="143">
        <f t="shared" si="42"/>
        <v>0</v>
      </c>
      <c r="BI425" s="143">
        <f t="shared" si="43"/>
        <v>0</v>
      </c>
      <c r="BJ425" s="21" t="s">
        <v>75</v>
      </c>
      <c r="BK425" s="143">
        <f t="shared" si="44"/>
        <v>0</v>
      </c>
      <c r="BL425" s="21" t="s">
        <v>147</v>
      </c>
      <c r="BM425" s="21" t="s">
        <v>321</v>
      </c>
    </row>
    <row r="426" spans="2:65" s="1" customFormat="1" ht="25.5" customHeight="1" hidden="1">
      <c r="B426" s="134"/>
      <c r="C426" s="167"/>
      <c r="D426" s="167"/>
      <c r="E426" s="168"/>
      <c r="F426" s="221"/>
      <c r="G426" s="221"/>
      <c r="H426" s="221"/>
      <c r="I426" s="221"/>
      <c r="J426" s="169"/>
      <c r="K426" s="170"/>
      <c r="L426" s="218"/>
      <c r="M426" s="218"/>
      <c r="N426" s="218"/>
      <c r="O426" s="215"/>
      <c r="P426" s="215"/>
      <c r="Q426" s="215"/>
      <c r="R426" s="139"/>
      <c r="T426" s="140" t="s">
        <v>5</v>
      </c>
      <c r="U426" s="43" t="s">
        <v>35</v>
      </c>
      <c r="V426" s="141">
        <v>0</v>
      </c>
      <c r="W426" s="141">
        <f t="shared" si="36"/>
        <v>0</v>
      </c>
      <c r="X426" s="141">
        <v>0.015</v>
      </c>
      <c r="Y426" s="141">
        <f t="shared" si="37"/>
        <v>0</v>
      </c>
      <c r="Z426" s="141">
        <v>0</v>
      </c>
      <c r="AA426" s="142">
        <f t="shared" si="38"/>
        <v>0</v>
      </c>
      <c r="AR426" s="21" t="s">
        <v>185</v>
      </c>
      <c r="AT426" s="21" t="s">
        <v>150</v>
      </c>
      <c r="AU426" s="21" t="s">
        <v>86</v>
      </c>
      <c r="AY426" s="21" t="s">
        <v>121</v>
      </c>
      <c r="BE426" s="143">
        <f t="shared" si="39"/>
        <v>0</v>
      </c>
      <c r="BF426" s="143">
        <f t="shared" si="40"/>
        <v>0</v>
      </c>
      <c r="BG426" s="143">
        <f t="shared" si="41"/>
        <v>0</v>
      </c>
      <c r="BH426" s="143">
        <f t="shared" si="42"/>
        <v>0</v>
      </c>
      <c r="BI426" s="143">
        <f t="shared" si="43"/>
        <v>0</v>
      </c>
      <c r="BJ426" s="21" t="s">
        <v>75</v>
      </c>
      <c r="BK426" s="143">
        <f t="shared" si="44"/>
        <v>0</v>
      </c>
      <c r="BL426" s="21" t="s">
        <v>147</v>
      </c>
      <c r="BM426" s="21" t="s">
        <v>322</v>
      </c>
    </row>
    <row r="427" spans="2:65" s="1" customFormat="1" ht="25.5" customHeight="1" hidden="1">
      <c r="B427" s="134"/>
      <c r="C427" s="135"/>
      <c r="D427" s="135"/>
      <c r="E427" s="136"/>
      <c r="F427" s="214"/>
      <c r="G427" s="214"/>
      <c r="H427" s="214"/>
      <c r="I427" s="214"/>
      <c r="J427" s="137"/>
      <c r="K427" s="138"/>
      <c r="L427" s="215"/>
      <c r="M427" s="215"/>
      <c r="N427" s="215"/>
      <c r="O427" s="215"/>
      <c r="P427" s="215"/>
      <c r="Q427" s="215"/>
      <c r="R427" s="139"/>
      <c r="T427" s="140" t="s">
        <v>5</v>
      </c>
      <c r="U427" s="43" t="s">
        <v>35</v>
      </c>
      <c r="V427" s="141">
        <v>0.245</v>
      </c>
      <c r="W427" s="141">
        <f t="shared" si="36"/>
        <v>0</v>
      </c>
      <c r="X427" s="141">
        <v>0</v>
      </c>
      <c r="Y427" s="141">
        <f t="shared" si="37"/>
        <v>0</v>
      </c>
      <c r="Z427" s="141">
        <v>0.131</v>
      </c>
      <c r="AA427" s="142">
        <f t="shared" si="38"/>
        <v>0</v>
      </c>
      <c r="AR427" s="21" t="s">
        <v>124</v>
      </c>
      <c r="AT427" s="21" t="s">
        <v>122</v>
      </c>
      <c r="AU427" s="21" t="s">
        <v>86</v>
      </c>
      <c r="AY427" s="21" t="s">
        <v>121</v>
      </c>
      <c r="BE427" s="143">
        <f t="shared" si="39"/>
        <v>0</v>
      </c>
      <c r="BF427" s="143">
        <f t="shared" si="40"/>
        <v>0</v>
      </c>
      <c r="BG427" s="143">
        <f t="shared" si="41"/>
        <v>0</v>
      </c>
      <c r="BH427" s="143">
        <f t="shared" si="42"/>
        <v>0</v>
      </c>
      <c r="BI427" s="143">
        <f t="shared" si="43"/>
        <v>0</v>
      </c>
      <c r="BJ427" s="21" t="s">
        <v>75</v>
      </c>
      <c r="BK427" s="143">
        <f t="shared" si="44"/>
        <v>0</v>
      </c>
      <c r="BL427" s="21" t="s">
        <v>124</v>
      </c>
      <c r="BM427" s="21" t="s">
        <v>323</v>
      </c>
    </row>
    <row r="428" spans="2:51" s="10" customFormat="1" ht="16.5" customHeight="1" hidden="1">
      <c r="B428" s="144"/>
      <c r="C428" s="145"/>
      <c r="D428" s="145"/>
      <c r="E428" s="146"/>
      <c r="F428" s="222"/>
      <c r="G428" s="223"/>
      <c r="H428" s="223"/>
      <c r="I428" s="223"/>
      <c r="J428" s="145"/>
      <c r="K428" s="147"/>
      <c r="L428" s="145"/>
      <c r="M428" s="145"/>
      <c r="N428" s="145"/>
      <c r="O428" s="145"/>
      <c r="P428" s="145"/>
      <c r="Q428" s="145"/>
      <c r="R428" s="148"/>
      <c r="T428" s="149"/>
      <c r="U428" s="145"/>
      <c r="V428" s="145"/>
      <c r="W428" s="145"/>
      <c r="X428" s="145"/>
      <c r="Y428" s="145"/>
      <c r="Z428" s="145"/>
      <c r="AA428" s="150"/>
      <c r="AT428" s="151" t="s">
        <v>126</v>
      </c>
      <c r="AU428" s="151" t="s">
        <v>86</v>
      </c>
      <c r="AV428" s="10" t="s">
        <v>86</v>
      </c>
      <c r="AW428" s="10" t="s">
        <v>28</v>
      </c>
      <c r="AX428" s="10" t="s">
        <v>70</v>
      </c>
      <c r="AY428" s="151" t="s">
        <v>121</v>
      </c>
    </row>
    <row r="429" spans="2:51" s="12" customFormat="1" ht="16.5" customHeight="1" hidden="1">
      <c r="B429" s="159"/>
      <c r="C429" s="160"/>
      <c r="D429" s="160"/>
      <c r="E429" s="161"/>
      <c r="F429" s="219"/>
      <c r="G429" s="220"/>
      <c r="H429" s="220"/>
      <c r="I429" s="220"/>
      <c r="J429" s="160"/>
      <c r="K429" s="162"/>
      <c r="L429" s="160"/>
      <c r="M429" s="160"/>
      <c r="N429" s="160"/>
      <c r="O429" s="160"/>
      <c r="P429" s="160"/>
      <c r="Q429" s="160"/>
      <c r="R429" s="163"/>
      <c r="T429" s="164"/>
      <c r="U429" s="160"/>
      <c r="V429" s="160"/>
      <c r="W429" s="160"/>
      <c r="X429" s="160"/>
      <c r="Y429" s="160"/>
      <c r="Z429" s="160"/>
      <c r="AA429" s="165"/>
      <c r="AT429" s="166" t="s">
        <v>126</v>
      </c>
      <c r="AU429" s="166" t="s">
        <v>86</v>
      </c>
      <c r="AV429" s="12" t="s">
        <v>124</v>
      </c>
      <c r="AW429" s="12" t="s">
        <v>28</v>
      </c>
      <c r="AX429" s="12" t="s">
        <v>75</v>
      </c>
      <c r="AY429" s="166" t="s">
        <v>121</v>
      </c>
    </row>
    <row r="430" spans="2:65" s="1" customFormat="1" ht="16.5" customHeight="1" hidden="1">
      <c r="B430" s="134"/>
      <c r="C430" s="135"/>
      <c r="D430" s="135"/>
      <c r="E430" s="136"/>
      <c r="F430" s="214"/>
      <c r="G430" s="214"/>
      <c r="H430" s="214"/>
      <c r="I430" s="214"/>
      <c r="J430" s="137"/>
      <c r="K430" s="138"/>
      <c r="L430" s="215"/>
      <c r="M430" s="215"/>
      <c r="N430" s="215"/>
      <c r="O430" s="215"/>
      <c r="P430" s="215"/>
      <c r="Q430" s="215"/>
      <c r="R430" s="139"/>
      <c r="T430" s="140" t="s">
        <v>5</v>
      </c>
      <c r="U430" s="43" t="s">
        <v>35</v>
      </c>
      <c r="V430" s="141">
        <v>0.542</v>
      </c>
      <c r="W430" s="141">
        <f>V430*K430</f>
        <v>0</v>
      </c>
      <c r="X430" s="141">
        <v>0</v>
      </c>
      <c r="Y430" s="141">
        <f>X430*K430</f>
        <v>0</v>
      </c>
      <c r="Z430" s="141">
        <v>0</v>
      </c>
      <c r="AA430" s="142">
        <f>Z430*K430</f>
        <v>0</v>
      </c>
      <c r="AR430" s="21" t="s">
        <v>147</v>
      </c>
      <c r="AT430" s="21" t="s">
        <v>122</v>
      </c>
      <c r="AU430" s="21" t="s">
        <v>86</v>
      </c>
      <c r="AY430" s="21" t="s">
        <v>121</v>
      </c>
      <c r="BE430" s="143">
        <f>IF(U430="základní",N430,0)</f>
        <v>0</v>
      </c>
      <c r="BF430" s="143">
        <f>IF(U430="snížená",N430,0)</f>
        <v>0</v>
      </c>
      <c r="BG430" s="143">
        <f>IF(U430="zákl. přenesená",N430,0)</f>
        <v>0</v>
      </c>
      <c r="BH430" s="143">
        <f>IF(U430="sníž. přenesená",N430,0)</f>
        <v>0</v>
      </c>
      <c r="BI430" s="143">
        <f>IF(U430="nulová",N430,0)</f>
        <v>0</v>
      </c>
      <c r="BJ430" s="21" t="s">
        <v>75</v>
      </c>
      <c r="BK430" s="143">
        <f>ROUND(L430*K430,2)</f>
        <v>0</v>
      </c>
      <c r="BL430" s="21" t="s">
        <v>147</v>
      </c>
      <c r="BM430" s="21" t="s">
        <v>324</v>
      </c>
    </row>
    <row r="431" spans="2:65" s="1" customFormat="1" ht="25.5" customHeight="1" hidden="1">
      <c r="B431" s="134"/>
      <c r="C431" s="167"/>
      <c r="D431" s="167"/>
      <c r="E431" s="168"/>
      <c r="F431" s="221"/>
      <c r="G431" s="221"/>
      <c r="H431" s="221"/>
      <c r="I431" s="221"/>
      <c r="J431" s="169"/>
      <c r="K431" s="170"/>
      <c r="L431" s="218"/>
      <c r="M431" s="218"/>
      <c r="N431" s="218"/>
      <c r="O431" s="215"/>
      <c r="P431" s="215"/>
      <c r="Q431" s="215"/>
      <c r="R431" s="139"/>
      <c r="T431" s="140" t="s">
        <v>5</v>
      </c>
      <c r="U431" s="43" t="s">
        <v>35</v>
      </c>
      <c r="V431" s="141">
        <v>0</v>
      </c>
      <c r="W431" s="141">
        <f>V431*K431</f>
        <v>0</v>
      </c>
      <c r="X431" s="141">
        <v>0.0012</v>
      </c>
      <c r="Y431" s="141">
        <f>X431*K431</f>
        <v>0</v>
      </c>
      <c r="Z431" s="141">
        <v>0</v>
      </c>
      <c r="AA431" s="142">
        <f>Z431*K431</f>
        <v>0</v>
      </c>
      <c r="AR431" s="21" t="s">
        <v>185</v>
      </c>
      <c r="AT431" s="21" t="s">
        <v>150</v>
      </c>
      <c r="AU431" s="21" t="s">
        <v>86</v>
      </c>
      <c r="AY431" s="21" t="s">
        <v>121</v>
      </c>
      <c r="BE431" s="143">
        <f>IF(U431="základní",N431,0)</f>
        <v>0</v>
      </c>
      <c r="BF431" s="143">
        <f>IF(U431="snížená",N431,0)</f>
        <v>0</v>
      </c>
      <c r="BG431" s="143">
        <f>IF(U431="zákl. přenesená",N431,0)</f>
        <v>0</v>
      </c>
      <c r="BH431" s="143">
        <f>IF(U431="sníž. přenesená",N431,0)</f>
        <v>0</v>
      </c>
      <c r="BI431" s="143">
        <f>IF(U431="nulová",N431,0)</f>
        <v>0</v>
      </c>
      <c r="BJ431" s="21" t="s">
        <v>75</v>
      </c>
      <c r="BK431" s="143">
        <f>ROUND(L431*K431,2)</f>
        <v>0</v>
      </c>
      <c r="BL431" s="21" t="s">
        <v>147</v>
      </c>
      <c r="BM431" s="21" t="s">
        <v>325</v>
      </c>
    </row>
    <row r="432" spans="2:65" s="1" customFormat="1" ht="38" customHeight="1" hidden="1">
      <c r="B432" s="134"/>
      <c r="C432" s="135"/>
      <c r="D432" s="135"/>
      <c r="E432" s="136"/>
      <c r="F432" s="214"/>
      <c r="G432" s="214"/>
      <c r="H432" s="214"/>
      <c r="I432" s="214"/>
      <c r="J432" s="137"/>
      <c r="K432" s="138"/>
      <c r="L432" s="215"/>
      <c r="M432" s="215"/>
      <c r="N432" s="215"/>
      <c r="O432" s="215"/>
      <c r="P432" s="215"/>
      <c r="Q432" s="215"/>
      <c r="R432" s="139"/>
      <c r="T432" s="140" t="s">
        <v>5</v>
      </c>
      <c r="U432" s="43" t="s">
        <v>35</v>
      </c>
      <c r="V432" s="141">
        <v>0.464</v>
      </c>
      <c r="W432" s="141">
        <f>V432*K432</f>
        <v>0</v>
      </c>
      <c r="X432" s="141">
        <v>0</v>
      </c>
      <c r="Y432" s="141">
        <f>X432*K432</f>
        <v>0</v>
      </c>
      <c r="Z432" s="141">
        <v>0</v>
      </c>
      <c r="AA432" s="142">
        <f>Z432*K432</f>
        <v>0</v>
      </c>
      <c r="AR432" s="21" t="s">
        <v>147</v>
      </c>
      <c r="AT432" s="21" t="s">
        <v>122</v>
      </c>
      <c r="AU432" s="21" t="s">
        <v>86</v>
      </c>
      <c r="AY432" s="21" t="s">
        <v>121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1" t="s">
        <v>75</v>
      </c>
      <c r="BK432" s="143">
        <f>ROUND(L432*K432,2)</f>
        <v>0</v>
      </c>
      <c r="BL432" s="21" t="s">
        <v>147</v>
      </c>
      <c r="BM432" s="21" t="s">
        <v>326</v>
      </c>
    </row>
    <row r="433" spans="2:51" s="10" customFormat="1" ht="16.5" customHeight="1" hidden="1">
      <c r="B433" s="144"/>
      <c r="C433" s="145"/>
      <c r="D433" s="145"/>
      <c r="E433" s="146"/>
      <c r="F433" s="222"/>
      <c r="G433" s="223"/>
      <c r="H433" s="223"/>
      <c r="I433" s="223"/>
      <c r="J433" s="145"/>
      <c r="K433" s="147"/>
      <c r="L433" s="145"/>
      <c r="M433" s="145"/>
      <c r="N433" s="145"/>
      <c r="O433" s="145"/>
      <c r="P433" s="145"/>
      <c r="Q433" s="145"/>
      <c r="R433" s="148"/>
      <c r="T433" s="149"/>
      <c r="U433" s="145"/>
      <c r="V433" s="145"/>
      <c r="W433" s="145"/>
      <c r="X433" s="145"/>
      <c r="Y433" s="145"/>
      <c r="Z433" s="145"/>
      <c r="AA433" s="150"/>
      <c r="AT433" s="151" t="s">
        <v>126</v>
      </c>
      <c r="AU433" s="151" t="s">
        <v>86</v>
      </c>
      <c r="AV433" s="10" t="s">
        <v>86</v>
      </c>
      <c r="AW433" s="10" t="s">
        <v>28</v>
      </c>
      <c r="AX433" s="10" t="s">
        <v>70</v>
      </c>
      <c r="AY433" s="151" t="s">
        <v>121</v>
      </c>
    </row>
    <row r="434" spans="2:51" s="12" customFormat="1" ht="15.5" customHeight="1" hidden="1">
      <c r="B434" s="159"/>
      <c r="C434" s="160"/>
      <c r="D434" s="160"/>
      <c r="E434" s="161"/>
      <c r="F434" s="219"/>
      <c r="G434" s="220"/>
      <c r="H434" s="220"/>
      <c r="I434" s="220"/>
      <c r="J434" s="160"/>
      <c r="K434" s="162"/>
      <c r="L434" s="160"/>
      <c r="M434" s="160"/>
      <c r="N434" s="160"/>
      <c r="O434" s="160"/>
      <c r="P434" s="160"/>
      <c r="Q434" s="160"/>
      <c r="R434" s="163"/>
      <c r="T434" s="164"/>
      <c r="U434" s="160"/>
      <c r="V434" s="160"/>
      <c r="W434" s="160"/>
      <c r="X434" s="160"/>
      <c r="Y434" s="160"/>
      <c r="Z434" s="160"/>
      <c r="AA434" s="165"/>
      <c r="AT434" s="166" t="s">
        <v>126</v>
      </c>
      <c r="AU434" s="166" t="s">
        <v>86</v>
      </c>
      <c r="AV434" s="12" t="s">
        <v>124</v>
      </c>
      <c r="AW434" s="12" t="s">
        <v>28</v>
      </c>
      <c r="AX434" s="12" t="s">
        <v>75</v>
      </c>
      <c r="AY434" s="166" t="s">
        <v>121</v>
      </c>
    </row>
    <row r="435" spans="2:65" s="1" customFormat="1" ht="25.5" customHeight="1" hidden="1">
      <c r="B435" s="134"/>
      <c r="C435" s="167"/>
      <c r="D435" s="167"/>
      <c r="E435" s="168"/>
      <c r="F435" s="221"/>
      <c r="G435" s="221"/>
      <c r="H435" s="221"/>
      <c r="I435" s="221"/>
      <c r="J435" s="169"/>
      <c r="K435" s="170"/>
      <c r="L435" s="218"/>
      <c r="M435" s="218"/>
      <c r="N435" s="218"/>
      <c r="O435" s="215"/>
      <c r="P435" s="215"/>
      <c r="Q435" s="215"/>
      <c r="R435" s="139"/>
      <c r="T435" s="140" t="s">
        <v>5</v>
      </c>
      <c r="U435" s="43" t="s">
        <v>35</v>
      </c>
      <c r="V435" s="141">
        <v>0</v>
      </c>
      <c r="W435" s="141">
        <f aca="true" t="shared" si="45" ref="W435:W440">V435*K435</f>
        <v>0</v>
      </c>
      <c r="X435" s="141">
        <v>0.0011</v>
      </c>
      <c r="Y435" s="141">
        <f aca="true" t="shared" si="46" ref="Y435:Y440">X435*K435</f>
        <v>0</v>
      </c>
      <c r="Z435" s="141">
        <v>0</v>
      </c>
      <c r="AA435" s="142">
        <f aca="true" t="shared" si="47" ref="AA435:AA440">Z435*K435</f>
        <v>0</v>
      </c>
      <c r="AR435" s="21" t="s">
        <v>185</v>
      </c>
      <c r="AT435" s="21" t="s">
        <v>150</v>
      </c>
      <c r="AU435" s="21" t="s">
        <v>86</v>
      </c>
      <c r="AY435" s="21" t="s">
        <v>121</v>
      </c>
      <c r="BE435" s="143">
        <f aca="true" t="shared" si="48" ref="BE435:BE440">IF(U435="základní",N435,0)</f>
        <v>0</v>
      </c>
      <c r="BF435" s="143">
        <f aca="true" t="shared" si="49" ref="BF435:BF440">IF(U435="snížená",N435,0)</f>
        <v>0</v>
      </c>
      <c r="BG435" s="143">
        <f aca="true" t="shared" si="50" ref="BG435:BG440">IF(U435="zákl. přenesená",N435,0)</f>
        <v>0</v>
      </c>
      <c r="BH435" s="143">
        <f aca="true" t="shared" si="51" ref="BH435:BH440">IF(U435="sníž. přenesená",N435,0)</f>
        <v>0</v>
      </c>
      <c r="BI435" s="143">
        <f aca="true" t="shared" si="52" ref="BI435:BI440">IF(U435="nulová",N435,0)</f>
        <v>0</v>
      </c>
      <c r="BJ435" s="21" t="s">
        <v>75</v>
      </c>
      <c r="BK435" s="143">
        <f aca="true" t="shared" si="53" ref="BK435:BK440">ROUND(L435*K435,2)</f>
        <v>0</v>
      </c>
      <c r="BL435" s="21" t="s">
        <v>147</v>
      </c>
      <c r="BM435" s="21" t="s">
        <v>327</v>
      </c>
    </row>
    <row r="436" spans="2:65" s="1" customFormat="1" ht="25.5" customHeight="1" hidden="1">
      <c r="B436" s="134"/>
      <c r="C436" s="167"/>
      <c r="D436" s="167"/>
      <c r="E436" s="168"/>
      <c r="F436" s="221"/>
      <c r="G436" s="221"/>
      <c r="H436" s="221"/>
      <c r="I436" s="221"/>
      <c r="J436" s="169"/>
      <c r="K436" s="170"/>
      <c r="L436" s="218"/>
      <c r="M436" s="218"/>
      <c r="N436" s="218"/>
      <c r="O436" s="215"/>
      <c r="P436" s="215"/>
      <c r="Q436" s="215"/>
      <c r="R436" s="139"/>
      <c r="T436" s="140" t="s">
        <v>5</v>
      </c>
      <c r="U436" s="43" t="s">
        <v>35</v>
      </c>
      <c r="V436" s="141">
        <v>0</v>
      </c>
      <c r="W436" s="141">
        <f t="shared" si="45"/>
        <v>0</v>
      </c>
      <c r="X436" s="141">
        <v>0.0002</v>
      </c>
      <c r="Y436" s="141">
        <f t="shared" si="46"/>
        <v>0</v>
      </c>
      <c r="Z436" s="141">
        <v>0</v>
      </c>
      <c r="AA436" s="142">
        <f t="shared" si="47"/>
        <v>0</v>
      </c>
      <c r="AR436" s="21" t="s">
        <v>185</v>
      </c>
      <c r="AT436" s="21" t="s">
        <v>150</v>
      </c>
      <c r="AU436" s="21" t="s">
        <v>86</v>
      </c>
      <c r="AY436" s="21" t="s">
        <v>121</v>
      </c>
      <c r="BE436" s="143">
        <f t="shared" si="48"/>
        <v>0</v>
      </c>
      <c r="BF436" s="143">
        <f t="shared" si="49"/>
        <v>0</v>
      </c>
      <c r="BG436" s="143">
        <f t="shared" si="50"/>
        <v>0</v>
      </c>
      <c r="BH436" s="143">
        <f t="shared" si="51"/>
        <v>0</v>
      </c>
      <c r="BI436" s="143">
        <f t="shared" si="52"/>
        <v>0</v>
      </c>
      <c r="BJ436" s="21" t="s">
        <v>75</v>
      </c>
      <c r="BK436" s="143">
        <f t="shared" si="53"/>
        <v>0</v>
      </c>
      <c r="BL436" s="21" t="s">
        <v>147</v>
      </c>
      <c r="BM436" s="21" t="s">
        <v>328</v>
      </c>
    </row>
    <row r="437" spans="2:65" s="1" customFormat="1" ht="25.5" customHeight="1" hidden="1">
      <c r="B437" s="134"/>
      <c r="C437" s="135"/>
      <c r="D437" s="135"/>
      <c r="E437" s="136"/>
      <c r="F437" s="214"/>
      <c r="G437" s="214"/>
      <c r="H437" s="214"/>
      <c r="I437" s="214"/>
      <c r="J437" s="137"/>
      <c r="K437" s="138"/>
      <c r="L437" s="215"/>
      <c r="M437" s="215"/>
      <c r="N437" s="215"/>
      <c r="O437" s="215"/>
      <c r="P437" s="215"/>
      <c r="Q437" s="215"/>
      <c r="R437" s="139"/>
      <c r="T437" s="140" t="s">
        <v>5</v>
      </c>
      <c r="U437" s="43" t="s">
        <v>35</v>
      </c>
      <c r="V437" s="141">
        <v>0.243</v>
      </c>
      <c r="W437" s="141">
        <f t="shared" si="45"/>
        <v>0</v>
      </c>
      <c r="X437" s="141">
        <v>0</v>
      </c>
      <c r="Y437" s="141">
        <f t="shared" si="46"/>
        <v>0</v>
      </c>
      <c r="Z437" s="141">
        <v>0</v>
      </c>
      <c r="AA437" s="142">
        <f t="shared" si="47"/>
        <v>0</v>
      </c>
      <c r="AR437" s="21" t="s">
        <v>147</v>
      </c>
      <c r="AT437" s="21" t="s">
        <v>122</v>
      </c>
      <c r="AU437" s="21" t="s">
        <v>86</v>
      </c>
      <c r="AY437" s="21" t="s">
        <v>121</v>
      </c>
      <c r="BE437" s="143">
        <f t="shared" si="48"/>
        <v>0</v>
      </c>
      <c r="BF437" s="143">
        <f t="shared" si="49"/>
        <v>0</v>
      </c>
      <c r="BG437" s="143">
        <f t="shared" si="50"/>
        <v>0</v>
      </c>
      <c r="BH437" s="143">
        <f t="shared" si="51"/>
        <v>0</v>
      </c>
      <c r="BI437" s="143">
        <f t="shared" si="52"/>
        <v>0</v>
      </c>
      <c r="BJ437" s="21" t="s">
        <v>75</v>
      </c>
      <c r="BK437" s="143">
        <f t="shared" si="53"/>
        <v>0</v>
      </c>
      <c r="BL437" s="21" t="s">
        <v>147</v>
      </c>
      <c r="BM437" s="21" t="s">
        <v>329</v>
      </c>
    </row>
    <row r="438" spans="2:65" s="1" customFormat="1" ht="25.5" customHeight="1" hidden="1">
      <c r="B438" s="134"/>
      <c r="C438" s="167"/>
      <c r="D438" s="167"/>
      <c r="E438" s="168"/>
      <c r="F438" s="221"/>
      <c r="G438" s="221"/>
      <c r="H438" s="221"/>
      <c r="I438" s="221"/>
      <c r="J438" s="169"/>
      <c r="K438" s="170"/>
      <c r="L438" s="218"/>
      <c r="M438" s="218"/>
      <c r="N438" s="218"/>
      <c r="O438" s="215"/>
      <c r="P438" s="215"/>
      <c r="Q438" s="215"/>
      <c r="R438" s="139"/>
      <c r="T438" s="140" t="s">
        <v>5</v>
      </c>
      <c r="U438" s="43" t="s">
        <v>35</v>
      </c>
      <c r="V438" s="141">
        <v>0</v>
      </c>
      <c r="W438" s="141">
        <f t="shared" si="45"/>
        <v>0</v>
      </c>
      <c r="X438" s="141">
        <v>0.00084</v>
      </c>
      <c r="Y438" s="141">
        <f t="shared" si="46"/>
        <v>0</v>
      </c>
      <c r="Z438" s="141">
        <v>0</v>
      </c>
      <c r="AA438" s="142">
        <f t="shared" si="47"/>
        <v>0</v>
      </c>
      <c r="AR438" s="21" t="s">
        <v>185</v>
      </c>
      <c r="AT438" s="21" t="s">
        <v>150</v>
      </c>
      <c r="AU438" s="21" t="s">
        <v>86</v>
      </c>
      <c r="AY438" s="21" t="s">
        <v>121</v>
      </c>
      <c r="BE438" s="143">
        <f t="shared" si="48"/>
        <v>0</v>
      </c>
      <c r="BF438" s="143">
        <f t="shared" si="49"/>
        <v>0</v>
      </c>
      <c r="BG438" s="143">
        <f t="shared" si="50"/>
        <v>0</v>
      </c>
      <c r="BH438" s="143">
        <f t="shared" si="51"/>
        <v>0</v>
      </c>
      <c r="BI438" s="143">
        <f t="shared" si="52"/>
        <v>0</v>
      </c>
      <c r="BJ438" s="21" t="s">
        <v>75</v>
      </c>
      <c r="BK438" s="143">
        <f t="shared" si="53"/>
        <v>0</v>
      </c>
      <c r="BL438" s="21" t="s">
        <v>147</v>
      </c>
      <c r="BM438" s="21" t="s">
        <v>330</v>
      </c>
    </row>
    <row r="439" spans="2:65" s="1" customFormat="1" ht="25.5" customHeight="1" hidden="1">
      <c r="B439" s="134"/>
      <c r="C439" s="135"/>
      <c r="D439" s="135"/>
      <c r="E439" s="136"/>
      <c r="F439" s="214"/>
      <c r="G439" s="214"/>
      <c r="H439" s="214"/>
      <c r="I439" s="214"/>
      <c r="J439" s="137"/>
      <c r="K439" s="138"/>
      <c r="L439" s="215"/>
      <c r="M439" s="215"/>
      <c r="N439" s="215"/>
      <c r="O439" s="215"/>
      <c r="P439" s="215"/>
      <c r="Q439" s="215"/>
      <c r="R439" s="139"/>
      <c r="T439" s="140" t="s">
        <v>5</v>
      </c>
      <c r="U439" s="43" t="s">
        <v>35</v>
      </c>
      <c r="V439" s="141">
        <v>0.25</v>
      </c>
      <c r="W439" s="141">
        <f t="shared" si="45"/>
        <v>0</v>
      </c>
      <c r="X439" s="141">
        <v>0</v>
      </c>
      <c r="Y439" s="141">
        <f t="shared" si="46"/>
        <v>0</v>
      </c>
      <c r="Z439" s="141">
        <v>0</v>
      </c>
      <c r="AA439" s="142">
        <f t="shared" si="47"/>
        <v>0</v>
      </c>
      <c r="AR439" s="21" t="s">
        <v>147</v>
      </c>
      <c r="AT439" s="21" t="s">
        <v>122</v>
      </c>
      <c r="AU439" s="21" t="s">
        <v>86</v>
      </c>
      <c r="AY439" s="21" t="s">
        <v>121</v>
      </c>
      <c r="BE439" s="143">
        <f t="shared" si="48"/>
        <v>0</v>
      </c>
      <c r="BF439" s="143">
        <f t="shared" si="49"/>
        <v>0</v>
      </c>
      <c r="BG439" s="143">
        <f t="shared" si="50"/>
        <v>0</v>
      </c>
      <c r="BH439" s="143">
        <f t="shared" si="51"/>
        <v>0</v>
      </c>
      <c r="BI439" s="143">
        <f t="shared" si="52"/>
        <v>0</v>
      </c>
      <c r="BJ439" s="21" t="s">
        <v>75</v>
      </c>
      <c r="BK439" s="143">
        <f t="shared" si="53"/>
        <v>0</v>
      </c>
      <c r="BL439" s="21" t="s">
        <v>147</v>
      </c>
      <c r="BM439" s="21" t="s">
        <v>331</v>
      </c>
    </row>
    <row r="440" spans="2:65" s="1" customFormat="1" ht="25.5" customHeight="1" hidden="1">
      <c r="B440" s="134"/>
      <c r="C440" s="135"/>
      <c r="D440" s="135"/>
      <c r="E440" s="136"/>
      <c r="F440" s="214"/>
      <c r="G440" s="214"/>
      <c r="H440" s="214"/>
      <c r="I440" s="214"/>
      <c r="J440" s="137"/>
      <c r="K440" s="138"/>
      <c r="L440" s="215"/>
      <c r="M440" s="215"/>
      <c r="N440" s="215"/>
      <c r="O440" s="215"/>
      <c r="P440" s="215"/>
      <c r="Q440" s="215"/>
      <c r="R440" s="139"/>
      <c r="T440" s="140" t="s">
        <v>5</v>
      </c>
      <c r="U440" s="43" t="s">
        <v>35</v>
      </c>
      <c r="V440" s="141">
        <v>0</v>
      </c>
      <c r="W440" s="141">
        <f t="shared" si="45"/>
        <v>0</v>
      </c>
      <c r="X440" s="141">
        <v>0</v>
      </c>
      <c r="Y440" s="141">
        <f t="shared" si="46"/>
        <v>0</v>
      </c>
      <c r="Z440" s="141">
        <v>0</v>
      </c>
      <c r="AA440" s="142">
        <f t="shared" si="47"/>
        <v>0</v>
      </c>
      <c r="AR440" s="21" t="s">
        <v>147</v>
      </c>
      <c r="AT440" s="21" t="s">
        <v>122</v>
      </c>
      <c r="AU440" s="21" t="s">
        <v>86</v>
      </c>
      <c r="AY440" s="21" t="s">
        <v>121</v>
      </c>
      <c r="BE440" s="143">
        <f t="shared" si="48"/>
        <v>0</v>
      </c>
      <c r="BF440" s="143">
        <f t="shared" si="49"/>
        <v>0</v>
      </c>
      <c r="BG440" s="143">
        <f t="shared" si="50"/>
        <v>0</v>
      </c>
      <c r="BH440" s="143">
        <f t="shared" si="51"/>
        <v>0</v>
      </c>
      <c r="BI440" s="143">
        <f t="shared" si="52"/>
        <v>0</v>
      </c>
      <c r="BJ440" s="21" t="s">
        <v>75</v>
      </c>
      <c r="BK440" s="143">
        <f t="shared" si="53"/>
        <v>0</v>
      </c>
      <c r="BL440" s="21" t="s">
        <v>147</v>
      </c>
      <c r="BM440" s="21" t="s">
        <v>332</v>
      </c>
    </row>
    <row r="441" spans="2:63" s="9" customFormat="1" ht="29.5" customHeight="1" hidden="1">
      <c r="B441" s="123"/>
      <c r="C441" s="124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216"/>
      <c r="O441" s="217"/>
      <c r="P441" s="217"/>
      <c r="Q441" s="217"/>
      <c r="R441" s="126"/>
      <c r="T441" s="127"/>
      <c r="U441" s="124"/>
      <c r="V441" s="124"/>
      <c r="W441" s="128">
        <f>SUM(W442:W448)</f>
        <v>0</v>
      </c>
      <c r="X441" s="124"/>
      <c r="Y441" s="128">
        <f>SUM(Y442:Y448)</f>
        <v>0</v>
      </c>
      <c r="Z441" s="124"/>
      <c r="AA441" s="129">
        <f>SUM(AA442:AA448)</f>
        <v>0</v>
      </c>
      <c r="AR441" s="130" t="s">
        <v>86</v>
      </c>
      <c r="AT441" s="131" t="s">
        <v>69</v>
      </c>
      <c r="AU441" s="131" t="s">
        <v>75</v>
      </c>
      <c r="AY441" s="130" t="s">
        <v>121</v>
      </c>
      <c r="BK441" s="132">
        <f>SUM(BK442:BK448)</f>
        <v>0</v>
      </c>
    </row>
    <row r="442" spans="2:65" s="1" customFormat="1" ht="25.5" customHeight="1" hidden="1">
      <c r="B442" s="134"/>
      <c r="C442" s="135"/>
      <c r="D442" s="135"/>
      <c r="E442" s="136"/>
      <c r="F442" s="214"/>
      <c r="G442" s="214"/>
      <c r="H442" s="214"/>
      <c r="I442" s="214"/>
      <c r="J442" s="137"/>
      <c r="K442" s="138"/>
      <c r="L442" s="215"/>
      <c r="M442" s="215"/>
      <c r="N442" s="215"/>
      <c r="O442" s="215"/>
      <c r="P442" s="215"/>
      <c r="Q442" s="215"/>
      <c r="R442" s="139"/>
      <c r="T442" s="140" t="s">
        <v>5</v>
      </c>
      <c r="U442" s="43" t="s">
        <v>35</v>
      </c>
      <c r="V442" s="141">
        <v>0.699</v>
      </c>
      <c r="W442" s="141">
        <f>V442*K442</f>
        <v>0</v>
      </c>
      <c r="X442" s="141">
        <v>0.00015</v>
      </c>
      <c r="Y442" s="141">
        <f>X442*K442</f>
        <v>0</v>
      </c>
      <c r="Z442" s="141">
        <v>0</v>
      </c>
      <c r="AA442" s="142">
        <f>Z442*K442</f>
        <v>0</v>
      </c>
      <c r="AR442" s="21" t="s">
        <v>147</v>
      </c>
      <c r="AT442" s="21" t="s">
        <v>122</v>
      </c>
      <c r="AU442" s="21" t="s">
        <v>86</v>
      </c>
      <c r="AY442" s="21" t="s">
        <v>121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1" t="s">
        <v>75</v>
      </c>
      <c r="BK442" s="143">
        <f>ROUND(L442*K442,2)</f>
        <v>0</v>
      </c>
      <c r="BL442" s="21" t="s">
        <v>147</v>
      </c>
      <c r="BM442" s="21" t="s">
        <v>333</v>
      </c>
    </row>
    <row r="443" spans="2:65" s="1" customFormat="1" ht="25.5" customHeight="1" hidden="1">
      <c r="B443" s="134"/>
      <c r="C443" s="135"/>
      <c r="D443" s="135"/>
      <c r="E443" s="136"/>
      <c r="F443" s="214"/>
      <c r="G443" s="214"/>
      <c r="H443" s="214"/>
      <c r="I443" s="214"/>
      <c r="J443" s="137"/>
      <c r="K443" s="138"/>
      <c r="L443" s="215"/>
      <c r="M443" s="215"/>
      <c r="N443" s="215"/>
      <c r="O443" s="215"/>
      <c r="P443" s="215"/>
      <c r="Q443" s="215"/>
      <c r="R443" s="139"/>
      <c r="T443" s="140" t="s">
        <v>5</v>
      </c>
      <c r="U443" s="43" t="s">
        <v>35</v>
      </c>
      <c r="V443" s="141">
        <v>0.888</v>
      </c>
      <c r="W443" s="141">
        <f>V443*K443</f>
        <v>0</v>
      </c>
      <c r="X443" s="141">
        <v>0</v>
      </c>
      <c r="Y443" s="141">
        <f>X443*K443</f>
        <v>0</v>
      </c>
      <c r="Z443" s="141">
        <v>0.017</v>
      </c>
      <c r="AA443" s="142">
        <f>Z443*K443</f>
        <v>0</v>
      </c>
      <c r="AR443" s="21" t="s">
        <v>147</v>
      </c>
      <c r="AT443" s="21" t="s">
        <v>122</v>
      </c>
      <c r="AU443" s="21" t="s">
        <v>86</v>
      </c>
      <c r="AY443" s="21" t="s">
        <v>121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21" t="s">
        <v>75</v>
      </c>
      <c r="BK443" s="143">
        <f>ROUND(L443*K443,2)</f>
        <v>0</v>
      </c>
      <c r="BL443" s="21" t="s">
        <v>147</v>
      </c>
      <c r="BM443" s="21" t="s">
        <v>334</v>
      </c>
    </row>
    <row r="444" spans="2:51" s="10" customFormat="1" ht="1" customHeight="1" hidden="1">
      <c r="B444" s="144"/>
      <c r="C444" s="145"/>
      <c r="D444" s="145"/>
      <c r="E444" s="146"/>
      <c r="F444" s="222"/>
      <c r="G444" s="223"/>
      <c r="H444" s="223"/>
      <c r="I444" s="223"/>
      <c r="J444" s="145"/>
      <c r="K444" s="147"/>
      <c r="L444" s="145"/>
      <c r="M444" s="145"/>
      <c r="N444" s="145"/>
      <c r="O444" s="145"/>
      <c r="P444" s="145"/>
      <c r="Q444" s="145"/>
      <c r="R444" s="148"/>
      <c r="T444" s="149"/>
      <c r="U444" s="145"/>
      <c r="V444" s="145"/>
      <c r="W444" s="145"/>
      <c r="X444" s="145"/>
      <c r="Y444" s="145"/>
      <c r="Z444" s="145"/>
      <c r="AA444" s="150"/>
      <c r="AT444" s="151" t="s">
        <v>126</v>
      </c>
      <c r="AU444" s="151" t="s">
        <v>86</v>
      </c>
      <c r="AV444" s="10" t="s">
        <v>86</v>
      </c>
      <c r="AW444" s="10" t="s">
        <v>28</v>
      </c>
      <c r="AX444" s="10" t="s">
        <v>70</v>
      </c>
      <c r="AY444" s="151" t="s">
        <v>121</v>
      </c>
    </row>
    <row r="445" spans="2:51" s="12" customFormat="1" ht="16.5" customHeight="1" hidden="1">
      <c r="B445" s="159"/>
      <c r="C445" s="160"/>
      <c r="D445" s="160"/>
      <c r="E445" s="161"/>
      <c r="F445" s="219"/>
      <c r="G445" s="220"/>
      <c r="H445" s="220"/>
      <c r="I445" s="220"/>
      <c r="J445" s="160"/>
      <c r="K445" s="162"/>
      <c r="L445" s="160"/>
      <c r="M445" s="160"/>
      <c r="N445" s="160"/>
      <c r="O445" s="160"/>
      <c r="P445" s="160"/>
      <c r="Q445" s="160"/>
      <c r="R445" s="163"/>
      <c r="T445" s="164"/>
      <c r="U445" s="160"/>
      <c r="V445" s="160"/>
      <c r="W445" s="160"/>
      <c r="X445" s="160"/>
      <c r="Y445" s="160"/>
      <c r="Z445" s="160"/>
      <c r="AA445" s="165"/>
      <c r="AT445" s="166" t="s">
        <v>126</v>
      </c>
      <c r="AU445" s="166" t="s">
        <v>86</v>
      </c>
      <c r="AV445" s="12" t="s">
        <v>124</v>
      </c>
      <c r="AW445" s="12" t="s">
        <v>28</v>
      </c>
      <c r="AX445" s="12" t="s">
        <v>75</v>
      </c>
      <c r="AY445" s="166" t="s">
        <v>121</v>
      </c>
    </row>
    <row r="446" spans="2:65" s="1" customFormat="1" ht="25.5" customHeight="1" hidden="1">
      <c r="B446" s="134"/>
      <c r="C446" s="135"/>
      <c r="D446" s="135"/>
      <c r="E446" s="136"/>
      <c r="F446" s="214"/>
      <c r="G446" s="214"/>
      <c r="H446" s="214"/>
      <c r="I446" s="214"/>
      <c r="J446" s="137"/>
      <c r="K446" s="138"/>
      <c r="L446" s="215"/>
      <c r="M446" s="215"/>
      <c r="N446" s="215"/>
      <c r="O446" s="215"/>
      <c r="P446" s="215"/>
      <c r="Q446" s="215"/>
      <c r="R446" s="139"/>
      <c r="T446" s="140" t="s">
        <v>5</v>
      </c>
      <c r="U446" s="43" t="s">
        <v>35</v>
      </c>
      <c r="V446" s="141">
        <v>0.55</v>
      </c>
      <c r="W446" s="141">
        <f>V446*K446</f>
        <v>0</v>
      </c>
      <c r="X446" s="141">
        <v>0.00028</v>
      </c>
      <c r="Y446" s="141">
        <f>X446*K446</f>
        <v>0</v>
      </c>
      <c r="Z446" s="141">
        <v>0</v>
      </c>
      <c r="AA446" s="142">
        <f>Z446*K446</f>
        <v>0</v>
      </c>
      <c r="AR446" s="21" t="s">
        <v>147</v>
      </c>
      <c r="AT446" s="21" t="s">
        <v>122</v>
      </c>
      <c r="AU446" s="21" t="s">
        <v>86</v>
      </c>
      <c r="AY446" s="21" t="s">
        <v>121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1" t="s">
        <v>75</v>
      </c>
      <c r="BK446" s="143">
        <f>ROUND(L446*K446,2)</f>
        <v>0</v>
      </c>
      <c r="BL446" s="21" t="s">
        <v>147</v>
      </c>
      <c r="BM446" s="21" t="s">
        <v>335</v>
      </c>
    </row>
    <row r="447" spans="2:65" s="1" customFormat="1" ht="25.5" customHeight="1" hidden="1">
      <c r="B447" s="134"/>
      <c r="C447" s="167"/>
      <c r="D447" s="167"/>
      <c r="E447" s="168"/>
      <c r="F447" s="221"/>
      <c r="G447" s="221"/>
      <c r="H447" s="221"/>
      <c r="I447" s="221"/>
      <c r="J447" s="169"/>
      <c r="K447" s="170"/>
      <c r="L447" s="218"/>
      <c r="M447" s="218"/>
      <c r="N447" s="218"/>
      <c r="O447" s="215"/>
      <c r="P447" s="215"/>
      <c r="Q447" s="215"/>
      <c r="R447" s="139"/>
      <c r="T447" s="140" t="s">
        <v>5</v>
      </c>
      <c r="U447" s="43" t="s">
        <v>35</v>
      </c>
      <c r="V447" s="141">
        <v>0</v>
      </c>
      <c r="W447" s="141">
        <f>V447*K447</f>
        <v>0</v>
      </c>
      <c r="X447" s="141">
        <v>0.005</v>
      </c>
      <c r="Y447" s="141">
        <f>X447*K447</f>
        <v>0</v>
      </c>
      <c r="Z447" s="141">
        <v>0</v>
      </c>
      <c r="AA447" s="142">
        <f>Z447*K447</f>
        <v>0</v>
      </c>
      <c r="AR447" s="21" t="s">
        <v>185</v>
      </c>
      <c r="AT447" s="21" t="s">
        <v>150</v>
      </c>
      <c r="AU447" s="21" t="s">
        <v>86</v>
      </c>
      <c r="AY447" s="21" t="s">
        <v>121</v>
      </c>
      <c r="BE447" s="143">
        <f>IF(U447="základní",N447,0)</f>
        <v>0</v>
      </c>
      <c r="BF447" s="143">
        <f>IF(U447="snížená",N447,0)</f>
        <v>0</v>
      </c>
      <c r="BG447" s="143">
        <f>IF(U447="zákl. přenesená",N447,0)</f>
        <v>0</v>
      </c>
      <c r="BH447" s="143">
        <f>IF(U447="sníž. přenesená",N447,0)</f>
        <v>0</v>
      </c>
      <c r="BI447" s="143">
        <f>IF(U447="nulová",N447,0)</f>
        <v>0</v>
      </c>
      <c r="BJ447" s="21" t="s">
        <v>75</v>
      </c>
      <c r="BK447" s="143">
        <f>ROUND(L447*K447,2)</f>
        <v>0</v>
      </c>
      <c r="BL447" s="21" t="s">
        <v>147</v>
      </c>
      <c r="BM447" s="21" t="s">
        <v>336</v>
      </c>
    </row>
    <row r="448" spans="2:65" s="1" customFormat="1" ht="25.5" customHeight="1" hidden="1">
      <c r="B448" s="134"/>
      <c r="C448" s="135"/>
      <c r="D448" s="135"/>
      <c r="E448" s="136"/>
      <c r="F448" s="214"/>
      <c r="G448" s="214"/>
      <c r="H448" s="214"/>
      <c r="I448" s="214"/>
      <c r="J448" s="137"/>
      <c r="K448" s="138"/>
      <c r="L448" s="215"/>
      <c r="M448" s="215"/>
      <c r="N448" s="215"/>
      <c r="O448" s="215"/>
      <c r="P448" s="215"/>
      <c r="Q448" s="215"/>
      <c r="R448" s="139"/>
      <c r="T448" s="140" t="s">
        <v>5</v>
      </c>
      <c r="U448" s="43" t="s">
        <v>35</v>
      </c>
      <c r="V448" s="141">
        <v>0</v>
      </c>
      <c r="W448" s="141">
        <f>V448*K448</f>
        <v>0</v>
      </c>
      <c r="X448" s="141">
        <v>0</v>
      </c>
      <c r="Y448" s="141">
        <f>X448*K448</f>
        <v>0</v>
      </c>
      <c r="Z448" s="141">
        <v>0</v>
      </c>
      <c r="AA448" s="142">
        <f>Z448*K448</f>
        <v>0</v>
      </c>
      <c r="AR448" s="21" t="s">
        <v>147</v>
      </c>
      <c r="AT448" s="21" t="s">
        <v>122</v>
      </c>
      <c r="AU448" s="21" t="s">
        <v>86</v>
      </c>
      <c r="AY448" s="21" t="s">
        <v>121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21" t="s">
        <v>75</v>
      </c>
      <c r="BK448" s="143">
        <f>ROUND(L448*K448,2)</f>
        <v>0</v>
      </c>
      <c r="BL448" s="21" t="s">
        <v>147</v>
      </c>
      <c r="BM448" s="21" t="s">
        <v>337</v>
      </c>
    </row>
    <row r="449" spans="2:63" s="9" customFormat="1" ht="29.5" customHeight="1" hidden="1">
      <c r="B449" s="123"/>
      <c r="C449" s="124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216"/>
      <c r="O449" s="217"/>
      <c r="P449" s="217"/>
      <c r="Q449" s="217"/>
      <c r="R449" s="126"/>
      <c r="T449" s="127"/>
      <c r="U449" s="124"/>
      <c r="V449" s="124"/>
      <c r="W449" s="128">
        <f>SUM(W450:W469)</f>
        <v>0</v>
      </c>
      <c r="X449" s="124"/>
      <c r="Y449" s="128">
        <f>SUM(Y450:Y469)</f>
        <v>0</v>
      </c>
      <c r="Z449" s="124"/>
      <c r="AA449" s="129">
        <f>SUM(AA450:AA469)</f>
        <v>0</v>
      </c>
      <c r="AR449" s="130" t="s">
        <v>86</v>
      </c>
      <c r="AT449" s="131" t="s">
        <v>69</v>
      </c>
      <c r="AU449" s="131" t="s">
        <v>75</v>
      </c>
      <c r="AY449" s="130" t="s">
        <v>121</v>
      </c>
      <c r="BK449" s="132">
        <f>SUM(BK450:BK469)</f>
        <v>0</v>
      </c>
    </row>
    <row r="450" spans="2:65" s="1" customFormat="1" ht="25.5" customHeight="1" hidden="1">
      <c r="B450" s="134"/>
      <c r="C450" s="135"/>
      <c r="D450" s="135"/>
      <c r="E450" s="136"/>
      <c r="F450" s="214"/>
      <c r="G450" s="214"/>
      <c r="H450" s="214"/>
      <c r="I450" s="214"/>
      <c r="J450" s="137"/>
      <c r="K450" s="138"/>
      <c r="L450" s="215"/>
      <c r="M450" s="215"/>
      <c r="N450" s="215"/>
      <c r="O450" s="215"/>
      <c r="P450" s="215"/>
      <c r="Q450" s="215"/>
      <c r="R450" s="139"/>
      <c r="T450" s="140" t="s">
        <v>5</v>
      </c>
      <c r="U450" s="43" t="s">
        <v>35</v>
      </c>
      <c r="V450" s="141">
        <v>0.19</v>
      </c>
      <c r="W450" s="141">
        <f>V450*K450</f>
        <v>0</v>
      </c>
      <c r="X450" s="141">
        <v>0.00046</v>
      </c>
      <c r="Y450" s="141">
        <f>X450*K450</f>
        <v>0</v>
      </c>
      <c r="Z450" s="141">
        <v>0</v>
      </c>
      <c r="AA450" s="142">
        <f>Z450*K450</f>
        <v>0</v>
      </c>
      <c r="AR450" s="21" t="s">
        <v>147</v>
      </c>
      <c r="AT450" s="21" t="s">
        <v>122</v>
      </c>
      <c r="AU450" s="21" t="s">
        <v>86</v>
      </c>
      <c r="AY450" s="21" t="s">
        <v>121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21" t="s">
        <v>75</v>
      </c>
      <c r="BK450" s="143">
        <f>ROUND(L450*K450,2)</f>
        <v>0</v>
      </c>
      <c r="BL450" s="21" t="s">
        <v>147</v>
      </c>
      <c r="BM450" s="21" t="s">
        <v>338</v>
      </c>
    </row>
    <row r="451" spans="2:51" s="11" customFormat="1" ht="16.5" customHeight="1" hidden="1">
      <c r="B451" s="152"/>
      <c r="C451" s="153"/>
      <c r="D451" s="153"/>
      <c r="E451" s="154"/>
      <c r="F451" s="226"/>
      <c r="G451" s="227"/>
      <c r="H451" s="227"/>
      <c r="I451" s="227"/>
      <c r="J451" s="153"/>
      <c r="K451" s="154"/>
      <c r="L451" s="153"/>
      <c r="M451" s="153"/>
      <c r="N451" s="153"/>
      <c r="O451" s="153"/>
      <c r="P451" s="153"/>
      <c r="Q451" s="153"/>
      <c r="R451" s="155"/>
      <c r="T451" s="156"/>
      <c r="U451" s="153"/>
      <c r="V451" s="153"/>
      <c r="W451" s="153"/>
      <c r="X451" s="153"/>
      <c r="Y451" s="153"/>
      <c r="Z451" s="153"/>
      <c r="AA451" s="157"/>
      <c r="AT451" s="158" t="s">
        <v>126</v>
      </c>
      <c r="AU451" s="158" t="s">
        <v>86</v>
      </c>
      <c r="AV451" s="11" t="s">
        <v>75</v>
      </c>
      <c r="AW451" s="11" t="s">
        <v>28</v>
      </c>
      <c r="AX451" s="11" t="s">
        <v>70</v>
      </c>
      <c r="AY451" s="158" t="s">
        <v>121</v>
      </c>
    </row>
    <row r="452" spans="2:51" s="10" customFormat="1" ht="16.5" customHeight="1" hidden="1">
      <c r="B452" s="144"/>
      <c r="C452" s="145"/>
      <c r="D452" s="145"/>
      <c r="E452" s="146"/>
      <c r="F452" s="224"/>
      <c r="G452" s="225"/>
      <c r="H452" s="225"/>
      <c r="I452" s="225"/>
      <c r="J452" s="145"/>
      <c r="K452" s="147"/>
      <c r="L452" s="145"/>
      <c r="M452" s="145"/>
      <c r="N452" s="145"/>
      <c r="O452" s="145"/>
      <c r="P452" s="145"/>
      <c r="Q452" s="145"/>
      <c r="R452" s="148"/>
      <c r="T452" s="149"/>
      <c r="U452" s="145"/>
      <c r="V452" s="145"/>
      <c r="W452" s="145"/>
      <c r="X452" s="145"/>
      <c r="Y452" s="145"/>
      <c r="Z452" s="145"/>
      <c r="AA452" s="150"/>
      <c r="AT452" s="151" t="s">
        <v>126</v>
      </c>
      <c r="AU452" s="151" t="s">
        <v>86</v>
      </c>
      <c r="AV452" s="10" t="s">
        <v>86</v>
      </c>
      <c r="AW452" s="10" t="s">
        <v>28</v>
      </c>
      <c r="AX452" s="10" t="s">
        <v>70</v>
      </c>
      <c r="AY452" s="151" t="s">
        <v>121</v>
      </c>
    </row>
    <row r="453" spans="2:51" s="11" customFormat="1" ht="16.5" customHeight="1" hidden="1">
      <c r="B453" s="152"/>
      <c r="C453" s="153"/>
      <c r="D453" s="153"/>
      <c r="E453" s="154"/>
      <c r="F453" s="228"/>
      <c r="G453" s="229"/>
      <c r="H453" s="229"/>
      <c r="I453" s="229"/>
      <c r="J453" s="153"/>
      <c r="K453" s="154"/>
      <c r="L453" s="153"/>
      <c r="M453" s="153"/>
      <c r="N453" s="153"/>
      <c r="O453" s="153"/>
      <c r="P453" s="153"/>
      <c r="Q453" s="153"/>
      <c r="R453" s="155"/>
      <c r="T453" s="156"/>
      <c r="U453" s="153"/>
      <c r="V453" s="153"/>
      <c r="W453" s="153"/>
      <c r="X453" s="153"/>
      <c r="Y453" s="153"/>
      <c r="Z453" s="153"/>
      <c r="AA453" s="157"/>
      <c r="AT453" s="158" t="s">
        <v>126</v>
      </c>
      <c r="AU453" s="158" t="s">
        <v>86</v>
      </c>
      <c r="AV453" s="11" t="s">
        <v>75</v>
      </c>
      <c r="AW453" s="11" t="s">
        <v>28</v>
      </c>
      <c r="AX453" s="11" t="s">
        <v>70</v>
      </c>
      <c r="AY453" s="158" t="s">
        <v>121</v>
      </c>
    </row>
    <row r="454" spans="2:51" s="10" customFormat="1" ht="16.5" customHeight="1" hidden="1">
      <c r="B454" s="144"/>
      <c r="C454" s="145"/>
      <c r="D454" s="145"/>
      <c r="E454" s="146"/>
      <c r="F454" s="224"/>
      <c r="G454" s="225"/>
      <c r="H454" s="225"/>
      <c r="I454" s="225"/>
      <c r="J454" s="145"/>
      <c r="K454" s="147"/>
      <c r="L454" s="145"/>
      <c r="M454" s="145"/>
      <c r="N454" s="145"/>
      <c r="O454" s="145"/>
      <c r="P454" s="145"/>
      <c r="Q454" s="145"/>
      <c r="R454" s="148"/>
      <c r="T454" s="149"/>
      <c r="U454" s="145"/>
      <c r="V454" s="145"/>
      <c r="W454" s="145"/>
      <c r="X454" s="145"/>
      <c r="Y454" s="145"/>
      <c r="Z454" s="145"/>
      <c r="AA454" s="150"/>
      <c r="AT454" s="151" t="s">
        <v>126</v>
      </c>
      <c r="AU454" s="151" t="s">
        <v>86</v>
      </c>
      <c r="AV454" s="10" t="s">
        <v>86</v>
      </c>
      <c r="AW454" s="10" t="s">
        <v>28</v>
      </c>
      <c r="AX454" s="10" t="s">
        <v>70</v>
      </c>
      <c r="AY454" s="151" t="s">
        <v>121</v>
      </c>
    </row>
    <row r="455" spans="2:51" s="11" customFormat="1" ht="16.5" customHeight="1" hidden="1">
      <c r="B455" s="152"/>
      <c r="C455" s="153"/>
      <c r="D455" s="153"/>
      <c r="E455" s="154"/>
      <c r="F455" s="228"/>
      <c r="G455" s="229"/>
      <c r="H455" s="229"/>
      <c r="I455" s="229"/>
      <c r="J455" s="153"/>
      <c r="K455" s="154"/>
      <c r="L455" s="153"/>
      <c r="M455" s="153"/>
      <c r="N455" s="153"/>
      <c r="O455" s="153"/>
      <c r="P455" s="153"/>
      <c r="Q455" s="153"/>
      <c r="R455" s="155"/>
      <c r="T455" s="156"/>
      <c r="U455" s="153"/>
      <c r="V455" s="153"/>
      <c r="W455" s="153"/>
      <c r="X455" s="153"/>
      <c r="Y455" s="153"/>
      <c r="Z455" s="153"/>
      <c r="AA455" s="157"/>
      <c r="AT455" s="158" t="s">
        <v>126</v>
      </c>
      <c r="AU455" s="158" t="s">
        <v>86</v>
      </c>
      <c r="AV455" s="11" t="s">
        <v>75</v>
      </c>
      <c r="AW455" s="11" t="s">
        <v>28</v>
      </c>
      <c r="AX455" s="11" t="s">
        <v>70</v>
      </c>
      <c r="AY455" s="158" t="s">
        <v>121</v>
      </c>
    </row>
    <row r="456" spans="2:51" s="10" customFormat="1" ht="15" customHeight="1" hidden="1">
      <c r="B456" s="144"/>
      <c r="C456" s="145"/>
      <c r="D456" s="145"/>
      <c r="E456" s="146"/>
      <c r="F456" s="224"/>
      <c r="G456" s="225"/>
      <c r="H456" s="225"/>
      <c r="I456" s="225"/>
      <c r="J456" s="145"/>
      <c r="K456" s="147"/>
      <c r="L456" s="145"/>
      <c r="M456" s="145"/>
      <c r="N456" s="145"/>
      <c r="O456" s="145"/>
      <c r="P456" s="145"/>
      <c r="Q456" s="145"/>
      <c r="R456" s="148"/>
      <c r="T456" s="149"/>
      <c r="U456" s="145"/>
      <c r="V456" s="145"/>
      <c r="W456" s="145"/>
      <c r="X456" s="145"/>
      <c r="Y456" s="145"/>
      <c r="Z456" s="145"/>
      <c r="AA456" s="150"/>
      <c r="AT456" s="151" t="s">
        <v>126</v>
      </c>
      <c r="AU456" s="151" t="s">
        <v>86</v>
      </c>
      <c r="AV456" s="10" t="s">
        <v>86</v>
      </c>
      <c r="AW456" s="10" t="s">
        <v>28</v>
      </c>
      <c r="AX456" s="10" t="s">
        <v>70</v>
      </c>
      <c r="AY456" s="151" t="s">
        <v>121</v>
      </c>
    </row>
    <row r="457" spans="2:51" s="11" customFormat="1" ht="16.5" customHeight="1" hidden="1">
      <c r="B457" s="152"/>
      <c r="C457" s="153"/>
      <c r="D457" s="153"/>
      <c r="E457" s="154"/>
      <c r="F457" s="228"/>
      <c r="G457" s="229"/>
      <c r="H457" s="229"/>
      <c r="I457" s="229"/>
      <c r="J457" s="153"/>
      <c r="K457" s="154"/>
      <c r="L457" s="153"/>
      <c r="M457" s="153"/>
      <c r="N457" s="153"/>
      <c r="O457" s="153"/>
      <c r="P457" s="153"/>
      <c r="Q457" s="153"/>
      <c r="R457" s="155"/>
      <c r="T457" s="156"/>
      <c r="U457" s="153"/>
      <c r="V457" s="153"/>
      <c r="W457" s="153"/>
      <c r="X457" s="153"/>
      <c r="Y457" s="153"/>
      <c r="Z457" s="153"/>
      <c r="AA457" s="157"/>
      <c r="AT457" s="158" t="s">
        <v>126</v>
      </c>
      <c r="AU457" s="158" t="s">
        <v>86</v>
      </c>
      <c r="AV457" s="11" t="s">
        <v>75</v>
      </c>
      <c r="AW457" s="11" t="s">
        <v>28</v>
      </c>
      <c r="AX457" s="11" t="s">
        <v>70</v>
      </c>
      <c r="AY457" s="158" t="s">
        <v>121</v>
      </c>
    </row>
    <row r="458" spans="2:51" s="10" customFormat="1" ht="16.5" customHeight="1" hidden="1">
      <c r="B458" s="144"/>
      <c r="C458" s="145"/>
      <c r="D458" s="145"/>
      <c r="E458" s="146"/>
      <c r="F458" s="224"/>
      <c r="G458" s="225"/>
      <c r="H458" s="225"/>
      <c r="I458" s="225"/>
      <c r="J458" s="145"/>
      <c r="K458" s="147"/>
      <c r="L458" s="145"/>
      <c r="M458" s="145"/>
      <c r="N458" s="145"/>
      <c r="O458" s="145"/>
      <c r="P458" s="145"/>
      <c r="Q458" s="145"/>
      <c r="R458" s="148"/>
      <c r="T458" s="149"/>
      <c r="U458" s="145"/>
      <c r="V458" s="145"/>
      <c r="W458" s="145"/>
      <c r="X458" s="145"/>
      <c r="Y458" s="145"/>
      <c r="Z458" s="145"/>
      <c r="AA458" s="150"/>
      <c r="AT458" s="151" t="s">
        <v>126</v>
      </c>
      <c r="AU458" s="151" t="s">
        <v>86</v>
      </c>
      <c r="AV458" s="10" t="s">
        <v>86</v>
      </c>
      <c r="AW458" s="10" t="s">
        <v>28</v>
      </c>
      <c r="AX458" s="10" t="s">
        <v>70</v>
      </c>
      <c r="AY458" s="151" t="s">
        <v>121</v>
      </c>
    </row>
    <row r="459" spans="2:51" s="11" customFormat="1" ht="16.5" customHeight="1" hidden="1">
      <c r="B459" s="152"/>
      <c r="C459" s="153"/>
      <c r="D459" s="153"/>
      <c r="E459" s="154"/>
      <c r="F459" s="228"/>
      <c r="G459" s="229"/>
      <c r="H459" s="229"/>
      <c r="I459" s="229"/>
      <c r="J459" s="153"/>
      <c r="K459" s="154"/>
      <c r="L459" s="153"/>
      <c r="M459" s="153"/>
      <c r="N459" s="153"/>
      <c r="O459" s="153"/>
      <c r="P459" s="153"/>
      <c r="Q459" s="153"/>
      <c r="R459" s="155"/>
      <c r="T459" s="156"/>
      <c r="U459" s="153"/>
      <c r="V459" s="153"/>
      <c r="W459" s="153"/>
      <c r="X459" s="153"/>
      <c r="Y459" s="153"/>
      <c r="Z459" s="153"/>
      <c r="AA459" s="157"/>
      <c r="AT459" s="158" t="s">
        <v>126</v>
      </c>
      <c r="AU459" s="158" t="s">
        <v>86</v>
      </c>
      <c r="AV459" s="11" t="s">
        <v>75</v>
      </c>
      <c r="AW459" s="11" t="s">
        <v>28</v>
      </c>
      <c r="AX459" s="11" t="s">
        <v>70</v>
      </c>
      <c r="AY459" s="158" t="s">
        <v>121</v>
      </c>
    </row>
    <row r="460" spans="2:51" s="10" customFormat="1" ht="16.5" customHeight="1" hidden="1">
      <c r="B460" s="144"/>
      <c r="C460" s="145"/>
      <c r="D460" s="145"/>
      <c r="E460" s="146"/>
      <c r="F460" s="224"/>
      <c r="G460" s="225"/>
      <c r="H460" s="225"/>
      <c r="I460" s="225"/>
      <c r="J460" s="145"/>
      <c r="K460" s="147"/>
      <c r="L460" s="145"/>
      <c r="M460" s="145"/>
      <c r="N460" s="145"/>
      <c r="O460" s="145"/>
      <c r="P460" s="145"/>
      <c r="Q460" s="145"/>
      <c r="R460" s="148"/>
      <c r="T460" s="149"/>
      <c r="U460" s="145"/>
      <c r="V460" s="145"/>
      <c r="W460" s="145"/>
      <c r="X460" s="145"/>
      <c r="Y460" s="145"/>
      <c r="Z460" s="145"/>
      <c r="AA460" s="150"/>
      <c r="AT460" s="151" t="s">
        <v>126</v>
      </c>
      <c r="AU460" s="151" t="s">
        <v>86</v>
      </c>
      <c r="AV460" s="10" t="s">
        <v>86</v>
      </c>
      <c r="AW460" s="10" t="s">
        <v>28</v>
      </c>
      <c r="AX460" s="10" t="s">
        <v>70</v>
      </c>
      <c r="AY460" s="151" t="s">
        <v>121</v>
      </c>
    </row>
    <row r="461" spans="2:51" s="12" customFormat="1" ht="16.5" customHeight="1" hidden="1">
      <c r="B461" s="159"/>
      <c r="C461" s="160"/>
      <c r="D461" s="160"/>
      <c r="E461" s="161"/>
      <c r="F461" s="219"/>
      <c r="G461" s="220"/>
      <c r="H461" s="220"/>
      <c r="I461" s="220"/>
      <c r="J461" s="160"/>
      <c r="K461" s="162"/>
      <c r="L461" s="160"/>
      <c r="M461" s="160"/>
      <c r="N461" s="160"/>
      <c r="O461" s="160"/>
      <c r="P461" s="160"/>
      <c r="Q461" s="160"/>
      <c r="R461" s="163"/>
      <c r="T461" s="164"/>
      <c r="U461" s="160"/>
      <c r="V461" s="160"/>
      <c r="W461" s="160"/>
      <c r="X461" s="160"/>
      <c r="Y461" s="160"/>
      <c r="Z461" s="160"/>
      <c r="AA461" s="165"/>
      <c r="AT461" s="166" t="s">
        <v>126</v>
      </c>
      <c r="AU461" s="166" t="s">
        <v>86</v>
      </c>
      <c r="AV461" s="12" t="s">
        <v>124</v>
      </c>
      <c r="AW461" s="12" t="s">
        <v>28</v>
      </c>
      <c r="AX461" s="12" t="s">
        <v>75</v>
      </c>
      <c r="AY461" s="166" t="s">
        <v>121</v>
      </c>
    </row>
    <row r="462" spans="2:65" s="1" customFormat="1" ht="16.5" customHeight="1" hidden="1">
      <c r="B462" s="134"/>
      <c r="C462" s="167"/>
      <c r="D462" s="167"/>
      <c r="E462" s="168"/>
      <c r="F462" s="221"/>
      <c r="G462" s="221"/>
      <c r="H462" s="221"/>
      <c r="I462" s="221"/>
      <c r="J462" s="169"/>
      <c r="K462" s="170"/>
      <c r="L462" s="218"/>
      <c r="M462" s="218"/>
      <c r="N462" s="218"/>
      <c r="O462" s="215"/>
      <c r="P462" s="215"/>
      <c r="Q462" s="215"/>
      <c r="R462" s="139"/>
      <c r="T462" s="140" t="s">
        <v>5</v>
      </c>
      <c r="U462" s="43" t="s">
        <v>35</v>
      </c>
      <c r="V462" s="141">
        <v>0</v>
      </c>
      <c r="W462" s="141">
        <f>V462*K462</f>
        <v>0</v>
      </c>
      <c r="X462" s="141">
        <v>0.00036</v>
      </c>
      <c r="Y462" s="141">
        <f>X462*K462</f>
        <v>0</v>
      </c>
      <c r="Z462" s="141">
        <v>0</v>
      </c>
      <c r="AA462" s="142">
        <f>Z462*K462</f>
        <v>0</v>
      </c>
      <c r="AR462" s="21" t="s">
        <v>185</v>
      </c>
      <c r="AT462" s="21" t="s">
        <v>150</v>
      </c>
      <c r="AU462" s="21" t="s">
        <v>86</v>
      </c>
      <c r="AY462" s="21" t="s">
        <v>121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21" t="s">
        <v>75</v>
      </c>
      <c r="BK462" s="143">
        <f>ROUND(L462*K462,2)</f>
        <v>0</v>
      </c>
      <c r="BL462" s="21" t="s">
        <v>147</v>
      </c>
      <c r="BM462" s="21" t="s">
        <v>339</v>
      </c>
    </row>
    <row r="463" spans="2:51" s="10" customFormat="1" ht="16.5" customHeight="1" hidden="1">
      <c r="B463" s="144"/>
      <c r="C463" s="145"/>
      <c r="D463" s="145"/>
      <c r="E463" s="146"/>
      <c r="F463" s="222"/>
      <c r="G463" s="223"/>
      <c r="H463" s="223"/>
      <c r="I463" s="223"/>
      <c r="J463" s="145"/>
      <c r="K463" s="147"/>
      <c r="L463" s="145"/>
      <c r="M463" s="145"/>
      <c r="N463" s="145"/>
      <c r="O463" s="145"/>
      <c r="P463" s="145"/>
      <c r="Q463" s="145"/>
      <c r="R463" s="148"/>
      <c r="T463" s="149"/>
      <c r="U463" s="145"/>
      <c r="V463" s="145"/>
      <c r="W463" s="145"/>
      <c r="X463" s="145"/>
      <c r="Y463" s="145"/>
      <c r="Z463" s="145"/>
      <c r="AA463" s="150"/>
      <c r="AT463" s="151" t="s">
        <v>126</v>
      </c>
      <c r="AU463" s="151" t="s">
        <v>86</v>
      </c>
      <c r="AV463" s="10" t="s">
        <v>86</v>
      </c>
      <c r="AW463" s="10" t="s">
        <v>28</v>
      </c>
      <c r="AX463" s="10" t="s">
        <v>70</v>
      </c>
      <c r="AY463" s="151" t="s">
        <v>121</v>
      </c>
    </row>
    <row r="464" spans="2:51" s="12" customFormat="1" ht="16.5" customHeight="1" hidden="1">
      <c r="B464" s="159"/>
      <c r="C464" s="160"/>
      <c r="D464" s="160"/>
      <c r="E464" s="161"/>
      <c r="F464" s="219"/>
      <c r="G464" s="220"/>
      <c r="H464" s="220"/>
      <c r="I464" s="220"/>
      <c r="J464" s="160"/>
      <c r="K464" s="162"/>
      <c r="L464" s="160"/>
      <c r="M464" s="160"/>
      <c r="N464" s="160"/>
      <c r="O464" s="160"/>
      <c r="P464" s="160"/>
      <c r="Q464" s="160"/>
      <c r="R464" s="163"/>
      <c r="T464" s="164"/>
      <c r="U464" s="160"/>
      <c r="V464" s="160"/>
      <c r="W464" s="160"/>
      <c r="X464" s="160"/>
      <c r="Y464" s="160"/>
      <c r="Z464" s="160"/>
      <c r="AA464" s="165"/>
      <c r="AT464" s="166" t="s">
        <v>126</v>
      </c>
      <c r="AU464" s="166" t="s">
        <v>86</v>
      </c>
      <c r="AV464" s="12" t="s">
        <v>124</v>
      </c>
      <c r="AW464" s="12" t="s">
        <v>28</v>
      </c>
      <c r="AX464" s="12" t="s">
        <v>75</v>
      </c>
      <c r="AY464" s="166" t="s">
        <v>121</v>
      </c>
    </row>
    <row r="465" spans="2:65" s="1" customFormat="1" ht="38" customHeight="1" hidden="1">
      <c r="B465" s="134"/>
      <c r="C465" s="135"/>
      <c r="D465" s="135"/>
      <c r="E465" s="136"/>
      <c r="F465" s="214"/>
      <c r="G465" s="214"/>
      <c r="H465" s="214"/>
      <c r="I465" s="214"/>
      <c r="J465" s="137"/>
      <c r="K465" s="138"/>
      <c r="L465" s="215"/>
      <c r="M465" s="215"/>
      <c r="N465" s="215"/>
      <c r="O465" s="215"/>
      <c r="P465" s="215"/>
      <c r="Q465" s="215"/>
      <c r="R465" s="139"/>
      <c r="T465" s="140" t="s">
        <v>5</v>
      </c>
      <c r="U465" s="43" t="s">
        <v>35</v>
      </c>
      <c r="V465" s="141">
        <v>0.522</v>
      </c>
      <c r="W465" s="141">
        <f>V465*K465</f>
        <v>0</v>
      </c>
      <c r="X465" s="141">
        <v>0.00366</v>
      </c>
      <c r="Y465" s="141">
        <f>X465*K465</f>
        <v>0</v>
      </c>
      <c r="Z465" s="141">
        <v>0</v>
      </c>
      <c r="AA465" s="142">
        <f>Z465*K465</f>
        <v>0</v>
      </c>
      <c r="AR465" s="21" t="s">
        <v>147</v>
      </c>
      <c r="AT465" s="21" t="s">
        <v>122</v>
      </c>
      <c r="AU465" s="21" t="s">
        <v>86</v>
      </c>
      <c r="AY465" s="21" t="s">
        <v>121</v>
      </c>
      <c r="BE465" s="143">
        <f>IF(U465="základní",N465,0)</f>
        <v>0</v>
      </c>
      <c r="BF465" s="143">
        <f>IF(U465="snížená",N465,0)</f>
        <v>0</v>
      </c>
      <c r="BG465" s="143">
        <f>IF(U465="zákl. přenesená",N465,0)</f>
        <v>0</v>
      </c>
      <c r="BH465" s="143">
        <f>IF(U465="sníž. přenesená",N465,0)</f>
        <v>0</v>
      </c>
      <c r="BI465" s="143">
        <f>IF(U465="nulová",N465,0)</f>
        <v>0</v>
      </c>
      <c r="BJ465" s="21" t="s">
        <v>75</v>
      </c>
      <c r="BK465" s="143">
        <f>ROUND(L465*K465,2)</f>
        <v>0</v>
      </c>
      <c r="BL465" s="21" t="s">
        <v>147</v>
      </c>
      <c r="BM465" s="21" t="s">
        <v>340</v>
      </c>
    </row>
    <row r="466" spans="2:51" s="10" customFormat="1" ht="25.5" customHeight="1" hidden="1">
      <c r="B466" s="144"/>
      <c r="C466" s="145"/>
      <c r="D466" s="145"/>
      <c r="E466" s="146"/>
      <c r="F466" s="222"/>
      <c r="G466" s="223"/>
      <c r="H466" s="223"/>
      <c r="I466" s="223"/>
      <c r="J466" s="145"/>
      <c r="K466" s="147"/>
      <c r="L466" s="145"/>
      <c r="M466" s="145"/>
      <c r="N466" s="145"/>
      <c r="O466" s="145"/>
      <c r="P466" s="145"/>
      <c r="Q466" s="145"/>
      <c r="R466" s="148"/>
      <c r="T466" s="149"/>
      <c r="U466" s="145"/>
      <c r="V466" s="145"/>
      <c r="W466" s="145"/>
      <c r="X466" s="145"/>
      <c r="Y466" s="145"/>
      <c r="Z466" s="145"/>
      <c r="AA466" s="150"/>
      <c r="AT466" s="151" t="s">
        <v>126</v>
      </c>
      <c r="AU466" s="151" t="s">
        <v>86</v>
      </c>
      <c r="AV466" s="10" t="s">
        <v>86</v>
      </c>
      <c r="AW466" s="10" t="s">
        <v>28</v>
      </c>
      <c r="AX466" s="10" t="s">
        <v>70</v>
      </c>
      <c r="AY466" s="151" t="s">
        <v>121</v>
      </c>
    </row>
    <row r="467" spans="2:51" s="12" customFormat="1" ht="16.5" customHeight="1" hidden="1">
      <c r="B467" s="159"/>
      <c r="C467" s="160"/>
      <c r="D467" s="160"/>
      <c r="E467" s="161"/>
      <c r="F467" s="219"/>
      <c r="G467" s="220"/>
      <c r="H467" s="220"/>
      <c r="I467" s="220"/>
      <c r="J467" s="160"/>
      <c r="K467" s="162"/>
      <c r="L467" s="160"/>
      <c r="M467" s="160"/>
      <c r="N467" s="160"/>
      <c r="O467" s="160"/>
      <c r="P467" s="160"/>
      <c r="Q467" s="160"/>
      <c r="R467" s="163"/>
      <c r="T467" s="164"/>
      <c r="U467" s="160"/>
      <c r="V467" s="160"/>
      <c r="W467" s="160"/>
      <c r="X467" s="160"/>
      <c r="Y467" s="160"/>
      <c r="Z467" s="160"/>
      <c r="AA467" s="165"/>
      <c r="AT467" s="166" t="s">
        <v>126</v>
      </c>
      <c r="AU467" s="166" t="s">
        <v>86</v>
      </c>
      <c r="AV467" s="12" t="s">
        <v>124</v>
      </c>
      <c r="AW467" s="12" t="s">
        <v>28</v>
      </c>
      <c r="AX467" s="12" t="s">
        <v>75</v>
      </c>
      <c r="AY467" s="166" t="s">
        <v>121</v>
      </c>
    </row>
    <row r="468" spans="2:65" s="1" customFormat="1" ht="0.5" hidden="1">
      <c r="B468" s="134"/>
      <c r="C468" s="167"/>
      <c r="D468" s="167"/>
      <c r="E468" s="168"/>
      <c r="F468" s="221"/>
      <c r="G468" s="221"/>
      <c r="H468" s="221"/>
      <c r="I468" s="221"/>
      <c r="J468" s="169"/>
      <c r="K468" s="170"/>
      <c r="L468" s="218"/>
      <c r="M468" s="218"/>
      <c r="N468" s="218"/>
      <c r="O468" s="215"/>
      <c r="P468" s="215"/>
      <c r="Q468" s="215"/>
      <c r="R468" s="139"/>
      <c r="T468" s="140" t="s">
        <v>5</v>
      </c>
      <c r="U468" s="43" t="s">
        <v>35</v>
      </c>
      <c r="V468" s="141">
        <v>0</v>
      </c>
      <c r="W468" s="141">
        <f>V468*K468</f>
        <v>0</v>
      </c>
      <c r="X468" s="141">
        <v>0.0182</v>
      </c>
      <c r="Y468" s="141">
        <f>X468*K468</f>
        <v>0</v>
      </c>
      <c r="Z468" s="141">
        <v>0</v>
      </c>
      <c r="AA468" s="142">
        <f>Z468*K468</f>
        <v>0</v>
      </c>
      <c r="AR468" s="21" t="s">
        <v>185</v>
      </c>
      <c r="AT468" s="21" t="s">
        <v>150</v>
      </c>
      <c r="AU468" s="21" t="s">
        <v>86</v>
      </c>
      <c r="AY468" s="21" t="s">
        <v>121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21" t="s">
        <v>75</v>
      </c>
      <c r="BK468" s="143">
        <f>ROUND(L468*K468,2)</f>
        <v>0</v>
      </c>
      <c r="BL468" s="21" t="s">
        <v>147</v>
      </c>
      <c r="BM468" s="21" t="s">
        <v>341</v>
      </c>
    </row>
    <row r="469" spans="2:65" s="1" customFormat="1" ht="25.5" customHeight="1" hidden="1">
      <c r="B469" s="134"/>
      <c r="C469" s="135"/>
      <c r="D469" s="135"/>
      <c r="E469" s="136"/>
      <c r="F469" s="214"/>
      <c r="G469" s="214"/>
      <c r="H469" s="214"/>
      <c r="I469" s="214"/>
      <c r="J469" s="137"/>
      <c r="K469" s="138"/>
      <c r="L469" s="215"/>
      <c r="M469" s="215"/>
      <c r="N469" s="215"/>
      <c r="O469" s="215"/>
      <c r="P469" s="215"/>
      <c r="Q469" s="215"/>
      <c r="R469" s="139"/>
      <c r="T469" s="140" t="s">
        <v>5</v>
      </c>
      <c r="U469" s="43" t="s">
        <v>35</v>
      </c>
      <c r="V469" s="141">
        <v>0</v>
      </c>
      <c r="W469" s="141">
        <f>V469*K469</f>
        <v>0</v>
      </c>
      <c r="X469" s="141">
        <v>0</v>
      </c>
      <c r="Y469" s="141">
        <f>X469*K469</f>
        <v>0</v>
      </c>
      <c r="Z469" s="141">
        <v>0</v>
      </c>
      <c r="AA469" s="142">
        <f>Z469*K469</f>
        <v>0</v>
      </c>
      <c r="AR469" s="21" t="s">
        <v>147</v>
      </c>
      <c r="AT469" s="21" t="s">
        <v>122</v>
      </c>
      <c r="AU469" s="21" t="s">
        <v>86</v>
      </c>
      <c r="AY469" s="21" t="s">
        <v>121</v>
      </c>
      <c r="BE469" s="143">
        <f>IF(U469="základní",N469,0)</f>
        <v>0</v>
      </c>
      <c r="BF469" s="143">
        <f>IF(U469="snížená",N469,0)</f>
        <v>0</v>
      </c>
      <c r="BG469" s="143">
        <f>IF(U469="zákl. přenesená",N469,0)</f>
        <v>0</v>
      </c>
      <c r="BH469" s="143">
        <f>IF(U469="sníž. přenesená",N469,0)</f>
        <v>0</v>
      </c>
      <c r="BI469" s="143">
        <f>IF(U469="nulová",N469,0)</f>
        <v>0</v>
      </c>
      <c r="BJ469" s="21" t="s">
        <v>75</v>
      </c>
      <c r="BK469" s="143">
        <f>ROUND(L469*K469,2)</f>
        <v>0</v>
      </c>
      <c r="BL469" s="21" t="s">
        <v>147</v>
      </c>
      <c r="BM469" s="21" t="s">
        <v>342</v>
      </c>
    </row>
    <row r="470" spans="2:63" s="9" customFormat="1" ht="29.5" customHeight="1" hidden="1">
      <c r="B470" s="123"/>
      <c r="C470" s="124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216"/>
      <c r="O470" s="217"/>
      <c r="P470" s="217"/>
      <c r="Q470" s="217"/>
      <c r="R470" s="126"/>
      <c r="T470" s="127"/>
      <c r="U470" s="124"/>
      <c r="V470" s="124"/>
      <c r="W470" s="128">
        <f>SUM(W471:W485)</f>
        <v>0</v>
      </c>
      <c r="X470" s="124"/>
      <c r="Y470" s="128">
        <f>SUM(Y471:Y485)</f>
        <v>0</v>
      </c>
      <c r="Z470" s="124"/>
      <c r="AA470" s="129">
        <f>SUM(AA471:AA485)</f>
        <v>0</v>
      </c>
      <c r="AR470" s="130" t="s">
        <v>86</v>
      </c>
      <c r="AT470" s="131" t="s">
        <v>69</v>
      </c>
      <c r="AU470" s="131" t="s">
        <v>75</v>
      </c>
      <c r="AY470" s="130" t="s">
        <v>121</v>
      </c>
      <c r="BK470" s="132">
        <f>SUM(BK471:BK485)</f>
        <v>0</v>
      </c>
    </row>
    <row r="471" spans="2:65" s="1" customFormat="1" ht="38" customHeight="1" hidden="1">
      <c r="B471" s="134"/>
      <c r="C471" s="135"/>
      <c r="D471" s="135"/>
      <c r="E471" s="136"/>
      <c r="F471" s="214"/>
      <c r="G471" s="214"/>
      <c r="H471" s="214"/>
      <c r="I471" s="214"/>
      <c r="J471" s="137"/>
      <c r="K471" s="138"/>
      <c r="L471" s="215"/>
      <c r="M471" s="215"/>
      <c r="N471" s="215"/>
      <c r="O471" s="215"/>
      <c r="P471" s="215"/>
      <c r="Q471" s="215"/>
      <c r="R471" s="139"/>
      <c r="T471" s="140" t="s">
        <v>5</v>
      </c>
      <c r="U471" s="43" t="s">
        <v>35</v>
      </c>
      <c r="V471" s="141">
        <v>0.793</v>
      </c>
      <c r="W471" s="141">
        <f>V471*K471</f>
        <v>0</v>
      </c>
      <c r="X471" s="141">
        <v>0.003</v>
      </c>
      <c r="Y471" s="141">
        <f>X471*K471</f>
        <v>0</v>
      </c>
      <c r="Z471" s="141">
        <v>0</v>
      </c>
      <c r="AA471" s="142">
        <f>Z471*K471</f>
        <v>0</v>
      </c>
      <c r="AR471" s="21" t="s">
        <v>147</v>
      </c>
      <c r="AT471" s="21" t="s">
        <v>122</v>
      </c>
      <c r="AU471" s="21" t="s">
        <v>86</v>
      </c>
      <c r="AY471" s="21" t="s">
        <v>121</v>
      </c>
      <c r="BE471" s="143">
        <f>IF(U471="základní",N471,0)</f>
        <v>0</v>
      </c>
      <c r="BF471" s="143">
        <f>IF(U471="snížená",N471,0)</f>
        <v>0</v>
      </c>
      <c r="BG471" s="143">
        <f>IF(U471="zákl. přenesená",N471,0)</f>
        <v>0</v>
      </c>
      <c r="BH471" s="143">
        <f>IF(U471="sníž. přenesená",N471,0)</f>
        <v>0</v>
      </c>
      <c r="BI471" s="143">
        <f>IF(U471="nulová",N471,0)</f>
        <v>0</v>
      </c>
      <c r="BJ471" s="21" t="s">
        <v>75</v>
      </c>
      <c r="BK471" s="143">
        <f>ROUND(L471*K471,2)</f>
        <v>0</v>
      </c>
      <c r="BL471" s="21" t="s">
        <v>147</v>
      </c>
      <c r="BM471" s="21" t="s">
        <v>343</v>
      </c>
    </row>
    <row r="472" spans="2:51" s="11" customFormat="1" ht="16.5" customHeight="1" hidden="1">
      <c r="B472" s="152"/>
      <c r="C472" s="153"/>
      <c r="D472" s="153"/>
      <c r="E472" s="154"/>
      <c r="F472" s="226"/>
      <c r="G472" s="227"/>
      <c r="H472" s="227"/>
      <c r="I472" s="227"/>
      <c r="J472" s="153"/>
      <c r="K472" s="154"/>
      <c r="L472" s="153"/>
      <c r="M472" s="153"/>
      <c r="N472" s="153"/>
      <c r="O472" s="153"/>
      <c r="P472" s="153"/>
      <c r="Q472" s="153"/>
      <c r="R472" s="155"/>
      <c r="T472" s="156"/>
      <c r="U472" s="153"/>
      <c r="V472" s="153"/>
      <c r="W472" s="153"/>
      <c r="X472" s="153"/>
      <c r="Y472" s="153"/>
      <c r="Z472" s="153"/>
      <c r="AA472" s="157"/>
      <c r="AT472" s="158" t="s">
        <v>126</v>
      </c>
      <c r="AU472" s="158" t="s">
        <v>86</v>
      </c>
      <c r="AV472" s="11" t="s">
        <v>75</v>
      </c>
      <c r="AW472" s="11" t="s">
        <v>28</v>
      </c>
      <c r="AX472" s="11" t="s">
        <v>70</v>
      </c>
      <c r="AY472" s="158" t="s">
        <v>121</v>
      </c>
    </row>
    <row r="473" spans="2:51" s="10" customFormat="1" ht="16.5" customHeight="1" hidden="1">
      <c r="B473" s="144"/>
      <c r="C473" s="145"/>
      <c r="D473" s="145"/>
      <c r="E473" s="146"/>
      <c r="F473" s="224"/>
      <c r="G473" s="225"/>
      <c r="H473" s="225"/>
      <c r="I473" s="225"/>
      <c r="J473" s="145"/>
      <c r="K473" s="147"/>
      <c r="L473" s="145"/>
      <c r="M473" s="145"/>
      <c r="N473" s="145"/>
      <c r="O473" s="145"/>
      <c r="P473" s="145"/>
      <c r="Q473" s="145"/>
      <c r="R473" s="148"/>
      <c r="T473" s="149"/>
      <c r="U473" s="145"/>
      <c r="V473" s="145"/>
      <c r="W473" s="145"/>
      <c r="X473" s="145"/>
      <c r="Y473" s="145"/>
      <c r="Z473" s="145"/>
      <c r="AA473" s="150"/>
      <c r="AT473" s="151" t="s">
        <v>126</v>
      </c>
      <c r="AU473" s="151" t="s">
        <v>86</v>
      </c>
      <c r="AV473" s="10" t="s">
        <v>86</v>
      </c>
      <c r="AW473" s="10" t="s">
        <v>28</v>
      </c>
      <c r="AX473" s="10" t="s">
        <v>70</v>
      </c>
      <c r="AY473" s="151" t="s">
        <v>121</v>
      </c>
    </row>
    <row r="474" spans="2:51" s="10" customFormat="1" ht="16.5" customHeight="1" hidden="1">
      <c r="B474" s="144"/>
      <c r="C474" s="145"/>
      <c r="D474" s="145"/>
      <c r="E474" s="146"/>
      <c r="F474" s="224"/>
      <c r="G474" s="225"/>
      <c r="H474" s="225"/>
      <c r="I474" s="225"/>
      <c r="J474" s="145"/>
      <c r="K474" s="147"/>
      <c r="L474" s="145"/>
      <c r="M474" s="145"/>
      <c r="N474" s="145"/>
      <c r="O474" s="145"/>
      <c r="P474" s="145"/>
      <c r="Q474" s="145"/>
      <c r="R474" s="148"/>
      <c r="T474" s="149"/>
      <c r="U474" s="145"/>
      <c r="V474" s="145"/>
      <c r="W474" s="145"/>
      <c r="X474" s="145"/>
      <c r="Y474" s="145"/>
      <c r="Z474" s="145"/>
      <c r="AA474" s="150"/>
      <c r="AT474" s="151" t="s">
        <v>126</v>
      </c>
      <c r="AU474" s="151" t="s">
        <v>86</v>
      </c>
      <c r="AV474" s="10" t="s">
        <v>86</v>
      </c>
      <c r="AW474" s="10" t="s">
        <v>28</v>
      </c>
      <c r="AX474" s="10" t="s">
        <v>70</v>
      </c>
      <c r="AY474" s="151" t="s">
        <v>121</v>
      </c>
    </row>
    <row r="475" spans="2:51" s="11" customFormat="1" ht="16.5" customHeight="1" hidden="1">
      <c r="B475" s="152"/>
      <c r="C475" s="153"/>
      <c r="D475" s="153"/>
      <c r="E475" s="154"/>
      <c r="F475" s="228"/>
      <c r="G475" s="229"/>
      <c r="H475" s="229"/>
      <c r="I475" s="229"/>
      <c r="J475" s="153"/>
      <c r="K475" s="154"/>
      <c r="L475" s="153"/>
      <c r="M475" s="153"/>
      <c r="N475" s="153"/>
      <c r="O475" s="153"/>
      <c r="P475" s="153"/>
      <c r="Q475" s="153"/>
      <c r="R475" s="155"/>
      <c r="T475" s="156"/>
      <c r="U475" s="153"/>
      <c r="V475" s="153"/>
      <c r="W475" s="153"/>
      <c r="X475" s="153"/>
      <c r="Y475" s="153"/>
      <c r="Z475" s="153"/>
      <c r="AA475" s="157"/>
      <c r="AT475" s="158" t="s">
        <v>126</v>
      </c>
      <c r="AU475" s="158" t="s">
        <v>86</v>
      </c>
      <c r="AV475" s="11" t="s">
        <v>75</v>
      </c>
      <c r="AW475" s="11" t="s">
        <v>28</v>
      </c>
      <c r="AX475" s="11" t="s">
        <v>70</v>
      </c>
      <c r="AY475" s="158" t="s">
        <v>121</v>
      </c>
    </row>
    <row r="476" spans="2:51" s="10" customFormat="1" ht="16.5" customHeight="1" hidden="1">
      <c r="B476" s="144"/>
      <c r="C476" s="145"/>
      <c r="D476" s="145"/>
      <c r="E476" s="146"/>
      <c r="F476" s="224"/>
      <c r="G476" s="225"/>
      <c r="H476" s="225"/>
      <c r="I476" s="225"/>
      <c r="J476" s="145"/>
      <c r="K476" s="147"/>
      <c r="L476" s="145"/>
      <c r="M476" s="145"/>
      <c r="N476" s="145"/>
      <c r="O476" s="145"/>
      <c r="P476" s="145"/>
      <c r="Q476" s="145"/>
      <c r="R476" s="148"/>
      <c r="T476" s="149"/>
      <c r="U476" s="145"/>
      <c r="V476" s="145"/>
      <c r="W476" s="145"/>
      <c r="X476" s="145"/>
      <c r="Y476" s="145"/>
      <c r="Z476" s="145"/>
      <c r="AA476" s="150"/>
      <c r="AT476" s="151" t="s">
        <v>126</v>
      </c>
      <c r="AU476" s="151" t="s">
        <v>86</v>
      </c>
      <c r="AV476" s="10" t="s">
        <v>86</v>
      </c>
      <c r="AW476" s="10" t="s">
        <v>28</v>
      </c>
      <c r="AX476" s="10" t="s">
        <v>70</v>
      </c>
      <c r="AY476" s="151" t="s">
        <v>121</v>
      </c>
    </row>
    <row r="477" spans="2:51" s="11" customFormat="1" ht="0.5" hidden="1">
      <c r="B477" s="152"/>
      <c r="C477" s="153"/>
      <c r="D477" s="153"/>
      <c r="E477" s="154"/>
      <c r="F477" s="228"/>
      <c r="G477" s="229"/>
      <c r="H477" s="229"/>
      <c r="I477" s="229"/>
      <c r="J477" s="153"/>
      <c r="K477" s="154"/>
      <c r="L477" s="153"/>
      <c r="M477" s="153"/>
      <c r="N477" s="153"/>
      <c r="O477" s="153"/>
      <c r="P477" s="153"/>
      <c r="Q477" s="153"/>
      <c r="R477" s="155"/>
      <c r="T477" s="156"/>
      <c r="U477" s="153"/>
      <c r="V477" s="153"/>
      <c r="W477" s="153"/>
      <c r="X477" s="153"/>
      <c r="Y477" s="153"/>
      <c r="Z477" s="153"/>
      <c r="AA477" s="157"/>
      <c r="AT477" s="158" t="s">
        <v>126</v>
      </c>
      <c r="AU477" s="158" t="s">
        <v>86</v>
      </c>
      <c r="AV477" s="11" t="s">
        <v>75</v>
      </c>
      <c r="AW477" s="11" t="s">
        <v>28</v>
      </c>
      <c r="AX477" s="11" t="s">
        <v>70</v>
      </c>
      <c r="AY477" s="158" t="s">
        <v>121</v>
      </c>
    </row>
    <row r="478" spans="2:51" s="10" customFormat="1" ht="16.5" customHeight="1" hidden="1">
      <c r="B478" s="144"/>
      <c r="C478" s="145"/>
      <c r="D478" s="145"/>
      <c r="E478" s="146"/>
      <c r="F478" s="224"/>
      <c r="G478" s="225"/>
      <c r="H478" s="225"/>
      <c r="I478" s="225"/>
      <c r="J478" s="145"/>
      <c r="K478" s="147"/>
      <c r="L478" s="145"/>
      <c r="M478" s="145"/>
      <c r="N478" s="145"/>
      <c r="O478" s="145"/>
      <c r="P478" s="145"/>
      <c r="Q478" s="145"/>
      <c r="R478" s="148"/>
      <c r="T478" s="149"/>
      <c r="U478" s="145"/>
      <c r="V478" s="145"/>
      <c r="W478" s="145"/>
      <c r="X478" s="145"/>
      <c r="Y478" s="145"/>
      <c r="Z478" s="145"/>
      <c r="AA478" s="150"/>
      <c r="AT478" s="151" t="s">
        <v>126</v>
      </c>
      <c r="AU478" s="151" t="s">
        <v>86</v>
      </c>
      <c r="AV478" s="10" t="s">
        <v>86</v>
      </c>
      <c r="AW478" s="10" t="s">
        <v>28</v>
      </c>
      <c r="AX478" s="10" t="s">
        <v>70</v>
      </c>
      <c r="AY478" s="151" t="s">
        <v>121</v>
      </c>
    </row>
    <row r="479" spans="2:51" s="11" customFormat="1" ht="16.5" customHeight="1" hidden="1">
      <c r="B479" s="152"/>
      <c r="C479" s="153"/>
      <c r="D479" s="153"/>
      <c r="E479" s="154"/>
      <c r="F479" s="228"/>
      <c r="G479" s="229"/>
      <c r="H479" s="229"/>
      <c r="I479" s="229"/>
      <c r="J479" s="153"/>
      <c r="K479" s="154"/>
      <c r="L479" s="153"/>
      <c r="M479" s="153"/>
      <c r="N479" s="153"/>
      <c r="O479" s="153"/>
      <c r="P479" s="153"/>
      <c r="Q479" s="153"/>
      <c r="R479" s="155"/>
      <c r="T479" s="156"/>
      <c r="U479" s="153"/>
      <c r="V479" s="153"/>
      <c r="W479" s="153"/>
      <c r="X479" s="153"/>
      <c r="Y479" s="153"/>
      <c r="Z479" s="153"/>
      <c r="AA479" s="157"/>
      <c r="AT479" s="158" t="s">
        <v>126</v>
      </c>
      <c r="AU479" s="158" t="s">
        <v>86</v>
      </c>
      <c r="AV479" s="11" t="s">
        <v>75</v>
      </c>
      <c r="AW479" s="11" t="s">
        <v>28</v>
      </c>
      <c r="AX479" s="11" t="s">
        <v>70</v>
      </c>
      <c r="AY479" s="158" t="s">
        <v>121</v>
      </c>
    </row>
    <row r="480" spans="2:51" s="10" customFormat="1" ht="25.5" customHeight="1" hidden="1">
      <c r="B480" s="144"/>
      <c r="C480" s="145"/>
      <c r="D480" s="145"/>
      <c r="E480" s="146"/>
      <c r="F480" s="224"/>
      <c r="G480" s="225"/>
      <c r="H480" s="225"/>
      <c r="I480" s="225"/>
      <c r="J480" s="145"/>
      <c r="K480" s="147"/>
      <c r="L480" s="145"/>
      <c r="M480" s="145"/>
      <c r="N480" s="145"/>
      <c r="O480" s="145"/>
      <c r="P480" s="145"/>
      <c r="Q480" s="145"/>
      <c r="R480" s="148"/>
      <c r="T480" s="149"/>
      <c r="U480" s="145"/>
      <c r="V480" s="145"/>
      <c r="W480" s="145"/>
      <c r="X480" s="145"/>
      <c r="Y480" s="145"/>
      <c r="Z480" s="145"/>
      <c r="AA480" s="150"/>
      <c r="AT480" s="151" t="s">
        <v>126</v>
      </c>
      <c r="AU480" s="151" t="s">
        <v>86</v>
      </c>
      <c r="AV480" s="10" t="s">
        <v>86</v>
      </c>
      <c r="AW480" s="10" t="s">
        <v>28</v>
      </c>
      <c r="AX480" s="10" t="s">
        <v>70</v>
      </c>
      <c r="AY480" s="151" t="s">
        <v>121</v>
      </c>
    </row>
    <row r="481" spans="2:51" s="12" customFormat="1" ht="16.5" customHeight="1" hidden="1">
      <c r="B481" s="159"/>
      <c r="C481" s="160"/>
      <c r="D481" s="160"/>
      <c r="E481" s="161"/>
      <c r="F481" s="219"/>
      <c r="G481" s="220"/>
      <c r="H481" s="220"/>
      <c r="I481" s="220"/>
      <c r="J481" s="160"/>
      <c r="K481" s="162"/>
      <c r="L481" s="160"/>
      <c r="M481" s="160"/>
      <c r="N481" s="160"/>
      <c r="O481" s="160"/>
      <c r="P481" s="160"/>
      <c r="Q481" s="160"/>
      <c r="R481" s="163"/>
      <c r="T481" s="164"/>
      <c r="U481" s="160"/>
      <c r="V481" s="160"/>
      <c r="W481" s="160"/>
      <c r="X481" s="160"/>
      <c r="Y481" s="160"/>
      <c r="Z481" s="160"/>
      <c r="AA481" s="165"/>
      <c r="AT481" s="166" t="s">
        <v>126</v>
      </c>
      <c r="AU481" s="166" t="s">
        <v>86</v>
      </c>
      <c r="AV481" s="12" t="s">
        <v>124</v>
      </c>
      <c r="AW481" s="12" t="s">
        <v>28</v>
      </c>
      <c r="AX481" s="12" t="s">
        <v>75</v>
      </c>
      <c r="AY481" s="166" t="s">
        <v>121</v>
      </c>
    </row>
    <row r="482" spans="2:65" s="1" customFormat="1" ht="25.5" customHeight="1" hidden="1">
      <c r="B482" s="134"/>
      <c r="C482" s="167"/>
      <c r="D482" s="167"/>
      <c r="E482" s="168"/>
      <c r="F482" s="221"/>
      <c r="G482" s="221"/>
      <c r="H482" s="221"/>
      <c r="I482" s="221"/>
      <c r="J482" s="169"/>
      <c r="K482" s="170"/>
      <c r="L482" s="218"/>
      <c r="M482" s="218"/>
      <c r="N482" s="218"/>
      <c r="O482" s="215"/>
      <c r="P482" s="215"/>
      <c r="Q482" s="215"/>
      <c r="R482" s="139"/>
      <c r="T482" s="140" t="s">
        <v>5</v>
      </c>
      <c r="U482" s="43" t="s">
        <v>35</v>
      </c>
      <c r="V482" s="141">
        <v>0</v>
      </c>
      <c r="W482" s="141">
        <f>V482*K482</f>
        <v>0</v>
      </c>
      <c r="X482" s="141">
        <v>0.0126</v>
      </c>
      <c r="Y482" s="141">
        <f>X482*K482</f>
        <v>0</v>
      </c>
      <c r="Z482" s="141">
        <v>0</v>
      </c>
      <c r="AA482" s="142">
        <f>Z482*K482</f>
        <v>0</v>
      </c>
      <c r="AR482" s="21" t="s">
        <v>185</v>
      </c>
      <c r="AT482" s="21" t="s">
        <v>150</v>
      </c>
      <c r="AU482" s="21" t="s">
        <v>86</v>
      </c>
      <c r="AY482" s="21" t="s">
        <v>121</v>
      </c>
      <c r="BE482" s="143">
        <f>IF(U482="základní",N482,0)</f>
        <v>0</v>
      </c>
      <c r="BF482" s="143">
        <f>IF(U482="snížená",N482,0)</f>
        <v>0</v>
      </c>
      <c r="BG482" s="143">
        <f>IF(U482="zákl. přenesená",N482,0)</f>
        <v>0</v>
      </c>
      <c r="BH482" s="143">
        <f>IF(U482="sníž. přenesená",N482,0)</f>
        <v>0</v>
      </c>
      <c r="BI482" s="143">
        <f>IF(U482="nulová",N482,0)</f>
        <v>0</v>
      </c>
      <c r="BJ482" s="21" t="s">
        <v>75</v>
      </c>
      <c r="BK482" s="143">
        <f>ROUND(L482*K482,2)</f>
        <v>0</v>
      </c>
      <c r="BL482" s="21" t="s">
        <v>147</v>
      </c>
      <c r="BM482" s="21" t="s">
        <v>344</v>
      </c>
    </row>
    <row r="483" spans="2:51" s="10" customFormat="1" ht="16.5" customHeight="1" hidden="1">
      <c r="B483" s="144"/>
      <c r="C483" s="145"/>
      <c r="D483" s="145"/>
      <c r="E483" s="146"/>
      <c r="F483" s="222"/>
      <c r="G483" s="223"/>
      <c r="H483" s="223"/>
      <c r="I483" s="223"/>
      <c r="J483" s="145"/>
      <c r="K483" s="147"/>
      <c r="L483" s="145"/>
      <c r="M483" s="145"/>
      <c r="N483" s="145"/>
      <c r="O483" s="145"/>
      <c r="P483" s="145"/>
      <c r="Q483" s="145"/>
      <c r="R483" s="148"/>
      <c r="T483" s="149"/>
      <c r="U483" s="145"/>
      <c r="V483" s="145"/>
      <c r="W483" s="145"/>
      <c r="X483" s="145"/>
      <c r="Y483" s="145"/>
      <c r="Z483" s="145"/>
      <c r="AA483" s="150"/>
      <c r="AT483" s="151" t="s">
        <v>126</v>
      </c>
      <c r="AU483" s="151" t="s">
        <v>86</v>
      </c>
      <c r="AV483" s="10" t="s">
        <v>86</v>
      </c>
      <c r="AW483" s="10" t="s">
        <v>28</v>
      </c>
      <c r="AX483" s="10" t="s">
        <v>70</v>
      </c>
      <c r="AY483" s="151" t="s">
        <v>121</v>
      </c>
    </row>
    <row r="484" spans="2:51" s="12" customFormat="1" ht="16.5" customHeight="1" hidden="1">
      <c r="B484" s="159"/>
      <c r="C484" s="160"/>
      <c r="D484" s="160"/>
      <c r="E484" s="161"/>
      <c r="F484" s="219"/>
      <c r="G484" s="220"/>
      <c r="H484" s="220"/>
      <c r="I484" s="220"/>
      <c r="J484" s="160"/>
      <c r="K484" s="162"/>
      <c r="L484" s="160"/>
      <c r="M484" s="160"/>
      <c r="N484" s="160"/>
      <c r="O484" s="160"/>
      <c r="P484" s="160"/>
      <c r="Q484" s="160"/>
      <c r="R484" s="163"/>
      <c r="T484" s="164"/>
      <c r="U484" s="160"/>
      <c r="V484" s="160"/>
      <c r="W484" s="160"/>
      <c r="X484" s="160"/>
      <c r="Y484" s="160"/>
      <c r="Z484" s="160"/>
      <c r="AA484" s="165"/>
      <c r="AT484" s="166" t="s">
        <v>126</v>
      </c>
      <c r="AU484" s="166" t="s">
        <v>86</v>
      </c>
      <c r="AV484" s="12" t="s">
        <v>124</v>
      </c>
      <c r="AW484" s="12" t="s">
        <v>28</v>
      </c>
      <c r="AX484" s="12" t="s">
        <v>75</v>
      </c>
      <c r="AY484" s="166" t="s">
        <v>121</v>
      </c>
    </row>
    <row r="485" spans="2:65" s="1" customFormat="1" ht="25.5" customHeight="1" hidden="1">
      <c r="B485" s="134"/>
      <c r="C485" s="135"/>
      <c r="D485" s="135"/>
      <c r="E485" s="136"/>
      <c r="F485" s="214"/>
      <c r="G485" s="214"/>
      <c r="H485" s="214"/>
      <c r="I485" s="214"/>
      <c r="J485" s="137"/>
      <c r="K485" s="138"/>
      <c r="L485" s="215"/>
      <c r="M485" s="215"/>
      <c r="N485" s="215"/>
      <c r="O485" s="215"/>
      <c r="P485" s="215"/>
      <c r="Q485" s="215"/>
      <c r="R485" s="139"/>
      <c r="T485" s="140" t="s">
        <v>5</v>
      </c>
      <c r="U485" s="43" t="s">
        <v>35</v>
      </c>
      <c r="V485" s="141">
        <v>0</v>
      </c>
      <c r="W485" s="141">
        <f>V485*K485</f>
        <v>0</v>
      </c>
      <c r="X485" s="141">
        <v>0</v>
      </c>
      <c r="Y485" s="141">
        <f>X485*K485</f>
        <v>0</v>
      </c>
      <c r="Z485" s="141">
        <v>0</v>
      </c>
      <c r="AA485" s="142">
        <f>Z485*K485</f>
        <v>0</v>
      </c>
      <c r="AR485" s="21" t="s">
        <v>147</v>
      </c>
      <c r="AT485" s="21" t="s">
        <v>122</v>
      </c>
      <c r="AU485" s="21" t="s">
        <v>86</v>
      </c>
      <c r="AY485" s="21" t="s">
        <v>121</v>
      </c>
      <c r="BE485" s="143">
        <f>IF(U485="základní",N485,0)</f>
        <v>0</v>
      </c>
      <c r="BF485" s="143">
        <f>IF(U485="snížená",N485,0)</f>
        <v>0</v>
      </c>
      <c r="BG485" s="143">
        <f>IF(U485="zákl. přenesená",N485,0)</f>
        <v>0</v>
      </c>
      <c r="BH485" s="143">
        <f>IF(U485="sníž. přenesená",N485,0)</f>
        <v>0</v>
      </c>
      <c r="BI485" s="143">
        <f>IF(U485="nulová",N485,0)</f>
        <v>0</v>
      </c>
      <c r="BJ485" s="21" t="s">
        <v>75</v>
      </c>
      <c r="BK485" s="143">
        <f>ROUND(L485*K485,2)</f>
        <v>0</v>
      </c>
      <c r="BL485" s="21" t="s">
        <v>147</v>
      </c>
      <c r="BM485" s="21" t="s">
        <v>345</v>
      </c>
    </row>
    <row r="486" spans="2:63" s="9" customFormat="1" ht="29.9" customHeight="1">
      <c r="B486" s="123"/>
      <c r="C486" s="124"/>
      <c r="D486" s="133" t="s">
        <v>101</v>
      </c>
      <c r="E486" s="133"/>
      <c r="F486" s="133"/>
      <c r="G486" s="133"/>
      <c r="H486" s="133"/>
      <c r="I486" s="133"/>
      <c r="J486" s="133"/>
      <c r="K486" s="133"/>
      <c r="L486" s="133"/>
      <c r="M486" s="133"/>
      <c r="N486" s="216"/>
      <c r="O486" s="217"/>
      <c r="P486" s="217"/>
      <c r="Q486" s="217"/>
      <c r="R486" s="126"/>
      <c r="T486" s="127"/>
      <c r="U486" s="124"/>
      <c r="V486" s="124"/>
      <c r="W486" s="128">
        <f>SUM(W487:W494)</f>
        <v>1.7239999999999998</v>
      </c>
      <c r="X486" s="124"/>
      <c r="Y486" s="128">
        <f>SUM(Y487:Y494)</f>
        <v>0.00125</v>
      </c>
      <c r="Z486" s="124"/>
      <c r="AA486" s="129">
        <f>SUM(AA487:AA494)</f>
        <v>0</v>
      </c>
      <c r="AR486" s="130" t="s">
        <v>86</v>
      </c>
      <c r="AT486" s="131" t="s">
        <v>69</v>
      </c>
      <c r="AU486" s="131" t="s">
        <v>75</v>
      </c>
      <c r="AY486" s="130" t="s">
        <v>121</v>
      </c>
      <c r="BK486" s="132">
        <f>SUM(BK487:BK494)</f>
        <v>0</v>
      </c>
    </row>
    <row r="487" spans="2:65" s="1" customFormat="1" ht="25.5" customHeight="1">
      <c r="B487" s="134"/>
      <c r="C487" s="135">
        <v>22</v>
      </c>
      <c r="D487" s="135" t="s">
        <v>122</v>
      </c>
      <c r="E487" s="136" t="s">
        <v>346</v>
      </c>
      <c r="F487" s="214" t="s">
        <v>347</v>
      </c>
      <c r="G487" s="214"/>
      <c r="H487" s="214"/>
      <c r="I487" s="214"/>
      <c r="J487" s="137" t="s">
        <v>138</v>
      </c>
      <c r="K487" s="138">
        <v>20</v>
      </c>
      <c r="L487" s="215"/>
      <c r="M487" s="215"/>
      <c r="N487" s="215"/>
      <c r="O487" s="215"/>
      <c r="P487" s="215"/>
      <c r="Q487" s="215"/>
      <c r="R487" s="139"/>
      <c r="T487" s="140" t="s">
        <v>5</v>
      </c>
      <c r="U487" s="43" t="s">
        <v>35</v>
      </c>
      <c r="V487" s="141">
        <v>0.02</v>
      </c>
      <c r="W487" s="141">
        <f>V487*K487</f>
        <v>0.4</v>
      </c>
      <c r="X487" s="141">
        <v>0</v>
      </c>
      <c r="Y487" s="141">
        <f>X487*K487</f>
        <v>0</v>
      </c>
      <c r="Z487" s="141">
        <v>0</v>
      </c>
      <c r="AA487" s="142">
        <f>Z487*K487</f>
        <v>0</v>
      </c>
      <c r="AR487" s="21" t="s">
        <v>147</v>
      </c>
      <c r="AT487" s="21" t="s">
        <v>122</v>
      </c>
      <c r="AU487" s="21" t="s">
        <v>86</v>
      </c>
      <c r="AY487" s="21" t="s">
        <v>121</v>
      </c>
      <c r="BE487" s="143">
        <f>IF(U487="základní",N487,0)</f>
        <v>0</v>
      </c>
      <c r="BF487" s="143">
        <f>IF(U487="snížená",N487,0)</f>
        <v>0</v>
      </c>
      <c r="BG487" s="143">
        <f>IF(U487="zákl. přenesená",N487,0)</f>
        <v>0</v>
      </c>
      <c r="BH487" s="143">
        <f>IF(U487="sníž. přenesená",N487,0)</f>
        <v>0</v>
      </c>
      <c r="BI487" s="143">
        <f>IF(U487="nulová",N487,0)</f>
        <v>0</v>
      </c>
      <c r="BJ487" s="21" t="s">
        <v>75</v>
      </c>
      <c r="BK487" s="143">
        <f>ROUND(L487*K487,2)</f>
        <v>0</v>
      </c>
      <c r="BL487" s="21" t="s">
        <v>147</v>
      </c>
      <c r="BM487" s="21" t="s">
        <v>348</v>
      </c>
    </row>
    <row r="488" spans="2:65" s="1" customFormat="1" ht="16.5" customHeight="1" hidden="1">
      <c r="B488" s="134"/>
      <c r="C488" s="167"/>
      <c r="D488" s="167"/>
      <c r="E488" s="168"/>
      <c r="F488" s="221"/>
      <c r="G488" s="221"/>
      <c r="H488" s="221"/>
      <c r="I488" s="221"/>
      <c r="J488" s="169"/>
      <c r="K488" s="170"/>
      <c r="L488" s="218"/>
      <c r="M488" s="218"/>
      <c r="N488" s="218"/>
      <c r="O488" s="215"/>
      <c r="P488" s="215"/>
      <c r="Q488" s="215"/>
      <c r="R488" s="139"/>
      <c r="T488" s="140" t="s">
        <v>5</v>
      </c>
      <c r="U488" s="43" t="s">
        <v>35</v>
      </c>
      <c r="V488" s="141">
        <v>0</v>
      </c>
      <c r="W488" s="141">
        <f>V488*K488</f>
        <v>0</v>
      </c>
      <c r="X488" s="141">
        <v>0.00012</v>
      </c>
      <c r="Y488" s="141">
        <f>X488*K488</f>
        <v>0</v>
      </c>
      <c r="Z488" s="141">
        <v>0</v>
      </c>
      <c r="AA488" s="142">
        <f>Z488*K488</f>
        <v>0</v>
      </c>
      <c r="AR488" s="21" t="s">
        <v>185</v>
      </c>
      <c r="AT488" s="21" t="s">
        <v>150</v>
      </c>
      <c r="AU488" s="21" t="s">
        <v>86</v>
      </c>
      <c r="AY488" s="21" t="s">
        <v>121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21" t="s">
        <v>75</v>
      </c>
      <c r="BK488" s="143">
        <f>ROUND(L488*K488,2)</f>
        <v>0</v>
      </c>
      <c r="BL488" s="21" t="s">
        <v>147</v>
      </c>
      <c r="BM488" s="21" t="s">
        <v>349</v>
      </c>
    </row>
    <row r="489" spans="2:65" s="1" customFormat="1" ht="25.5" customHeight="1">
      <c r="B489" s="134"/>
      <c r="C489" s="135">
        <v>23</v>
      </c>
      <c r="D489" s="135" t="s">
        <v>122</v>
      </c>
      <c r="E489" s="136" t="s">
        <v>350</v>
      </c>
      <c r="F489" s="214" t="s">
        <v>351</v>
      </c>
      <c r="G489" s="214"/>
      <c r="H489" s="214"/>
      <c r="I489" s="214"/>
      <c r="J489" s="137" t="s">
        <v>140</v>
      </c>
      <c r="K489" s="138">
        <v>2</v>
      </c>
      <c r="L489" s="215"/>
      <c r="M489" s="215"/>
      <c r="N489" s="215"/>
      <c r="O489" s="215"/>
      <c r="P489" s="215"/>
      <c r="Q489" s="215"/>
      <c r="R489" s="139"/>
      <c r="T489" s="140" t="s">
        <v>5</v>
      </c>
      <c r="U489" s="43" t="s">
        <v>35</v>
      </c>
      <c r="V489" s="141">
        <v>0.3</v>
      </c>
      <c r="W489" s="141">
        <f>V489*K489</f>
        <v>0.6</v>
      </c>
      <c r="X489" s="141">
        <v>0.00034</v>
      </c>
      <c r="Y489" s="141">
        <f>X489*K489</f>
        <v>0.00068</v>
      </c>
      <c r="Z489" s="141">
        <v>0</v>
      </c>
      <c r="AA489" s="142">
        <f>Z489*K489</f>
        <v>0</v>
      </c>
      <c r="AR489" s="21" t="s">
        <v>147</v>
      </c>
      <c r="AT489" s="21" t="s">
        <v>122</v>
      </c>
      <c r="AU489" s="21" t="s">
        <v>86</v>
      </c>
      <c r="AY489" s="21" t="s">
        <v>121</v>
      </c>
      <c r="BE489" s="143">
        <f>IF(U489="základní",N489,0)</f>
        <v>0</v>
      </c>
      <c r="BF489" s="143">
        <f>IF(U489="snížená",N489,0)</f>
        <v>0</v>
      </c>
      <c r="BG489" s="143">
        <f>IF(U489="zákl. přenesená",N489,0)</f>
        <v>0</v>
      </c>
      <c r="BH489" s="143">
        <f>IF(U489="sníž. přenesená",N489,0)</f>
        <v>0</v>
      </c>
      <c r="BI489" s="143">
        <f>IF(U489="nulová",N489,0)</f>
        <v>0</v>
      </c>
      <c r="BJ489" s="21" t="s">
        <v>75</v>
      </c>
      <c r="BK489" s="143">
        <f>ROUND(L489*K489,2)</f>
        <v>0</v>
      </c>
      <c r="BL489" s="21" t="s">
        <v>147</v>
      </c>
      <c r="BM489" s="21" t="s">
        <v>352</v>
      </c>
    </row>
    <row r="490" spans="2:65" s="1" customFormat="1" ht="25.5" customHeight="1">
      <c r="B490" s="134"/>
      <c r="C490" s="135">
        <v>24</v>
      </c>
      <c r="D490" s="135" t="s">
        <v>122</v>
      </c>
      <c r="E490" s="136" t="s">
        <v>353</v>
      </c>
      <c r="F490" s="214" t="s">
        <v>354</v>
      </c>
      <c r="G490" s="214"/>
      <c r="H490" s="214"/>
      <c r="I490" s="214"/>
      <c r="J490" s="137" t="s">
        <v>140</v>
      </c>
      <c r="K490" s="138">
        <v>2</v>
      </c>
      <c r="L490" s="215"/>
      <c r="M490" s="215"/>
      <c r="N490" s="215"/>
      <c r="O490" s="215"/>
      <c r="P490" s="215"/>
      <c r="Q490" s="215"/>
      <c r="R490" s="139"/>
      <c r="T490" s="140" t="s">
        <v>5</v>
      </c>
      <c r="U490" s="43" t="s">
        <v>35</v>
      </c>
      <c r="V490" s="141">
        <v>0.184</v>
      </c>
      <c r="W490" s="141">
        <f>V490*K490</f>
        <v>0.368</v>
      </c>
      <c r="X490" s="141">
        <v>0.00014</v>
      </c>
      <c r="Y490" s="141">
        <f>X490*K490</f>
        <v>0.00028</v>
      </c>
      <c r="Z490" s="141">
        <v>0</v>
      </c>
      <c r="AA490" s="142">
        <f>Z490*K490</f>
        <v>0</v>
      </c>
      <c r="AR490" s="21" t="s">
        <v>147</v>
      </c>
      <c r="AT490" s="21" t="s">
        <v>122</v>
      </c>
      <c r="AU490" s="21" t="s">
        <v>86</v>
      </c>
      <c r="AY490" s="21" t="s">
        <v>121</v>
      </c>
      <c r="BE490" s="143">
        <f>IF(U490="základní",N490,0)</f>
        <v>0</v>
      </c>
      <c r="BF490" s="143">
        <f>IF(U490="snížená",N490,0)</f>
        <v>0</v>
      </c>
      <c r="BG490" s="143">
        <f>IF(U490="zákl. přenesená",N490,0)</f>
        <v>0</v>
      </c>
      <c r="BH490" s="143">
        <f>IF(U490="sníž. přenesená",N490,0)</f>
        <v>0</v>
      </c>
      <c r="BI490" s="143">
        <f>IF(U490="nulová",N490,0)</f>
        <v>0</v>
      </c>
      <c r="BJ490" s="21" t="s">
        <v>75</v>
      </c>
      <c r="BK490" s="143">
        <f>ROUND(L490*K490,2)</f>
        <v>0</v>
      </c>
      <c r="BL490" s="21" t="s">
        <v>147</v>
      </c>
      <c r="BM490" s="21" t="s">
        <v>355</v>
      </c>
    </row>
    <row r="491" spans="2:51" s="10" customFormat="1" ht="16.5" customHeight="1" hidden="1">
      <c r="B491" s="144"/>
      <c r="C491" s="145"/>
      <c r="D491" s="145"/>
      <c r="E491" s="146"/>
      <c r="F491" s="222"/>
      <c r="G491" s="223"/>
      <c r="H491" s="223"/>
      <c r="I491" s="223"/>
      <c r="J491" s="145"/>
      <c r="K491" s="147"/>
      <c r="L491" s="145"/>
      <c r="M491" s="145"/>
      <c r="N491" s="145"/>
      <c r="O491" s="145"/>
      <c r="P491" s="145"/>
      <c r="Q491" s="145"/>
      <c r="R491" s="148"/>
      <c r="T491" s="149"/>
      <c r="U491" s="145"/>
      <c r="V491" s="145"/>
      <c r="W491" s="145"/>
      <c r="X491" s="145"/>
      <c r="Y491" s="145"/>
      <c r="Z491" s="145"/>
      <c r="AA491" s="150"/>
      <c r="AT491" s="151" t="s">
        <v>126</v>
      </c>
      <c r="AU491" s="151" t="s">
        <v>86</v>
      </c>
      <c r="AV491" s="10" t="s">
        <v>86</v>
      </c>
      <c r="AW491" s="10" t="s">
        <v>28</v>
      </c>
      <c r="AX491" s="10" t="s">
        <v>70</v>
      </c>
      <c r="AY491" s="151" t="s">
        <v>121</v>
      </c>
    </row>
    <row r="492" spans="2:51" s="12" customFormat="1" ht="16.5" customHeight="1" hidden="1">
      <c r="B492" s="159"/>
      <c r="C492" s="160"/>
      <c r="D492" s="160"/>
      <c r="E492" s="161"/>
      <c r="F492" s="219"/>
      <c r="G492" s="220"/>
      <c r="H492" s="220"/>
      <c r="I492" s="220"/>
      <c r="J492" s="160"/>
      <c r="K492" s="162"/>
      <c r="L492" s="160"/>
      <c r="M492" s="160"/>
      <c r="N492" s="160"/>
      <c r="O492" s="160"/>
      <c r="P492" s="160"/>
      <c r="Q492" s="160"/>
      <c r="R492" s="163"/>
      <c r="T492" s="164"/>
      <c r="U492" s="160"/>
      <c r="V492" s="160"/>
      <c r="W492" s="160"/>
      <c r="X492" s="160"/>
      <c r="Y492" s="160"/>
      <c r="Z492" s="160"/>
      <c r="AA492" s="165"/>
      <c r="AT492" s="166" t="s">
        <v>126</v>
      </c>
      <c r="AU492" s="166" t="s">
        <v>86</v>
      </c>
      <c r="AV492" s="12" t="s">
        <v>124</v>
      </c>
      <c r="AW492" s="12" t="s">
        <v>28</v>
      </c>
      <c r="AX492" s="12" t="s">
        <v>75</v>
      </c>
      <c r="AY492" s="166" t="s">
        <v>121</v>
      </c>
    </row>
    <row r="493" spans="2:65" s="1" customFormat="1" ht="38.25" customHeight="1">
      <c r="B493" s="134"/>
      <c r="C493" s="135">
        <v>25</v>
      </c>
      <c r="D493" s="135" t="s">
        <v>122</v>
      </c>
      <c r="E493" s="136" t="s">
        <v>356</v>
      </c>
      <c r="F493" s="214" t="s">
        <v>357</v>
      </c>
      <c r="G493" s="214"/>
      <c r="H493" s="214"/>
      <c r="I493" s="214"/>
      <c r="J493" s="137" t="s">
        <v>140</v>
      </c>
      <c r="K493" s="138">
        <v>1</v>
      </c>
      <c r="L493" s="215"/>
      <c r="M493" s="215"/>
      <c r="N493" s="215"/>
      <c r="O493" s="215"/>
      <c r="P493" s="215"/>
      <c r="Q493" s="215"/>
      <c r="R493" s="139"/>
      <c r="T493" s="140" t="s">
        <v>5</v>
      </c>
      <c r="U493" s="43" t="s">
        <v>35</v>
      </c>
      <c r="V493" s="141">
        <v>0.184</v>
      </c>
      <c r="W493" s="141">
        <f>V493*K493</f>
        <v>0.184</v>
      </c>
      <c r="X493" s="141">
        <v>0.00017</v>
      </c>
      <c r="Y493" s="141">
        <f>X493*K493</f>
        <v>0.00017</v>
      </c>
      <c r="Z493" s="141">
        <v>0</v>
      </c>
      <c r="AA493" s="142">
        <f>Z493*K493</f>
        <v>0</v>
      </c>
      <c r="AR493" s="21" t="s">
        <v>147</v>
      </c>
      <c r="AT493" s="21" t="s">
        <v>122</v>
      </c>
      <c r="AU493" s="21" t="s">
        <v>86</v>
      </c>
      <c r="AY493" s="21" t="s">
        <v>121</v>
      </c>
      <c r="BE493" s="143">
        <f>IF(U493="základní",N493,0)</f>
        <v>0</v>
      </c>
      <c r="BF493" s="143">
        <f>IF(U493="snížená",N493,0)</f>
        <v>0</v>
      </c>
      <c r="BG493" s="143">
        <f>IF(U493="zákl. přenesená",N493,0)</f>
        <v>0</v>
      </c>
      <c r="BH493" s="143">
        <f>IF(U493="sníž. přenesená",N493,0)</f>
        <v>0</v>
      </c>
      <c r="BI493" s="143">
        <f>IF(U493="nulová",N493,0)</f>
        <v>0</v>
      </c>
      <c r="BJ493" s="21" t="s">
        <v>75</v>
      </c>
      <c r="BK493" s="143">
        <f>ROUND(L493*K493,2)</f>
        <v>0</v>
      </c>
      <c r="BL493" s="21" t="s">
        <v>147</v>
      </c>
      <c r="BM493" s="21" t="s">
        <v>358</v>
      </c>
    </row>
    <row r="494" spans="2:65" s="1" customFormat="1" ht="25.5" customHeight="1">
      <c r="B494" s="134"/>
      <c r="C494" s="135">
        <v>26</v>
      </c>
      <c r="D494" s="135" t="s">
        <v>122</v>
      </c>
      <c r="E494" s="136" t="s">
        <v>359</v>
      </c>
      <c r="F494" s="214" t="s">
        <v>360</v>
      </c>
      <c r="G494" s="214"/>
      <c r="H494" s="214"/>
      <c r="I494" s="214"/>
      <c r="J494" s="137" t="s">
        <v>140</v>
      </c>
      <c r="K494" s="138">
        <v>1</v>
      </c>
      <c r="L494" s="215"/>
      <c r="M494" s="215"/>
      <c r="N494" s="215"/>
      <c r="O494" s="215"/>
      <c r="P494" s="215"/>
      <c r="Q494" s="215"/>
      <c r="R494" s="139"/>
      <c r="T494" s="140" t="s">
        <v>5</v>
      </c>
      <c r="U494" s="43" t="s">
        <v>35</v>
      </c>
      <c r="V494" s="141">
        <v>0.172</v>
      </c>
      <c r="W494" s="141">
        <f>V494*K494</f>
        <v>0.172</v>
      </c>
      <c r="X494" s="141">
        <v>0.00012</v>
      </c>
      <c r="Y494" s="141">
        <f>X494*K494</f>
        <v>0.00012</v>
      </c>
      <c r="Z494" s="141">
        <v>0</v>
      </c>
      <c r="AA494" s="142">
        <f>Z494*K494</f>
        <v>0</v>
      </c>
      <c r="AR494" s="21" t="s">
        <v>147</v>
      </c>
      <c r="AT494" s="21" t="s">
        <v>122</v>
      </c>
      <c r="AU494" s="21" t="s">
        <v>86</v>
      </c>
      <c r="AY494" s="21" t="s">
        <v>121</v>
      </c>
      <c r="BE494" s="143">
        <f>IF(U494="základní",N494,0)</f>
        <v>0</v>
      </c>
      <c r="BF494" s="143">
        <f>IF(U494="snížená",N494,0)</f>
        <v>0</v>
      </c>
      <c r="BG494" s="143">
        <f>IF(U494="zákl. přenesená",N494,0)</f>
        <v>0</v>
      </c>
      <c r="BH494" s="143">
        <f>IF(U494="sníž. přenesená",N494,0)</f>
        <v>0</v>
      </c>
      <c r="BI494" s="143">
        <f>IF(U494="nulová",N494,0)</f>
        <v>0</v>
      </c>
      <c r="BJ494" s="21" t="s">
        <v>75</v>
      </c>
      <c r="BK494" s="143">
        <f>ROUND(L494*K494,2)</f>
        <v>0</v>
      </c>
      <c r="BL494" s="21" t="s">
        <v>147</v>
      </c>
      <c r="BM494" s="21" t="s">
        <v>361</v>
      </c>
    </row>
    <row r="495" spans="2:63" s="9" customFormat="1" ht="29.9" customHeight="1">
      <c r="B495" s="123"/>
      <c r="C495" s="124"/>
      <c r="D495" s="133" t="s">
        <v>102</v>
      </c>
      <c r="E495" s="133"/>
      <c r="F495" s="133"/>
      <c r="G495" s="133"/>
      <c r="H495" s="133"/>
      <c r="I495" s="133"/>
      <c r="J495" s="133"/>
      <c r="K495" s="133"/>
      <c r="L495" s="133"/>
      <c r="M495" s="133"/>
      <c r="N495" s="216"/>
      <c r="O495" s="217"/>
      <c r="P495" s="217"/>
      <c r="Q495" s="217"/>
      <c r="R495" s="126"/>
      <c r="T495" s="127"/>
      <c r="U495" s="124"/>
      <c r="V495" s="124"/>
      <c r="W495" s="128">
        <f>W496</f>
        <v>32.24</v>
      </c>
      <c r="X495" s="124"/>
      <c r="Y495" s="128">
        <f>Y496</f>
        <v>0.08059999999999999</v>
      </c>
      <c r="Z495" s="124"/>
      <c r="AA495" s="129">
        <f>AA496</f>
        <v>0</v>
      </c>
      <c r="AR495" s="130" t="s">
        <v>86</v>
      </c>
      <c r="AT495" s="131" t="s">
        <v>69</v>
      </c>
      <c r="AU495" s="131" t="s">
        <v>75</v>
      </c>
      <c r="AY495" s="130" t="s">
        <v>121</v>
      </c>
      <c r="BK495" s="132">
        <f>BK496</f>
        <v>0</v>
      </c>
    </row>
    <row r="496" spans="2:65" s="1" customFormat="1" ht="38.25" customHeight="1">
      <c r="B496" s="134"/>
      <c r="C496" s="135">
        <v>27</v>
      </c>
      <c r="D496" s="135" t="s">
        <v>122</v>
      </c>
      <c r="E496" s="136" t="s">
        <v>362</v>
      </c>
      <c r="F496" s="214" t="s">
        <v>363</v>
      </c>
      <c r="G496" s="214"/>
      <c r="H496" s="214"/>
      <c r="I496" s="214"/>
      <c r="J496" s="137" t="s">
        <v>140</v>
      </c>
      <c r="K496" s="138">
        <v>310</v>
      </c>
      <c r="L496" s="215"/>
      <c r="M496" s="215"/>
      <c r="N496" s="215"/>
      <c r="O496" s="215"/>
      <c r="P496" s="215"/>
      <c r="Q496" s="215"/>
      <c r="R496" s="139"/>
      <c r="T496" s="140" t="s">
        <v>5</v>
      </c>
      <c r="U496" s="43" t="s">
        <v>35</v>
      </c>
      <c r="V496" s="141">
        <v>0.104</v>
      </c>
      <c r="W496" s="141">
        <f>V496*K496</f>
        <v>32.24</v>
      </c>
      <c r="X496" s="141">
        <v>0.00026</v>
      </c>
      <c r="Y496" s="141">
        <f>X496*K496</f>
        <v>0.08059999999999999</v>
      </c>
      <c r="Z496" s="141">
        <v>0</v>
      </c>
      <c r="AA496" s="142">
        <f>Z496*K496</f>
        <v>0</v>
      </c>
      <c r="AR496" s="21" t="s">
        <v>147</v>
      </c>
      <c r="AT496" s="21" t="s">
        <v>122</v>
      </c>
      <c r="AU496" s="21" t="s">
        <v>86</v>
      </c>
      <c r="AY496" s="21" t="s">
        <v>121</v>
      </c>
      <c r="BE496" s="143">
        <f>IF(U496="základní",N496,0)</f>
        <v>0</v>
      </c>
      <c r="BF496" s="143">
        <f>IF(U496="snížená",N496,0)</f>
        <v>0</v>
      </c>
      <c r="BG496" s="143">
        <f>IF(U496="zákl. přenesená",N496,0)</f>
        <v>0</v>
      </c>
      <c r="BH496" s="143">
        <f>IF(U496="sníž. přenesená",N496,0)</f>
        <v>0</v>
      </c>
      <c r="BI496" s="143">
        <f>IF(U496="nulová",N496,0)</f>
        <v>0</v>
      </c>
      <c r="BJ496" s="21" t="s">
        <v>75</v>
      </c>
      <c r="BK496" s="143">
        <f>ROUND(L496*K496,2)</f>
        <v>0</v>
      </c>
      <c r="BL496" s="21" t="s">
        <v>147</v>
      </c>
      <c r="BM496" s="21" t="s">
        <v>364</v>
      </c>
    </row>
    <row r="497" spans="2:63" s="9" customFormat="1" ht="37.4" customHeight="1">
      <c r="B497" s="123"/>
      <c r="C497" s="124"/>
      <c r="D497" s="125" t="s">
        <v>103</v>
      </c>
      <c r="E497" s="125"/>
      <c r="F497" s="125"/>
      <c r="G497" s="125"/>
      <c r="H497" s="125"/>
      <c r="I497" s="125"/>
      <c r="J497" s="125"/>
      <c r="K497" s="125"/>
      <c r="L497" s="125"/>
      <c r="M497" s="125"/>
      <c r="N497" s="230"/>
      <c r="O497" s="231"/>
      <c r="P497" s="231"/>
      <c r="Q497" s="231"/>
      <c r="R497" s="126"/>
      <c r="T497" s="127"/>
      <c r="U497" s="124"/>
      <c r="V497" s="124"/>
      <c r="W497" s="128">
        <f>W498+W500+W502+W504</f>
        <v>0</v>
      </c>
      <c r="X497" s="124"/>
      <c r="Y497" s="128">
        <f>Y498+Y500+Y502+Y504</f>
        <v>0</v>
      </c>
      <c r="Z497" s="124"/>
      <c r="AA497" s="129">
        <f>AA498+AA500+AA502+AA504</f>
        <v>0</v>
      </c>
      <c r="AR497" s="130" t="s">
        <v>131</v>
      </c>
      <c r="AT497" s="131" t="s">
        <v>69</v>
      </c>
      <c r="AU497" s="131" t="s">
        <v>70</v>
      </c>
      <c r="AY497" s="130" t="s">
        <v>121</v>
      </c>
      <c r="BK497" s="132">
        <f>BK498+BK500+BK502+BK504</f>
        <v>0</v>
      </c>
    </row>
    <row r="498" spans="2:63" s="9" customFormat="1" ht="19.9" customHeight="1">
      <c r="B498" s="123"/>
      <c r="C498" s="124"/>
      <c r="D498" s="133" t="s">
        <v>104</v>
      </c>
      <c r="E498" s="133"/>
      <c r="F498" s="133"/>
      <c r="G498" s="133"/>
      <c r="H498" s="133"/>
      <c r="I498" s="133"/>
      <c r="J498" s="133"/>
      <c r="K498" s="133"/>
      <c r="L498" s="133"/>
      <c r="M498" s="133"/>
      <c r="N498" s="232"/>
      <c r="O498" s="233"/>
      <c r="P498" s="233"/>
      <c r="Q498" s="233"/>
      <c r="R498" s="126"/>
      <c r="T498" s="127"/>
      <c r="U498" s="124"/>
      <c r="V498" s="124"/>
      <c r="W498" s="128">
        <f>W499</f>
        <v>0</v>
      </c>
      <c r="X498" s="124"/>
      <c r="Y498" s="128">
        <f>Y499</f>
        <v>0</v>
      </c>
      <c r="Z498" s="124"/>
      <c r="AA498" s="129">
        <f>AA499</f>
        <v>0</v>
      </c>
      <c r="AR498" s="130" t="s">
        <v>131</v>
      </c>
      <c r="AT498" s="131" t="s">
        <v>69</v>
      </c>
      <c r="AU498" s="131" t="s">
        <v>75</v>
      </c>
      <c r="AY498" s="130" t="s">
        <v>121</v>
      </c>
      <c r="BK498" s="132">
        <f>BK499</f>
        <v>0</v>
      </c>
    </row>
    <row r="499" spans="2:65" s="1" customFormat="1" ht="16.5" customHeight="1">
      <c r="B499" s="134"/>
      <c r="C499" s="135">
        <v>28</v>
      </c>
      <c r="D499" s="135" t="s">
        <v>122</v>
      </c>
      <c r="E499" s="136" t="s">
        <v>365</v>
      </c>
      <c r="F499" s="214" t="s">
        <v>366</v>
      </c>
      <c r="G499" s="214"/>
      <c r="H499" s="214"/>
      <c r="I499" s="214"/>
      <c r="J499" s="137" t="s">
        <v>195</v>
      </c>
      <c r="K499" s="138">
        <v>1</v>
      </c>
      <c r="L499" s="215"/>
      <c r="M499" s="215"/>
      <c r="N499" s="215"/>
      <c r="O499" s="215"/>
      <c r="P499" s="215"/>
      <c r="Q499" s="215"/>
      <c r="R499" s="139"/>
      <c r="T499" s="140" t="s">
        <v>5</v>
      </c>
      <c r="U499" s="43" t="s">
        <v>35</v>
      </c>
      <c r="V499" s="141">
        <v>0</v>
      </c>
      <c r="W499" s="141">
        <f>V499*K499</f>
        <v>0</v>
      </c>
      <c r="X499" s="141">
        <v>0</v>
      </c>
      <c r="Y499" s="141">
        <f>X499*K499</f>
        <v>0</v>
      </c>
      <c r="Z499" s="141">
        <v>0</v>
      </c>
      <c r="AA499" s="142">
        <f>Z499*K499</f>
        <v>0</v>
      </c>
      <c r="AR499" s="21" t="s">
        <v>367</v>
      </c>
      <c r="AT499" s="21" t="s">
        <v>122</v>
      </c>
      <c r="AU499" s="21" t="s">
        <v>86</v>
      </c>
      <c r="AY499" s="21" t="s">
        <v>121</v>
      </c>
      <c r="BE499" s="143">
        <f>IF(U499="základní",N499,0)</f>
        <v>0</v>
      </c>
      <c r="BF499" s="143">
        <f>IF(U499="snížená",N499,0)</f>
        <v>0</v>
      </c>
      <c r="BG499" s="143">
        <f>IF(U499="zákl. přenesená",N499,0)</f>
        <v>0</v>
      </c>
      <c r="BH499" s="143">
        <f>IF(U499="sníž. přenesená",N499,0)</f>
        <v>0</v>
      </c>
      <c r="BI499" s="143">
        <f>IF(U499="nulová",N499,0)</f>
        <v>0</v>
      </c>
      <c r="BJ499" s="21" t="s">
        <v>75</v>
      </c>
      <c r="BK499" s="143">
        <f>ROUND(L499*K499,2)</f>
        <v>0</v>
      </c>
      <c r="BL499" s="21" t="s">
        <v>367</v>
      </c>
      <c r="BM499" s="21" t="s">
        <v>368</v>
      </c>
    </row>
    <row r="500" spans="2:63" s="9" customFormat="1" ht="29.5" customHeight="1" hidden="1">
      <c r="B500" s="123"/>
      <c r="C500" s="124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216"/>
      <c r="O500" s="217"/>
      <c r="P500" s="217"/>
      <c r="Q500" s="217"/>
      <c r="R500" s="126"/>
      <c r="T500" s="127"/>
      <c r="U500" s="124"/>
      <c r="V500" s="124"/>
      <c r="W500" s="128">
        <f>W501</f>
        <v>0</v>
      </c>
      <c r="X500" s="124"/>
      <c r="Y500" s="128">
        <f>Y501</f>
        <v>0</v>
      </c>
      <c r="Z500" s="124"/>
      <c r="AA500" s="129">
        <f>AA501</f>
        <v>0</v>
      </c>
      <c r="AR500" s="130" t="s">
        <v>131</v>
      </c>
      <c r="AT500" s="131" t="s">
        <v>69</v>
      </c>
      <c r="AU500" s="131" t="s">
        <v>75</v>
      </c>
      <c r="AY500" s="130" t="s">
        <v>121</v>
      </c>
      <c r="BK500" s="132">
        <f>BK501</f>
        <v>0</v>
      </c>
    </row>
    <row r="501" spans="2:65" s="1" customFormat="1" ht="16.5" customHeight="1" hidden="1">
      <c r="B501" s="134"/>
      <c r="C501" s="135"/>
      <c r="D501" s="135"/>
      <c r="E501" s="136"/>
      <c r="F501" s="214"/>
      <c r="G501" s="214"/>
      <c r="H501" s="214"/>
      <c r="I501" s="214"/>
      <c r="J501" s="137"/>
      <c r="K501" s="138"/>
      <c r="L501" s="215"/>
      <c r="M501" s="215"/>
      <c r="N501" s="215"/>
      <c r="O501" s="215"/>
      <c r="P501" s="215"/>
      <c r="Q501" s="215"/>
      <c r="R501" s="139"/>
      <c r="T501" s="140" t="s">
        <v>5</v>
      </c>
      <c r="U501" s="43" t="s">
        <v>35</v>
      </c>
      <c r="V501" s="141">
        <v>0</v>
      </c>
      <c r="W501" s="141">
        <f>V501*K501</f>
        <v>0</v>
      </c>
      <c r="X501" s="141">
        <v>0</v>
      </c>
      <c r="Y501" s="141">
        <f>X501*K501</f>
        <v>0</v>
      </c>
      <c r="Z501" s="141">
        <v>0</v>
      </c>
      <c r="AA501" s="142">
        <f>Z501*K501</f>
        <v>0</v>
      </c>
      <c r="AR501" s="21" t="s">
        <v>367</v>
      </c>
      <c r="AT501" s="21" t="s">
        <v>122</v>
      </c>
      <c r="AU501" s="21" t="s">
        <v>86</v>
      </c>
      <c r="AY501" s="21" t="s">
        <v>121</v>
      </c>
      <c r="BE501" s="143">
        <f>IF(U501="základní",N501,0)</f>
        <v>0</v>
      </c>
      <c r="BF501" s="143">
        <f>IF(U501="snížená",N501,0)</f>
        <v>0</v>
      </c>
      <c r="BG501" s="143">
        <f>IF(U501="zákl. přenesená",N501,0)</f>
        <v>0</v>
      </c>
      <c r="BH501" s="143">
        <f>IF(U501="sníž. přenesená",N501,0)</f>
        <v>0</v>
      </c>
      <c r="BI501" s="143">
        <f>IF(U501="nulová",N501,0)</f>
        <v>0</v>
      </c>
      <c r="BJ501" s="21" t="s">
        <v>75</v>
      </c>
      <c r="BK501" s="143">
        <f>ROUND(L501*K501,2)</f>
        <v>0</v>
      </c>
      <c r="BL501" s="21" t="s">
        <v>367</v>
      </c>
      <c r="BM501" s="21" t="s">
        <v>369</v>
      </c>
    </row>
    <row r="502" spans="2:63" s="9" customFormat="1" ht="29.5" customHeight="1" hidden="1">
      <c r="B502" s="123"/>
      <c r="C502" s="124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216"/>
      <c r="O502" s="217"/>
      <c r="P502" s="217"/>
      <c r="Q502" s="217"/>
      <c r="R502" s="126"/>
      <c r="T502" s="127"/>
      <c r="U502" s="124"/>
      <c r="V502" s="124"/>
      <c r="W502" s="128">
        <f>W503</f>
        <v>0</v>
      </c>
      <c r="X502" s="124"/>
      <c r="Y502" s="128">
        <f>Y503</f>
        <v>0</v>
      </c>
      <c r="Z502" s="124"/>
      <c r="AA502" s="129">
        <f>AA503</f>
        <v>0</v>
      </c>
      <c r="AR502" s="130" t="s">
        <v>131</v>
      </c>
      <c r="AT502" s="131" t="s">
        <v>69</v>
      </c>
      <c r="AU502" s="131" t="s">
        <v>75</v>
      </c>
      <c r="AY502" s="130" t="s">
        <v>121</v>
      </c>
      <c r="BK502" s="132">
        <f>BK503</f>
        <v>0</v>
      </c>
    </row>
    <row r="503" spans="2:65" s="1" customFormat="1" ht="16.5" customHeight="1" hidden="1">
      <c r="B503" s="134"/>
      <c r="C503" s="135"/>
      <c r="D503" s="135"/>
      <c r="E503" s="136"/>
      <c r="F503" s="214"/>
      <c r="G503" s="214"/>
      <c r="H503" s="214"/>
      <c r="I503" s="214"/>
      <c r="J503" s="137"/>
      <c r="K503" s="138"/>
      <c r="L503" s="215"/>
      <c r="M503" s="215"/>
      <c r="N503" s="215"/>
      <c r="O503" s="215"/>
      <c r="P503" s="215"/>
      <c r="Q503" s="215"/>
      <c r="R503" s="139"/>
      <c r="T503" s="140" t="s">
        <v>5</v>
      </c>
      <c r="U503" s="43" t="s">
        <v>35</v>
      </c>
      <c r="V503" s="141">
        <v>0</v>
      </c>
      <c r="W503" s="141">
        <f>V503*K503</f>
        <v>0</v>
      </c>
      <c r="X503" s="141">
        <v>0</v>
      </c>
      <c r="Y503" s="141">
        <f>X503*K503</f>
        <v>0</v>
      </c>
      <c r="Z503" s="141">
        <v>0</v>
      </c>
      <c r="AA503" s="142">
        <f>Z503*K503</f>
        <v>0</v>
      </c>
      <c r="AR503" s="21" t="s">
        <v>367</v>
      </c>
      <c r="AT503" s="21" t="s">
        <v>122</v>
      </c>
      <c r="AU503" s="21" t="s">
        <v>86</v>
      </c>
      <c r="AY503" s="21" t="s">
        <v>121</v>
      </c>
      <c r="BE503" s="143">
        <f>IF(U503="základní",N503,0)</f>
        <v>0</v>
      </c>
      <c r="BF503" s="143">
        <f>IF(U503="snížená",N503,0)</f>
        <v>0</v>
      </c>
      <c r="BG503" s="143">
        <f>IF(U503="zákl. přenesená",N503,0)</f>
        <v>0</v>
      </c>
      <c r="BH503" s="143">
        <f>IF(U503="sníž. přenesená",N503,0)</f>
        <v>0</v>
      </c>
      <c r="BI503" s="143">
        <f>IF(U503="nulová",N503,0)</f>
        <v>0</v>
      </c>
      <c r="BJ503" s="21" t="s">
        <v>75</v>
      </c>
      <c r="BK503" s="143">
        <f>ROUND(L503*K503,2)</f>
        <v>0</v>
      </c>
      <c r="BL503" s="21" t="s">
        <v>367</v>
      </c>
      <c r="BM503" s="21" t="s">
        <v>370</v>
      </c>
    </row>
    <row r="504" spans="2:63" s="9" customFormat="1" ht="29.9" customHeight="1">
      <c r="B504" s="123"/>
      <c r="C504" s="124"/>
      <c r="D504" s="133" t="s">
        <v>105</v>
      </c>
      <c r="E504" s="133"/>
      <c r="F504" s="133"/>
      <c r="G504" s="133"/>
      <c r="H504" s="133"/>
      <c r="I504" s="133"/>
      <c r="J504" s="133"/>
      <c r="K504" s="133"/>
      <c r="L504" s="133"/>
      <c r="M504" s="133"/>
      <c r="N504" s="216"/>
      <c r="O504" s="217"/>
      <c r="P504" s="217"/>
      <c r="Q504" s="217"/>
      <c r="R504" s="126"/>
      <c r="T504" s="127"/>
      <c r="U504" s="124"/>
      <c r="V504" s="124"/>
      <c r="W504" s="128">
        <f>W505</f>
        <v>0</v>
      </c>
      <c r="X504" s="124"/>
      <c r="Y504" s="128">
        <f>Y505</f>
        <v>0</v>
      </c>
      <c r="Z504" s="124"/>
      <c r="AA504" s="129">
        <f>AA505</f>
        <v>0</v>
      </c>
      <c r="AR504" s="130" t="s">
        <v>131</v>
      </c>
      <c r="AT504" s="131" t="s">
        <v>69</v>
      </c>
      <c r="AU504" s="131" t="s">
        <v>75</v>
      </c>
      <c r="AY504" s="130" t="s">
        <v>121</v>
      </c>
      <c r="BK504" s="132">
        <f>BK505</f>
        <v>0</v>
      </c>
    </row>
    <row r="505" spans="2:65" s="1" customFormat="1" ht="16.5" customHeight="1">
      <c r="B505" s="134"/>
      <c r="C505" s="135">
        <v>29</v>
      </c>
      <c r="D505" s="135" t="s">
        <v>122</v>
      </c>
      <c r="E505" s="136" t="s">
        <v>371</v>
      </c>
      <c r="F505" s="214" t="s">
        <v>372</v>
      </c>
      <c r="G505" s="214"/>
      <c r="H505" s="214"/>
      <c r="I505" s="214"/>
      <c r="J505" s="137" t="s">
        <v>195</v>
      </c>
      <c r="K505" s="138">
        <v>1</v>
      </c>
      <c r="L505" s="215"/>
      <c r="M505" s="215"/>
      <c r="N505" s="215"/>
      <c r="O505" s="215"/>
      <c r="P505" s="215"/>
      <c r="Q505" s="215"/>
      <c r="R505" s="139"/>
      <c r="T505" s="140" t="s">
        <v>5</v>
      </c>
      <c r="U505" s="171" t="s">
        <v>35</v>
      </c>
      <c r="V505" s="172">
        <v>0</v>
      </c>
      <c r="W505" s="172">
        <f>V505*K505</f>
        <v>0</v>
      </c>
      <c r="X505" s="172">
        <v>0</v>
      </c>
      <c r="Y505" s="172">
        <f>X505*K505</f>
        <v>0</v>
      </c>
      <c r="Z505" s="172">
        <v>0</v>
      </c>
      <c r="AA505" s="173">
        <f>Z505*K505</f>
        <v>0</v>
      </c>
      <c r="AR505" s="21" t="s">
        <v>367</v>
      </c>
      <c r="AT505" s="21" t="s">
        <v>122</v>
      </c>
      <c r="AU505" s="21" t="s">
        <v>86</v>
      </c>
      <c r="AY505" s="21" t="s">
        <v>121</v>
      </c>
      <c r="BE505" s="143">
        <f>IF(U505="základní",N505,0)</f>
        <v>0</v>
      </c>
      <c r="BF505" s="143">
        <f>IF(U505="snížená",N505,0)</f>
        <v>0</v>
      </c>
      <c r="BG505" s="143">
        <f>IF(U505="zákl. přenesená",N505,0)</f>
        <v>0</v>
      </c>
      <c r="BH505" s="143">
        <f>IF(U505="sníž. přenesená",N505,0)</f>
        <v>0</v>
      </c>
      <c r="BI505" s="143">
        <f>IF(U505="nulová",N505,0)</f>
        <v>0</v>
      </c>
      <c r="BJ505" s="21" t="s">
        <v>75</v>
      </c>
      <c r="BK505" s="143">
        <f>ROUND(L505*K505,2)</f>
        <v>0</v>
      </c>
      <c r="BL505" s="21" t="s">
        <v>367</v>
      </c>
      <c r="BM505" s="21" t="s">
        <v>373</v>
      </c>
    </row>
    <row r="506" spans="2:18" s="1" customFormat="1" ht="7" customHeight="1">
      <c r="B506" s="58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60"/>
    </row>
  </sheetData>
  <mergeCells count="800">
    <mergeCell ref="N385:Q385"/>
    <mergeCell ref="N388:Q388"/>
    <mergeCell ref="N391:Q391"/>
    <mergeCell ref="N394:Q394"/>
    <mergeCell ref="N396:Q396"/>
    <mergeCell ref="N399:Q399"/>
    <mergeCell ref="N400:Q400"/>
    <mergeCell ref="N403:Q403"/>
    <mergeCell ref="N406:Q406"/>
    <mergeCell ref="N395:Q395"/>
    <mergeCell ref="N435:Q435"/>
    <mergeCell ref="N436:Q436"/>
    <mergeCell ref="N437:Q437"/>
    <mergeCell ref="L423:M423"/>
    <mergeCell ref="L424:M424"/>
    <mergeCell ref="L425:M425"/>
    <mergeCell ref="L426:M426"/>
    <mergeCell ref="L427:M427"/>
    <mergeCell ref="L430:M430"/>
    <mergeCell ref="L431:M431"/>
    <mergeCell ref="L432:M432"/>
    <mergeCell ref="L435:M435"/>
    <mergeCell ref="L436:M436"/>
    <mergeCell ref="L437:M437"/>
    <mergeCell ref="F433:I433"/>
    <mergeCell ref="N419:Q419"/>
    <mergeCell ref="N420:Q420"/>
    <mergeCell ref="N421:Q421"/>
    <mergeCell ref="N422:Q422"/>
    <mergeCell ref="N423:Q423"/>
    <mergeCell ref="N424:Q424"/>
    <mergeCell ref="N425:Q425"/>
    <mergeCell ref="N426:Q426"/>
    <mergeCell ref="N427:Q427"/>
    <mergeCell ref="N430:Q430"/>
    <mergeCell ref="N431:Q431"/>
    <mergeCell ref="N432:Q432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L419:M419"/>
    <mergeCell ref="L420:M420"/>
    <mergeCell ref="L421:M421"/>
    <mergeCell ref="L422:M422"/>
    <mergeCell ref="F419:I419"/>
    <mergeCell ref="F420:I420"/>
    <mergeCell ref="F421:I421"/>
    <mergeCell ref="F422:I422"/>
    <mergeCell ref="F423:I423"/>
    <mergeCell ref="F416:I416"/>
    <mergeCell ref="F417:I417"/>
    <mergeCell ref="F418:I418"/>
    <mergeCell ref="N416:Q416"/>
    <mergeCell ref="N407:Q407"/>
    <mergeCell ref="N412:Q412"/>
    <mergeCell ref="L396:M396"/>
    <mergeCell ref="L399:M399"/>
    <mergeCell ref="L400:M400"/>
    <mergeCell ref="L403:M403"/>
    <mergeCell ref="L406:M406"/>
    <mergeCell ref="L408:M408"/>
    <mergeCell ref="L409:M409"/>
    <mergeCell ref="L410:M410"/>
    <mergeCell ref="L411:M411"/>
    <mergeCell ref="L413:M413"/>
    <mergeCell ref="L416:M416"/>
    <mergeCell ref="N408:Q408"/>
    <mergeCell ref="N409:Q409"/>
    <mergeCell ref="N410:Q410"/>
    <mergeCell ref="N411:Q411"/>
    <mergeCell ref="N413:Q413"/>
    <mergeCell ref="F405:I405"/>
    <mergeCell ref="F406:I406"/>
    <mergeCell ref="F408:I408"/>
    <mergeCell ref="F409:I409"/>
    <mergeCell ref="F410:I410"/>
    <mergeCell ref="F411:I411"/>
    <mergeCell ref="F413:I413"/>
    <mergeCell ref="F414:I414"/>
    <mergeCell ref="F415:I41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L388:M388"/>
    <mergeCell ref="L391:M391"/>
    <mergeCell ref="L394:M394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83:I383"/>
    <mergeCell ref="F384:I384"/>
    <mergeCell ref="F385:I385"/>
    <mergeCell ref="L371:M371"/>
    <mergeCell ref="L377:M377"/>
    <mergeCell ref="L374:M374"/>
    <mergeCell ref="L372:M372"/>
    <mergeCell ref="L373:M373"/>
    <mergeCell ref="L375:M375"/>
    <mergeCell ref="L376:M376"/>
    <mergeCell ref="L378:M378"/>
    <mergeCell ref="L379:M379"/>
    <mergeCell ref="L380:M380"/>
    <mergeCell ref="L382:M382"/>
    <mergeCell ref="L385:M385"/>
    <mergeCell ref="N378:Q378"/>
    <mergeCell ref="N379:Q379"/>
    <mergeCell ref="N380:Q380"/>
    <mergeCell ref="N382:Q382"/>
    <mergeCell ref="N381:Q381"/>
    <mergeCell ref="F370:I370"/>
    <mergeCell ref="F373:I373"/>
    <mergeCell ref="F371:I371"/>
    <mergeCell ref="F372:I372"/>
    <mergeCell ref="F374:I374"/>
    <mergeCell ref="F375:I375"/>
    <mergeCell ref="F376:I376"/>
    <mergeCell ref="F377:I377"/>
    <mergeCell ref="F378:I378"/>
    <mergeCell ref="F379:I379"/>
    <mergeCell ref="F380:I380"/>
    <mergeCell ref="F382:I382"/>
    <mergeCell ref="L370:M370"/>
    <mergeCell ref="N370:Q370"/>
    <mergeCell ref="N371:Q371"/>
    <mergeCell ref="N372:Q372"/>
    <mergeCell ref="N373:Q373"/>
    <mergeCell ref="N374:Q374"/>
    <mergeCell ref="N375:Q375"/>
    <mergeCell ref="N376:Q376"/>
    <mergeCell ref="N377:Q377"/>
    <mergeCell ref="N368:Q368"/>
    <mergeCell ref="L367:M367"/>
    <mergeCell ref="N367:Q367"/>
    <mergeCell ref="F364:I364"/>
    <mergeCell ref="F367:I367"/>
    <mergeCell ref="F365:I365"/>
    <mergeCell ref="F366:I366"/>
    <mergeCell ref="F369:I369"/>
    <mergeCell ref="L365:M365"/>
    <mergeCell ref="N365:Q365"/>
    <mergeCell ref="L366:M366"/>
    <mergeCell ref="N366:Q366"/>
    <mergeCell ref="L369:M369"/>
    <mergeCell ref="N369:Q369"/>
    <mergeCell ref="F363:I363"/>
    <mergeCell ref="F362:I362"/>
    <mergeCell ref="L362:M362"/>
    <mergeCell ref="N362:Q362"/>
    <mergeCell ref="L363:M363"/>
    <mergeCell ref="N363:Q363"/>
    <mergeCell ref="L364:M364"/>
    <mergeCell ref="N364:Q364"/>
    <mergeCell ref="N361:Q361"/>
    <mergeCell ref="F358:I358"/>
    <mergeCell ref="F356:I356"/>
    <mergeCell ref="L358:M358"/>
    <mergeCell ref="N358:Q358"/>
    <mergeCell ref="F359:I359"/>
    <mergeCell ref="L359:M359"/>
    <mergeCell ref="N359:Q359"/>
    <mergeCell ref="L360:M360"/>
    <mergeCell ref="N360:Q360"/>
    <mergeCell ref="N357:Q357"/>
    <mergeCell ref="F360:I360"/>
    <mergeCell ref="F354:I354"/>
    <mergeCell ref="L354:M354"/>
    <mergeCell ref="N354:Q354"/>
    <mergeCell ref="L355:M355"/>
    <mergeCell ref="N355:Q355"/>
    <mergeCell ref="L356:M356"/>
    <mergeCell ref="N356:Q356"/>
    <mergeCell ref="N351:Q351"/>
    <mergeCell ref="F355:I355"/>
    <mergeCell ref="L350:M350"/>
    <mergeCell ref="N350:Q350"/>
    <mergeCell ref="F350:I350"/>
    <mergeCell ref="F353:I353"/>
    <mergeCell ref="F352:I352"/>
    <mergeCell ref="L352:M352"/>
    <mergeCell ref="N352:Q352"/>
    <mergeCell ref="L353:M353"/>
    <mergeCell ref="N353:Q353"/>
    <mergeCell ref="F347:I347"/>
    <mergeCell ref="F349:I349"/>
    <mergeCell ref="L347:M347"/>
    <mergeCell ref="N347:Q347"/>
    <mergeCell ref="F348:I348"/>
    <mergeCell ref="L348:M348"/>
    <mergeCell ref="N348:Q348"/>
    <mergeCell ref="L349:M349"/>
    <mergeCell ref="N349:Q349"/>
    <mergeCell ref="F344:I344"/>
    <mergeCell ref="F346:I346"/>
    <mergeCell ref="L344:M344"/>
    <mergeCell ref="N344:Q344"/>
    <mergeCell ref="F345:I345"/>
    <mergeCell ref="L345:M345"/>
    <mergeCell ref="N345:Q345"/>
    <mergeCell ref="L346:M346"/>
    <mergeCell ref="N346:Q346"/>
    <mergeCell ref="N337:Q337"/>
    <mergeCell ref="F341:I341"/>
    <mergeCell ref="F343:I343"/>
    <mergeCell ref="L341:M341"/>
    <mergeCell ref="N341:Q341"/>
    <mergeCell ref="F342:I342"/>
    <mergeCell ref="L342:M342"/>
    <mergeCell ref="N342:Q342"/>
    <mergeCell ref="L343:M343"/>
    <mergeCell ref="N343:Q343"/>
    <mergeCell ref="F338:I338"/>
    <mergeCell ref="F340:I340"/>
    <mergeCell ref="L338:M338"/>
    <mergeCell ref="N338:Q338"/>
    <mergeCell ref="F339:I339"/>
    <mergeCell ref="L339:M339"/>
    <mergeCell ref="N339:Q339"/>
    <mergeCell ref="L340:M340"/>
    <mergeCell ref="N340:Q340"/>
    <mergeCell ref="F332:I332"/>
    <mergeCell ref="F333:I333"/>
    <mergeCell ref="F336:I336"/>
    <mergeCell ref="F334:I334"/>
    <mergeCell ref="L334:M334"/>
    <mergeCell ref="N334:Q334"/>
    <mergeCell ref="F335:I335"/>
    <mergeCell ref="L335:M335"/>
    <mergeCell ref="N335:Q335"/>
    <mergeCell ref="L336:M336"/>
    <mergeCell ref="N336:Q336"/>
    <mergeCell ref="F326:I326"/>
    <mergeCell ref="F327:I327"/>
    <mergeCell ref="L328:M328"/>
    <mergeCell ref="N328:Q328"/>
    <mergeCell ref="F328:I328"/>
    <mergeCell ref="F331:I331"/>
    <mergeCell ref="F329:I329"/>
    <mergeCell ref="F330:I330"/>
    <mergeCell ref="L331:M331"/>
    <mergeCell ref="N331:Q331"/>
    <mergeCell ref="N321:Q321"/>
    <mergeCell ref="F322:I322"/>
    <mergeCell ref="F325:I325"/>
    <mergeCell ref="L322:M322"/>
    <mergeCell ref="N322:Q322"/>
    <mergeCell ref="F323:I323"/>
    <mergeCell ref="F324:I324"/>
    <mergeCell ref="L325:M325"/>
    <mergeCell ref="N325:Q325"/>
    <mergeCell ref="F318:I318"/>
    <mergeCell ref="F320:I320"/>
    <mergeCell ref="L318:M318"/>
    <mergeCell ref="N318:Q318"/>
    <mergeCell ref="F319:I319"/>
    <mergeCell ref="L319:M319"/>
    <mergeCell ref="N319:Q319"/>
    <mergeCell ref="L320:M320"/>
    <mergeCell ref="N320:Q320"/>
    <mergeCell ref="F315:I315"/>
    <mergeCell ref="F317:I317"/>
    <mergeCell ref="F316:I316"/>
    <mergeCell ref="L315:M315"/>
    <mergeCell ref="N315:Q315"/>
    <mergeCell ref="L316:M316"/>
    <mergeCell ref="N316:Q316"/>
    <mergeCell ref="L317:M317"/>
    <mergeCell ref="N317:Q317"/>
    <mergeCell ref="F308:I308"/>
    <mergeCell ref="F309:I309"/>
    <mergeCell ref="F310:I310"/>
    <mergeCell ref="L310:M310"/>
    <mergeCell ref="N310:Q310"/>
    <mergeCell ref="N311:Q311"/>
    <mergeCell ref="F312:I312"/>
    <mergeCell ref="F314:I314"/>
    <mergeCell ref="L312:M312"/>
    <mergeCell ref="N312:Q312"/>
    <mergeCell ref="F313:I313"/>
    <mergeCell ref="L313:M313"/>
    <mergeCell ref="N313:Q313"/>
    <mergeCell ref="L314:M314"/>
    <mergeCell ref="N314:Q314"/>
    <mergeCell ref="F304:I304"/>
    <mergeCell ref="L304:M304"/>
    <mergeCell ref="N304:Q304"/>
    <mergeCell ref="N303:Q303"/>
    <mergeCell ref="F305:I305"/>
    <mergeCell ref="F307:I307"/>
    <mergeCell ref="F306:I306"/>
    <mergeCell ref="L307:M307"/>
    <mergeCell ref="N307:Q307"/>
    <mergeCell ref="F298:I298"/>
    <mergeCell ref="F301:I301"/>
    <mergeCell ref="F299:I299"/>
    <mergeCell ref="F300:I300"/>
    <mergeCell ref="L301:M301"/>
    <mergeCell ref="N301:Q301"/>
    <mergeCell ref="L302:M302"/>
    <mergeCell ref="N302:Q302"/>
    <mergeCell ref="F302:I302"/>
    <mergeCell ref="F291:I291"/>
    <mergeCell ref="F293:I293"/>
    <mergeCell ref="F292:I292"/>
    <mergeCell ref="L293:M293"/>
    <mergeCell ref="N293:Q293"/>
    <mergeCell ref="L294:M294"/>
    <mergeCell ref="N294:Q294"/>
    <mergeCell ref="F294:I294"/>
    <mergeCell ref="F297:I297"/>
    <mergeCell ref="F295:I295"/>
    <mergeCell ref="F296:I296"/>
    <mergeCell ref="L297:M297"/>
    <mergeCell ref="N297:Q297"/>
    <mergeCell ref="F284:I284"/>
    <mergeCell ref="F286:I286"/>
    <mergeCell ref="F285:I285"/>
    <mergeCell ref="L286:M286"/>
    <mergeCell ref="N286:Q286"/>
    <mergeCell ref="L287:M287"/>
    <mergeCell ref="N287:Q287"/>
    <mergeCell ref="F287:I287"/>
    <mergeCell ref="F290:I290"/>
    <mergeCell ref="F288:I288"/>
    <mergeCell ref="F289:I289"/>
    <mergeCell ref="L290:M290"/>
    <mergeCell ref="N290:Q290"/>
    <mergeCell ref="L280:M280"/>
    <mergeCell ref="N280:Q280"/>
    <mergeCell ref="N279:Q279"/>
    <mergeCell ref="F280:I280"/>
    <mergeCell ref="F283:I283"/>
    <mergeCell ref="L283:M283"/>
    <mergeCell ref="N283:Q283"/>
    <mergeCell ref="N281:Q281"/>
    <mergeCell ref="N282:Q282"/>
    <mergeCell ref="L275:M275"/>
    <mergeCell ref="N275:Q275"/>
    <mergeCell ref="N271:Q271"/>
    <mergeCell ref="F275:I275"/>
    <mergeCell ref="F278:I278"/>
    <mergeCell ref="F276:I276"/>
    <mergeCell ref="F277:I277"/>
    <mergeCell ref="L278:M278"/>
    <mergeCell ref="N278:Q278"/>
    <mergeCell ref="F272:I272"/>
    <mergeCell ref="F274:I274"/>
    <mergeCell ref="L272:M272"/>
    <mergeCell ref="N272:Q272"/>
    <mergeCell ref="F273:I273"/>
    <mergeCell ref="L273:M273"/>
    <mergeCell ref="N273:Q273"/>
    <mergeCell ref="L274:M274"/>
    <mergeCell ref="N274:Q274"/>
    <mergeCell ref="F265:I265"/>
    <mergeCell ref="F266:I266"/>
    <mergeCell ref="F269:I269"/>
    <mergeCell ref="F267:I267"/>
    <mergeCell ref="L267:M267"/>
    <mergeCell ref="N267:Q267"/>
    <mergeCell ref="F268:I268"/>
    <mergeCell ref="F270:I270"/>
    <mergeCell ref="L270:M270"/>
    <mergeCell ref="N270:Q270"/>
    <mergeCell ref="F260:I260"/>
    <mergeCell ref="F261:I261"/>
    <mergeCell ref="F264:I264"/>
    <mergeCell ref="F262:I262"/>
    <mergeCell ref="L262:M262"/>
    <mergeCell ref="N262:Q262"/>
    <mergeCell ref="F263:I263"/>
    <mergeCell ref="L263:M263"/>
    <mergeCell ref="N263:Q263"/>
    <mergeCell ref="L264:M264"/>
    <mergeCell ref="N264:Q264"/>
    <mergeCell ref="F255:I255"/>
    <mergeCell ref="L255:M255"/>
    <mergeCell ref="N255:Q255"/>
    <mergeCell ref="L256:M256"/>
    <mergeCell ref="N256:Q256"/>
    <mergeCell ref="F256:I256"/>
    <mergeCell ref="F259:I259"/>
    <mergeCell ref="F257:I257"/>
    <mergeCell ref="F258:I258"/>
    <mergeCell ref="L259:M259"/>
    <mergeCell ref="N259:Q259"/>
    <mergeCell ref="F249:I249"/>
    <mergeCell ref="L249:M249"/>
    <mergeCell ref="N249:Q249"/>
    <mergeCell ref="F250:I250"/>
    <mergeCell ref="N245:Q245"/>
    <mergeCell ref="F251:I251"/>
    <mergeCell ref="F254:I254"/>
    <mergeCell ref="F252:I252"/>
    <mergeCell ref="F253:I253"/>
    <mergeCell ref="L254:M254"/>
    <mergeCell ref="N254:Q254"/>
    <mergeCell ref="N240:Q240"/>
    <mergeCell ref="F243:I243"/>
    <mergeCell ref="F246:I246"/>
    <mergeCell ref="F244:I244"/>
    <mergeCell ref="L246:M246"/>
    <mergeCell ref="N246:Q246"/>
    <mergeCell ref="F247:I247"/>
    <mergeCell ref="F241:I241"/>
    <mergeCell ref="F248:I248"/>
    <mergeCell ref="L241:M241"/>
    <mergeCell ref="N241:Q241"/>
    <mergeCell ref="F242:I242"/>
    <mergeCell ref="L242:M242"/>
    <mergeCell ref="N242:Q242"/>
    <mergeCell ref="L243:M243"/>
    <mergeCell ref="N243:Q243"/>
    <mergeCell ref="L244:M244"/>
    <mergeCell ref="N244:Q244"/>
    <mergeCell ref="F236:I236"/>
    <mergeCell ref="L236:M236"/>
    <mergeCell ref="N236:Q236"/>
    <mergeCell ref="L237:M237"/>
    <mergeCell ref="N237:Q237"/>
    <mergeCell ref="L238:M238"/>
    <mergeCell ref="N238:Q238"/>
    <mergeCell ref="L239:M239"/>
    <mergeCell ref="N239:Q239"/>
    <mergeCell ref="F237:I237"/>
    <mergeCell ref="F238:I238"/>
    <mergeCell ref="F239:I239"/>
    <mergeCell ref="F231:I231"/>
    <mergeCell ref="F232:I232"/>
    <mergeCell ref="L232:M232"/>
    <mergeCell ref="N232:Q232"/>
    <mergeCell ref="L233:M233"/>
    <mergeCell ref="N233:Q233"/>
    <mergeCell ref="F233:I233"/>
    <mergeCell ref="F234:I234"/>
    <mergeCell ref="F235:I235"/>
    <mergeCell ref="L227:M227"/>
    <mergeCell ref="N227:Q227"/>
    <mergeCell ref="L228:M228"/>
    <mergeCell ref="N228:Q228"/>
    <mergeCell ref="L229:M229"/>
    <mergeCell ref="N229:Q229"/>
    <mergeCell ref="F228:I228"/>
    <mergeCell ref="F230:I230"/>
    <mergeCell ref="F229:I229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12:I212"/>
    <mergeCell ref="F210:I210"/>
    <mergeCell ref="F211:I211"/>
    <mergeCell ref="F213:I213"/>
    <mergeCell ref="F214:I214"/>
    <mergeCell ref="F215:I215"/>
    <mergeCell ref="F216:I216"/>
    <mergeCell ref="F217:I217"/>
    <mergeCell ref="F218:I218"/>
    <mergeCell ref="F204:I204"/>
    <mergeCell ref="F205:I205"/>
    <mergeCell ref="F206:I206"/>
    <mergeCell ref="F207:I207"/>
    <mergeCell ref="F208:I208"/>
    <mergeCell ref="L208:M208"/>
    <mergeCell ref="N208:Q208"/>
    <mergeCell ref="L209:M209"/>
    <mergeCell ref="N209:Q209"/>
    <mergeCell ref="F209:I209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190:I190"/>
    <mergeCell ref="F187:I187"/>
    <mergeCell ref="F185:I185"/>
    <mergeCell ref="F186:I186"/>
    <mergeCell ref="F189:I189"/>
    <mergeCell ref="F191:I191"/>
    <mergeCell ref="F192:I192"/>
    <mergeCell ref="F193:I193"/>
    <mergeCell ref="F194:I194"/>
    <mergeCell ref="L185:M185"/>
    <mergeCell ref="N185:Q185"/>
    <mergeCell ref="L186:M186"/>
    <mergeCell ref="N186:Q186"/>
    <mergeCell ref="L187:M187"/>
    <mergeCell ref="N187:Q187"/>
    <mergeCell ref="L189:M189"/>
    <mergeCell ref="N189:Q189"/>
    <mergeCell ref="L190:M190"/>
    <mergeCell ref="N190:Q190"/>
    <mergeCell ref="N188:Q188"/>
    <mergeCell ref="O16:P16"/>
    <mergeCell ref="O17:P17"/>
    <mergeCell ref="O19:P19"/>
    <mergeCell ref="O20:P20"/>
    <mergeCell ref="E23:L23"/>
    <mergeCell ref="S2:AC2"/>
    <mergeCell ref="F182:I182"/>
    <mergeCell ref="L184:M184"/>
    <mergeCell ref="N184:Q184"/>
    <mergeCell ref="N183:Q183"/>
    <mergeCell ref="F184:I184"/>
    <mergeCell ref="F175:I175"/>
    <mergeCell ref="F176:I176"/>
    <mergeCell ref="F177:I177"/>
    <mergeCell ref="F179:I179"/>
    <mergeCell ref="L179:M179"/>
    <mergeCell ref="N179:Q179"/>
    <mergeCell ref="F180:I180"/>
    <mergeCell ref="F181:I181"/>
    <mergeCell ref="N178:Q178"/>
    <mergeCell ref="N168:Q168"/>
    <mergeCell ref="F169:I169"/>
    <mergeCell ref="L169:M169"/>
    <mergeCell ref="N169:Q169"/>
    <mergeCell ref="H1:K1"/>
    <mergeCell ref="C2:Q2"/>
    <mergeCell ref="C4:Q4"/>
    <mergeCell ref="F6:P6"/>
    <mergeCell ref="O8:P8"/>
    <mergeCell ref="O10:P10"/>
    <mergeCell ref="O11:P11"/>
    <mergeCell ref="O13:P13"/>
    <mergeCell ref="O14:P14"/>
    <mergeCell ref="F170:I170"/>
    <mergeCell ref="L173:M173"/>
    <mergeCell ref="N173:Q173"/>
    <mergeCell ref="L174:M174"/>
    <mergeCell ref="N174:Q174"/>
    <mergeCell ref="F171:I171"/>
    <mergeCell ref="F174:I174"/>
    <mergeCell ref="F172:I172"/>
    <mergeCell ref="F173:I173"/>
    <mergeCell ref="F162:I162"/>
    <mergeCell ref="L162:M162"/>
    <mergeCell ref="N162:Q162"/>
    <mergeCell ref="F163:I163"/>
    <mergeCell ref="L163:M163"/>
    <mergeCell ref="N163:Q163"/>
    <mergeCell ref="F164:I164"/>
    <mergeCell ref="F167:I167"/>
    <mergeCell ref="F165:I165"/>
    <mergeCell ref="L167:M167"/>
    <mergeCell ref="N167:Q167"/>
    <mergeCell ref="N166:Q166"/>
    <mergeCell ref="L153:M153"/>
    <mergeCell ref="F154:I154"/>
    <mergeCell ref="F155:I155"/>
    <mergeCell ref="F156:I156"/>
    <mergeCell ref="L156:M156"/>
    <mergeCell ref="N156:Q156"/>
    <mergeCell ref="F157:I157"/>
    <mergeCell ref="F158:I158"/>
    <mergeCell ref="F161:I161"/>
    <mergeCell ref="F159:I159"/>
    <mergeCell ref="F160:I160"/>
    <mergeCell ref="L161:M161"/>
    <mergeCell ref="N161:Q161"/>
    <mergeCell ref="L141:M141"/>
    <mergeCell ref="N141:Q141"/>
    <mergeCell ref="F141:I141"/>
    <mergeCell ref="N152:Q152"/>
    <mergeCell ref="N153:Q153"/>
    <mergeCell ref="N142:Q142"/>
    <mergeCell ref="N143:Q143"/>
    <mergeCell ref="N144:Q144"/>
    <mergeCell ref="F145:I145"/>
    <mergeCell ref="F148:I148"/>
    <mergeCell ref="L145:M145"/>
    <mergeCell ref="N145:Q145"/>
    <mergeCell ref="F146:I146"/>
    <mergeCell ref="F147:I147"/>
    <mergeCell ref="L147:M147"/>
    <mergeCell ref="N147:Q147"/>
    <mergeCell ref="L148:M148"/>
    <mergeCell ref="N148:Q148"/>
    <mergeCell ref="F149:I149"/>
    <mergeCell ref="F153:I153"/>
    <mergeCell ref="F152:I152"/>
    <mergeCell ref="F150:I150"/>
    <mergeCell ref="F151:I151"/>
    <mergeCell ref="L152:M152"/>
    <mergeCell ref="N121:Q121"/>
    <mergeCell ref="N122:Q122"/>
    <mergeCell ref="N124:Q124"/>
    <mergeCell ref="L126:Q126"/>
    <mergeCell ref="C132:Q132"/>
    <mergeCell ref="F134:P134"/>
    <mergeCell ref="M136:P136"/>
    <mergeCell ref="M138:Q138"/>
    <mergeCell ref="M139:Q139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94:Q94"/>
    <mergeCell ref="N95:Q95"/>
    <mergeCell ref="N99:Q99"/>
    <mergeCell ref="N96:Q96"/>
    <mergeCell ref="N97:Q97"/>
    <mergeCell ref="N98:Q98"/>
    <mergeCell ref="N100:Q100"/>
    <mergeCell ref="N101:Q101"/>
    <mergeCell ref="N102:Q102"/>
    <mergeCell ref="M82:Q82"/>
    <mergeCell ref="N85:Q85"/>
    <mergeCell ref="N87:Q87"/>
    <mergeCell ref="N88:Q88"/>
    <mergeCell ref="N89:Q89"/>
    <mergeCell ref="N90:Q90"/>
    <mergeCell ref="N91:Q91"/>
    <mergeCell ref="N92:Q92"/>
    <mergeCell ref="N93:Q93"/>
    <mergeCell ref="F496:I496"/>
    <mergeCell ref="L496:M496"/>
    <mergeCell ref="N496:Q496"/>
    <mergeCell ref="N497:Q497"/>
    <mergeCell ref="N498:Q498"/>
    <mergeCell ref="M27:P27"/>
    <mergeCell ref="M26:P26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C85:G85"/>
    <mergeCell ref="M80:P80"/>
    <mergeCell ref="M83:Q83"/>
    <mergeCell ref="F494:I494"/>
    <mergeCell ref="L494:M494"/>
    <mergeCell ref="N494:Q494"/>
    <mergeCell ref="N495:Q495"/>
    <mergeCell ref="N438:Q438"/>
    <mergeCell ref="N439:Q439"/>
    <mergeCell ref="N440:Q440"/>
    <mergeCell ref="N442:Q442"/>
    <mergeCell ref="N443:Q443"/>
    <mergeCell ref="N446:Q446"/>
    <mergeCell ref="N447:Q447"/>
    <mergeCell ref="N448:Q448"/>
    <mergeCell ref="N450:Q450"/>
    <mergeCell ref="N441:Q441"/>
    <mergeCell ref="N449:Q449"/>
    <mergeCell ref="L438:M438"/>
    <mergeCell ref="L439:M439"/>
    <mergeCell ref="L440:M440"/>
    <mergeCell ref="L442:M442"/>
    <mergeCell ref="L490:M490"/>
    <mergeCell ref="N490:Q490"/>
    <mergeCell ref="N486:Q486"/>
    <mergeCell ref="F490:I490"/>
    <mergeCell ref="F493:I493"/>
    <mergeCell ref="F491:I491"/>
    <mergeCell ref="F492:I492"/>
    <mergeCell ref="L493:M493"/>
    <mergeCell ref="N493:Q493"/>
    <mergeCell ref="F487:I487"/>
    <mergeCell ref="F489:I489"/>
    <mergeCell ref="L487:M487"/>
    <mergeCell ref="N487:Q487"/>
    <mergeCell ref="F488:I488"/>
    <mergeCell ref="L488:M488"/>
    <mergeCell ref="N488:Q488"/>
    <mergeCell ref="L489:M489"/>
    <mergeCell ref="N489:Q489"/>
    <mergeCell ref="F481:I481"/>
    <mergeCell ref="F482:I482"/>
    <mergeCell ref="L482:M482"/>
    <mergeCell ref="N482:Q482"/>
    <mergeCell ref="F483:I483"/>
    <mergeCell ref="F484:I484"/>
    <mergeCell ref="F485:I485"/>
    <mergeCell ref="L485:M485"/>
    <mergeCell ref="N485:Q485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1:I471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L471:M471"/>
    <mergeCell ref="N471:Q471"/>
    <mergeCell ref="N462:Q462"/>
    <mergeCell ref="N465:Q465"/>
    <mergeCell ref="N468:Q468"/>
    <mergeCell ref="N469:Q469"/>
    <mergeCell ref="N470:Q470"/>
    <mergeCell ref="F434:I434"/>
    <mergeCell ref="F435:I435"/>
    <mergeCell ref="F436:I436"/>
    <mergeCell ref="F437:I437"/>
    <mergeCell ref="F438:I438"/>
    <mergeCell ref="F439:I439"/>
    <mergeCell ref="F440:I440"/>
    <mergeCell ref="F442:I442"/>
    <mergeCell ref="F443:I443"/>
    <mergeCell ref="F444:I444"/>
    <mergeCell ref="F445:I445"/>
    <mergeCell ref="F446:I446"/>
    <mergeCell ref="F447:I447"/>
    <mergeCell ref="F448:I448"/>
    <mergeCell ref="F450:I450"/>
    <mergeCell ref="F452:I452"/>
    <mergeCell ref="F451:I451"/>
    <mergeCell ref="L446:M446"/>
    <mergeCell ref="L443:M443"/>
    <mergeCell ref="L447:M447"/>
    <mergeCell ref="L448:M448"/>
    <mergeCell ref="L450:M450"/>
    <mergeCell ref="L462:M462"/>
    <mergeCell ref="L465:M465"/>
    <mergeCell ref="L468:M468"/>
    <mergeCell ref="L469:M469"/>
    <mergeCell ref="F505:I505"/>
    <mergeCell ref="F501:I501"/>
    <mergeCell ref="F499:I499"/>
    <mergeCell ref="L499:M499"/>
    <mergeCell ref="N499:Q499"/>
    <mergeCell ref="L501:M501"/>
    <mergeCell ref="N501:Q501"/>
    <mergeCell ref="F503:I503"/>
    <mergeCell ref="L503:M503"/>
    <mergeCell ref="N503:Q503"/>
    <mergeCell ref="L505:M505"/>
    <mergeCell ref="N505:Q505"/>
    <mergeCell ref="N500:Q500"/>
    <mergeCell ref="N502:Q502"/>
    <mergeCell ref="N504:Q504"/>
  </mergeCells>
  <hyperlinks>
    <hyperlink ref="F1:G1" location="C2" display="1) Krycí list rozpočtu"/>
    <hyperlink ref="H1:K1" location="C85" display="2) Rekapitulace rozpočtu"/>
    <hyperlink ref="L1" location="C14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WS18\Rozpočty</dc:creator>
  <cp:keywords/>
  <dc:description/>
  <cp:lastModifiedBy>uzivatel</cp:lastModifiedBy>
  <cp:lastPrinted>2019-11-01T14:57:37Z</cp:lastPrinted>
  <dcterms:created xsi:type="dcterms:W3CDTF">2019-01-31T09:36:52Z</dcterms:created>
  <dcterms:modified xsi:type="dcterms:W3CDTF">2019-11-01T15:15:00Z</dcterms:modified>
  <cp:category/>
  <cp:version/>
  <cp:contentType/>
  <cp:contentStatus/>
</cp:coreProperties>
</file>