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030"/>
  <workbookPr defaultThemeVersion="153222"/>
  <bookViews>
    <workbookView xWindow="0" yWindow="0" windowWidth="19200" windowHeight="11370" tabRatio="881" firstSheet="25" activeTab="29"/>
  </bookViews>
  <sheets>
    <sheet name="Stavba" sheetId="1" r:id="rId1"/>
    <sheet name="SO 01 1 KL" sheetId="2" state="hidden" r:id="rId2"/>
    <sheet name="SO 01 1 Rek" sheetId="3" state="hidden" r:id="rId3"/>
    <sheet name="SO 01 1 Pol" sheetId="4" r:id="rId4"/>
    <sheet name="SO 02 1 KL" sheetId="5" state="hidden" r:id="rId5"/>
    <sheet name="SO 02 1 Rek" sheetId="6" state="hidden" r:id="rId6"/>
    <sheet name="SO 01 1 Pol UT" sheetId="44" r:id="rId7"/>
    <sheet name="SO 02 1 Pol" sheetId="7" r:id="rId8"/>
    <sheet name="SO 03 1 KL" sheetId="8" state="hidden" r:id="rId9"/>
    <sheet name="SO 03 1 Rek" sheetId="9" state="hidden" r:id="rId10"/>
    <sheet name="SO 02 1 Pol Plyn" sheetId="45" r:id="rId11"/>
    <sheet name="SO 03 1 Pol" sheetId="10" r:id="rId12"/>
    <sheet name="SO 04 1 KL" sheetId="11" state="hidden" r:id="rId13"/>
    <sheet name="SO 04 1 Rek" sheetId="12" state="hidden" r:id="rId14"/>
    <sheet name="SO 03 1 Pol Vrty" sheetId="46" r:id="rId15"/>
    <sheet name="SO 04 1 Pol" sheetId="13" r:id="rId16"/>
    <sheet name="SO 05 1 KL" sheetId="14" state="hidden" r:id="rId17"/>
    <sheet name="SO 05 1 Rek" sheetId="15" state="hidden" r:id="rId18"/>
    <sheet name="SO 04 1 Pol MaR" sheetId="47" r:id="rId19"/>
    <sheet name="SO 05 1 Pol" sheetId="16" r:id="rId20"/>
    <sheet name="SO 06 1 KL" sheetId="17" state="hidden" r:id="rId21"/>
    <sheet name="SO 06 1 Rek" sheetId="18" state="hidden" r:id="rId22"/>
    <sheet name="SO 06 1 Pol" sheetId="19" r:id="rId23"/>
    <sheet name="SO 07 1 KL" sheetId="20" state="hidden" r:id="rId24"/>
    <sheet name="SO 07 1 Rek" sheetId="21" state="hidden" r:id="rId25"/>
    <sheet name="SO 06 1 Pol Hrom" sheetId="48" r:id="rId26"/>
    <sheet name="SO 07 1 Pol" sheetId="22" r:id="rId27"/>
    <sheet name="SO 08 1 KL" sheetId="23" state="hidden" r:id="rId28"/>
    <sheet name="SO 08 1 Rek" sheetId="24" state="hidden" r:id="rId29"/>
    <sheet name="SO 07 1 Pol VZT" sheetId="49" r:id="rId30"/>
    <sheet name="SO 08 1 Pol" sheetId="25" r:id="rId31"/>
    <sheet name="SO 09 1 KL" sheetId="26" state="hidden" r:id="rId32"/>
    <sheet name="SO 09 1 Rek" sheetId="27" state="hidden" r:id="rId33"/>
    <sheet name="SO 08 1 Pol VZT Elektro" sheetId="50" r:id="rId34"/>
    <sheet name="SO 09 1 Pol" sheetId="28" r:id="rId35"/>
    <sheet name="SO 10 1 KL" sheetId="29" state="hidden" r:id="rId36"/>
    <sheet name="SO 10 1 Rek" sheetId="30" state="hidden" r:id="rId37"/>
    <sheet name="SO 09 1 Pol VZT MaR " sheetId="51" r:id="rId38"/>
    <sheet name="SO 10 1 Pol" sheetId="31" r:id="rId39"/>
    <sheet name="SO 11.1 1 KL" sheetId="32" state="hidden" r:id="rId40"/>
    <sheet name="SO 11.1 1 Rek" sheetId="33" state="hidden" r:id="rId41"/>
    <sheet name="SO 10 1 Pol VZT ZTI" sheetId="52" r:id="rId42"/>
    <sheet name="SO 11.1 1 Pol" sheetId="34" r:id="rId43"/>
    <sheet name="SO 11.2 1 KL" sheetId="35" state="hidden" r:id="rId44"/>
    <sheet name="SO 11.2 1 Rek" sheetId="36" state="hidden" r:id="rId45"/>
    <sheet name="SO 11.2 1 Pol" sheetId="37" r:id="rId46"/>
    <sheet name="SO 11.3 1 KL" sheetId="38" state="hidden" r:id="rId47"/>
    <sheet name="SO 11.3 1 Rek" sheetId="39" state="hidden" r:id="rId48"/>
    <sheet name="SO 11.3 1 Pol" sheetId="40" r:id="rId49"/>
    <sheet name="SO 11.4 1 KL" sheetId="41" state="hidden" r:id="rId50"/>
    <sheet name="SO 11.4 1 Rek" sheetId="42" state="hidden" r:id="rId51"/>
    <sheet name="SO 11.4 1 Pol" sheetId="43" r:id="rId52"/>
  </sheets>
  <definedNames>
    <definedName name="CelkemObjekty" localSheetId="0">'Stavba'!$F$44</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'Stavba'!$C$29</definedName>
    <definedName name="NazevStavby" localSheetId="0">'Stavba'!$E$5</definedName>
    <definedName name="Objednatel" localSheetId="0">'Stavba'!$D$11</definedName>
    <definedName name="Objekt" localSheetId="0">'Stavba'!$B$29</definedName>
    <definedName name="_xlnm.Print_Area" localSheetId="1">'SO 01 1 KL'!$A$1:$G$45</definedName>
    <definedName name="_xlnm.Print_Area" localSheetId="3">'SO 01 1 Pol'!$A$1:$K$9</definedName>
    <definedName name="_xlnm.Print_Area" localSheetId="2">'SO 01 1 Rek'!$A$1:$I$14</definedName>
    <definedName name="_xlnm.Print_Area" localSheetId="4">'SO 02 1 KL'!$A$1:$G$45</definedName>
    <definedName name="_xlnm.Print_Area" localSheetId="7">'SO 02 1 Pol'!$A$1:$K$9</definedName>
    <definedName name="_xlnm.Print_Area" localSheetId="5">'SO 02 1 Rek'!$A$1:$I$14</definedName>
    <definedName name="_xlnm.Print_Area" localSheetId="8">'SO 03 1 KL'!$A$1:$G$45</definedName>
    <definedName name="_xlnm.Print_Area" localSheetId="11">'SO 03 1 Pol'!$A$1:$K$9</definedName>
    <definedName name="_xlnm.Print_Area" localSheetId="9">'SO 03 1 Rek'!$A$1:$I$14</definedName>
    <definedName name="_xlnm.Print_Area" localSheetId="12">'SO 04 1 KL'!$A$1:$G$45</definedName>
    <definedName name="_xlnm.Print_Area" localSheetId="15">'SO 04 1 Pol'!$A$1:$K$9</definedName>
    <definedName name="_xlnm.Print_Area" localSheetId="13">'SO 04 1 Rek'!$A$1:$I$14</definedName>
    <definedName name="_xlnm.Print_Area" localSheetId="16">'SO 05 1 KL'!$A$1:$G$45</definedName>
    <definedName name="_xlnm.Print_Area" localSheetId="19">'SO 05 1 Pol'!$A$1:$K$122</definedName>
    <definedName name="_xlnm.Print_Area" localSheetId="17">'SO 05 1 Rek'!$A$1:$I$23</definedName>
    <definedName name="_xlnm.Print_Area" localSheetId="20">'SO 06 1 KL'!$A$1:$G$45</definedName>
    <definedName name="_xlnm.Print_Area" localSheetId="22">'SO 06 1 Pol'!$A$1:$K$9</definedName>
    <definedName name="_xlnm.Print_Area" localSheetId="21">'SO 06 1 Rek'!$A$1:$I$14</definedName>
    <definedName name="_xlnm.Print_Area" localSheetId="23">'SO 07 1 KL'!$A$1:$G$45</definedName>
    <definedName name="_xlnm.Print_Area" localSheetId="26">'SO 07 1 Pol'!$A$1:$K$9</definedName>
    <definedName name="_xlnm.Print_Area" localSheetId="24">'SO 07 1 Rek'!$A$1:$I$14</definedName>
    <definedName name="_xlnm.Print_Area" localSheetId="27">'SO 08 1 KL'!$A$1:$G$45</definedName>
    <definedName name="_xlnm.Print_Area" localSheetId="30">'SO 08 1 Pol'!$A$1:$K$9</definedName>
    <definedName name="_xlnm.Print_Area" localSheetId="28">'SO 08 1 Rek'!$A$1:$I$14</definedName>
    <definedName name="_xlnm.Print_Area" localSheetId="31">'SO 09 1 KL'!$A$1:$G$45</definedName>
    <definedName name="_xlnm.Print_Area" localSheetId="34">'SO 09 1 Pol'!$A$1:$K$9</definedName>
    <definedName name="_xlnm.Print_Area" localSheetId="32">'SO 09 1 Rek'!$A$1:$I$14</definedName>
    <definedName name="_xlnm.Print_Area" localSheetId="35">'SO 10 1 KL'!$A$1:$G$45</definedName>
    <definedName name="_xlnm.Print_Area" localSheetId="38">'SO 10 1 Pol'!$A$1:$K$9</definedName>
    <definedName name="_xlnm.Print_Area" localSheetId="36">'SO 10 1 Rek'!$A$1:$I$14</definedName>
    <definedName name="_xlnm.Print_Area" localSheetId="39">'SO 11.1 1 KL'!$A$1:$G$45</definedName>
    <definedName name="_xlnm.Print_Area" localSheetId="42">'SO 11.1 1 Pol'!$A$1:$K$260</definedName>
    <definedName name="_xlnm.Print_Area" localSheetId="40">'SO 11.1 1 Rek'!$A$1:$I$28</definedName>
    <definedName name="_xlnm.Print_Area" localSheetId="43">'SO 11.2 1 KL'!$A$1:$G$45</definedName>
    <definedName name="_xlnm.Print_Area" localSheetId="45">'SO 11.2 1 Pol'!$A$1:$K$278</definedName>
    <definedName name="_xlnm.Print_Area" localSheetId="44">'SO 11.2 1 Rek'!$A$1:$I$30</definedName>
    <definedName name="_xlnm.Print_Area" localSheetId="46">'SO 11.3 1 KL'!$A$1:$G$45</definedName>
    <definedName name="_xlnm.Print_Area" localSheetId="48">'SO 11.3 1 Pol'!$A$1:$K$305</definedName>
    <definedName name="_xlnm.Print_Area" localSheetId="47">'SO 11.3 1 Rek'!$A$1:$I$32</definedName>
    <definedName name="_xlnm.Print_Area" localSheetId="49">'SO 11.4 1 KL'!$A$1:$G$45</definedName>
    <definedName name="_xlnm.Print_Area" localSheetId="51">'SO 11.4 1 Pol'!$A$1:$K$118</definedName>
    <definedName name="_xlnm.Print_Area" localSheetId="50">'SO 11.4 1 Rek'!$A$1:$I$23</definedName>
    <definedName name="_xlnm.Print_Area" localSheetId="0">'Stavba'!$B$1:$J$113</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7" hidden="1">0</definedName>
    <definedName name="solver_lin" localSheetId="11" hidden="1">0</definedName>
    <definedName name="solver_lin" localSheetId="15" hidden="1">0</definedName>
    <definedName name="solver_lin" localSheetId="19" hidden="1">0</definedName>
    <definedName name="solver_lin" localSheetId="22" hidden="1">0</definedName>
    <definedName name="solver_lin" localSheetId="26" hidden="1">0</definedName>
    <definedName name="solver_lin" localSheetId="30" hidden="1">0</definedName>
    <definedName name="solver_lin" localSheetId="34" hidden="1">0</definedName>
    <definedName name="solver_lin" localSheetId="38" hidden="1">0</definedName>
    <definedName name="solver_lin" localSheetId="42" hidden="1">0</definedName>
    <definedName name="solver_lin" localSheetId="45" hidden="1">0</definedName>
    <definedName name="solver_lin" localSheetId="48" hidden="1">0</definedName>
    <definedName name="solver_lin" localSheetId="51" hidden="1">0</definedName>
    <definedName name="solver_num" localSheetId="3" hidden="1">0</definedName>
    <definedName name="solver_num" localSheetId="7" hidden="1">0</definedName>
    <definedName name="solver_num" localSheetId="11" hidden="1">0</definedName>
    <definedName name="solver_num" localSheetId="15" hidden="1">0</definedName>
    <definedName name="solver_num" localSheetId="19" hidden="1">0</definedName>
    <definedName name="solver_num" localSheetId="22" hidden="1">0</definedName>
    <definedName name="solver_num" localSheetId="26" hidden="1">0</definedName>
    <definedName name="solver_num" localSheetId="30" hidden="1">0</definedName>
    <definedName name="solver_num" localSheetId="34" hidden="1">0</definedName>
    <definedName name="solver_num" localSheetId="38" hidden="1">0</definedName>
    <definedName name="solver_num" localSheetId="42" hidden="1">0</definedName>
    <definedName name="solver_num" localSheetId="45" hidden="1">0</definedName>
    <definedName name="solver_num" localSheetId="48" hidden="1">0</definedName>
    <definedName name="solver_num" localSheetId="51" hidden="1">0</definedName>
    <definedName name="solver_opt" localSheetId="3" hidden="1">#REF!</definedName>
    <definedName name="solver_opt" localSheetId="7" hidden="1">#REF!</definedName>
    <definedName name="solver_opt" localSheetId="11" hidden="1">#REF!</definedName>
    <definedName name="solver_opt" localSheetId="15" hidden="1">#REF!</definedName>
    <definedName name="solver_opt" localSheetId="19" hidden="1">#REF!</definedName>
    <definedName name="solver_opt" localSheetId="22" hidden="1">#REF!</definedName>
    <definedName name="solver_opt" localSheetId="26" hidden="1">#REF!</definedName>
    <definedName name="solver_opt" localSheetId="30" hidden="1">#REF!</definedName>
    <definedName name="solver_opt" localSheetId="34" hidden="1">#REF!</definedName>
    <definedName name="solver_opt" localSheetId="38" hidden="1">#REF!</definedName>
    <definedName name="solver_opt" localSheetId="42" hidden="1">#REF!</definedName>
    <definedName name="solver_opt" localSheetId="45" hidden="1">#REF!</definedName>
    <definedName name="solver_opt" localSheetId="48" hidden="1">#REF!</definedName>
    <definedName name="solver_opt" localSheetId="51" hidden="1">#REF!</definedName>
    <definedName name="solver_typ" localSheetId="3" hidden="1">1</definedName>
    <definedName name="solver_typ" localSheetId="7" hidden="1">1</definedName>
    <definedName name="solver_typ" localSheetId="11" hidden="1">1</definedName>
    <definedName name="solver_typ" localSheetId="15" hidden="1">1</definedName>
    <definedName name="solver_typ" localSheetId="19" hidden="1">1</definedName>
    <definedName name="solver_typ" localSheetId="22" hidden="1">1</definedName>
    <definedName name="solver_typ" localSheetId="26" hidden="1">1</definedName>
    <definedName name="solver_typ" localSheetId="30" hidden="1">1</definedName>
    <definedName name="solver_typ" localSheetId="34" hidden="1">1</definedName>
    <definedName name="solver_typ" localSheetId="38" hidden="1">1</definedName>
    <definedName name="solver_typ" localSheetId="42" hidden="1">1</definedName>
    <definedName name="solver_typ" localSheetId="45" hidden="1">1</definedName>
    <definedName name="solver_typ" localSheetId="48" hidden="1">1</definedName>
    <definedName name="solver_typ" localSheetId="51" hidden="1">1</definedName>
    <definedName name="solver_val" localSheetId="3" hidden="1">0</definedName>
    <definedName name="solver_val" localSheetId="7" hidden="1">0</definedName>
    <definedName name="solver_val" localSheetId="11" hidden="1">0</definedName>
    <definedName name="solver_val" localSheetId="15" hidden="1">0</definedName>
    <definedName name="solver_val" localSheetId="19" hidden="1">0</definedName>
    <definedName name="solver_val" localSheetId="22" hidden="1">0</definedName>
    <definedName name="solver_val" localSheetId="26" hidden="1">0</definedName>
    <definedName name="solver_val" localSheetId="30" hidden="1">0</definedName>
    <definedName name="solver_val" localSheetId="34" hidden="1">0</definedName>
    <definedName name="solver_val" localSheetId="38" hidden="1">0</definedName>
    <definedName name="solver_val" localSheetId="42" hidden="1">0</definedName>
    <definedName name="solver_val" localSheetId="45" hidden="1">0</definedName>
    <definedName name="solver_val" localSheetId="48" hidden="1">0</definedName>
    <definedName name="solver_val" localSheetId="51" hidden="1">0</definedName>
    <definedName name="SoucetDilu" localSheetId="0">'Stavba'!$F$102:$J$102</definedName>
    <definedName name="StavbaCelkem" localSheetId="0">'Stavba'!$H$44</definedName>
    <definedName name="Zhotovitel" localSheetId="0">'Stavba'!$D$7</definedName>
    <definedName name="_xlnm.Print_Titles" localSheetId="2">'SO 01 1 Rek'!$1:$6</definedName>
    <definedName name="_xlnm.Print_Titles" localSheetId="3">'SO 01 1 Pol'!$1:$6</definedName>
    <definedName name="_xlnm.Print_Titles" localSheetId="5">'SO 02 1 Rek'!$1:$6</definedName>
    <definedName name="_xlnm.Print_Titles" localSheetId="7">'SO 02 1 Pol'!$1:$6</definedName>
    <definedName name="_xlnm.Print_Titles" localSheetId="9">'SO 03 1 Rek'!$1:$6</definedName>
    <definedName name="_xlnm.Print_Titles" localSheetId="11">'SO 03 1 Pol'!$1:$6</definedName>
    <definedName name="_xlnm.Print_Titles" localSheetId="13">'SO 04 1 Rek'!$1:$6</definedName>
    <definedName name="_xlnm.Print_Titles" localSheetId="15">'SO 04 1 Pol'!$1:$6</definedName>
    <definedName name="_xlnm.Print_Titles" localSheetId="17">'SO 05 1 Rek'!$1:$6</definedName>
    <definedName name="_xlnm.Print_Titles" localSheetId="19">'SO 05 1 Pol'!$1:$6</definedName>
    <definedName name="_xlnm.Print_Titles" localSheetId="21">'SO 06 1 Rek'!$1:$6</definedName>
    <definedName name="_xlnm.Print_Titles" localSheetId="22">'SO 06 1 Pol'!$1:$6</definedName>
    <definedName name="_xlnm.Print_Titles" localSheetId="24">'SO 07 1 Rek'!$1:$6</definedName>
    <definedName name="_xlnm.Print_Titles" localSheetId="26">'SO 07 1 Pol'!$1:$6</definedName>
    <definedName name="_xlnm.Print_Titles" localSheetId="28">'SO 08 1 Rek'!$1:$6</definedName>
    <definedName name="_xlnm.Print_Titles" localSheetId="30">'SO 08 1 Pol'!$1:$6</definedName>
    <definedName name="_xlnm.Print_Titles" localSheetId="32">'SO 09 1 Rek'!$1:$6</definedName>
    <definedName name="_xlnm.Print_Titles" localSheetId="34">'SO 09 1 Pol'!$1:$6</definedName>
    <definedName name="_xlnm.Print_Titles" localSheetId="36">'SO 10 1 Rek'!$1:$6</definedName>
    <definedName name="_xlnm.Print_Titles" localSheetId="38">'SO 10 1 Pol'!$1:$6</definedName>
    <definedName name="_xlnm.Print_Titles" localSheetId="40">'SO 11.1 1 Rek'!$1:$6</definedName>
    <definedName name="_xlnm.Print_Titles" localSheetId="42">'SO 11.1 1 Pol'!$1:$6</definedName>
    <definedName name="_xlnm.Print_Titles" localSheetId="44">'SO 11.2 1 Rek'!$1:$6</definedName>
    <definedName name="_xlnm.Print_Titles" localSheetId="45">'SO 11.2 1 Pol'!$1:$6</definedName>
    <definedName name="_xlnm.Print_Titles" localSheetId="47">'SO 11.3 1 Rek'!$1:$6</definedName>
    <definedName name="_xlnm.Print_Titles" localSheetId="48">'SO 11.3 1 Pol'!$1:$6</definedName>
    <definedName name="_xlnm.Print_Titles" localSheetId="50">'SO 11.4 1 Rek'!$1:$6</definedName>
    <definedName name="_xlnm.Print_Titles" localSheetId="51">'SO 11.4 1 Pol'!$1:$6</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<sst xmlns="http://schemas.openxmlformats.org/spreadsheetml/2006/main" count="7087" uniqueCount="2111">
  <si>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</si>
  <si>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</si>
  <si>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</si>
  <si>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</si>
  <si>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</si>
  <si>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</si>
  <si>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</si>
  <si>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</si>
  <si>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</si>
  <si>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</si>
  <si>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</si>
  <si>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</si>
  <si>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</si>
  <si>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</si>
  <si>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</si>
  <si>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</si>
  <si>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</si>
  <si>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</si>
  <si>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</si>
  <si>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</si>
  <si>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rozpočtů</t>
  </si>
  <si>
    <t>Číslo objektu</t>
  </si>
  <si>
    <t>Číslo a název rozpočtu</t>
  </si>
  <si>
    <t>Rekapitulace stavebních dílů</t>
  </si>
  <si>
    <t>Číslo a název dílu</t>
  </si>
  <si>
    <t>HSV</t>
  </si>
  <si>
    <t>PSV</t>
  </si>
  <si>
    <t>Dodávka</t>
  </si>
  <si>
    <t>Montáž</t>
  </si>
  <si>
    <t>HZS</t>
  </si>
  <si>
    <t>Rekapitulace vedlejších rozpočtových nákladů</t>
  </si>
  <si>
    <t>Název vedlejšího nákladu</t>
  </si>
  <si>
    <t>POLOŽKOVÝ ROZPOČET</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</si>
  <si>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</si>
  <si>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</si>
  <si>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</si>
  <si>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</si>
  <si>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</si>
  <si>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</si>
  <si>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</si>
  <si>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</si>
  <si>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</si>
  <si>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</si>
  <si>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</si>
  <si>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</si>
  <si>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</si>
  <si>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</si>
  <si>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</si>
  <si>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</si>
  <si>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</si>
  <si>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</si>
  <si>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</si>
  <si>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</si>
  <si>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</si>
  <si>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</si>
  <si>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</si>
  <si>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</si>
  <si>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</si>
  <si>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</si>
  <si>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</si>
  <si>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</si>
  <si>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</si>
  <si>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</si>
  <si>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</si>
  <si>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</si>
  <si>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</si>
  <si>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</si>
  <si>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</si>
  <si>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</si>
  <si>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</si>
  <si>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</si>
  <si>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</si>
  <si>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</si>
  <si>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</si>
  <si>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</si>
  <si>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</si>
  <si>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</si>
  <si>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</si>
  <si>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</si>
  <si>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</si>
  <si>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</si>
  <si>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</si>
  <si>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</si>
  <si>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</si>
  <si>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</si>
  <si>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</si>
  <si>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</si>
  <si>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</si>
  <si>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</si>
  <si>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</si>
  <si>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</si>
  <si>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</si>
  <si>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</si>
  <si>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</si>
  <si>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</si>
  <si>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</si>
  <si>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</si>
  <si>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</si>
  <si>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</si>
  <si>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</si>
  <si>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</si>
  <si>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ks</t>
  </si>
  <si>
    <t>Celkem za</t>
  </si>
  <si>
    <t>1116</t>
  </si>
  <si>
    <t>Instalace TČ a VZT jednotek ISŠT Benešov</t>
  </si>
  <si>
    <t>1116 Instalace TČ a VZT jednotek ISŠT Benešov</t>
  </si>
  <si>
    <t>SO 01</t>
  </si>
  <si>
    <t>Vytápění</t>
  </si>
  <si>
    <t>SO 01 Vytápění</t>
  </si>
  <si>
    <t>730</t>
  </si>
  <si>
    <t>Ústřední vytápění</t>
  </si>
  <si>
    <t>730 Ústřední vytápění</t>
  </si>
  <si>
    <t>731 RR00</t>
  </si>
  <si>
    <t xml:space="preserve">Vytápění dle samostaného soupisu </t>
  </si>
  <si>
    <t>kus</t>
  </si>
  <si>
    <t>Integrovaná střední škola technická Benešov</t>
  </si>
  <si>
    <t>Energy Benefit Centre a.s.</t>
  </si>
  <si>
    <t>1 Vytápění</t>
  </si>
  <si>
    <t>SO 02</t>
  </si>
  <si>
    <t>Domovní plynovod</t>
  </si>
  <si>
    <t>SO 02 Domovní plynovod</t>
  </si>
  <si>
    <t>733</t>
  </si>
  <si>
    <t>Rozvod potrubí</t>
  </si>
  <si>
    <t>733 Rozvod potrubí</t>
  </si>
  <si>
    <t>733 RR00</t>
  </si>
  <si>
    <t xml:space="preserve">Vnitřní plynovod dle samostaného soupisu </t>
  </si>
  <si>
    <t>1 Domovní plynovod</t>
  </si>
  <si>
    <t>SO 03</t>
  </si>
  <si>
    <t>Vrty pro TČ</t>
  </si>
  <si>
    <t>SO 03 Vrty pro TČ</t>
  </si>
  <si>
    <t>2</t>
  </si>
  <si>
    <t>Základy a zvláštní zakládání</t>
  </si>
  <si>
    <t>2 Základy a zvláštní zakládání</t>
  </si>
  <si>
    <t>220RR00</t>
  </si>
  <si>
    <t>Vrty pro TČ dle samostaného výkazu</t>
  </si>
  <si>
    <t>1 Vrty pro TČ</t>
  </si>
  <si>
    <t>SO 04</t>
  </si>
  <si>
    <t>Měření a regulace TČ</t>
  </si>
  <si>
    <t>SO 04 Měření a regulace TČ</t>
  </si>
  <si>
    <t>M36</t>
  </si>
  <si>
    <t>Montáže měřících a regulačních zařízení</t>
  </si>
  <si>
    <t>M36 Montáže měřících a regulačních zařízení</t>
  </si>
  <si>
    <t>M36 RR00</t>
  </si>
  <si>
    <t>MaR pro TČ dle samostaného výkazu</t>
  </si>
  <si>
    <t>1 Měření a regulace TČ</t>
  </si>
  <si>
    <t>SO 05</t>
  </si>
  <si>
    <t>Stavební úpravy atria</t>
  </si>
  <si>
    <t>SO 05 Stavební úpravy atria</t>
  </si>
  <si>
    <t>1 Zemní práce</t>
  </si>
  <si>
    <t>111212131R00</t>
  </si>
  <si>
    <t xml:space="preserve">Odstranění dřevin výš.nad 1m, svah 1:5, s pařezem </t>
  </si>
  <si>
    <t>m2</t>
  </si>
  <si>
    <t>výměra změřena kreslícím programem:</t>
  </si>
  <si>
    <t>označení 11:40+10+5</t>
  </si>
  <si>
    <t>113106231R00</t>
  </si>
  <si>
    <t xml:space="preserve">Rozebrání dlažeb ze zámkové dlažby v kamenivu </t>
  </si>
  <si>
    <t>zámková dlažba k opětovnému použití:5</t>
  </si>
  <si>
    <t>113107420R00</t>
  </si>
  <si>
    <t xml:space="preserve">Odstranění podkladu nad 50 m2,kam.těžené tl.20 cm </t>
  </si>
  <si>
    <t>113109425R00</t>
  </si>
  <si>
    <t xml:space="preserve">Odstranění podkladu pl.nad 50 m2, beton, tl. 25 cm </t>
  </si>
  <si>
    <t>označení 04 - cihelná dlažba včetně bet. podkladu 15 cm:48</t>
  </si>
  <si>
    <t>122201102R00</t>
  </si>
  <si>
    <t xml:space="preserve">Odkopávky nezapažené v hor. 3 do 1000 m3 </t>
  </si>
  <si>
    <t>m3</t>
  </si>
  <si>
    <t>odkop zeminy v atriu:</t>
  </si>
  <si>
    <t>výměra změřena kreslícím programem:43,8</t>
  </si>
  <si>
    <t>122201109R00</t>
  </si>
  <si>
    <t xml:space="preserve">Příplatek za lepivost - odkopávky v hor. 3 </t>
  </si>
  <si>
    <t>výměra změřena kreslícím programem 30 %:43,8*0,3</t>
  </si>
  <si>
    <t>162701105R00</t>
  </si>
  <si>
    <t xml:space="preserve">Vodorovné přemístění výkopku z hor.1-4 do 10000 m </t>
  </si>
  <si>
    <t>odvoz přebytečného výkopku:</t>
  </si>
  <si>
    <t>odkop zeminy v atriu:43,8</t>
  </si>
  <si>
    <t>167101101R00</t>
  </si>
  <si>
    <t xml:space="preserve">Nakládání výkopku z hor.1-4 v množství do 100 m3 </t>
  </si>
  <si>
    <t>171201201R00</t>
  </si>
  <si>
    <t xml:space="preserve">Uložení sypaniny na skl.-modelace na výšku přes 2m </t>
  </si>
  <si>
    <t>174101101R00</t>
  </si>
  <si>
    <t xml:space="preserve">Zásyp jam, rýh, šachet se zhutněním </t>
  </si>
  <si>
    <t>označení 10:11,5*0,5</t>
  </si>
  <si>
    <t>189970111R00</t>
  </si>
  <si>
    <t xml:space="preserve">Vrstva geotextilie ochranné standart </t>
  </si>
  <si>
    <t>označení 10:11,5</t>
  </si>
  <si>
    <t>199000002R00</t>
  </si>
  <si>
    <t xml:space="preserve">Poplatek za skládku horniny 1- 4 </t>
  </si>
  <si>
    <t>3</t>
  </si>
  <si>
    <t>Svislé a kompletní konstrukce</t>
  </si>
  <si>
    <t>3 Svislé a kompletní konstrukce</t>
  </si>
  <si>
    <t>311271115R00</t>
  </si>
  <si>
    <t>Zdivo nosné z cihel vápenopískových doplnění pilířů</t>
  </si>
  <si>
    <t>0,9</t>
  </si>
  <si>
    <t>5</t>
  </si>
  <si>
    <t>Komunikace</t>
  </si>
  <si>
    <t>5 Komunikace</t>
  </si>
  <si>
    <t>564831111R00</t>
  </si>
  <si>
    <t xml:space="preserve">Podklad ze štěrkodrti po zhutnění tloušťky 10 cm </t>
  </si>
  <si>
    <t>596215020R00</t>
  </si>
  <si>
    <t xml:space="preserve">Kladení zámkové dlažby tl. 6 cm do drtě tl. 3 cm </t>
  </si>
  <si>
    <t>62</t>
  </si>
  <si>
    <t>Úpravy povrchů vnější</t>
  </si>
  <si>
    <t>62 Úpravy povrchů vnější</t>
  </si>
  <si>
    <t>627452111R00</t>
  </si>
  <si>
    <t xml:space="preserve">Spárování maltou MCs zapuštěné rovné, zdí z cihel </t>
  </si>
  <si>
    <t>(0,5*2+0,36)*2*2,38</t>
  </si>
  <si>
    <t>94</t>
  </si>
  <si>
    <t>Lešení a stavební výtahy</t>
  </si>
  <si>
    <t>94 Lešení a stavební výtahy</t>
  </si>
  <si>
    <t>94111RR00</t>
  </si>
  <si>
    <t>Mtž+dmtž+pronájem mobilního oplocení atria dovoz a odvoz, pronájem 3 měsíce</t>
  </si>
  <si>
    <t>m</t>
  </si>
  <si>
    <t>9419000000RR0</t>
  </si>
  <si>
    <t>Lešení lehké pomocné, výška podlahy do 1,2 m pro veškeré pomocné práce</t>
  </si>
  <si>
    <t>96</t>
  </si>
  <si>
    <t>Bourání konstrukcí</t>
  </si>
  <si>
    <t>96 Bourání konstrukcí</t>
  </si>
  <si>
    <t>961044111R00</t>
  </si>
  <si>
    <t xml:space="preserve">Bourání základů z betonu prostého </t>
  </si>
  <si>
    <t>označení 01:0,45*0,8*6</t>
  </si>
  <si>
    <t>označení 03:24*0,15</t>
  </si>
  <si>
    <t>označení 05:0,4*0,75*21,8</t>
  </si>
  <si>
    <t>označení 09:0,4*0,75*7,2</t>
  </si>
  <si>
    <t>961055111R00</t>
  </si>
  <si>
    <t xml:space="preserve">Bourání základů železobetonových </t>
  </si>
  <si>
    <t>označení 03:24*0,25</t>
  </si>
  <si>
    <t>962032231R00</t>
  </si>
  <si>
    <t xml:space="preserve">Bourání zdiva z cihel pálených na MVC </t>
  </si>
  <si>
    <t>označení 02:4*2,38*0,36</t>
  </si>
  <si>
    <t>označení 05:0,4*0,4*21,8</t>
  </si>
  <si>
    <t>označení 09:0,3*0,95*7,2</t>
  </si>
  <si>
    <t>962052211R00</t>
  </si>
  <si>
    <t xml:space="preserve">Bourání zdiva železobetonového nadzákladového </t>
  </si>
  <si>
    <t>označení 01:0,45*0,6*6</t>
  </si>
  <si>
    <t>966044RR00</t>
  </si>
  <si>
    <t>Odstranění zahradního kanálu včetně lit. mříže betonové šachty, zaslepení kan. potrubí, zásyp</t>
  </si>
  <si>
    <t>označení 13:1</t>
  </si>
  <si>
    <t>97</t>
  </si>
  <si>
    <t>Prorážení otvorů</t>
  </si>
  <si>
    <t>97 Prorážení otvorů</t>
  </si>
  <si>
    <t>979054441R00</t>
  </si>
  <si>
    <t xml:space="preserve">Očištění vybour. dlaždic s výplní kamen. těženým </t>
  </si>
  <si>
    <t>99</t>
  </si>
  <si>
    <t>Staveništní přesun hmot</t>
  </si>
  <si>
    <t>99 Staveništní přesun hmot</t>
  </si>
  <si>
    <t>998223011R00</t>
  </si>
  <si>
    <t xml:space="preserve">Přesun hmot, pozemní komunikace, kryt dlážděný </t>
  </si>
  <si>
    <t>t</t>
  </si>
  <si>
    <t>767</t>
  </si>
  <si>
    <t>Konstrukce zámečnické</t>
  </si>
  <si>
    <t>767 Konstrukce zámečnické</t>
  </si>
  <si>
    <t>767995102R00</t>
  </si>
  <si>
    <t xml:space="preserve">Výroba a montáž kov. atypických konstr. do 10 kg </t>
  </si>
  <si>
    <t>kg</t>
  </si>
  <si>
    <t>dle výpisu zámečnických výrobků:</t>
  </si>
  <si>
    <t>Z02 - 80/40/3:18*5,343</t>
  </si>
  <si>
    <t>Z02 - D 12:58,5*0,888</t>
  </si>
  <si>
    <t>767995110S00</t>
  </si>
  <si>
    <t xml:space="preserve">Žárové zinkování </t>
  </si>
  <si>
    <t>Mezisoučet</t>
  </si>
  <si>
    <t>5 %:148,122*0,05</t>
  </si>
  <si>
    <t>767995RR00</t>
  </si>
  <si>
    <t>D+M kotevních, spojovacích a pomocných materiálů a prací ke zhotovení  Z02</t>
  </si>
  <si>
    <t>Z02 :1</t>
  </si>
  <si>
    <t>14587576</t>
  </si>
  <si>
    <t>Profil obdélníkový uzavřený 11 343.0  80x40x3 mm</t>
  </si>
  <si>
    <t>T</t>
  </si>
  <si>
    <t>Z02 - 80/40/3:18*5,343/1000*1,05</t>
  </si>
  <si>
    <t>15514218</t>
  </si>
  <si>
    <t>Ocel tažená kruhová 11600  D 12 mm</t>
  </si>
  <si>
    <t>hmotnost 0,88 kg/m:</t>
  </si>
  <si>
    <t>Z02 - D 12:58,5*0,888/1000*1,05</t>
  </si>
  <si>
    <t>998767101R00</t>
  </si>
  <si>
    <t xml:space="preserve">Přesun hmot pro zámečnické konstr., výšky do 6 m </t>
  </si>
  <si>
    <t>D96</t>
  </si>
  <si>
    <t>Přesuny suti a vybouraných hmot</t>
  </si>
  <si>
    <t>D96 Přesuny suti a vybouraných hmot</t>
  </si>
  <si>
    <t>979082111R00</t>
  </si>
  <si>
    <t xml:space="preserve">Vnitrostaveništní doprava suti do 10 m </t>
  </si>
  <si>
    <t>979082121R00</t>
  </si>
  <si>
    <t xml:space="preserve">Příplatek k vnitrost. dopravě suti za dalších 5 m </t>
  </si>
  <si>
    <t>979083117R00</t>
  </si>
  <si>
    <t xml:space="preserve">Vodorovné přemístění suti na skládku do 6000 m </t>
  </si>
  <si>
    <t>979083191R00</t>
  </si>
  <si>
    <t xml:space="preserve">Příplatek za dalších započatých 1000 m nad 6000 m </t>
  </si>
  <si>
    <t>979990000R00</t>
  </si>
  <si>
    <t xml:space="preserve">Poplatek za skládku smíšené stavební suti </t>
  </si>
  <si>
    <t>1 Stavební úpravy atria</t>
  </si>
  <si>
    <t>SO 06</t>
  </si>
  <si>
    <t>Hromosvod</t>
  </si>
  <si>
    <t>SO 06 Hromosvod</t>
  </si>
  <si>
    <t>M21</t>
  </si>
  <si>
    <t>Elektromontáže</t>
  </si>
  <si>
    <t>M21 Elektromontáže</t>
  </si>
  <si>
    <t>M21 RR00</t>
  </si>
  <si>
    <t>Hromosvod dle samostaného výkazu</t>
  </si>
  <si>
    <t>1 Hromosvod</t>
  </si>
  <si>
    <t>SO 07</t>
  </si>
  <si>
    <t>Vzduchotechnika</t>
  </si>
  <si>
    <t>SO 07 Vzduchotechnika</t>
  </si>
  <si>
    <t>M24</t>
  </si>
  <si>
    <t>Montáže vzduchotechnických zařízení</t>
  </si>
  <si>
    <t>M24 Montáže vzduchotechnických zařízení</t>
  </si>
  <si>
    <t>M24 1 RR00</t>
  </si>
  <si>
    <t>VZT dle samostaného výkazu</t>
  </si>
  <si>
    <t>1 Vzduchotechnika</t>
  </si>
  <si>
    <t>SO 08</t>
  </si>
  <si>
    <t>Vzduchotechnika - elektroinstalace</t>
  </si>
  <si>
    <t>SO 08 Vzduchotechnika - elektroinstalace</t>
  </si>
  <si>
    <t>M21 VZT RR00</t>
  </si>
  <si>
    <t>VZT - elektroinstalace dle samostaného výkazu</t>
  </si>
  <si>
    <t>1 Vzduchotechnika - elektroinstalace</t>
  </si>
  <si>
    <t>SO 09</t>
  </si>
  <si>
    <t>Vzduchotechnika - měření a regulace</t>
  </si>
  <si>
    <t>SO 09 Vzduchotechnika - měření a regulace</t>
  </si>
  <si>
    <t>M36 MaR RR00</t>
  </si>
  <si>
    <t>VZT - MaR dle samostaného výkazu</t>
  </si>
  <si>
    <t>1 Vzduchotechnika - měření a regulace</t>
  </si>
  <si>
    <t>SO 10</t>
  </si>
  <si>
    <t>Vzduchotechnika - ZTI</t>
  </si>
  <si>
    <t>SO 10 Vzduchotechnika - ZTI</t>
  </si>
  <si>
    <t>720</t>
  </si>
  <si>
    <t>Zdravotechnická instalace</t>
  </si>
  <si>
    <t>720 Zdravotechnická instalace</t>
  </si>
  <si>
    <t>720 VZT RR00</t>
  </si>
  <si>
    <t>VZT - ZTI dle samostaného výkazu</t>
  </si>
  <si>
    <t>1 Vzduchotechnika - ZTI</t>
  </si>
  <si>
    <t>SO 11.1</t>
  </si>
  <si>
    <t>Stavební přípomoce VZT</t>
  </si>
  <si>
    <t>SO 11.1 Stavební přípomoce VZT</t>
  </si>
  <si>
    <t>342255028R00</t>
  </si>
  <si>
    <t xml:space="preserve">Příčky z desek porobeton  tl. 15 cm </t>
  </si>
  <si>
    <t>legenda prací:</t>
  </si>
  <si>
    <t>17 - 1.NP:(3+1,5)*0,5</t>
  </si>
  <si>
    <t>342263410R01</t>
  </si>
  <si>
    <t xml:space="preserve">Vytvoření otvoru do SDK konstrukcí, do 0,25 m2 </t>
  </si>
  <si>
    <t>Položka obsahuje vytvoření otvoru :</t>
  </si>
  <si>
    <t>14 - 1.NP:8</t>
  </si>
  <si>
    <t>15 - 1.NP:2</t>
  </si>
  <si>
    <t>14 - 2.NP:6</t>
  </si>
  <si>
    <t>15 - 2.NP:2</t>
  </si>
  <si>
    <t>16 - 2.NP:4</t>
  </si>
  <si>
    <t>342267114RT1</t>
  </si>
  <si>
    <t>Obklad trámů sádrokartonem dvoustranný do 0,8/0,8m desky standard tl. 12,5 mm, ocel. konstrukce</t>
  </si>
  <si>
    <t>1.NP:6,2+0,675+0,65+7,195+7,15+5,58+0,745+0,6+5,66+1,215+1,055+6,655+6,435+0,76</t>
  </si>
  <si>
    <t>2.NP:6,19+0,685+0,65+7,195+6,06+0,75+5,485+0,67+5,645+1,23+0,995+6,47+0,65+2,03+6,47+2,06</t>
  </si>
  <si>
    <t>342267114RT2</t>
  </si>
  <si>
    <t>Obklad trámů sádrokartonem dvoustranný do 0,8/0,8m desky protipožární tl. 12,5 mm, ocel. konstrukce</t>
  </si>
  <si>
    <t>2.NP - svisle okolo 10:3,3</t>
  </si>
  <si>
    <t>4</t>
  </si>
  <si>
    <t>Vodorovné konstrukce</t>
  </si>
  <si>
    <t>4 Vodorovné konstrukce</t>
  </si>
  <si>
    <t>411387531R00</t>
  </si>
  <si>
    <t xml:space="preserve">Zabetonování otvorů 0,25 m2 ve stropech a klenbách </t>
  </si>
  <si>
    <t>12 - 2.NP:4</t>
  </si>
  <si>
    <t>13 - 2.NP:4</t>
  </si>
  <si>
    <t>61</t>
  </si>
  <si>
    <t>Upravy povrchů vnitřní</t>
  </si>
  <si>
    <t>61 Upravy povrchů vnitřní</t>
  </si>
  <si>
    <t>602011141RT3</t>
  </si>
  <si>
    <t>Štuk na stěnách vnitřní , ručně tloušťka vrstvy 4 mm</t>
  </si>
  <si>
    <t>17 - 1.NP:(3+1,5)*0,5*2</t>
  </si>
  <si>
    <t>611401111RT2</t>
  </si>
  <si>
    <t>Oprava omítky na stropech o ploše do 0,09 m2 s použitím suché maltové směsi</t>
  </si>
  <si>
    <t>611401211RT2</t>
  </si>
  <si>
    <t>Oprava omítky na stropech o ploše do 0,25 m2 s použitím suché maltové směsi</t>
  </si>
  <si>
    <t>611401311RT2</t>
  </si>
  <si>
    <t>Oprava omítky na stropech o ploše do 1 m2 s použitím suché maltové směsi</t>
  </si>
  <si>
    <t>611472111R00</t>
  </si>
  <si>
    <t xml:space="preserve">Omítka stropu klasická, se štukem ze suché směsi </t>
  </si>
  <si>
    <t>SO 01 - chodba:220</t>
  </si>
  <si>
    <t>612401191RT2</t>
  </si>
  <si>
    <t>Omítka malých ploch vnitřních stěn do 0,09 m2 s použitím suché maltové směsi</t>
  </si>
  <si>
    <t>612401291RT2</t>
  </si>
  <si>
    <t>Omítka malých ploch vnitřních stěn do 0,25 m2 s použitím suché maltové směsi</t>
  </si>
  <si>
    <t>612401391RT2</t>
  </si>
  <si>
    <t>Omítka malých ploch vnitřních stěn do 1 m2 s použitím suché maltové směsi</t>
  </si>
  <si>
    <t>612421637R00</t>
  </si>
  <si>
    <t xml:space="preserve">Omítka vnitřní zdiva, MVC, štuková </t>
  </si>
  <si>
    <t>SO 01 - chodba šířka 0,6 m:88</t>
  </si>
  <si>
    <t>612481211RT2</t>
  </si>
  <si>
    <t>Montáž výztužné sítě (perlinky) do stěrky-stěny včetně výztužné sítě a stěrkového tmelu standart</t>
  </si>
  <si>
    <t>941955001R00</t>
  </si>
  <si>
    <t xml:space="preserve">Lešení lehké pomocné, výška podlahy do 1,2 m </t>
  </si>
  <si>
    <t>SDK obklady:</t>
  </si>
  <si>
    <t>1.NP:(6,2+0,675+0,65+7,195+7,15+5,58+0,745+0,6+5,66+1,215+1,055+6,655+6,435+0,76)*1</t>
  </si>
  <si>
    <t>2.NP:(6,19+0,685+0,65+7,195+6,06+0,75+5,485+0,67+5,645+1,23+0,995+6,47+0,65+2,03+6,47+2,06)*1</t>
  </si>
  <si>
    <t>95</t>
  </si>
  <si>
    <t>Dokončovací konstrukce na pozemních stavbách</t>
  </si>
  <si>
    <t>95 Dokončovací konstrukce na pozemních stavbách</t>
  </si>
  <si>
    <t>952901114RS1</t>
  </si>
  <si>
    <t xml:space="preserve">Vyčištění budov o výšce podlaží do 4 m </t>
  </si>
  <si>
    <t>968061113R00</t>
  </si>
  <si>
    <t xml:space="preserve">Vyvěšení dřevěných okenních křídel pl. nad 1,5 m2 </t>
  </si>
  <si>
    <t>11 - 2.NP:1</t>
  </si>
  <si>
    <t>970031300R00</t>
  </si>
  <si>
    <t xml:space="preserve">Vrtání jádrové do zdiva cihelného do D 300 mm </t>
  </si>
  <si>
    <t>01 - 1.NP:0,3*2</t>
  </si>
  <si>
    <t>02 - 1.NP:0,3*3</t>
  </si>
  <si>
    <t>01 - 2.NP:0,3*2</t>
  </si>
  <si>
    <t>02 - 2.NP:0,3*3</t>
  </si>
  <si>
    <t>970033300R00</t>
  </si>
  <si>
    <t xml:space="preserve">Příp. za jádr. vrt. ve H nad 1,5m cihel do D 300mm </t>
  </si>
  <si>
    <t>970034300R00</t>
  </si>
  <si>
    <t xml:space="preserve">Příp. za jádr. vrt. vod. ve stěně cihel do D 300mm </t>
  </si>
  <si>
    <t>970037300R00</t>
  </si>
  <si>
    <t xml:space="preserve">Příp.časté přem. str. jád. vrt. v cihel do D 300mm </t>
  </si>
  <si>
    <t>971033441R00</t>
  </si>
  <si>
    <t xml:space="preserve">Vybourání otv. zeď cihel. pl.0,25 m2, tl.30cm, MVC </t>
  </si>
  <si>
    <t>06 - 1.NP:1</t>
  </si>
  <si>
    <t>971033541R00</t>
  </si>
  <si>
    <t xml:space="preserve">Vybourání otv. zeď cihel. pl.1 m2, tl.30 cm, MVC </t>
  </si>
  <si>
    <t>05 - 1.NP:0,815*0,315*0,3*4</t>
  </si>
  <si>
    <t>07 - 1.NP:0,52*0,62*0,3*1</t>
  </si>
  <si>
    <t>03 - 2.NP:1,06*0,315*0,3*1</t>
  </si>
  <si>
    <t>04 - 2.NP:0,72*0,52*0,3*2</t>
  </si>
  <si>
    <t>05 - 2.NP:0,815*0,315*0,3*5</t>
  </si>
  <si>
    <t>972012411R00</t>
  </si>
  <si>
    <t xml:space="preserve">Vybourání otvorů strop prefa pl. 0,50 m2, nad 12cm </t>
  </si>
  <si>
    <t>08 - 2.NP:1</t>
  </si>
  <si>
    <t>10 - 2.NP:1</t>
  </si>
  <si>
    <t>972055491R00</t>
  </si>
  <si>
    <t xml:space="preserve">Vybourání otvorů stropy prefa duté 1 m2, nad 12 cm </t>
  </si>
  <si>
    <t>09 - 1.NP:0,52*0,62*0,25*1</t>
  </si>
  <si>
    <t>08 - 2.NP:0,72*0,52*0,25*1-0,4*0,6*0,25*1</t>
  </si>
  <si>
    <t>10 - 2.NP:0,52*0,62*0,25*1</t>
  </si>
  <si>
    <t>970031301R00</t>
  </si>
  <si>
    <t xml:space="preserve">Příplatky za vrty D 330 mm </t>
  </si>
  <si>
    <t>999281105R00</t>
  </si>
  <si>
    <t xml:space="preserve">Přesun hmot pro opravy a údržbu do výšky 6 m </t>
  </si>
  <si>
    <t>712</t>
  </si>
  <si>
    <t>Živičné krytiny</t>
  </si>
  <si>
    <t>712 Živičné krytiny</t>
  </si>
  <si>
    <t>712300831RT1</t>
  </si>
  <si>
    <t>Odstranění živičné krytiny střech do 10° 1vrstvé z ploch jednotlivě do 10 m2</t>
  </si>
  <si>
    <t>08 - 2.NP:(0,72*0,52*1-0,4*0,6*1)*2</t>
  </si>
  <si>
    <t>10 - 2.NP:(0,52*0,62)*2</t>
  </si>
  <si>
    <t>712300845R01</t>
  </si>
  <si>
    <t xml:space="preserve">Demontáž střešní hlavice D 250 mm </t>
  </si>
  <si>
    <t>712373111RS3</t>
  </si>
  <si>
    <t>Krytina střech do 10° fólie, 6 kotev/m2, na beton tl. izolace do 160 mm, fólie tl. 1,5 mm</t>
  </si>
  <si>
    <t>13 - 2.NP:4*1*1</t>
  </si>
  <si>
    <t>712391171RZ1</t>
  </si>
  <si>
    <t>Povlaková krytina střech do 10°, podklad. textilie 1 vrstva - včetně dodávky textilie standart</t>
  </si>
  <si>
    <t>998712101R00</t>
  </si>
  <si>
    <t xml:space="preserve">Přesun hmot pro povlakové krytiny, výšky do 6 m </t>
  </si>
  <si>
    <t>713</t>
  </si>
  <si>
    <t>Izolace tepelné</t>
  </si>
  <si>
    <t>713 Izolace tepelné</t>
  </si>
  <si>
    <t>713100813R00</t>
  </si>
  <si>
    <t xml:space="preserve">Odstranění tepelné izolace, polystyrén tl. nad 5cm </t>
  </si>
  <si>
    <t>08 - 2.NP:0,72*0,52*1-0,4*0,6*1</t>
  </si>
  <si>
    <t>10 - 2.NP:0,52*0,62</t>
  </si>
  <si>
    <t>713141125R00</t>
  </si>
  <si>
    <t xml:space="preserve">Izolace tepelná střech, desky, na lepidlo PUK </t>
  </si>
  <si>
    <t>13 - 2.NP:4*0,3*0,3*2</t>
  </si>
  <si>
    <t>28375705</t>
  </si>
  <si>
    <t>Deska izolační stabilizov. EPS 150S  1000 x 500 mm</t>
  </si>
  <si>
    <t>13 - 2.NP:4*0,3*0,3*0,26*1,1</t>
  </si>
  <si>
    <t>998713101R00</t>
  </si>
  <si>
    <t xml:space="preserve">Přesun hmot pro izolace tepelné, výšky do 6 m </t>
  </si>
  <si>
    <t>766</t>
  </si>
  <si>
    <t>Konstrukce truhlářské</t>
  </si>
  <si>
    <t>766 Konstrukce truhlářské</t>
  </si>
  <si>
    <t>766629300R00</t>
  </si>
  <si>
    <t>D+M PUR výplně 1500/1200 mm včetně vytvoření prostupu 900/900 mm</t>
  </si>
  <si>
    <t>0</t>
  </si>
  <si>
    <t>767581803R01</t>
  </si>
  <si>
    <t>Demontáž podhledů - tvarovaných plechů včetně svítidel</t>
  </si>
  <si>
    <t>767584811R00</t>
  </si>
  <si>
    <t xml:space="preserve">Demontáž doplňků podhledů-vzduchotech.mřížek </t>
  </si>
  <si>
    <t>767995103R00</t>
  </si>
  <si>
    <t xml:space="preserve">Výroba a montáž kov. atypických konstr. do 20 kg </t>
  </si>
  <si>
    <t>UPE 100 - dle statiky:</t>
  </si>
  <si>
    <t>1.NP:2,4*2*9,82</t>
  </si>
  <si>
    <t>2.NP:2,4*2*2*9,82</t>
  </si>
  <si>
    <t>plech P10:</t>
  </si>
  <si>
    <t>1.NP:0,15*0,15*8*80</t>
  </si>
  <si>
    <t>2.NP:0,15*0,15*8*80*2</t>
  </si>
  <si>
    <t>977131213R00</t>
  </si>
  <si>
    <t xml:space="preserve">Vrt D12 mm  beton </t>
  </si>
  <si>
    <t>1.NP:8*0,25</t>
  </si>
  <si>
    <t>2.NP:8*0,25*2</t>
  </si>
  <si>
    <t>13485314</t>
  </si>
  <si>
    <t>Tyč průřezu UPE 100</t>
  </si>
  <si>
    <t>1.NP:2,4*2*9,82/1000*1,1</t>
  </si>
  <si>
    <t>2.NP:2,4*2*2*9,82/1000*1,1</t>
  </si>
  <si>
    <t>13611228</t>
  </si>
  <si>
    <t>Plech hladký jakost 11375.1  10x1000x2000 mm</t>
  </si>
  <si>
    <t>1.NP:0,15*0,15*8*80/1000*1,1</t>
  </si>
  <si>
    <t>2.NP:0,15*0,15*8*80*2/1000*1,1</t>
  </si>
  <si>
    <t>31110714</t>
  </si>
  <si>
    <t>Matice přesná šestihranná 02 1401 M 12</t>
  </si>
  <si>
    <t>311202190000</t>
  </si>
  <si>
    <t>Podložka přesná 021702.1 otvor 13 mm</t>
  </si>
  <si>
    <t>31179107</t>
  </si>
  <si>
    <t>Tyč závitová M12, DIN 975</t>
  </si>
  <si>
    <t>10 %:6*0,1</t>
  </si>
  <si>
    <t>783</t>
  </si>
  <si>
    <t>Nátěry</t>
  </si>
  <si>
    <t>783 Nátěry</t>
  </si>
  <si>
    <t>783225600R00</t>
  </si>
  <si>
    <t xml:space="preserve">Nátěr syntetický kovových konstrukcí 2x email </t>
  </si>
  <si>
    <t>1.NP:2,4*2*0,402</t>
  </si>
  <si>
    <t>2.NP:2,4*2*2*0,402</t>
  </si>
  <si>
    <t>1.NP:0,15*0,15*8*2</t>
  </si>
  <si>
    <t>2.NP:0,15*0,15*8*2*2</t>
  </si>
  <si>
    <t>784</t>
  </si>
  <si>
    <t>Malby</t>
  </si>
  <si>
    <t>784 Malby</t>
  </si>
  <si>
    <t>784161401R00</t>
  </si>
  <si>
    <t xml:space="preserve">Penetrace podkladu nátěrem standart, 1 x </t>
  </si>
  <si>
    <t>1.NP:(6,2+0,675+0,65+7,195+7,15+5,58+0,745+0,6+5,66+1,215+1,055+6,655+6,435+0,76)*1,5</t>
  </si>
  <si>
    <t>2.NP:(6,19+0,685+0,65+7,195+6,06+0,75+5,485+0,67+5,645+1,23+0,995+6,47+0,65+2,03+6,47+2,06)*1,5</t>
  </si>
  <si>
    <t>784165522R00</t>
  </si>
  <si>
    <t xml:space="preserve">Malba tekutá standart, barva, bez penetrace, 2 x </t>
  </si>
  <si>
    <t>784950030RA0</t>
  </si>
  <si>
    <t xml:space="preserve">Oprava maleb z malířských směsí </t>
  </si>
  <si>
    <t>po vybourání otvorů:30</t>
  </si>
  <si>
    <t>chodba 1.NP:31,5*3,3*2</t>
  </si>
  <si>
    <t>17 - 1.NP:(3+1,5)*2,8*2</t>
  </si>
  <si>
    <t>chodba 2.NP:31,5*3,3*2</t>
  </si>
  <si>
    <t>979011111R00</t>
  </si>
  <si>
    <t xml:space="preserve">Svislá doprava suti a vybour. hmot za 2.NP a 1.PP </t>
  </si>
  <si>
    <t>979990001R00</t>
  </si>
  <si>
    <t xml:space="preserve">Poplatek za skládku stavební suti </t>
  </si>
  <si>
    <t>1 Stavební přípomoce VZT</t>
  </si>
  <si>
    <t>SO 11.2</t>
  </si>
  <si>
    <t>SO 11.2 Stavební přípomoce VZT</t>
  </si>
  <si>
    <t>310238211RT1</t>
  </si>
  <si>
    <t>Zazdívka otvorů plochy do 1 m2 cihlami na MVC s použitím suché maltové směsi</t>
  </si>
  <si>
    <t>zazdívka montážních otvorů:2*0,3</t>
  </si>
  <si>
    <t>317941121R00</t>
  </si>
  <si>
    <t xml:space="preserve">Osazení ocelových válcovaných nosníků do č.12 </t>
  </si>
  <si>
    <t>13 - 2.NP:1,5*1*3,76/1000</t>
  </si>
  <si>
    <t>14 - 2.NP:1,5*1*3,76/1000</t>
  </si>
  <si>
    <t>20 - 1.NP:4</t>
  </si>
  <si>
    <t>025 - 1.NP:1</t>
  </si>
  <si>
    <t>21 - 2.NP:6</t>
  </si>
  <si>
    <t>22 - 2.NP:2</t>
  </si>
  <si>
    <t>23 - 2.NP:4</t>
  </si>
  <si>
    <t>342263420R00</t>
  </si>
  <si>
    <t xml:space="preserve">Osazení revizních dvířek do SDK příček, do 0,50 m2 </t>
  </si>
  <si>
    <t>18 - 1.NP:1</t>
  </si>
  <si>
    <t>K1 - 2.NP:2</t>
  </si>
  <si>
    <t>342264051RT1</t>
  </si>
  <si>
    <t>Podhled sádrokartonový na zavěšenou ocel. konstr. desky standard tl. 12,5 mm, bez izolace</t>
  </si>
  <si>
    <t>18 - 1.NP:8,2+2,1+(1,295+1,6)*0,6</t>
  </si>
  <si>
    <t>2.NP:17,6</t>
  </si>
  <si>
    <t>342264098R00</t>
  </si>
  <si>
    <t xml:space="preserve">Příplatek k podhledu sádrokart. za plochu do 10 m2 </t>
  </si>
  <si>
    <t>342264514RS1</t>
  </si>
  <si>
    <t>Revizní dvířka do SDK podhledu, 300x600 mm požární odolnost EW 30 - dle PD</t>
  </si>
  <si>
    <t>K2 - 2.NP:1</t>
  </si>
  <si>
    <t>1.NP:5,95+1,05+0,82</t>
  </si>
  <si>
    <t>2.NP:6,7+4,9+5,7+5,6+5,7</t>
  </si>
  <si>
    <t>2.NP:14,035+1,135+0,515</t>
  </si>
  <si>
    <t>13335510</t>
  </si>
  <si>
    <t>Úhelník nerovnoramenný L jakost  60x40x5 mm</t>
  </si>
  <si>
    <t>13 - 2.NP:1,5*1*3,76/1000*1,1</t>
  </si>
  <si>
    <t>14 - 2.NP:1,5*1*3,76/1000*1,1</t>
  </si>
  <si>
    <t>59591093</t>
  </si>
  <si>
    <t>Dvířka do sádrokartonu 600/600 s tlačným zámkem</t>
  </si>
  <si>
    <t>15 - 2.NP:4</t>
  </si>
  <si>
    <t>64</t>
  </si>
  <si>
    <t>Výplně otvorů</t>
  </si>
  <si>
    <t>64 Výplně otvorů</t>
  </si>
  <si>
    <t>642942111RT5</t>
  </si>
  <si>
    <t>Osazení zárubní dveřních ocelových, pl. do 2,5 m2 včetně dodávky zárubně  90 x 197 x 11 cm</t>
  </si>
  <si>
    <t>04 - 2.NP:2</t>
  </si>
  <si>
    <t>1.NP:(5,95+1,05+0,82)*1</t>
  </si>
  <si>
    <t>2.NP:(6,7+4,9+5,7+5,6+5,7)*1</t>
  </si>
  <si>
    <t>2.NP:(14,035+1,135+0,515)*1</t>
  </si>
  <si>
    <t>963016111R00</t>
  </si>
  <si>
    <t xml:space="preserve">DMTZ podhledu SDK, kovová kce., 1xoplášť.12,5 mm </t>
  </si>
  <si>
    <t>18 - 1.NP:3*1,6</t>
  </si>
  <si>
    <t>967031132R00</t>
  </si>
  <si>
    <t xml:space="preserve">Přisekání rovných ostění cihelných na MVC </t>
  </si>
  <si>
    <t>04 - 2.NP:2*0,3*2</t>
  </si>
  <si>
    <t>968061112R00</t>
  </si>
  <si>
    <t xml:space="preserve">Vyvěšení dřevěných okenních křídel pl. do 1,5 m2 </t>
  </si>
  <si>
    <t>03 - 1.NP:1</t>
  </si>
  <si>
    <t>10 - 1.NP:1</t>
  </si>
  <si>
    <t>968061125R00</t>
  </si>
  <si>
    <t xml:space="preserve">Vyvěšení dřevěných dveřních křídel pl. do 2 m2 </t>
  </si>
  <si>
    <t>968072455R00</t>
  </si>
  <si>
    <t xml:space="preserve">Vybourání kovových dveřních zárubní pl. do 2 m2 </t>
  </si>
  <si>
    <t>04 - 2.NP:2*0,9*2</t>
  </si>
  <si>
    <t>02 - 1.NP:0,3*1</t>
  </si>
  <si>
    <t>024:0,3*1</t>
  </si>
  <si>
    <t>01 - 2.NP:0,3*14</t>
  </si>
  <si>
    <t>02 - 2.NP:0,3*6</t>
  </si>
  <si>
    <t>06 - 1.NP:0</t>
  </si>
  <si>
    <t>07 - 1.NP:3</t>
  </si>
  <si>
    <t>08 - 1.NP:1</t>
  </si>
  <si>
    <t>06 - 2.NP:1</t>
  </si>
  <si>
    <t>11 - 2.NP:5</t>
  </si>
  <si>
    <t>12 - 2.NP:2</t>
  </si>
  <si>
    <t>09 - 1.NP:0,86*0,45*0,3*1</t>
  </si>
  <si>
    <t>17 - 1.NP:0,6*1,2*0,3*1</t>
  </si>
  <si>
    <t>05 - 2.NP:0,815*0,315*0,3*3</t>
  </si>
  <si>
    <t>971033641R00</t>
  </si>
  <si>
    <t xml:space="preserve">Vybourání otv. zeď cihel. pl.4 m2, tl.30 cm, MVC </t>
  </si>
  <si>
    <t>13 - 2.NP:1,15*1,2*0,3*1</t>
  </si>
  <si>
    <t>14 - 2.NP:1,24*1,2*0,3*1</t>
  </si>
  <si>
    <t>19 - 2.NP:2</t>
  </si>
  <si>
    <t>19 - 2.NP:0,47*0,47*0,25*2</t>
  </si>
  <si>
    <t>974031253R00</t>
  </si>
  <si>
    <t xml:space="preserve">Vysekání rýh zeď cihelná u stropu 10 x 10 cm </t>
  </si>
  <si>
    <t>13 - 2.NP:1,5*1</t>
  </si>
  <si>
    <t>14 - 2.NP:1,5*1</t>
  </si>
  <si>
    <t>970031301R01</t>
  </si>
  <si>
    <t xml:space="preserve">Příplatky za vrty D 340 mm </t>
  </si>
  <si>
    <t>19 - 2.NP:0,47*0,47*2</t>
  </si>
  <si>
    <t>16 - 2.NP:4*1*1</t>
  </si>
  <si>
    <t>16 - 2.NP:4*0,3*0,3*2</t>
  </si>
  <si>
    <t>16 - 2.NP:4*0,3*0,3*2*0,26*1,1</t>
  </si>
  <si>
    <t>766661122R00</t>
  </si>
  <si>
    <t xml:space="preserve">Montáž dveří do zárubně,otevíravých 1kř.nad 0,8 m </t>
  </si>
  <si>
    <t>766670021R00</t>
  </si>
  <si>
    <t xml:space="preserve">Montáž kliky a štítku </t>
  </si>
  <si>
    <t>766629301R00</t>
  </si>
  <si>
    <t>D+M PUR výplně 2400/1800 mm včetně vytvoření prostupu 500/200 mm</t>
  </si>
  <si>
    <t>766629302R00</t>
  </si>
  <si>
    <t>D+M PUR výplně 1200/800 mm včetně vytvoření prostupu 715/315 mm</t>
  </si>
  <si>
    <t>549145991</t>
  </si>
  <si>
    <t>Kování dle PD - dle výpisu výplní otvorů</t>
  </si>
  <si>
    <t>611602181</t>
  </si>
  <si>
    <t>Dveře vnitřní hladké plné 1 kříd. 90x197</t>
  </si>
  <si>
    <t>998766101R00</t>
  </si>
  <si>
    <t xml:space="preserve">Přesun hmot pro truhlářské konstr., výšky do 6 m </t>
  </si>
  <si>
    <t>783222119S00</t>
  </si>
  <si>
    <t xml:space="preserve">Nátěr zárubní </t>
  </si>
  <si>
    <t>13 - 2.NP:1,5*1*0,3</t>
  </si>
  <si>
    <t>14 - 2.NP:1,5*1*0,3</t>
  </si>
  <si>
    <t>1.NP:(5,95+1,05+0,82)*1,5</t>
  </si>
  <si>
    <t>2.NP:(6,7+4,9+5,7+5,6+5,7)*1,5</t>
  </si>
  <si>
    <t>2.NP:(14,035+1,135+0,515)*1,5</t>
  </si>
  <si>
    <t>po vybourání otvorů:</t>
  </si>
  <si>
    <t>1.NP:20</t>
  </si>
  <si>
    <t>2.NP:30</t>
  </si>
  <si>
    <t>Přeložení podstropních světel včetně prodloužení kabelů</t>
  </si>
  <si>
    <t>2.NP:3</t>
  </si>
  <si>
    <t>SO 11.3</t>
  </si>
  <si>
    <t>SO 11.3 Stavební přípomoce VZT</t>
  </si>
  <si>
    <t>310237241RT1</t>
  </si>
  <si>
    <t>Zazdívka otvorů pl. 0,25 m2 cihlami, tl. zdi 30 cm s použitím suché maltové směsi</t>
  </si>
  <si>
    <t>310271430R00</t>
  </si>
  <si>
    <t xml:space="preserve">Zazdívka otvorů do 0,25 m2, pórobet.tvár., tl.30cm </t>
  </si>
  <si>
    <t>16 - 2.NP:2</t>
  </si>
  <si>
    <t>310271520R00</t>
  </si>
  <si>
    <t xml:space="preserve">Zazdívka otvorů do 1 m2, pórobet.tvárnice, tl.20cm </t>
  </si>
  <si>
    <t>09 - 3.NP:(2*2*1-1,7*2*1)*0,15</t>
  </si>
  <si>
    <t>317234410RT2</t>
  </si>
  <si>
    <t>Vyzdívka mezi nosníky cihlami pálenými na MC s použitím suché maltové směsi</t>
  </si>
  <si>
    <t>05 - 3.NP:2,6*0,5*0,15</t>
  </si>
  <si>
    <t>05 - 3.NP:2,6*2*11,1/1000</t>
  </si>
  <si>
    <t>3.NP:(3,05+0,15+2,5)*3-0,9*2</t>
  </si>
  <si>
    <t>342264051RT2</t>
  </si>
  <si>
    <t>Podhled sádrokartonový na zavěšenou ocel. konstr. desky protipožární tl. 12,5 mm, bez izolace</t>
  </si>
  <si>
    <t>3.NP:3,405*3,05</t>
  </si>
  <si>
    <t>342264092R01</t>
  </si>
  <si>
    <t xml:space="preserve">Příplatek k podhledu sádrok. za tl.desek GKF 15 mm </t>
  </si>
  <si>
    <t>342267113RT2</t>
  </si>
  <si>
    <t>Obklad trámů sádrokartonem čtyřstranný do 0,5/0,5m desky protipožární tl. 12,5 mm</t>
  </si>
  <si>
    <t>01 - 3.NP:3</t>
  </si>
  <si>
    <t>346244381RT2</t>
  </si>
  <si>
    <t>Plentování ocelových nosníků výšky do 20 cm s použitím suché maltové směsi</t>
  </si>
  <si>
    <t>05 - 3.NP:2,6*2*0,15</t>
  </si>
  <si>
    <t>13383420</t>
  </si>
  <si>
    <t>Tyč průřezu IPE 120, střední, jakost oceli S235</t>
  </si>
  <si>
    <t>05 - 3.NP:2,6*2*11,1/1000*1,08</t>
  </si>
  <si>
    <t>07 - střecha:1</t>
  </si>
  <si>
    <t>411388531R00</t>
  </si>
  <si>
    <t xml:space="preserve">Zabetonování otvorů o ploše do 1 m2 ve stropech </t>
  </si>
  <si>
    <t>06 - střecha:1*1*0,25</t>
  </si>
  <si>
    <t>06 - střecha:1*1*1</t>
  </si>
  <si>
    <t>08 - střecha:(2,025*0,9*1+1,03*1,03*1)*0,25</t>
  </si>
  <si>
    <t>3.NP:((3,05+0,15+2,5)*3-0,9*2)*2</t>
  </si>
  <si>
    <t>03 - 2.NP:1</t>
  </si>
  <si>
    <t>03 - 3.NP:1</t>
  </si>
  <si>
    <t>12 - 3.NP:2*2</t>
  </si>
  <si>
    <t>13 - 2.NP:8*2</t>
  </si>
  <si>
    <t>15 - 2.NP:1*2</t>
  </si>
  <si>
    <t>17 - 2.NP:1*2</t>
  </si>
  <si>
    <t>18 - 2.NP:2*2</t>
  </si>
  <si>
    <t>23 - 2.NP:2*2</t>
  </si>
  <si>
    <t>19 - 2.NP:1</t>
  </si>
  <si>
    <t>20 - 2.NP:3</t>
  </si>
  <si>
    <t>21 - 2.NP:1</t>
  </si>
  <si>
    <t>642945111R00</t>
  </si>
  <si>
    <t xml:space="preserve">Osazení zárubní ocel. požár.1křídl., pl. do 2,5 m2 </t>
  </si>
  <si>
    <t>D3 - 2.NP:1</t>
  </si>
  <si>
    <t>D2 - 3.NP:1</t>
  </si>
  <si>
    <t>642945112R00</t>
  </si>
  <si>
    <t xml:space="preserve">Osazení zárubní ocel. požár.2křídl., pl. do 6,5 m2 </t>
  </si>
  <si>
    <t>D1 - 3.NP:1</t>
  </si>
  <si>
    <t>55333002361</t>
  </si>
  <si>
    <t>Zárubeň ocelová 125/1970/900 dle PBŘ</t>
  </si>
  <si>
    <t>553330027612</t>
  </si>
  <si>
    <t>Zárubeň ocelová  125/1970/1600 dle PBŘ</t>
  </si>
  <si>
    <t>2.NP:20</t>
  </si>
  <si>
    <t>3.NP:30</t>
  </si>
  <si>
    <t>953761131R00</t>
  </si>
  <si>
    <t xml:space="preserve">Odvětrání troubami PVC kruhovými 140x2,8 mm </t>
  </si>
  <si>
    <t>03 - 2.NP:2,5</t>
  </si>
  <si>
    <t>03 - 3.NP:3</t>
  </si>
  <si>
    <t>962031133R00</t>
  </si>
  <si>
    <t xml:space="preserve">Bourání příček cihelných tl. 15 cm </t>
  </si>
  <si>
    <t>3.NP:15*3</t>
  </si>
  <si>
    <t>01 - 3.NP:3*0,5</t>
  </si>
  <si>
    <t>3.NP:2</t>
  </si>
  <si>
    <t>D3 - 2.NP:0,9*2*1</t>
  </si>
  <si>
    <t>3.NP:0,9*2*2</t>
  </si>
  <si>
    <t>970031160R00</t>
  </si>
  <si>
    <t xml:space="preserve">Vrtání jádrové do zdiva cihelného do D 160 mm </t>
  </si>
  <si>
    <t>24 - 2.NP:0,3*2</t>
  </si>
  <si>
    <t>970031200R00</t>
  </si>
  <si>
    <t xml:space="preserve">Vrtání jádrové do zdiva cihelného do D 200 mm </t>
  </si>
  <si>
    <t>25 - 2.NP:0,3*2</t>
  </si>
  <si>
    <t>970031250R00</t>
  </si>
  <si>
    <t xml:space="preserve">Vrtání jádrové do zdiva cihelného do D 250 mm </t>
  </si>
  <si>
    <t>26 - 2.NP:0,3*1</t>
  </si>
  <si>
    <t>970033160R00</t>
  </si>
  <si>
    <t xml:space="preserve">Příp. za jádr. vrt. ve H nad 1,5m cihel do D 160mm </t>
  </si>
  <si>
    <t>970033200R00</t>
  </si>
  <si>
    <t xml:space="preserve">Příp. za jádr. vrt. ve H nad 1,5m cihel do D 200mm </t>
  </si>
  <si>
    <t>970033250R00</t>
  </si>
  <si>
    <t xml:space="preserve">Příp. za jádr. vrt. ve H nad 1,5m cihel do D 250mm </t>
  </si>
  <si>
    <t>970034160R00</t>
  </si>
  <si>
    <t xml:space="preserve">Příp. za jádr. vrt. vod. ve stěně cihel do D 160mm </t>
  </si>
  <si>
    <t>970034200R00</t>
  </si>
  <si>
    <t xml:space="preserve">Příp. za jádr. vrt. vod. ve stěně cihel do D 200mm </t>
  </si>
  <si>
    <t>970034250R00</t>
  </si>
  <si>
    <t xml:space="preserve">Příp. za jádr. vrt. vod. ve stěně cihel do D 250mm </t>
  </si>
  <si>
    <t>970037160R00</t>
  </si>
  <si>
    <t xml:space="preserve">Příp.časté přem. str. jád. vrt. v cihel do D 160mm </t>
  </si>
  <si>
    <t>970037200R00</t>
  </si>
  <si>
    <t xml:space="preserve">Příp.časté přem. str. jád. vrt. v cihel do D 200mm </t>
  </si>
  <si>
    <t>970037250R00</t>
  </si>
  <si>
    <t xml:space="preserve">Příp.časté přem. str. jád. vrt. v cihel do D 250mm </t>
  </si>
  <si>
    <t>971033341R00</t>
  </si>
  <si>
    <t xml:space="preserve">Vybourání otv. zeď cihel. pl.0,09 m2, tl.30cm, MVC </t>
  </si>
  <si>
    <t>12 - 3.NP:2</t>
  </si>
  <si>
    <t>13 - 2.NP:8</t>
  </si>
  <si>
    <t>15 - 2.NP:1</t>
  </si>
  <si>
    <t>17 - 2.NP:1</t>
  </si>
  <si>
    <t>18 - 2.NP:2</t>
  </si>
  <si>
    <t>23 - 2.NP:2</t>
  </si>
  <si>
    <t>19 - 2.NP:0,82*0,42*0,3*1</t>
  </si>
  <si>
    <t>20 - 2.NP:1,23*0,64*0,3*3</t>
  </si>
  <si>
    <t>21 - 2.NP:0,83*0,62*0,3*1</t>
  </si>
  <si>
    <t>971033631R00</t>
  </si>
  <si>
    <t xml:space="preserve">Vybourání otv. zeď cihel. pl.4 m2, tl.15 cm, MVC </t>
  </si>
  <si>
    <t>09 - 3.NP:2*2*1</t>
  </si>
  <si>
    <t>22 - 2.NP:1,1*1,2*0,3*1</t>
  </si>
  <si>
    <t>971033651R00</t>
  </si>
  <si>
    <t xml:space="preserve">Vybourání otv. zeď cihel. pl.4 m2, tl.60 cm, MVC </t>
  </si>
  <si>
    <t>05 - 3.NP:2,35*1,4*0,5</t>
  </si>
  <si>
    <t>974031267R00</t>
  </si>
  <si>
    <t xml:space="preserve">Vysekání rýh zeď cihelná u stropu 15 x 30 cm </t>
  </si>
  <si>
    <t>05 - 3.NP:2,6*2</t>
  </si>
  <si>
    <t>999281108R00</t>
  </si>
  <si>
    <t xml:space="preserve">Přesun hmot pro opravy a údržbu do výšky 12 m </t>
  </si>
  <si>
    <t>3.NP:3*3</t>
  </si>
  <si>
    <t>06 - střecha:1</t>
  </si>
  <si>
    <t>08 - střecha:2,025*0,9*1+1,03*1,03*1</t>
  </si>
  <si>
    <t>712378101RT3</t>
  </si>
  <si>
    <t>Komínek odvětrání kanalizace s manžetou z PVC pro DN 110 mm</t>
  </si>
  <si>
    <t>3.NP:24,2</t>
  </si>
  <si>
    <t>998712102R00</t>
  </si>
  <si>
    <t xml:space="preserve">Přesun hmot pro povlakové krytiny, výšky do 12 m </t>
  </si>
  <si>
    <t>06 - střecha:1*0,25*1,1</t>
  </si>
  <si>
    <t>08 - střecha:(2,025*0,9*1+1,03*1,03*1)*0,25*1,1</t>
  </si>
  <si>
    <t>998713102R00</t>
  </si>
  <si>
    <t xml:space="preserve">Přesun hmot pro izolace tepelné, výšky do 12 m </t>
  </si>
  <si>
    <t>721</t>
  </si>
  <si>
    <t>Vnitřní kanalizace</t>
  </si>
  <si>
    <t>721 Vnitřní kanalizace</t>
  </si>
  <si>
    <t>721171809R00</t>
  </si>
  <si>
    <t xml:space="preserve">Demontáž potrubí z PVC do D 160 mm </t>
  </si>
  <si>
    <t>762</t>
  </si>
  <si>
    <t>Konstrukce tesařské</t>
  </si>
  <si>
    <t>762 Konstrukce tesařské</t>
  </si>
  <si>
    <t>762512236RT5</t>
  </si>
  <si>
    <t>Položení podlah volně včetně dodávky, deska OSB  tl. 25 mm</t>
  </si>
  <si>
    <t>998762102R00</t>
  </si>
  <si>
    <t xml:space="preserve">Přesun hmot pro tesařské konstrukce, výšky do 12 m </t>
  </si>
  <si>
    <t>766661422R00</t>
  </si>
  <si>
    <t xml:space="preserve">Montáž dveří protipožárních 1kříd. nad 80 cm </t>
  </si>
  <si>
    <t>766661432R00</t>
  </si>
  <si>
    <t xml:space="preserve">Montáž dveří protipožárních 2kříd. š.145 cm </t>
  </si>
  <si>
    <t>611651730</t>
  </si>
  <si>
    <t>Dveře protipožár  1kř. 90x197cm vnitř dle PBŘ</t>
  </si>
  <si>
    <t>611651731</t>
  </si>
  <si>
    <t>6116517512</t>
  </si>
  <si>
    <t>Dveře protipožár 2kř.116x197cm vnitř dle PBŘ</t>
  </si>
  <si>
    <t>998766102R00</t>
  </si>
  <si>
    <t xml:space="preserve">Přesun hmot pro truhlářské konstr., výšky do 12 m </t>
  </si>
  <si>
    <t>769</t>
  </si>
  <si>
    <t>Otvorové prvky z plastu</t>
  </si>
  <si>
    <t>769 Otvorové prvky z plastu</t>
  </si>
  <si>
    <t>76988215RR00</t>
  </si>
  <si>
    <t>Dmtž stávající okenní sestavy 5400/2350 mm zpětné osazení sestavy, úpravy ostění a parapetu</t>
  </si>
  <si>
    <t>04 - 3.NP:5,4*2,35*1</t>
  </si>
  <si>
    <t>D1 - 3.NP:1*2</t>
  </si>
  <si>
    <t>legenda prací - 0,439 m2/m:</t>
  </si>
  <si>
    <t>05 - 3.NP:2,6*2*0,439</t>
  </si>
  <si>
    <t>3.NP - SDK podhled:3,405*3,05</t>
  </si>
  <si>
    <t>01 - 3.NP:3*1,5</t>
  </si>
  <si>
    <t>po vybourání otvorů:60</t>
  </si>
  <si>
    <t>M24 12RR0</t>
  </si>
  <si>
    <t xml:space="preserve">Dmtž VZT hlavic střecha </t>
  </si>
  <si>
    <t>979011121R00</t>
  </si>
  <si>
    <t xml:space="preserve">Příplatek za každé další podlaží </t>
  </si>
  <si>
    <t>SO 11.4</t>
  </si>
  <si>
    <t>SO 11.4 Stavební přípomoce VZT</t>
  </si>
  <si>
    <t>03 - 1.NP:6</t>
  </si>
  <si>
    <t>04 - 1.NP:2</t>
  </si>
  <si>
    <t>K1 - 1.NP:2</t>
  </si>
  <si>
    <t>K2 - 1.NP:1</t>
  </si>
  <si>
    <t>1.NP:5,675+0,7+2,4+4,05+5,8+2,175+3,2+0,515+2,8+2,8+4,205+0,595</t>
  </si>
  <si>
    <t>595910911</t>
  </si>
  <si>
    <t>Dvířka do sádrokartonu 300/500 s tlačným zámkem</t>
  </si>
  <si>
    <t>5959109212</t>
  </si>
  <si>
    <t>Dvířka do sádrokartonu 400/500 s tlačným zámkem</t>
  </si>
  <si>
    <t>1.NP:(5,675+0,7+2,4+4,05+5,8+2,175+3,2+0,515+2,8+2,8+4,205+0,595)*1</t>
  </si>
  <si>
    <t>02 - 1.NP:0,3*2</t>
  </si>
  <si>
    <t>01 - 1.NP:0,6*3*2</t>
  </si>
  <si>
    <t>05 - 1.NP:0,3*1</t>
  </si>
  <si>
    <t>06 - 1.NP:0,3*2</t>
  </si>
  <si>
    <t>970031301RS0</t>
  </si>
  <si>
    <t xml:space="preserve">Příplatky za vrty D 315 mm </t>
  </si>
  <si>
    <t>970031302R01</t>
  </si>
  <si>
    <t xml:space="preserve">Příplatky za vrty D 365 mm </t>
  </si>
  <si>
    <t>762112110R00</t>
  </si>
  <si>
    <t xml:space="preserve">Montáž konstrukce stěn z řeziva hraněn. do 120 cm2 </t>
  </si>
  <si>
    <t>dle tabulky:44,5</t>
  </si>
  <si>
    <t>762195000R00</t>
  </si>
  <si>
    <t xml:space="preserve">Spojovací a ochranné prostředky pro montáž stěn </t>
  </si>
  <si>
    <t>dle tabulky:44,5*0,1*0,1</t>
  </si>
  <si>
    <t>762911111R00</t>
  </si>
  <si>
    <t xml:space="preserve">Impregnace řeziva </t>
  </si>
  <si>
    <t>dle tabulky:44,5*0,1*4</t>
  </si>
  <si>
    <t>60512004</t>
  </si>
  <si>
    <t>Řezivo SM hoblované profil 90x90 mm, dl. 4,2 m</t>
  </si>
  <si>
    <t>dle tabulky:44,5*0,1*0,1*1,1</t>
  </si>
  <si>
    <t>766414141R00</t>
  </si>
  <si>
    <t xml:space="preserve">Obložení stěn pl. do 5 m2, deskami do 0,6 m2 </t>
  </si>
  <si>
    <t>dle tabulky opláštění:16,8</t>
  </si>
  <si>
    <t>766414RR00</t>
  </si>
  <si>
    <t>Dřevěná dvířka z lamina včetně kování, závěsů</t>
  </si>
  <si>
    <t>dle tabulky :1,48*1,4*1</t>
  </si>
  <si>
    <t>0,77*1,4*1</t>
  </si>
  <si>
    <t>0,65*1,4*1</t>
  </si>
  <si>
    <t>607569862</t>
  </si>
  <si>
    <t>Desky opláštění lamino</t>
  </si>
  <si>
    <t>dle tabulky opláštění:16,8*1,1</t>
  </si>
  <si>
    <t>1.NP:(5,675+0,7+2,4+4,05+5,8+2,175+3,2+0,515+2,8+2,8+4,205+0,595)*1,5</t>
  </si>
  <si>
    <t>Černoleská 1997</t>
  </si>
  <si>
    <t>Benešov25601</t>
  </si>
  <si>
    <t>Soupis prací</t>
  </si>
  <si>
    <t xml:space="preserve">Rozpočet </t>
  </si>
  <si>
    <t>Investiční akce:</t>
  </si>
  <si>
    <t>Instalace tepelných čerpadel a vzduchotechnických jednotek nuceného větrání s rekuperací hlavní budovy ISŠT Benešov</t>
  </si>
  <si>
    <t>Investor:</t>
  </si>
  <si>
    <t xml:space="preserve">Integrovaná střední škola technická, Černoleská 1997, 256 01 Benešov
</t>
  </si>
  <si>
    <t>Zpracovatel</t>
  </si>
  <si>
    <t>Energy Benefit Centre a.s. , Křenova 438/3, Praha 6</t>
  </si>
  <si>
    <t xml:space="preserve">Vypracoval: </t>
  </si>
  <si>
    <t>Lukáš Diviš</t>
  </si>
  <si>
    <t>Cena celkem bez DPH</t>
  </si>
  <si>
    <t>Zodpovědný projektant</t>
  </si>
  <si>
    <t>Ing. Luboš Knor</t>
  </si>
  <si>
    <t>DPH 21 %</t>
  </si>
  <si>
    <t>Stupeň:</t>
  </si>
  <si>
    <t>DVZ</t>
  </si>
  <si>
    <t>Cena celkem s DPH</t>
  </si>
  <si>
    <t>Datum:</t>
  </si>
  <si>
    <t>květen 2016</t>
  </si>
  <si>
    <t>Položka</t>
  </si>
  <si>
    <t>Název</t>
  </si>
  <si>
    <t>Množství</t>
  </si>
  <si>
    <t>Cena/jedn.</t>
  </si>
  <si>
    <t>Stavební objekt 01 - Vytápění</t>
  </si>
  <si>
    <t>Primární okruh</t>
  </si>
  <si>
    <t>Poznámka:</t>
  </si>
  <si>
    <t>VEŠKERÉ TVAROVKY PRIMÁRNÍHO OKRUHU TČ (VSUVKY, ŠROUBENÍ, NÁTRUBKY APOD.) NUTNO POUŽÍT MOSAZNÉ, NESMÍ BÝT POUŽITA ČERNÁ OCEL, LITINA</t>
  </si>
  <si>
    <t>Zařízení</t>
  </si>
  <si>
    <t>Napojení TČ na primární okruh</t>
  </si>
  <si>
    <t>kpl</t>
  </si>
  <si>
    <t>Expanzní nádoba primárního okruhu tepelných čerpadel země-voda, V=60 l, včetně nastavení tlakových poměrů</t>
  </si>
  <si>
    <t>Přesun hmot</t>
  </si>
  <si>
    <t>Oběhová čerpadla</t>
  </si>
  <si>
    <t>Čerpadlo oběhové primárního okruhu, přírubové, s automatickou regulací výkonu, LED displej, indikace dopravní výšky, průtoku, příkonu, Q=4000 kg/h, Hmax=9,1m, P=762 W/230V, včetně protipřírub a těsnění, rozvod chladné vody</t>
  </si>
  <si>
    <t>Armatury-mosaz</t>
  </si>
  <si>
    <t>Pojistný ventil primárního okruhu tepelného čerpadla země-voda, 3/4"-1", ot. přetlak 0,3 Mpa</t>
  </si>
  <si>
    <t>Regulátor průtoku přírubový DN 80- pro vyvažování, včetně měření  průtoku a zaregulování, zavírací funkce, včetně protipřírub a těsnění, rozvod chladné vody</t>
  </si>
  <si>
    <t>Klapka uzavírací mezipřírubová- nerez, DN80, PN16/90°C, včetně protipřírub a těsnění</t>
  </si>
  <si>
    <t>Kohout kulový-voda, DN 50,t=120°C, PN16</t>
  </si>
  <si>
    <t>Kohout kulový-voda, DN 25,t=120°C, PN16</t>
  </si>
  <si>
    <t>Filtr topenářský, závitový DN 50,120°C, PN16</t>
  </si>
  <si>
    <t>Klapka zpětná pružinová, závitová,  DN 50, 120°C, PN15</t>
  </si>
  <si>
    <t>Manometr technický 0-4 bar, včetně smyčky</t>
  </si>
  <si>
    <t>Teploměr technický -20 až +40°C, včetně jímky</t>
  </si>
  <si>
    <t>Kohout kulový s odvodněním-voda, DN 20,t=120°C, PN16</t>
  </si>
  <si>
    <t>Potrubí</t>
  </si>
  <si>
    <t xml:space="preserve">Potrubí Pe-RC 100, PN10, rozměr 125x7,4, včetně tvarovek, spojovacího materiálu a konzol </t>
  </si>
  <si>
    <t xml:space="preserve">Potrubí Pe-RC 100, PN10, rozměr 90x5,4, včetně tvarovek, spojovacího materiálu a konzol </t>
  </si>
  <si>
    <t>Potrubí měděné rozměr 54x2,0, včetvě mosazných tvarovek, spojovacího materiálu, konzol</t>
  </si>
  <si>
    <t>Tepelné izolace</t>
  </si>
  <si>
    <t>Tep. Izolace kaučuková, na potrubí chlazení., parotěsná, včetně lepených tvarovek, vniřní pr./tl.  125/19 mm</t>
  </si>
  <si>
    <t>Tep. Izolace kaučuková, na potrubí chlazení., parotěsná, včetně lepených tvarovek, vniřní pr./tl.  90/19 mm</t>
  </si>
  <si>
    <t>Tep. Izolace kaučuková, na potrubí chlazení., parotěsná, včetně lepených tvarovek, vniřní pr./tl.  54/19 mm</t>
  </si>
  <si>
    <t>Tep. Izolace kaučuková tl. 19, armatur, oběhových čerpadel, včetně doplňkového materiálu</t>
  </si>
  <si>
    <t>Sekundární okruh</t>
  </si>
  <si>
    <t>26</t>
  </si>
  <si>
    <t>Plynové tepelné čerpadlo země/voda pro vnitřní instalaci,
 topný výkon nominální Qt=40,6 kW při parametrech B0/W35, účinnost využití plynu-161% (B0/W35), vysokoteplotní provedení, maximální výstupní teplota topné vody, tmax=65°C</t>
  </si>
  <si>
    <t>27</t>
  </si>
  <si>
    <t>Digitální regulátor pro řízení kaskády tepelných plynového čerpadel země/voda, napájení 230V/10A, 24VAC, komunikační linka MOD-BUS pro externí řízení nadřazenou regulací a monitoring teplot, stavů a poruch včetně kabeláže, čidel teploty a zprovoznění, včetně digitálního centrálního ovladače pro řízení a diagnostiku zdroje</t>
  </si>
  <si>
    <t>28</t>
  </si>
  <si>
    <t>Komunikátor GPRS pro TČ,  vč. napájecího zdroje a krátké antény</t>
  </si>
  <si>
    <t>29</t>
  </si>
  <si>
    <t>Komunikační kabel (CAN-BUS 1*2*20/19AWG+1*,75)</t>
  </si>
  <si>
    <t>30</t>
  </si>
  <si>
    <t>Ovládací rozhraní (interface) pro rozšíření řídícího systému tepelných čerpadel</t>
  </si>
  <si>
    <t>31</t>
  </si>
  <si>
    <t>Senzor teploty výstupní vody</t>
  </si>
  <si>
    <t>32</t>
  </si>
  <si>
    <t>Senzor teploty vstupní vody</t>
  </si>
  <si>
    <t>33</t>
  </si>
  <si>
    <t>Návarky pro jímky čidel teploty</t>
  </si>
  <si>
    <t>34</t>
  </si>
  <si>
    <t>Návarek pro čidlo tlaku</t>
  </si>
  <si>
    <t>35</t>
  </si>
  <si>
    <t>Pružná připojovací příruba k TČ</t>
  </si>
  <si>
    <t>36</t>
  </si>
  <si>
    <t>Příslušenství TČ pro vnitřní instalaci (antivibrační podložky, hadice pro odvod kondenzátu atd. )</t>
  </si>
  <si>
    <t>37</t>
  </si>
  <si>
    <t>Uvedení kaskády TČ do provozu</t>
  </si>
  <si>
    <t>38</t>
  </si>
  <si>
    <t>Odpojení stávajících plynových kondenzačních kotlů od stávajících rozvodů ÚT, plynovodu, elektrorozvodů, rozvodů MaR a ZTI</t>
  </si>
  <si>
    <t>39</t>
  </si>
  <si>
    <t>Připojení stávajících plynových kondenzačních kotlů na nové rozvody ÚT nastavení provozních parametrů, uvedení kotle do provozu</t>
  </si>
  <si>
    <t>Odkouření- plynové kondenzační kotel</t>
  </si>
  <si>
    <t>Exteriér- nerez DN200, tl. izolace 25 mm, nerez</t>
  </si>
  <si>
    <t>40</t>
  </si>
  <si>
    <t xml:space="preserve">Stěnová konzola stavitelná </t>
  </si>
  <si>
    <t>41</t>
  </si>
  <si>
    <t>Zakládací prvek pro mezivzpěry s upínacími hrdly</t>
  </si>
  <si>
    <t>42</t>
  </si>
  <si>
    <t>Koleno 93° s rev. otvorem</t>
  </si>
  <si>
    <t>43</t>
  </si>
  <si>
    <t>Roura 1080 mm</t>
  </si>
  <si>
    <t>44</t>
  </si>
  <si>
    <t>Přechodka spalinovod/komín se zakrytím izolace</t>
  </si>
  <si>
    <t>45</t>
  </si>
  <si>
    <t>Stěnová rozeta</t>
  </si>
  <si>
    <t>46</t>
  </si>
  <si>
    <t>Kontrolní prvek nízkoteplotní</t>
  </si>
  <si>
    <t>47</t>
  </si>
  <si>
    <t>Komínové ukončení kónické</t>
  </si>
  <si>
    <t>48</t>
  </si>
  <si>
    <t>Stěnový držák stavitelný; 50-90mm</t>
  </si>
  <si>
    <t>49</t>
  </si>
  <si>
    <t>Těsnící, kotvící a instalační materiál</t>
  </si>
  <si>
    <t>Interiér- nerez DN200</t>
  </si>
  <si>
    <t>50</t>
  </si>
  <si>
    <t>51</t>
  </si>
  <si>
    <t>Roura 540 mm</t>
  </si>
  <si>
    <t>52</t>
  </si>
  <si>
    <t>Koleno 45°s revizním otvorem- bokem</t>
  </si>
  <si>
    <t>53</t>
  </si>
  <si>
    <t>Koleno 93°s revizním otvorem</t>
  </si>
  <si>
    <t>54</t>
  </si>
  <si>
    <t>Odkouření- kaskáda TČ</t>
  </si>
  <si>
    <t>Exteriér- nerez DN160, tl. izolace 25 mm, nerez</t>
  </si>
  <si>
    <t>55</t>
  </si>
  <si>
    <t>56</t>
  </si>
  <si>
    <t>57</t>
  </si>
  <si>
    <t>58</t>
  </si>
  <si>
    <t>59</t>
  </si>
  <si>
    <t>60</t>
  </si>
  <si>
    <t>63</t>
  </si>
  <si>
    <t>Interiér- nerez DN160</t>
  </si>
  <si>
    <t>65</t>
  </si>
  <si>
    <t>66</t>
  </si>
  <si>
    <t>Kaskádový T-kus 45°</t>
  </si>
  <si>
    <t>67</t>
  </si>
  <si>
    <t>68</t>
  </si>
  <si>
    <t>Koleno 45°</t>
  </si>
  <si>
    <t>69</t>
  </si>
  <si>
    <t>Spalinová klapka DN80</t>
  </si>
  <si>
    <t>70</t>
  </si>
  <si>
    <t>Připojovací kus odvodu kondenzátu</t>
  </si>
  <si>
    <t>71</t>
  </si>
  <si>
    <t>72</t>
  </si>
  <si>
    <t>Nerezové spalinové potrubí pro TČ nerez DN80, včetně tvarovek, spojovacího, instalačního materiálu a připojení TČ</t>
  </si>
  <si>
    <t>Potrubí přívodu spalovacího vzduchu</t>
  </si>
  <si>
    <t>73</t>
  </si>
  <si>
    <t>Potrubí přívodu spalovacího vzduchu pro TČ PPr DN80, včetně tepelné izolace (Pe tepelně izolační návleky), tvarovek,  spojovacího a instalačního materiálu</t>
  </si>
  <si>
    <t>74</t>
  </si>
  <si>
    <t>Potrubí přívodu spalinového vzduchu pro TČ, PPr DN160, včetně tepelné izolace (Pe tepelně izolační návleky), tvarovek, spojovacího a instalačního materiálu a napojení na fasádní sací mřížku</t>
  </si>
  <si>
    <t>75</t>
  </si>
  <si>
    <t>Potrubí přívodu spalinového vzduchu pro plynový kondenzační kotel, PPr DN150, včetně tepelné izolace (Pe tepelně izolační návleky), tvarovek, spojovacího a instalačního materiálu a napojení na fasádní sací mřížku</t>
  </si>
  <si>
    <t>76</t>
  </si>
  <si>
    <t>Akumulační nádrž V=1500 l, připojovací rozměr 4xDN100, 2xDN65, návarky pro teploměr, tlakoměr, snímač regulace, odkalení a odvzdušnění, povrchová úprava základním nátěrem, PN 0,6 MPa</t>
  </si>
  <si>
    <t>77</t>
  </si>
  <si>
    <t>Tepelná izolace akumulační nádrže V=1500 l</t>
  </si>
  <si>
    <t>78</t>
  </si>
  <si>
    <t>Termohydraulický oddělovač, Qmax= 12 m3/h, včetně tepelné izolace- PUR tl. 30 mm, stojanu, odkalení a odvzdušnění, připojovací rozměry 4xDN80</t>
  </si>
  <si>
    <t>79</t>
  </si>
  <si>
    <t>Kombinovaný rozdělovač sběrač, Q=10,2 m3/h, přívod DN65, vývody- 4xDN65, včetně návarků pro termomanometry, vypouštění, tepelné izolace, konzol, instalačního materiálu</t>
  </si>
  <si>
    <t>80</t>
  </si>
  <si>
    <t>Kombinovaný rozdělovač sběrač, Q=10,2 m3/h, přívod DN65, vývody- 2xDN65,2xDN50,6xDN40 včetně návarků pro termomanometry, vypouštění, tepelné izolace, konzol, instalačního materiálu</t>
  </si>
  <si>
    <t>81</t>
  </si>
  <si>
    <t>Kombinovaný rozdělovač sběrač, Q=26,0 m3/h, přívod DN100, vývody- 2xDN65,6xDN50,2xDN40,2xDN25, včetně návarků pro termomanometry, vypouštění, tepelné izolace, konzol, instalačního materiálu</t>
  </si>
  <si>
    <t>82</t>
  </si>
  <si>
    <t>Tlaková expanzní nádoba ÚT, V=80 l/0,6 MPa</t>
  </si>
  <si>
    <t>83</t>
  </si>
  <si>
    <t>Tlaková expanzní nádoba ÚT, V=50 l/0,6 MPa</t>
  </si>
  <si>
    <t>84</t>
  </si>
  <si>
    <t>Sestava jednočerpadlového expanzního automatu, včetně řídící jednotky, základní beztlaké nádoby, V=500 l a plnícího setu, po=1,5bar, pv=3bar, Vsoustavy=10,5 m3, tmax=90°C</t>
  </si>
  <si>
    <t>85</t>
  </si>
  <si>
    <t>Souprava měřiče tepla ultrazvukového, přírubového DN65, Qn=25 m3/h,dp=5 kPa, včetně kalorimetrického počítadla, fluidikového průtokoměru, jímek a odporových teploměrů, protipřírub a těsnění</t>
  </si>
  <si>
    <t>86</t>
  </si>
  <si>
    <t>Souprava měřiče tepla ultrazvukového, závitového DN20, Qn=0,6 m3/h,dp=3 kPa, včetně kalorimetrického počítadla, fluidikového průtokoměru, jímek a odporových teploměrů, šroubení a těsnění</t>
  </si>
  <si>
    <t>87</t>
  </si>
  <si>
    <t>Neutralizační zařízení, Vmax=210l/hod, včetně náplně</t>
  </si>
  <si>
    <t>88</t>
  </si>
  <si>
    <t>Úpravna topné vody-automatický změkčovací filtr, Q=0,3-1,5 m3/h(kapacita změkčit při tvrdosti 1,93 mmol/l 4,2 m3 vody mezi dvěma regeneracemi),včetně bypasového montážního bloku, ochranný předfiltr(filtrace min. 100μm), automatického dávkování inhibitoru koroze-dávkovací čerpadlo+ zásobník inhibitoru, včetně připojovacích armatur, měřiče vodivosti a dávkovacího zařízení</t>
  </si>
  <si>
    <t>89</t>
  </si>
  <si>
    <t>Deskový výměník tepla, trvalý výkon teplé vody při 70/50 °C – 160 kW (ohřev TV z 10 na 60 °C), průtok teplé vody o teplotě 60 °C – 46 l/min, dp=20 kPa, max. provozní tlak 30 bar topná voda / 10 bar pitná voda), včetně tepelné izolace, konzol, instalačního a spojovacího materiálu</t>
  </si>
  <si>
    <t>90</t>
  </si>
  <si>
    <t>Zásobník TV- bez integrovaného trubkového výměníku, včetně hořčíkové anody, návlekové tepelné izolace z rouna s krycí plastovou fólií, V=1000 l</t>
  </si>
  <si>
    <t>91</t>
  </si>
  <si>
    <t>Tlaková expanzní nádoba, V=100 l/1,0 MPa, vnitřní povrchová úprava pro pitnou vodu</t>
  </si>
  <si>
    <t>92</t>
  </si>
  <si>
    <t>Přesun hmot horizontální</t>
  </si>
  <si>
    <t>93</t>
  </si>
  <si>
    <t>Pronájem jeřábu, přesun hmot vertikální do výšky 12 m(transport zařízení kotelny)</t>
  </si>
  <si>
    <t>Montáž a pronájem lešení lehkého, šířka 1,2 m, do výšky 12 m(pro montáž komína)</t>
  </si>
  <si>
    <t>Demontáž lešení lehkého, šířka 1,2 m, do výšky 12 m</t>
  </si>
  <si>
    <t>Roznášecí vrstva na stávající střešní krytin pro montáž lešení(dřevovláknitá deska+geotextilie)</t>
  </si>
  <si>
    <t>Čerpadlo oběhové přírubové, s automatickou regulací výkonu, LED displej, indikace dopravní výšky, průtoku, příkonu, Q=3,2m3/h, Hmax=6,1m, P=144W/230V, DN32 včetně protipřírub a těsnění</t>
  </si>
  <si>
    <t>Čerpadlo oběhové přírubové, s automatickou regulací výkonu, Q=10,2m3/h, Hmax=6,0m, P=265W/230V, DN40, včetně protipřírub a těsnění</t>
  </si>
  <si>
    <t>Čerpadlo oběhové závitové, s automatickou regulací výkonu, Q=5,4m3/h, Hmax=5,5m, P=144W/230V, DN32, včetně šroubení a těsnění</t>
  </si>
  <si>
    <t>Čerpadlo oběhové závitové, s automatickou regulací výkonu, Q=5,7m3/h, Hmax=5,2m, P=144W/230V, DN32, včetně šroubení a těsnění</t>
  </si>
  <si>
    <t>Čerpadlo oběhové závitové, s automatickou regulací výkonu, Q=5,0m3/h, Hmax=6,0m, P=144W/230V, DN32, včetně šroubení a těsnění</t>
  </si>
  <si>
    <t>Čerpadlo oběhové závitové, s automatickou regulací výkonu, Q=0,4m3/h, Hmax=5,0m, P=163W/230V, DN32, včetně šroubení a těsnění</t>
  </si>
  <si>
    <t>Demontáž a opětovná montáž stávajícího oběhového čerpadla přírubového s elektronickou regulací výkonu, včetně odpojení a opětovného připojení na rozvody MaR a Ele, včetně protipřírub a těsnění</t>
  </si>
  <si>
    <t xml:space="preserve">Čerpadlo oběhové závitové, s automatickou regulací výkonu, Q=1,1 m3/h, hmax=3,5 m, P=45 W/230 V, DN 25, včetně šroubení a těsnění
</t>
  </si>
  <si>
    <t xml:space="preserve">Čerpadlo oběhové přírubové, s automatickou regulací výkonu, Q=6,9 m3/h, hmax= 5,0 m, P= 178 W/230 V, DN40 včetně protipřírub a těsnění
</t>
  </si>
  <si>
    <t>Čerpadlo oběhové závitové, s automatickou regulací výkonu, Q=2,8 m3/h, hmax=6 m, P=220 W/230 V, bronz, pro pitnou vodu, DN32, včetně šroubení a těsnění</t>
  </si>
  <si>
    <t>Čerpadlo oběhové závitové, s automatickou regulací výkonu, Q=2,1 m3/h, hmax=9 m, P=200 W / 230 V, bronz, pro pitnou vodu, DN32, včetně šroubení a těsnění</t>
  </si>
  <si>
    <t>Armatury</t>
  </si>
  <si>
    <t>Montáž - Trojcestný ventil přepínací, přírubový, DN40, kvs=44, včetně servopohonu 230 V (dodávka MaR)</t>
  </si>
  <si>
    <t>Montáž - Trojcestný ventil směšovací, přírubový, DN40, kvs=44, včetně servopohonu 230 V (dodávka MaR)</t>
  </si>
  <si>
    <t>Montáž - Trojcestný ventil směšovací, závitový, DN40, kvs=25, včetně servopohonu 230 V (dodávka MaR)</t>
  </si>
  <si>
    <t>Montáž - Trojcestný ventil směšovací, závitový, DN20, kvs=2,5, včetně servopohonu 230 V (dodávka MaR)</t>
  </si>
  <si>
    <t>Pojistný ventil ÚT, 3/4"-1", ot. přetlak 0,3 Mpa</t>
  </si>
  <si>
    <t>Pojistný ventil sekundárního okruh ohřevu TV</t>
  </si>
  <si>
    <t>Klapka uzavírací mezipřírubová- litina, DN100, PN16/90°C, včetně protipřírub a těsnění</t>
  </si>
  <si>
    <t>Klapka uzavírací mezipřírubová- litina, DN65, PN16/90°C, včetně protipřírub a těsnění</t>
  </si>
  <si>
    <t>Filtr topenářský, přírubový, DN 65, 120°C, PN16, včetně protipřírub a těsnění</t>
  </si>
  <si>
    <t>Filtr topenářský, závitový DN 25,120°C, PN16</t>
  </si>
  <si>
    <t>Klapka zpětná pružinová, přírubová, DN 65, 120°C, PN16, včetně protipřírub a těsnění</t>
  </si>
  <si>
    <t>Klapka zpětná pružinová, závitová,  DN25, 120°C, PN15</t>
  </si>
  <si>
    <t>Automatický odvzdušňovací ventil DN15, 120°C, PN16</t>
  </si>
  <si>
    <t>Vypouštěcí kohout DN 15, 120°C, PN16</t>
  </si>
  <si>
    <t>Teploměr technický 0-120°C, včetně jímky</t>
  </si>
  <si>
    <t>Pružné připojení VZT jednotky, DN40</t>
  </si>
  <si>
    <t>Potrubí ocelové bezešvé DN100, spojované svařováním, včetně tvarovek, spojovacího materiálu, konzol</t>
  </si>
  <si>
    <t>Potrubí ocelové bezešvé DN65, spojované svařováním, včetně tvarovek, spojovacího materiálu, konzol</t>
  </si>
  <si>
    <t>Potrubí ocelové bezešvé DN50, spojované svařováním, včetně tvarovek, spojovacího materiálu, konzol</t>
  </si>
  <si>
    <t xml:space="preserve">Potrubí ocelové bezešvé DN25, spojované svařováním, včetně tvarovek, spojovacího materiálu, konzol </t>
  </si>
  <si>
    <t>Napojení nových rozvodů na stávající ocelové rozvody do DN80, včetně instalačního a spojovacího materiálu</t>
  </si>
  <si>
    <t>Napojení teplovodního ohřívače VZT jednotky na rozvody ÚT- pružné připojení, včetně spojovacího a instalačního materiálu</t>
  </si>
  <si>
    <t>Tep. izolace z minerálního vlákna, kašírovaná vyztuženou Al folií, vniřní pr./tl.  114/60 mm</t>
  </si>
  <si>
    <t>Tep. izolace z minerálního vlákna, kašírovaná vyztuženou Al folií, vniřní pr./tl.  76/60 mm</t>
  </si>
  <si>
    <t>Tep. izolace z minerálního vlákna, kašírovaná vyztuženou Al folií, vniřní pr./tl.  54/50 mm</t>
  </si>
  <si>
    <t>Tep. izolace z minerálního vlákna, kašírovaná vyztuženou Al folií, vniřní pr./tl.  34/30 mm</t>
  </si>
  <si>
    <t>ZTI</t>
  </si>
  <si>
    <t>Kanalizační PPR potrubí DN40, včetně spojovacího a kotvícího materiálu, dopojení neutralizačního zařízení</t>
  </si>
  <si>
    <t>Kanalizační PPR potrubí DN50, včetně spojovacího a kotvícího materiálu</t>
  </si>
  <si>
    <t>Podlahová vpusť průchozí DN50, včetně nerezové mřížky a napojení na stávající kanalizaci, stavební začištění po montáži</t>
  </si>
  <si>
    <t>Podlahová vpusť DN50, včetně nerezové mřížky a napojení na stávající kanalizaci, stavební začištění po montáži</t>
  </si>
  <si>
    <t>Trychtýřový zápachová uzávěrka pro odvod kondenzátu, DN40- plast</t>
  </si>
  <si>
    <t>Trychtýřová zápachová uzávěrka pro přepad od pojistného ventilu, DN40- plast</t>
  </si>
  <si>
    <t>PPr potrubí 25x3,5- přepad od pojistného ventilu, včetně tvarovek, spojovacího a kotvícího materiálu</t>
  </si>
  <si>
    <t>Svedení kondenzátu spalinového potrubí do odpadního potrubí PPr- do DN40</t>
  </si>
  <si>
    <t>Připojení úpravny topné vody na stávající rozvody studené vody - PPr potrubí 32x5,4(Pe tepelně izolaní návleky), včetně tepelné izolace, spojovacího a kotvícího materiálu</t>
  </si>
  <si>
    <t>Propojení úpravny vody s expanzním automatem s doplňovací a odplyňovací funkcí- PPr potrubí 32x5,4(Pe tepelně izolaní návleky), včetně tepelné izolace, spojovacího a kotvícího materiálu</t>
  </si>
  <si>
    <t>Napojení nových rozvodů ZTI- PPr potrubí na stávající PPr rozvody do DN65, včetně instalačního a spojovacího materiálu</t>
  </si>
  <si>
    <t>PPr potrubí 63x10,5(PN20), včetně spojovacího, instalačního a kotvícího materiálu</t>
  </si>
  <si>
    <t>Tep. izolace z minerálního vlákna- teplá voda, kašírovaná vyztuženou Al folií, vniřní pr./tl.  63/40 mm</t>
  </si>
  <si>
    <t>Tep. izolace z PE návleků- studená  voda, včetně instalačního a spojovacího materiálu- lepidlo, vniřní pr./tl.  63/13 mm</t>
  </si>
  <si>
    <t>PPr potrubí 40x6,7, včetně spojovacího, instalačního a kotvícího materiálu</t>
  </si>
  <si>
    <t>Tep. izolace z minerálního vlákna- cirkulace, kašírovaná vyztuženou Al folií, vniřní pr./tl.  40/30 mm</t>
  </si>
  <si>
    <t>Připojení zásobníku TV, včetně spojovacího, instalačního a kotvícího materiálu</t>
  </si>
  <si>
    <t>Připojení deskového výměníku na rozvody ZTI, včetně spojovacího, instalačního a kotvícího materiálu</t>
  </si>
  <si>
    <t>Kohout kulový-voda, DN50,t=120°C, PN16</t>
  </si>
  <si>
    <t>Kohout kulový-voda, DN32,t=120°C, PN16</t>
  </si>
  <si>
    <t>Filtr topenářský, závitový DN32,120°C, PN16</t>
  </si>
  <si>
    <t>Klapka zpětná pružinová, závitová,  DN32, 120°C, PN15</t>
  </si>
  <si>
    <t>Ostatní nespecifikovaný materiál, tvarovky, armatury, spojovací, kotvící materiál apod.</t>
  </si>
  <si>
    <t>Zkouška tlaku</t>
  </si>
  <si>
    <t>Proplach a dezinfekce</t>
  </si>
  <si>
    <t>Provizorní zapojení ohřevu TV</t>
  </si>
  <si>
    <t>Přípojení stacionárního plynového kotle na rozvody ÚT z ocelových trub bezešvých, spojovaných svařováním</t>
  </si>
  <si>
    <t>Potrubí ocelové bezešvé DN65, včetvě tvarovek, spojovacího materiálu, konzol</t>
  </si>
  <si>
    <t>Napojení potrubí ÚT z ocelových trub bezešvých na stávající rozvody- svařováním, do DN80</t>
  </si>
  <si>
    <t xml:space="preserve">Připojení stávajícího teplotního čidla v zásobníkovém ohřívači TV na svorkovnici stávajícího stacionárního plynového kotle </t>
  </si>
  <si>
    <t>Nastavení paramtrů integrovaného regulátoru stacionárního plynového kotle pro potřeby ohřevu TV, uvedení kotle do provozu servisním technikem</t>
  </si>
  <si>
    <t>Topná a tlaková zkouška dle ČSN 060310</t>
  </si>
  <si>
    <t xml:space="preserve">Propláchnutí systému </t>
  </si>
  <si>
    <t>Demontáž potrubí ocelového bezešvého DN65, včetvě tvarovek, spojovacího materiálu, konzol</t>
  </si>
  <si>
    <t>Demontáž tep. izolace z minerálního vlákna, kašírovaná vyztuženou Al folií, vniřní pr./tl.  76/60 mm</t>
  </si>
  <si>
    <t>Revize stávající tlakové expanzní nádoby, V=200 l</t>
  </si>
  <si>
    <t>Koordinace prací s ostatními profesemi a s provozovatelem</t>
  </si>
  <si>
    <t>Přeložka potrubí ÚT v části 01</t>
  </si>
  <si>
    <t>Potrubí ocelové bezešvé DN50, včetvě tvarovek, spojovacího materiálu, konzol</t>
  </si>
  <si>
    <t>Demontáž potrubí ÚT v budovách, včetně konzol a tepelné izolace do DN50, včetně likvidace</t>
  </si>
  <si>
    <t>Vypuštění stávající otopné soustavy</t>
  </si>
  <si>
    <t>Napuštění a odvzdušnění otopné soustavy</t>
  </si>
  <si>
    <t>Pojízdné lešení lehké do výšky 3 m- montáž a pronájem</t>
  </si>
  <si>
    <t>Demontáže</t>
  </si>
  <si>
    <t>Demontáž plynového kotle stacionárního  Q&lt; 500 kW, včetně hořáku na zemní plyn, kouřovodu, odpojení od rozvodu plynu, elektrorozvodů, rozebrání pro potřeby transportu a likvidace</t>
  </si>
  <si>
    <t>Demontáž tlakové expanzní nádoby V=200l, včetně likvidace</t>
  </si>
  <si>
    <t>Demontáž úpravny vody, včetně odpojení od rozvodů ZTI, likvidace</t>
  </si>
  <si>
    <t>Demontáž trubkového rozdělovače do DN300, do l=3 m, včetně konzol, tepelné izolace a likvidace</t>
  </si>
  <si>
    <t>Demontáž stávajícího expanzního automatu kompresorového, včetně rozřezání vzdušníku, odpojení od rozvodů ÚT, elektrorozvodů a včetně likvidace</t>
  </si>
  <si>
    <t>Demontáž teplovzdušné vytápěcí jednotky nástěnné, včetně odpojení od rozvodů ÚT, elektrorozvodů a včetně likvidace</t>
  </si>
  <si>
    <t>Demontáž nepřímotopného zásobníkové ohřívače TV, včetně teplné izolace, rozřezání pro potřeby transportu, likvidace, V=4 m3</t>
  </si>
  <si>
    <t>Demontáž nepřímotopného zásobníkové ohřívače TV, včetně teplné izolace, rozřezání pro potřeby transportu, likvidace, V=2,5 m3</t>
  </si>
  <si>
    <t>Demontáž oběhových čerpadel přírubových v kotelnách a strojovnách, včetně odpojení od elektrorozvodů a likvidace</t>
  </si>
  <si>
    <t>Demontáž armatur přírubových v kotelnách a strojovnách, včetně likvidace</t>
  </si>
  <si>
    <t>Demontáž spalinového potrubí v kotelnách do DN300, včetně likvidace</t>
  </si>
  <si>
    <t>Demontáž komínového tělesa fasádního třísložkového, do DN300, včetně likvidace</t>
  </si>
  <si>
    <t>Odpojení stacionárního plynového kotle od rozvodů ÚT, MaR, vnitřního plynovodu, ZTI</t>
  </si>
  <si>
    <t>Odpojení VZT jednotky od rozvodů ÚT</t>
  </si>
  <si>
    <t>Demontáž potrubí ÚT v kotelnách a strojovnách, včetně konzol a tepelné izolace do DN50, včetně likvidace</t>
  </si>
  <si>
    <t>Demontáž potrubí ÚT v kotelnách a strojovnách, včetně konzol a tepelné izolace DN50-DN200, včetně likvidace</t>
  </si>
  <si>
    <t>Demontáž potrubí v instalačních kanálech a šachtách, včetně konzol a tepelné izolace do DN50-DN200, včetně likvidace</t>
  </si>
  <si>
    <t>Přesun hmot a uložení na skládku</t>
  </si>
  <si>
    <t>Stavební úpravy</t>
  </si>
  <si>
    <t>Bourání ŽB základu, včetně transportu suti a uložení na skládku</t>
  </si>
  <si>
    <t>Bourání příček z cihel na MVC, včetně transportu suti a uložení na skládku</t>
  </si>
  <si>
    <r>
      <t xml:space="preserve">Vybudování prostupů obvodovým zdivem z cihel na MVC, zatepleného kontaktním zateplovacím systémem- jádrové vrtání, </t>
    </r>
    <r>
      <rPr>
        <sz val="11"/>
        <color indexed="8"/>
        <rFont val="Symbol"/>
        <family val="1"/>
      </rPr>
      <t xml:space="preserve">Ć </t>
    </r>
    <r>
      <rPr>
        <sz val="11"/>
        <color indexed="8"/>
        <rFont val="Calibri"/>
        <family val="2"/>
      </rPr>
      <t>280 mm, včetně povrchových úprav, začištění a malby po montáži</t>
    </r>
  </si>
  <si>
    <r>
      <t xml:space="preserve">Vybudování prostupů obvodovým zdivem z cihel na MVC, zatepleného kontaktním zateplovacím systémem- jádrové vrtání, </t>
    </r>
    <r>
      <rPr>
        <sz val="11"/>
        <color indexed="8"/>
        <rFont val="Symbol"/>
        <family val="1"/>
      </rPr>
      <t xml:space="preserve">Ć </t>
    </r>
    <r>
      <rPr>
        <sz val="11"/>
        <color indexed="8"/>
        <rFont val="Calibri"/>
        <family val="2"/>
      </rPr>
      <t>230 mm, včetně povrchových úprav, začištění a malby po montáži</t>
    </r>
  </si>
  <si>
    <t>Vybudování prostupů obvodovým zdivem z cihel na MVC, zatepleného kontaktním zateplovacím systémem- řezání+ ruční dobourání, 450x250 mm, včetně povrchových úprav, začištění a malby po montáži</t>
  </si>
  <si>
    <t>Protipožární zatěsnění prostupu třísložkového spalinového potrubí obvodovým zdivem s kontaktním zateplovacím systémem z EPS, dle předpisu výrobce komínového systému</t>
  </si>
  <si>
    <t>Zazdění stávajícího nevyužitého prostupu ve zdivu z cihel na MVC, zatepleného kontaktním zateplovacím systémem, včetně povrchových úprav, začištění a malby, 300x300 mm</t>
  </si>
  <si>
    <r>
      <t xml:space="preserve">Zazdění stávajícího nevyužitého prostupu ve zdivu z cihel na MVC, zatepleného kontaktním zateplovacím systémem, včetně povrchových úprav, začištění a malby, </t>
    </r>
    <r>
      <rPr>
        <sz val="11"/>
        <color indexed="8"/>
        <rFont val="Symbol"/>
        <family val="1"/>
      </rPr>
      <t>Ć</t>
    </r>
    <r>
      <rPr>
        <sz val="11"/>
        <color indexed="8"/>
        <rFont val="Calibri"/>
        <family val="2"/>
      </rPr>
      <t xml:space="preserve"> 150 mm</t>
    </r>
  </si>
  <si>
    <r>
      <t xml:space="preserve">Vybudování prostupů pro potrubí primárního okruhu TČ stropem ze ŽB dutinových panelů- jádrové vrtání do </t>
    </r>
    <r>
      <rPr>
        <sz val="11"/>
        <color indexed="8"/>
        <rFont val="Symbol"/>
        <family val="1"/>
      </rPr>
      <t xml:space="preserve">Ć </t>
    </r>
    <r>
      <rPr>
        <sz val="11"/>
        <color indexed="8"/>
        <rFont val="Calibri"/>
        <family val="2"/>
      </rPr>
      <t>180</t>
    </r>
  </si>
  <si>
    <r>
      <t xml:space="preserve">Protipožární manžeta pro potrubí Pe, </t>
    </r>
    <r>
      <rPr>
        <sz val="11"/>
        <color indexed="8"/>
        <rFont val="Symbol"/>
        <family val="1"/>
      </rPr>
      <t>Ć</t>
    </r>
    <r>
      <rPr>
        <sz val="11"/>
        <color indexed="8"/>
        <rFont val="Calibri"/>
        <family val="2"/>
      </rPr>
      <t>125 primárního okruhu TČ, včetně štítku, povrchových úprav, zapravení a malby po montáži</t>
    </r>
  </si>
  <si>
    <r>
      <t xml:space="preserve">Vybudování prostupů pro potrubí primárního okruhu TČ zdivem tl. 250 mm, z cihel na MVC- jádrové vrtání do </t>
    </r>
    <r>
      <rPr>
        <sz val="11"/>
        <color indexed="8"/>
        <rFont val="Symbol"/>
        <family val="1"/>
      </rPr>
      <t xml:space="preserve">Ć </t>
    </r>
    <r>
      <rPr>
        <sz val="11"/>
        <color indexed="8"/>
        <rFont val="Calibri"/>
        <family val="2"/>
      </rPr>
      <t>180</t>
    </r>
  </si>
  <si>
    <r>
      <t xml:space="preserve">Vybudování prostupů pro potrubí ÚT do rozměru </t>
    </r>
    <r>
      <rPr>
        <sz val="11"/>
        <color indexed="8"/>
        <rFont val="Symbol"/>
        <family val="1"/>
      </rPr>
      <t>Ć</t>
    </r>
    <r>
      <rPr>
        <sz val="11"/>
        <color indexed="8"/>
        <rFont val="Calibri"/>
        <family val="2"/>
      </rPr>
      <t>180 příčkami z cihel na MVC, do tloušťky 150 mm</t>
    </r>
  </si>
  <si>
    <r>
      <t xml:space="preserve">Protipožární ucpávka pro potrubí ÚT do rozměru </t>
    </r>
    <r>
      <rPr>
        <sz val="11"/>
        <color indexed="8"/>
        <rFont val="Symbol"/>
        <family val="1"/>
      </rPr>
      <t>Ć</t>
    </r>
    <r>
      <rPr>
        <sz val="11"/>
        <color indexed="8"/>
        <rFont val="Calibri"/>
        <family val="2"/>
      </rPr>
      <t>76, včetně štítku, povrchových úprav</t>
    </r>
  </si>
  <si>
    <r>
      <t xml:space="preserve">Protipožární ucpávka pro stávající potrubí ÚT do rozměru </t>
    </r>
    <r>
      <rPr>
        <sz val="11"/>
        <color indexed="8"/>
        <rFont val="Symbol"/>
        <family val="1"/>
      </rPr>
      <t>Ć</t>
    </r>
    <r>
      <rPr>
        <sz val="11"/>
        <color indexed="8"/>
        <rFont val="Calibri"/>
        <family val="2"/>
      </rPr>
      <t>76, včetně štítku, povrchových úprav</t>
    </r>
  </si>
  <si>
    <r>
      <t xml:space="preserve">Dozdění prostupů pro potrubí ÚT do rozměru </t>
    </r>
    <r>
      <rPr>
        <sz val="11"/>
        <color indexed="8"/>
        <rFont val="Symbol"/>
        <family val="1"/>
      </rPr>
      <t>Ć</t>
    </r>
    <r>
      <rPr>
        <sz val="11"/>
        <color indexed="8"/>
        <rFont val="Calibri"/>
        <family val="2"/>
      </rPr>
      <t>76+50-iz příčkami z cihel na MVC, do tloušťky 150 mm, včetně povrchových úprav, zapravení a malby po montáži</t>
    </r>
  </si>
  <si>
    <r>
      <t xml:space="preserve">Vybudování prostupů pro PPr potrubí ZTI do rozměru </t>
    </r>
    <r>
      <rPr>
        <sz val="11"/>
        <color indexed="8"/>
        <rFont val="Symbol"/>
        <family val="1"/>
      </rPr>
      <t>Ć</t>
    </r>
    <r>
      <rPr>
        <sz val="11"/>
        <color indexed="8"/>
        <rFont val="Calibri"/>
        <family val="2"/>
      </rPr>
      <t>180 příčkami z cihel na MVC, do tloušťky 150 mm</t>
    </r>
  </si>
  <si>
    <r>
      <t xml:space="preserve">Protipožární manžeta pro potrubí ZTI do rozměru potrubí PPr </t>
    </r>
    <r>
      <rPr>
        <sz val="11"/>
        <color indexed="8"/>
        <rFont val="Symbol"/>
        <family val="1"/>
      </rPr>
      <t>Ć</t>
    </r>
    <r>
      <rPr>
        <sz val="11"/>
        <color indexed="8"/>
        <rFont val="Calibri"/>
        <family val="2"/>
      </rPr>
      <t>63, včetně štítku, povrchových úprav</t>
    </r>
  </si>
  <si>
    <t>Zazdění stávajících nevyužitých prostupů po demontovaném potrubí ÚT, ZTI, ve zdivu z cihel plných na MVC, tl. do 250 mm, včetně povrchových úprav, zapravení a malby</t>
  </si>
  <si>
    <t>Demontáž VZT mřížky 300x300 mm, včetně likvidace</t>
  </si>
  <si>
    <t>Demontáž výplně okna plastového, plast-PUR-plast,  včetně likvidace</t>
  </si>
  <si>
    <t>Dodávka a osazení skleněné výplně do stávající rámu plastového okna, Uw= max. 0,8 W/m2K</t>
  </si>
  <si>
    <t>Dodávka a osazení výplně do stávající rámu plastového okna, plast-PUR-plast Uw= max. 0,8 W/m2K, včetně otvoru 315x400 mm pro VZT mřížku</t>
  </si>
  <si>
    <t>Vybudování ŽB základu,včetně výztuže, napojení na stávající konstrukce</t>
  </si>
  <si>
    <t>Dřevěné bednění pro montáž ŽB základu, včetně odstranění po betonáží</t>
  </si>
  <si>
    <t>Cementový potěr- povrchová úprava ŽB základu</t>
  </si>
  <si>
    <t>Dvojitý epoxidový nátěr na betonový povrch, barva šedá, včetně penetrace</t>
  </si>
  <si>
    <t>Výmalba stropu kotelny a technické místnosti- penetrace+ 2x disperzní nátěr</t>
  </si>
  <si>
    <t>Vyrovnání nerovností podlahy po bourání- odmaštění, penetrace+ cementový potěr tl. do 20 mm</t>
  </si>
  <si>
    <t>Ocelová nosná konstrukce horizontální části spalinového potrubí, dle detailu ve výkresové dokumentci, povrchová úprava žárovým zinkováním</t>
  </si>
  <si>
    <t>Montážní a spojovací materiál ocelové nosné konstrukce(šroubové spoje apod.)- povrchová úprava žárovým zinkováním</t>
  </si>
  <si>
    <t>Vyrovnání patky pod ocelovou konstrukci do rozměru 0,3 x 0,3 m nesmrštinou zálivkou na vyrovnaný povrch, do výšky 10 cm</t>
  </si>
  <si>
    <t>Distanční podložka z XPS 300 SF, tl. 50 mm do rozměru 0,3 x 0,3 m, včetně usazení</t>
  </si>
  <si>
    <t>Chemická kotva včetně závitové tyče M12, navrtání, instalace, pomocného materiálu</t>
  </si>
  <si>
    <t>Obnažení zateplovacího systému a hydroizolace ploché střechy pro potřeby instalace ocelové nosné konstrukce, do 0,6 x 0,6 mm</t>
  </si>
  <si>
    <t>Obnova zateplovacího systému a hydroizolace ploché střechy po montáži ocelové nosné konstrukce,  do 0,8 x 0,8 m</t>
  </si>
  <si>
    <t>Hydroizolační manžeta pro prostup střešní PVC fólií, pro průměr potrubí 76x5 mm, včetně montáže</t>
  </si>
  <si>
    <t>SDK krycí konstrukce jednoplášťová, včetně ocelového nosného rastru, povrchových úprav, začištění a malby po montáži</t>
  </si>
  <si>
    <t>Sekání drážek do zdiva z cihel na MVC- vytvoření instalační niky</t>
  </si>
  <si>
    <t>Povrchová úprava niky, včetně napojení na stávající konstrukce, začištění a malby</t>
  </si>
  <si>
    <t>Vybourání instalačního otvoru do stávající šachty- zdivo tl. 150 mm z cihel na MVC</t>
  </si>
  <si>
    <t>Zpětné zazdění instalačního otvoru do stávající šachty- cihly na MVC, včetně napojení na stávající konstrukce, povrchových úprav, začištění a malby</t>
  </si>
  <si>
    <t>VZT</t>
  </si>
  <si>
    <t>VZT mřížka 300x400 mm(pletivo)- pozink, včetně osazení na stávající VZT potrubí a stavebního začištění</t>
  </si>
  <si>
    <t>VZT protidešťová žaluzie 400x315 mm- pozink, včetně osazení do otvoru v PUR okenní výplni</t>
  </si>
  <si>
    <t>VZT protidešťová žaluzie 400x200- pozinkovaná, včetně osazení na fasádu a začištění po montáži</t>
  </si>
  <si>
    <t>Fasádní mřížka pro sání spalovacího vzduchu, pro napojení kruhového potrubí DN150, včetně osazení na fasádu, začištění</t>
  </si>
  <si>
    <t>VZT potrubí pozinkované, včetně spojovacího, kotvícího a instalačního materiálu</t>
  </si>
  <si>
    <t>Tepelná izolace VZT potrubí, včetně spojovacího materiálu</t>
  </si>
  <si>
    <t>Připojovací box VZT 400x200 mm pro napojení PPr potrubí 2xDN160, včetně napojení potrubí, osazení na fasádu, začištění</t>
  </si>
  <si>
    <t>Ostatní</t>
  </si>
  <si>
    <t>Havarijní potrubí pro odvod čpavku, ocelové potrubí bezešvé DN32, včetně tvarovek, spojovacího a instalačního materiálu, napojení na vývod TČ</t>
  </si>
  <si>
    <t>Nátěry syntetické potrubí ocelového do DN 100, barva základní antikorozní</t>
  </si>
  <si>
    <t>Vyregulování otopné soustavy</t>
  </si>
  <si>
    <t>Přesuny hmot</t>
  </si>
  <si>
    <t>Nátěry pomocných konstrukcí, 2x základní barva, 1x email</t>
  </si>
  <si>
    <t>Označovací štítky na potrubí</t>
  </si>
  <si>
    <t>Zaškolení obsluhy, uvedení systému do provozu</t>
  </si>
  <si>
    <t>Provozní vlivy</t>
  </si>
  <si>
    <t>Provozní vlivy- dle provádění prací v otopné sezóně/mimo otopnou sezónu- dle harmonogramu stavby</t>
  </si>
  <si>
    <t>Veškeré položky ve výkazu jsou uvedeny včetně montážních prací a ostatních výkonů spojených s instalací systému</t>
  </si>
  <si>
    <t>Ing. Jiří Procházka</t>
  </si>
  <si>
    <t>DPS</t>
  </si>
  <si>
    <t>Stavební objekt 02 - Domovní plynovod</t>
  </si>
  <si>
    <t>potrubí z ocelových trubek DN 150</t>
  </si>
  <si>
    <t>potrubí z ocelových trubek DN 100</t>
  </si>
  <si>
    <t>potrubí z ocelových trubek DN 80</t>
  </si>
  <si>
    <t>potrubí z ocelových trubek do DN 32</t>
  </si>
  <si>
    <t>filtr FO 25F-Z</t>
  </si>
  <si>
    <t>6</t>
  </si>
  <si>
    <t>přírubová armatura do DN 80</t>
  </si>
  <si>
    <t>7</t>
  </si>
  <si>
    <t>závitová armatura do DN 32</t>
  </si>
  <si>
    <t>8</t>
  </si>
  <si>
    <t xml:space="preserve">zaslepení  potrubí DN 100  </t>
  </si>
  <si>
    <t>9</t>
  </si>
  <si>
    <t xml:space="preserve">odpojení kotle </t>
  </si>
  <si>
    <t>10</t>
  </si>
  <si>
    <t>bourací práce (otvor nad hl. uzávěrem plynu), odvoz suti</t>
  </si>
  <si>
    <t>11</t>
  </si>
  <si>
    <t>přesun hmot</t>
  </si>
  <si>
    <t>Skříň regulace</t>
  </si>
  <si>
    <t>STL regulátor R72 18/2 kPa, průtok 20m3/hod, šroubení</t>
  </si>
  <si>
    <t>filtr FO 32F-Z, šroubení</t>
  </si>
  <si>
    <t>kulový kohout DN 32</t>
  </si>
  <si>
    <t>tlakoměr o 100, 0 - 40 kPa, kohout, smyčka</t>
  </si>
  <si>
    <t>tlakoměr o 100, 0 - 6 kPa, kohout, smyčka</t>
  </si>
  <si>
    <t>napojení regulátoru na odfuk, hadice</t>
  </si>
  <si>
    <t>potrubí DN 50</t>
  </si>
  <si>
    <t>potrubí DN 32</t>
  </si>
  <si>
    <t>potrubí DN 25</t>
  </si>
  <si>
    <t>napojení DN 32 na DN 150</t>
  </si>
  <si>
    <t>chránička DN 50, vrtání zdi do tl. 500 mm</t>
  </si>
  <si>
    <t>chránička DN 65</t>
  </si>
  <si>
    <t>chránička DN 80</t>
  </si>
  <si>
    <t>R 25/32</t>
  </si>
  <si>
    <t>R 25/50</t>
  </si>
  <si>
    <t>koleno 90°, DN 32 , PN 16</t>
  </si>
  <si>
    <t>koleno 90°, DN 50 , PN 16</t>
  </si>
  <si>
    <t>skříň regulace</t>
  </si>
  <si>
    <t>montážní materiál</t>
  </si>
  <si>
    <t>Vnitřní  rozvod - instalace havarijního uzávěru před kotelnou</t>
  </si>
  <si>
    <t>bezpečnostní membránový uzávěr plynu, DN100, PN-16, přírubový, bez napětí UZAVŘEN (NC) , pracovní přetlak: 5 - 50 kPa (ST), provedení- SOLO, 230V 50Hz, prostředí obyčejné, pracovní poloha: vodorovná</t>
  </si>
  <si>
    <t>2x příruba, těsnění, šrouby</t>
  </si>
  <si>
    <t>odvětrání uzávěru -potrubí DN 15, tvarovky</t>
  </si>
  <si>
    <t xml:space="preserve">napojení odvětrání na regulátor </t>
  </si>
  <si>
    <t>potrubí DN 100</t>
  </si>
  <si>
    <t>koleno 90°, DN 100</t>
  </si>
  <si>
    <t>R 100/150</t>
  </si>
  <si>
    <t>chránička DN 125</t>
  </si>
  <si>
    <t>chránička DN 25, vrtání zdi do tl. 500 mm</t>
  </si>
  <si>
    <t xml:space="preserve">zazdění otvoru </t>
  </si>
  <si>
    <t xml:space="preserve">Vnitřní  rozvod - ze skříně regulace k TČ </t>
  </si>
  <si>
    <t>kulový kohout DN 20</t>
  </si>
  <si>
    <t>kulový kohout DN15 + zátka</t>
  </si>
  <si>
    <t>potrubí DN 20</t>
  </si>
  <si>
    <t>potrubí DN 15</t>
  </si>
  <si>
    <t>napojení  DN 32 na DN 100</t>
  </si>
  <si>
    <t>pružná hadice DN 25 + R25/20</t>
  </si>
  <si>
    <t>R 25/20</t>
  </si>
  <si>
    <t>chránička DN 80 , 0,3 m, vč. vybourání ve zdi do 300 mm</t>
  </si>
  <si>
    <t xml:space="preserve">zazdění chráničky </t>
  </si>
  <si>
    <t>napojení TČ</t>
  </si>
  <si>
    <t>Vnitřní  rozvod - úprava zapojení stávajících kotlů</t>
  </si>
  <si>
    <t>demontáž a opětovná montáž filtru FO 25F-Z</t>
  </si>
  <si>
    <t>demontáž a opětovná montáž kulového kohoutu DN 25</t>
  </si>
  <si>
    <t>chránička DN 32, vrtání zdi do tl. 500 mm</t>
  </si>
  <si>
    <t>připojení kotle</t>
  </si>
  <si>
    <t xml:space="preserve">Ostatní </t>
  </si>
  <si>
    <t>revize, zkoušení potrubí</t>
  </si>
  <si>
    <t>nátěry potrubí,  armatur, kolen, redukcí</t>
  </si>
  <si>
    <t>těsnění potrubí v chráničkách (bez požární odolnosti)</t>
  </si>
  <si>
    <t>napuštění plynu</t>
  </si>
  <si>
    <t>zařízení staveniště</t>
  </si>
  <si>
    <t>odvzdušnění potrubí</t>
  </si>
  <si>
    <t>stavební přípomoci</t>
  </si>
  <si>
    <t xml:space="preserve">vodorovný přesun hmot </t>
  </si>
  <si>
    <t xml:space="preserve">svislý přesun hmot </t>
  </si>
  <si>
    <t xml:space="preserve">dopravní náklady </t>
  </si>
  <si>
    <t>lešení</t>
  </si>
  <si>
    <t>proškolení obsluhy</t>
  </si>
  <si>
    <t>Mgr. Michal Havlík</t>
  </si>
  <si>
    <t>Stavební objekt 03 - Vrty pro TČ</t>
  </si>
  <si>
    <t>Provedení a vystrojení vrtů pro tepelná čerpadla  (20 x 125bm)</t>
  </si>
  <si>
    <t xml:space="preserve">Prohlídka staveniště stanovení parametrů zakázky </t>
  </si>
  <si>
    <t>soubor</t>
  </si>
  <si>
    <t>Hlášení prací na OBÚ</t>
  </si>
  <si>
    <t>Doprava vrtných souprav a ostatních vozidel</t>
  </si>
  <si>
    <t>km</t>
  </si>
  <si>
    <t>Doprava materiálu</t>
  </si>
  <si>
    <t>Doprava osob</t>
  </si>
  <si>
    <t>Ustavení vrtných souprav, zřízení a likvidace dočasných nájezdů a komunikací</t>
  </si>
  <si>
    <t>Zařízení staveniště ( wc, oplocení, sklad materiálu, buňkoviště, označení stavby, přípojky, záchytné jímky…)</t>
  </si>
  <si>
    <t>Spotřeba energií ( voda, elektrika )</t>
  </si>
  <si>
    <t>Vrtání rotačně příklepovou technologií se vzduchovým výplachem o průměru 140mm</t>
  </si>
  <si>
    <t>bm</t>
  </si>
  <si>
    <t>Pažení nezpevněných hornin, nutné zvětšení vrtného průměru</t>
  </si>
  <si>
    <t>Kontejnery pro odsazení vody a odvoz odvrtku s uložením na skládku včetně poplatku za skládku ( zasakování vody na hřišti)</t>
  </si>
  <si>
    <t>12</t>
  </si>
  <si>
    <t>Osazení geotermální vertikální sondy</t>
  </si>
  <si>
    <t>13</t>
  </si>
  <si>
    <t>Geotermální vertikální sonda ( GVS ) PE - RC 4x32x2,9 ( dvě smyčky na vrt ) délka 125m</t>
  </si>
  <si>
    <t>14</t>
  </si>
  <si>
    <t>Závaží pro zavedení sondy do vrtu</t>
  </si>
  <si>
    <t>15</t>
  </si>
  <si>
    <t>Injektážní potrubí d 25mm délka 125m</t>
  </si>
  <si>
    <t>16</t>
  </si>
  <si>
    <t>Tlaková injektáž od počvy k ústí vrtu pomocí injektážního potrubí</t>
  </si>
  <si>
    <t>17</t>
  </si>
  <si>
    <t>Bentonitocementová směs o min. vodivosti 0,6W/mK ( např. dle VDI4640/2 bentonit/cem./voda 25/25/50% )</t>
  </si>
  <si>
    <t>18</t>
  </si>
  <si>
    <t>TRT test - zkouška tepelné vodivosti hornin včetně základního vyhodnocení na jednom vystrojeném pilotním vrtu</t>
  </si>
  <si>
    <t>19</t>
  </si>
  <si>
    <t xml:space="preserve">Teplotní profily vrtu – měření tepelného gradientu vrtu </t>
  </si>
  <si>
    <t>20</t>
  </si>
  <si>
    <t xml:space="preserve">Aktualizace dimenzování potřebné hloubky vrtů podle energetických požadavků na vytápění/chlazení a výsledků TRTtestu, závěrečná zpráva </t>
  </si>
  <si>
    <t>21</t>
  </si>
  <si>
    <t>Tlaková a průtočná zkouška na vrtu před a po injektáži vrtu</t>
  </si>
  <si>
    <t>22</t>
  </si>
  <si>
    <t>Geodetické zaměření vrtů před zahájením a po dokončení  vrtných prací</t>
  </si>
  <si>
    <t>bodů</t>
  </si>
  <si>
    <t>23</t>
  </si>
  <si>
    <t>Závěrečná technická zpráva vrtných prací (kompletní dokladová část díla nutná k získání kolaudačního souhlasu stavby)</t>
  </si>
  <si>
    <t>24</t>
  </si>
  <si>
    <t>Dopravní náklady technického dozoru realizace vrtů</t>
  </si>
  <si>
    <t>25</t>
  </si>
  <si>
    <t>Sled a řízení prací technikem</t>
  </si>
  <si>
    <t>Dozor projektanta primárního okruhu</t>
  </si>
  <si>
    <t>Geologický dozor zpracovatele hg. posudku</t>
  </si>
  <si>
    <t>Zpracování veškeré potřebné dílenské dokumentace, prováděcího/realizačního projektu a další  dokumentace primárního okruhu TČ</t>
  </si>
  <si>
    <t>Vodorovné teplovodní potrubní vedení a sběrných jímek</t>
  </si>
  <si>
    <t xml:space="preserve">Redukce počtu větví vrtů - přímá (snížení počtu okruhů)
• redukce 2 x Ø 32 → 1 x  Ø 40mm, PE 100 RC, PN16
• 2 x elektrospojka d 32mm
• 1 x elektrospojka d 40mm
</t>
  </si>
  <si>
    <t>Potrubí pro horizontální vedení ( HV - vedení od vrtů k jímkám ) PE-RC (včetně prořezu 10%) 
•  Ø 40 x 3,7 mm, PN 16</t>
  </si>
  <si>
    <r>
      <t xml:space="preserve">Elektrospojka: Ø 40mm, PE </t>
    </r>
    <r>
      <rPr>
        <sz val="11"/>
        <rFont val="Calibri"/>
        <family val="2"/>
      </rPr>
      <t>100</t>
    </r>
  </si>
  <si>
    <t>Kaučuková izolace (chladírenská): Ø 40 x 13mm</t>
  </si>
  <si>
    <t>Chránička izolace: na izolaci Ø 40x13mm</t>
  </si>
  <si>
    <r>
      <t xml:space="preserve"> </t>
    </r>
    <r>
      <rPr>
        <sz val="11"/>
        <color indexed="8"/>
        <rFont val="Calibri"/>
        <family val="2"/>
      </rPr>
      <t>Plně vystrojená jímka - vývody 8/8  vodotěsná
• 1 x rozdělovač kulové kohouty DN25 - 8 vývodů
• 1 x sběrač výstupy 5/4´´ - 8 vývodů                                                                                      
• 16 x průtokový regulátor                                                            
• 2 x odvzdušňovací ventil
• 2 x napouštěcí / vypouštěcí kohout
• 16 x vývod z jímky – potrubí Ø 40mm
• 2 x vývod z jímky – potrubí Ø 90mm                                                                                                      
• 2 x uzavírací klapka DN 90</t>
    </r>
  </si>
  <si>
    <r>
      <t xml:space="preserve"> </t>
    </r>
    <r>
      <rPr>
        <sz val="11"/>
        <color indexed="8"/>
        <rFont val="Calibri"/>
        <family val="2"/>
      </rPr>
      <t>Plně vystrojená jímka - vývody 12/12  vodotěsná
• 1 x rozdělovač kulové kohouty DN25 - 12 vývodů
• 1 x sběrač výstupy 5/4´´ - 12 vývodů                                                                                      
• 24 x průtokový regulátor                                                            
• 2 x odvzdušňovací ventil
• 2 x napouštěcí / vypouštěcí kohout
• 24 x vývod z jímky – potrubí Ø 40mm
• 2 x vývod z jímky – potrubí Ø 90mm                                                                                                      
• 2 x uzavírací klapka DN 90</t>
    </r>
  </si>
  <si>
    <r>
      <t xml:space="preserve">Potrubí pro páteřní </t>
    </r>
    <r>
      <rPr>
        <sz val="11"/>
        <rFont val="Calibri"/>
        <family val="2"/>
      </rPr>
      <t>vedení ( PV - vedení od šachty do technického podlaží 1.PP</t>
    </r>
    <r>
      <rPr>
        <sz val="11"/>
        <color indexed="8"/>
        <rFont val="Calibri"/>
        <family val="2"/>
      </rPr>
      <t>) 
•  Ø 90 x 5,4mm, PE 100, PN 16</t>
    </r>
  </si>
  <si>
    <t>Elektrospojka: Ø 90mm, PE 100</t>
  </si>
  <si>
    <t>Elektrokoleno 90° : Ø 90mm, PE 100</t>
  </si>
  <si>
    <t>Kaučuková izolace (chladírenská): Ø 90 x 13mm</t>
  </si>
  <si>
    <t>Chránička izolace: na izolaci Ø 90 x13mm</t>
  </si>
  <si>
    <r>
      <t>Ukonče</t>
    </r>
    <r>
      <rPr>
        <sz val="11"/>
        <rFont val="Calibri"/>
        <family val="2"/>
      </rPr>
      <t xml:space="preserve">ní v technickém podlaží 1.PP : 4 ks uzavírací klapky na páteřním vedení </t>
    </r>
    <r>
      <rPr>
        <sz val="11"/>
        <color indexed="8"/>
        <rFont val="Calibri"/>
        <family val="2"/>
      </rPr>
      <t>a montáž (podrobnosti provedení dle požadavků navazující části stavby - kotelna TČ)</t>
    </r>
  </si>
  <si>
    <t>Protažení páteřního potrubí do objektu- prostup pro potrubí PE-RC 80*5,4 mm betonovým základovým pasem pod úrovní terénu- jádrové vrtání, včetně obnovy hydroizolace, dozdění, povrchových úprav a začištění</t>
  </si>
  <si>
    <t xml:space="preserve">Nemrznoucí kapalina koncentrát (pouze orig. atestovaná teplosměnná kapalina)
• teplosměnná antikorozní kapalina, uvažováno ethanol-voda příp. upřesnit dle požadavků topenáře
</t>
  </si>
  <si>
    <t>litrů</t>
  </si>
  <si>
    <t>Montážní práce - pokládka potrubí a svařování potrubí</t>
  </si>
  <si>
    <t>Doprava materiálu a osob na lokalitu</t>
  </si>
  <si>
    <r>
      <t xml:space="preserve">Osazení sběrných jímek na betonovou podkladní desku </t>
    </r>
  </si>
  <si>
    <t>Tlaková zkouška celého systému po zapojení</t>
  </si>
  <si>
    <t xml:space="preserve">Plnění celého systému vč. sběrných jímek a páteřního vedení nemrznoucí kapalinou </t>
  </si>
  <si>
    <t xml:space="preserve">Bourání zpevněných asfaltových ploch a rekonstrukce v místě výkopů pro propojovací potrubí   </t>
  </si>
  <si>
    <t>Sejmutí drnu tl. do 10cm s přemístěním do 50 m</t>
  </si>
  <si>
    <t>Rozebrání dlažby betonové</t>
  </si>
  <si>
    <t xml:space="preserve">Hloubení rýh, šířky do 60 cm, v hor. 3 do 100 m3 (výkopové práce pro uložení potrubí) </t>
  </si>
  <si>
    <t xml:space="preserve">Hloubení rýh, šířky do 200 cm, v hor. 3 do 100 m3 (výkopové práce pro sběrnou jímku) </t>
  </si>
  <si>
    <t>Příplatek za lepivost - hloubení rýh 60 cm v hor. 3</t>
  </si>
  <si>
    <t>Vodorovné přemístění výkopku z hor. 1-4 do 50 m</t>
  </si>
  <si>
    <t>Odvoz a likvidace  nezhutnitelných zemin z výkopu (20%)</t>
  </si>
  <si>
    <t>Písek kopaný (podsyp potrubí 0,1m pod a zásyp 0,3 m nad)</t>
  </si>
  <si>
    <t>Dovoz zeminy zhutnitelné pro zásyp rýh</t>
  </si>
  <si>
    <t>Zásyp jam, rýh, šachet se zhutněním</t>
  </si>
  <si>
    <t>Přesun hmot pro zemní úpravy</t>
  </si>
  <si>
    <t>Kladení dlažby do lože z písku</t>
  </si>
  <si>
    <t>Rekonstrukce travnaté plochy (plošná úprava terénu, zalolžení trávníku, hnojení)</t>
  </si>
  <si>
    <t>Rekonstrukce zpevněných asflatových ploch, včetně štěrkového podsypu, zhutnění a napojení na stávající konstrukce</t>
  </si>
  <si>
    <t>Geodetické zaměření primárního okruhu</t>
  </si>
  <si>
    <t>Závěrečná technická zpráva primárního okruhu (kompletní dokladová část díla nutná k získání kolaudačního souhlasu )</t>
  </si>
  <si>
    <t>Dopravní náklady technického dozoru realizace dopojení vrtů</t>
  </si>
  <si>
    <t>Zdokumentování stavu okolních studní za účasti jejich vlastníků před a po realizaci vrtných prací</t>
  </si>
  <si>
    <t>Filip Račák DiS.</t>
  </si>
  <si>
    <t>Ing. Jiří Ondřej</t>
  </si>
  <si>
    <t>Úkon</t>
  </si>
  <si>
    <t>Stavební objekt 04 - Měření a regulace TČ</t>
  </si>
  <si>
    <t>VYTÁPĚNÍ</t>
  </si>
  <si>
    <t>Rozvaděč RA1 - kotelna</t>
  </si>
  <si>
    <t>RA1</t>
  </si>
  <si>
    <t>Rozvaděčová skříň, svorkovnice nahoře, krytí IP54, rozměry šxvxh=800x2000x400 včetně vnitřní výbavy: hlavní vypínač 50A/400V, jističe, relé, signálky, ovladače</t>
  </si>
  <si>
    <t>DMP</t>
  </si>
  <si>
    <t>Další příslušenství rozvaděče: bezpečnostní trafo 230V/24V/160VA, napěťový zdroj 24VDC/3A, servisní zásuvka 230V/10A, pomocná relé, jističe, svorky, pojistkové svorky, kabelové průchodky, přepěťová ochrana III.st. atd.</t>
  </si>
  <si>
    <t>Podružný digitální jednotarifní třífázový elektroměr 25A/400V. Pozn: Elektroměr bude měřit spotřebu plynových tepelných čerpadel,  oběhových čerpadel zemních vrtů a oběhových čerpadel sekund. okruhů TČ</t>
  </si>
  <si>
    <t>1.1, 2.1, 3.1, 4.1, 5.1, 6.1</t>
  </si>
  <si>
    <t>Vývod pro napájení plynového tepelného čerpadla země/voda P=470W/230V. V sestavě: jistič 10A/1B, montážní příslušenství</t>
  </si>
  <si>
    <t>7.1, 7.2</t>
  </si>
  <si>
    <t>Vývod pro napájení plynového kotle 230V včetně modulačního čerpadla v sestavě: jistič 10A/1B, montážní příslušenství</t>
  </si>
  <si>
    <t>1.2, 2.2, 3.2, 4.2, 5.2, 6.2</t>
  </si>
  <si>
    <t>Vývod pro elektronický motor čerpadla do 750W/230V. V sestavě:  motorový spouštěč + jednotka pomoc.kontaktů, stykač + jednotky pomocných kontaktů, ovladač A-0-R a signálka chodu na panelu, montážní příslušenství</t>
  </si>
  <si>
    <t>10.1, 11.1, 12.1, 13.1, 14.1, 15.1, 16.1, 16.2</t>
  </si>
  <si>
    <t>Vývod pro elektronický motor čerpadla do 265W/230V. V sestavě:  motorový spouštěč + jednotka pomoc.kontaktů, stykač + jednotky pomocných kontaktů, ovladač A-0-R a signálka chodu na panelu, montážní příslušenství</t>
  </si>
  <si>
    <t>Vývod pro napájení DDC regulátoru MaR, 230V: V sestavě: jistič 6A/1B, montážní příslušenství</t>
  </si>
  <si>
    <t>1.4</t>
  </si>
  <si>
    <t>Vývod pro napájení DDC regulátoru tepelných čerpadel 24VAC: V sestavě: jistič 6A/1B, montážní příslušenství</t>
  </si>
  <si>
    <t>9.1</t>
  </si>
  <si>
    <t>Vývod pro napájení aut. dopouštěcího zařízení 230V/50Hz: V sestavě: jistič 10A/1B, montážní příslušenství</t>
  </si>
  <si>
    <t>Z1</t>
  </si>
  <si>
    <t>Vývod pro zásuvku GPRS komunikátoru, 230V, v sestavě: jistič 16A/1B, proudový chránič 30mA, montážní příslušenství</t>
  </si>
  <si>
    <t>Z7</t>
  </si>
  <si>
    <t>Vývod pro zásuvku elektromagnetického čerpadla úpravny vody, 230V, v sestavě: jistič 16A/1B, proudový chránič 30mA, montážní příslušenství</t>
  </si>
  <si>
    <t>Vývod rezervní v sestavě: jistič 10A/1B, montážní příslušenství</t>
  </si>
  <si>
    <t>Vývod rezervní v sestavě: jistič 16A/1B, montážní příslušenství</t>
  </si>
  <si>
    <t>Vývod pro ochranné pospojování /kotelna, strojovna/ pr. 6mm2 Cu</t>
  </si>
  <si>
    <t>Řídící systém (RA1)</t>
  </si>
  <si>
    <t>DDC regulátor, komunikace Modbus, komunikace Ethernet, displej, klávesnice, 10xAO, 28xDI, 16xDO, 22xAI, webový server</t>
  </si>
  <si>
    <t>Prvky měření a regulace připojené z rozvaděče RA1</t>
  </si>
  <si>
    <t>Okruh tepelného čerpadla č.1 a akumulace vody ÚT</t>
  </si>
  <si>
    <t>1.1</t>
  </si>
  <si>
    <t>Plynové tepelné čerpadlo země/voda, vnitřní instalace, napájení 470W/230V, včetně teplotních čidel a vlastní regulace - dodávka ÚT</t>
  </si>
  <si>
    <t>P</t>
  </si>
  <si>
    <t>1.2</t>
  </si>
  <si>
    <t>Čerpadlo oběhové elektronické o výkonu 762W, 230V, 50Hz - dodávka ÚT</t>
  </si>
  <si>
    <t>1.3</t>
  </si>
  <si>
    <t>Čerpadlo oběhové elektronické o výkonu 144W, 230V, 50Hz - dodávka ÚT, připojení do tepelného čerpadla</t>
  </si>
  <si>
    <t>Digitální regulátor pro řízení kaskády šesti tepelných plynových čerpadel země/voda, napájení 24VAC/40VA, komunikační linka MOD-BUS pro externí řízení nadřazenou regulací a monitoring teplot, stavů a poruch včetně kabeláže a zprovoznění - dodávka ÚT</t>
  </si>
  <si>
    <t>MP</t>
  </si>
  <si>
    <t>pozn:</t>
  </si>
  <si>
    <t>Digitální regulátor TČ je možné osadit do dveří rozvaděče RA1, rozměry cca 165x155x50</t>
  </si>
  <si>
    <t>1.5</t>
  </si>
  <si>
    <t>Komunikační rozhraní pro rozšíření řídícího systému tepelných čerpadel - dodávka ÚT</t>
  </si>
  <si>
    <t>1.6</t>
  </si>
  <si>
    <t>Senzor teploty výstupní vody (AY) - dodávka ÚT</t>
  </si>
  <si>
    <t>1.7</t>
  </si>
  <si>
    <t>Senzor teploty vstupní vody (AY) - dodávka ÚT</t>
  </si>
  <si>
    <t>1.8, 1.9</t>
  </si>
  <si>
    <t>Odporový snímač teploty Ni1000/6180ppm, do jímky, rozsah -30 až +120st.C, krytí IP54</t>
  </si>
  <si>
    <t>Jímka nerezová 120mm</t>
  </si>
  <si>
    <t>D</t>
  </si>
  <si>
    <t>Okruh tepelného čerpadla č.2</t>
  </si>
  <si>
    <t>2.1</t>
  </si>
  <si>
    <t>2.2</t>
  </si>
  <si>
    <t>Čerpadlo oběhové elektronické o výkonu 750W, 230V, 50Hz - dodávka ÚT</t>
  </si>
  <si>
    <t>2.3</t>
  </si>
  <si>
    <t>Okruh tepelného čerpadla č.3</t>
  </si>
  <si>
    <t>3.1</t>
  </si>
  <si>
    <t>3.2</t>
  </si>
  <si>
    <t>3.3</t>
  </si>
  <si>
    <t>Okruh tepelného čerpadla č.4</t>
  </si>
  <si>
    <t>4.1</t>
  </si>
  <si>
    <t>4.2</t>
  </si>
  <si>
    <t>4.3</t>
  </si>
  <si>
    <t>Okruh tepelného čerpadla č.5</t>
  </si>
  <si>
    <t>5.1</t>
  </si>
  <si>
    <t>5.2</t>
  </si>
  <si>
    <t>5.3</t>
  </si>
  <si>
    <t>Okruh tepelného čerpadla č.6</t>
  </si>
  <si>
    <t>6.1</t>
  </si>
  <si>
    <t>6.2</t>
  </si>
  <si>
    <t>6.3</t>
  </si>
  <si>
    <t>Okruh plynových kotlů</t>
  </si>
  <si>
    <t>Stávající plynový kondenzační kotel, napájení 230V/665W, možnost řízení výkonu kotle signálem 0-10V, signalizace poruchy kotle, zpětné hlášení výkonu signálem 0-10V</t>
  </si>
  <si>
    <t>7.3, 7.4</t>
  </si>
  <si>
    <t>Stávající modulační čerpadlo plynového kotle, napájení 230V/435W, zapojení do desky plynového kotle</t>
  </si>
  <si>
    <t>7.5, 7.6, 7.7, 7.8</t>
  </si>
  <si>
    <t>Třícestný rozdělovací ventil, DN40, kvs=44, montáž profese ÚT</t>
  </si>
  <si>
    <t>Servopohon ventilu včetně adaptéru, napájení 24V, ovládání 3-bodové</t>
  </si>
  <si>
    <t>7.9, 7.10, 7.11, 7.12</t>
  </si>
  <si>
    <t>Odporový snímač teploty Ni1000/6180ppm, příložný, rozsah -30 až +120°C, krytí IP54</t>
  </si>
  <si>
    <t>Poruchová signalizace</t>
  </si>
  <si>
    <t>8.1</t>
  </si>
  <si>
    <t>Houkačka, signálka 230V/50Hz v plastové skříni</t>
  </si>
  <si>
    <t>8.2</t>
  </si>
  <si>
    <t>Plynový ventil kotelny, napájení 230V/50Hz, 50W, bez napětí uzavřen - dodávka plynoinstalace</t>
  </si>
  <si>
    <t>8.3</t>
  </si>
  <si>
    <t>Detektor zemního plynu dvoustupňový, 2x výstupní relé 230V, napájení 230V/50Hz, IP54</t>
  </si>
  <si>
    <t>8.4</t>
  </si>
  <si>
    <t>Regulátor teploty prostorový, výstupní přepínací kontakt 230V, IP54, 20°C až +60°C</t>
  </si>
  <si>
    <t>8.5</t>
  </si>
  <si>
    <t>Hřibové tlačítko červené s aretací v plastové skříni, kontakty 1/1, 230V, tlačítko s ochranným krytem - sklem proti nahodilé manipulaci</t>
  </si>
  <si>
    <t>8.6</t>
  </si>
  <si>
    <t>Snímač tlaku, rozsah 0-6bar, napájení 24V, výstupní signál 0-10V, IP54, montáž profese ÚT</t>
  </si>
  <si>
    <t>DP</t>
  </si>
  <si>
    <t>Manometrický kohoutek G1/2, návarek G1/2, těsnění, montáž profese ÚT</t>
  </si>
  <si>
    <t>8.7a, 8.7b</t>
  </si>
  <si>
    <t>Snímač zaplavení, s reléovým výstupem, montáž na DIN lištu, výstup OUT E, relé, napájení 24VDC nebo 24VAC + vodivostní sonda</t>
  </si>
  <si>
    <t>8.8</t>
  </si>
  <si>
    <t>Kapilárový termostat, 0 až 90°C, kapilára 10cm, rozpínací kontakt</t>
  </si>
  <si>
    <t>Okruh expanzního automatu</t>
  </si>
  <si>
    <t>Expanzní automat s automatickým doplňováním a odplyňováním napájení 1100W/230V, regulace tlaku v rozsahu 0,4bar, výstupní kontakt signalizace poruchy automatu - dodávka ÚT</t>
  </si>
  <si>
    <t>Okruh úpravny vody</t>
  </si>
  <si>
    <t>9.2</t>
  </si>
  <si>
    <t>Elektromagnetické dávkovací čerpadlo s impulsním vodoměrem a a čidlem pro hlídání hladiny, napájení 230V/18W, zapojení do zásuvky - dodávka ÚT</t>
  </si>
  <si>
    <t>Ekvitermní okruh ÚT - sever-západ</t>
  </si>
  <si>
    <t>10.1</t>
  </si>
  <si>
    <t>Čerpadlo oběhové s elektronickým řízením, napájení 230V, 50Hz, Pmax=265W</t>
  </si>
  <si>
    <t>10.2</t>
  </si>
  <si>
    <t>Třícestný směšovací ventil závitový DN40, Kvs=44, montáž profese ÚT</t>
  </si>
  <si>
    <t>Servopohon ventilu, napájení 24V, ovládání 0-10V DC, včetně montážní sady</t>
  </si>
  <si>
    <t>10.3</t>
  </si>
  <si>
    <t>Jímka nerezová 70mm</t>
  </si>
  <si>
    <t>10.4, 10.5</t>
  </si>
  <si>
    <t>Odporový snímač teploty venkovní, Ni1000/6180ppm, IP54, -50 až +70°C</t>
  </si>
  <si>
    <t>Ekvitermní okruh ÚT - jih-východ</t>
  </si>
  <si>
    <t>11.1</t>
  </si>
  <si>
    <t>Čerpadlo oběhové s elektronickým řízením, napájení 230V, 50Hz, Pmax=144W</t>
  </si>
  <si>
    <t>11.2</t>
  </si>
  <si>
    <t>Třícestný směšovací ventil závitový DN40, Kvs=25, montáž profese ÚT</t>
  </si>
  <si>
    <t>11.3</t>
  </si>
  <si>
    <t>Ekvitermní okruh ÚT - internát západ</t>
  </si>
  <si>
    <t>12.1</t>
  </si>
  <si>
    <t>12.2</t>
  </si>
  <si>
    <t>12.3</t>
  </si>
  <si>
    <t>Ekvitermní okruh ÚT - internát východ</t>
  </si>
  <si>
    <t>13.1</t>
  </si>
  <si>
    <t>13.2</t>
  </si>
  <si>
    <t>13.3</t>
  </si>
  <si>
    <t>Ekvitermní okruh ÚT - byt školníka</t>
  </si>
  <si>
    <t>14.1</t>
  </si>
  <si>
    <t>Čerpadlo oběhové s elektronickým řízením, napájení 230V, 50Hz, Pmax=163W</t>
  </si>
  <si>
    <t>14.2</t>
  </si>
  <si>
    <t>Třícestný směšovací ventil závitový DN20, Kvs=2,5, montáž profese ÚT</t>
  </si>
  <si>
    <t>14.3</t>
  </si>
  <si>
    <t>Okruh TUV - primár</t>
  </si>
  <si>
    <t>15.1</t>
  </si>
  <si>
    <t>Čerpadlo oběhové s elektronickým řízením, napájení 230V, 50Hz, Pmax=178W</t>
  </si>
  <si>
    <t>15.2</t>
  </si>
  <si>
    <t>Trojcestný směšovací ventil závitový DN40, Kvs=44, montáž profese ÚT</t>
  </si>
  <si>
    <t>15.3</t>
  </si>
  <si>
    <t>Okruh TUV - sekundár</t>
  </si>
  <si>
    <t>16.1</t>
  </si>
  <si>
    <t>Cirkulační čerpadlo TUV, napájení 230V, 50Hz, Pmax=200W</t>
  </si>
  <si>
    <t>16.2</t>
  </si>
  <si>
    <t>Čerpadlo TUV deskového výměníku, napájení 230V, 50Hz, Pmax=220W</t>
  </si>
  <si>
    <t>16.3, 16.4</t>
  </si>
  <si>
    <t>16.5</t>
  </si>
  <si>
    <t>Odporový snímač teploty Ni1000/6180ppm, do jímky, rozsah -30 až +120st.C, krytí IP54, jímka je v dodávce ÚT</t>
  </si>
  <si>
    <t>TUV</t>
  </si>
  <si>
    <t>Ohřev TUV a zajištění dodávky TUV po celou dobu provádění zakázky (zajištění provizorního napájení plynového kotle, čerpadel ohřevu TUV a cirkulace TUV)</t>
  </si>
  <si>
    <t>Stavební elektroinstalace</t>
  </si>
  <si>
    <t xml:space="preserve">Zásuvka IP44, 250V~, 16A, pro GPRS modul </t>
  </si>
  <si>
    <t>Z2</t>
  </si>
  <si>
    <t>Zásuvka IP44, 250V~, 16A, zásuvkový okruh v kotelně</t>
  </si>
  <si>
    <t>Z3</t>
  </si>
  <si>
    <t>Zásuvka IP44, 250V~, 16A, zásuvkový okruh ve strojovně</t>
  </si>
  <si>
    <t>Z4</t>
  </si>
  <si>
    <t>Zásuvka IP44, 250V~, 16A, zásuvkový okruh ve strojovně VZT</t>
  </si>
  <si>
    <t>Z5</t>
  </si>
  <si>
    <t>Zásuvka IP44, 400V~, 16A, zásuvkový okruh v kotelně</t>
  </si>
  <si>
    <t>Z6</t>
  </si>
  <si>
    <t>Zásuvka IP44, 400V~, 16A, zásuvkový okruh ve strojovně VZT</t>
  </si>
  <si>
    <t>Zásuvka IP44, 250V~, 16A, pro čerpadlo úpravny vody</t>
  </si>
  <si>
    <t>S1</t>
  </si>
  <si>
    <t>Přepínač schodišťový IP44, 250V~, 10A</t>
  </si>
  <si>
    <t>S2</t>
  </si>
  <si>
    <t>S3</t>
  </si>
  <si>
    <t>S4</t>
  </si>
  <si>
    <t>Vypínač IP44, 250V~, 10A</t>
  </si>
  <si>
    <t>Celoplastové zářivkové svítidlo, 1x36W, T8/G13, IP65, včetně trubic T8 a starterů (osvětlení místností)</t>
  </si>
  <si>
    <t>Z2, Z3, Z4, Z5, Z6, S1, S2, S3, S4</t>
  </si>
  <si>
    <t>Vývody pro tyto okruhy jsou v dodávce elektroinstalace a jsou zahrnuty v rozvaděči R-EI. Profese elektroinstalace zajistí dodávku a montáž jističů, proudových chráničů a ostatních zařízení a příslušenství pro instalaci do rozvaděče. Profese MaR zajistí kabeláže, dodávku zařízení (zásuvky, svítidla, vypínače) a následné připojení.</t>
  </si>
  <si>
    <t>Montážní materiál</t>
  </si>
  <si>
    <t>Drátěný žlab 100x50 včetně montážního příslušenství</t>
  </si>
  <si>
    <t>Drátěný žlab 50x50 včetně montážního příslušenství</t>
  </si>
  <si>
    <t>PVC žlab 40x40 včetně montážního příslušenství</t>
  </si>
  <si>
    <t>PVC trubka ohebná DN25 včetně příchytek</t>
  </si>
  <si>
    <t>Kabelové štítky plastové s popisem kabelu včetně upevnění na kabel</t>
  </si>
  <si>
    <t>Elektroinstalační krabice vč. svorek a průchodek</t>
  </si>
  <si>
    <t>Drobný instalační materiál - sada</t>
  </si>
  <si>
    <t>Protipožární kabelové ucpávky - dle PBŘ</t>
  </si>
  <si>
    <t>Kabely</t>
  </si>
  <si>
    <t>JYTY 2Dx1</t>
  </si>
  <si>
    <t>JYTY 4Dx1</t>
  </si>
  <si>
    <t>CYKY 3Jx1,5</t>
  </si>
  <si>
    <t>CYKY 3Jx2,5</t>
  </si>
  <si>
    <t>CYKY 5Jx1,5</t>
  </si>
  <si>
    <t>CYKY 5Jx2,5</t>
  </si>
  <si>
    <t>JY(St)Y 2x2x0,8</t>
  </si>
  <si>
    <t>UTP 4x2x0,6</t>
  </si>
  <si>
    <t>UTP CAT5e</t>
  </si>
  <si>
    <t>CYA6 žz</t>
  </si>
  <si>
    <t>Služby</t>
  </si>
  <si>
    <t>Projekt skutečného provedení</t>
  </si>
  <si>
    <t>Montážní dokumentace /schéma zapojení rozvaděče/</t>
  </si>
  <si>
    <t>Software DDC regulátoru a webového serveru</t>
  </si>
  <si>
    <t>Montážní práce EI a MaR</t>
  </si>
  <si>
    <t>Demontáž stávající instalace EI+MaR a ekologická likvidace</t>
  </si>
  <si>
    <t>Výchozí revize el. zařízení</t>
  </si>
  <si>
    <t xml:space="preserve">Uvedení do provozu </t>
  </si>
  <si>
    <t>Funkční zkouška 72hod.</t>
  </si>
  <si>
    <t>Zaškolení obsluhy, návod k obsluze</t>
  </si>
  <si>
    <t>Doprava</t>
  </si>
  <si>
    <t>VYSVĚTLIVKY: (PLATÍ POUZE PRO MaR)</t>
  </si>
  <si>
    <t>D - DODÁVKA</t>
  </si>
  <si>
    <t>M - MONTÁŽ</t>
  </si>
  <si>
    <t>P - PŘIPOJENÍ</t>
  </si>
  <si>
    <t>Vladimír Bárta</t>
  </si>
  <si>
    <t>Ing. Petr Slabihoudek</t>
  </si>
  <si>
    <t>DSP</t>
  </si>
  <si>
    <t>Stavební objekt 06 - Hromosvod</t>
  </si>
  <si>
    <t>Drát AlMgSi Zn 8 mm vč. podpěr</t>
  </si>
  <si>
    <t>Svorka spojovací</t>
  </si>
  <si>
    <t>Jímací tyč 1,5m vč.podstavce,držáku</t>
  </si>
  <si>
    <t>Jímací tyč 2m vč.podstavce,držáku</t>
  </si>
  <si>
    <t>Pomocné montážní práce, demontáž</t>
  </si>
  <si>
    <t>hod</t>
  </si>
  <si>
    <t>Revize hromosvodu</t>
  </si>
  <si>
    <t>Bc. David Vančura</t>
  </si>
  <si>
    <t>Ing. Luděk Tóth, Ph.D.</t>
  </si>
  <si>
    <t>Pozice</t>
  </si>
  <si>
    <t>Stavební objekt 07 - Vzduchotechnika</t>
  </si>
  <si>
    <t>ČÁST 1</t>
  </si>
  <si>
    <t>Uzavírací klapka s připraveností na servopohon na kruhové potrubí Ø250 mm (součást dodávky VZT jednotek) včetně prokabelování</t>
  </si>
  <si>
    <t>Tlumič hluku přímý, pro kruhové přívodní potrubí, o délce 1200 mm na kruhové potrubí Ø250 mm s vnějším průměrem 465 mm (Útlumy D (dB) v rozmezí frekvencí 63 Hz až 8000 Hz: 5, 10, 23, 37, 41, 26, 14, 11 )</t>
  </si>
  <si>
    <t>Tlumič hluku přímý, pro kruhové odvodní potrubí, o délce 1200 mm na kruhové potrubí Ø250 mm s vnějším průměrem 465 mm (Útlumy D (dB) v rozmezí frekvencí 63 Hz až 8000 Hz: 7, 9, 20, 25, 34, 30, 13, 11 )</t>
  </si>
  <si>
    <t>Tlumič hluku přímý, pro kruhové odvodní potrubí, o délce 900 mm na kruhové potrubí Ø250 mm s vnějším průměrem 465 mm (Útlumy D (dB) v rozmezí frekvencí 63 Hz až 8000 Hz: 4, 8, 17, 27, 30, 21, 11, 9 )</t>
  </si>
  <si>
    <t>Tlumič hluku přímý, pro kruhové přívodní potrubí, o délce 1200 mm na kruhové potrubí Ø315 mm s vnějším průměrem 510 mm (Útlumy D (dB) v rozmezí frekvencí 63 Hz až 8000 Hz: 7, 12, 27, 39, 50, 50, 45, 27 )</t>
  </si>
  <si>
    <t>Tlumič hluku přímý, pro kruhové odvodní potrubí, o délce 1200 mm na kruhové potrubí Ø315 mm s vnějším průměrem 510 mm (Útlumy D (dB) v rozmezí frekvencí 63 Hz až 8000 Hz: 7,  9, 23, 30, 38, 47, 37, 25 )</t>
  </si>
  <si>
    <t>Tlumič hluku kolenový, pro kruhové odvodní potrubí, na kruhové potrubí Ø250 mm s vnějším průměrem 465 mm (Útlumy D (dB) v rozmezí frekvencí 63 Hz až 8000 Hz: 3, 5, 11, 15, 28, 22, 26, 21 )</t>
  </si>
  <si>
    <t>1.8</t>
  </si>
  <si>
    <t>Tlumič hluku kolenový, pro kruhové odvodní potrubí, na kruhové potrubí Ø315 mm s vnějším průměrem 510 mm (Útlumy D (dB) v rozmezí frekvencí 63 Hz až 8000 Hz: 2,4,10,15,20,17,22,17 )</t>
  </si>
  <si>
    <t>1.10</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</si>
  <si>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825x75 mm s volným průřezem 0,045 m</t>
    </r>
    <r>
      <rPr>
        <vertAlign val="superscript"/>
        <sz val="8"/>
        <rFont val="Calibri"/>
        <family val="2"/>
      </rPr>
      <t>2</t>
    </r>
  </si>
  <si>
    <t>1.11</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</si>
  <si>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825x125 mm s volným průřezem 0,074 m</t>
    </r>
    <r>
      <rPr>
        <vertAlign val="superscript"/>
        <sz val="8"/>
        <rFont val="Calibri"/>
        <family val="2"/>
      </rPr>
      <t>2</t>
    </r>
  </si>
  <si>
    <t>1.12</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</si>
  <si>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825x150 mm s volným průřezem 0,093 m</t>
    </r>
    <r>
      <rPr>
        <vertAlign val="superscript"/>
        <sz val="8"/>
        <rFont val="Calibri"/>
        <family val="2"/>
      </rPr>
      <t>2</t>
    </r>
  </si>
  <si>
    <t>1.14</t>
  </si>
  <si>
    <r>
      <t>Mřížka dvouřadá s regulační klapkou do čtyřhranného potrubí o rozměru 700x300 mm pro odvod vzduchu včetně instalačního rámečku s volným průřezem 0,13 m</t>
    </r>
    <r>
      <rPr>
        <vertAlign val="superscript"/>
        <sz val="8"/>
        <rFont val="Calibri"/>
        <family val="2"/>
      </rPr>
      <t>2</t>
    </r>
  </si>
  <si>
    <t>1.15</t>
  </si>
  <si>
    <r>
      <t>Mřížka dvouřadá s regulační klapkou do čtyřhranného potrubí o rozměru 800x300 mm pro odvod vzduchu včetně instalačního rámečku s volným průřezem 0,14 m</t>
    </r>
    <r>
      <rPr>
        <vertAlign val="superscript"/>
        <sz val="8"/>
        <rFont val="Calibri"/>
        <family val="2"/>
      </rPr>
      <t>2</t>
    </r>
  </si>
  <si>
    <t>1.16</t>
  </si>
  <si>
    <t>Přechod čtyřhranného potrubí 700x300 mm na kruhové potrubí Ø250 mm s přípravou pro mřížku (pozice 1.14)</t>
  </si>
  <si>
    <t>1.17</t>
  </si>
  <si>
    <t>Přechod čtyřhranného potrubí 800x300 mm na kruhové potrubí Ø250 mm s přípravou pro mřížku (pozice 1.15)</t>
  </si>
  <si>
    <t>1.18</t>
  </si>
  <si>
    <t>Přechod čtyřhranného potrubí 800x300 mm na kruhové potrubí Ø315 mm s přípravou pro mřížku (pozice 1.15)</t>
  </si>
  <si>
    <t>Spojka vnitřní pro kruhové potrubí Ø250 mm</t>
  </si>
  <si>
    <t>Spojka vnitřní pro kruhové potrubí Ø315 mm</t>
  </si>
  <si>
    <t>1.20</t>
  </si>
  <si>
    <t>Spojka vnější  pro kruhové potrubí Ø250 mm</t>
  </si>
  <si>
    <t>1.21</t>
  </si>
  <si>
    <t>Spojka vnější  pro kruhové potrubí Ø315 mm</t>
  </si>
  <si>
    <t>1.23</t>
  </si>
  <si>
    <t>Přechod symetrický na kruhové potrubí Ø250/Ø315 mm</t>
  </si>
  <si>
    <t>1.24</t>
  </si>
  <si>
    <t>Oblouk kruhového potrubí 90° Ø250 mm</t>
  </si>
  <si>
    <t>1.25</t>
  </si>
  <si>
    <t>Oblouk kruhového potrubí 90° Ø315 mm</t>
  </si>
  <si>
    <t>1.26</t>
  </si>
  <si>
    <t>Oblouk kruhového potrubí 45° Ø250 mm</t>
  </si>
  <si>
    <t>1.27</t>
  </si>
  <si>
    <t>Oblouk kruhového potrubí 30° Ø250 mm</t>
  </si>
  <si>
    <t>1.28</t>
  </si>
  <si>
    <t>Oblouk kruhového potrubí 30° Ø315 mm</t>
  </si>
  <si>
    <t>1.29</t>
  </si>
  <si>
    <t>Oblouk kruhového potrubí 15° Ø250 mm</t>
  </si>
  <si>
    <t>1.30</t>
  </si>
  <si>
    <t>Oblouk kruhového potrubí 15° Ø315 mm</t>
  </si>
  <si>
    <t>1.32</t>
  </si>
  <si>
    <t>Spiro potrubí  Ø250 mm</t>
  </si>
  <si>
    <t>1.33</t>
  </si>
  <si>
    <t>Spiro potrubí Ø315 mm</t>
  </si>
  <si>
    <t>1.35</t>
  </si>
  <si>
    <t>Uzavírací klapka vzduchotěsná s připraveností na servopohon, instalace dle požadavku výrobce, s připojením na čtyřhranné potrubí 900x300 mm</t>
  </si>
  <si>
    <t>1.36</t>
  </si>
  <si>
    <t>Uzavírací klapka vzduchotěsná s připraveností na servopohon, instalace dle požadavku výrobce, s připojením na čtyřhranné potrubí 1000x300 mm</t>
  </si>
  <si>
    <t>1.37</t>
  </si>
  <si>
    <t>Protidešťová protihluková žaluzie pro potrubí o rozměrech 900x900x300 mm s volným průřezem min. 0,5 m2 společná pro obě sací potrubí instalována do okenního rámu</t>
  </si>
  <si>
    <t>1.38</t>
  </si>
  <si>
    <t>Záslepka kruhové potrubí Ø250 mm</t>
  </si>
  <si>
    <t>1.39</t>
  </si>
  <si>
    <t>Záslepka kruhové potrubí Ø315 mm</t>
  </si>
  <si>
    <t>1.41</t>
  </si>
  <si>
    <t>Protidešťová výfuková hlavice čytřhranná s připojením na čtyřhranné potrubí o rozměru 600x600 mm s vnějším půdorysným rozměrem hlavice 750x750 mm a výškou hlavice 300 mm</t>
  </si>
  <si>
    <t>1.42</t>
  </si>
  <si>
    <t>Nástavec pro odvod kondenzátu s připojením na čtyřhranné potrubí o rozměru 500x400 mm</t>
  </si>
  <si>
    <t>1.43</t>
  </si>
  <si>
    <t>Nástavec pro odvod kondenzátu s připojením na čtyřhranné potrubí o rozměru 600x400 mm</t>
  </si>
  <si>
    <t>Mechanický sifon s kuličkou</t>
  </si>
  <si>
    <t>Čtyřhranné potrubí ocelové pozinkované včetně tvarovek a záslepek</t>
  </si>
  <si>
    <t>Tepelná izolace potrubí sání a výfuku v tloušťce 50 mm (ideálně ve dvou vrstvách 2x25 mm)</t>
  </si>
  <si>
    <t>Ostatní spojovací materiál, závěsy, hmoždinky, šrouby, vruty, tepelná izolace na dodatečné izolování tvarovek, přírubové lišty, rohovníky, svorky, těsnící páska, tmely, atd</t>
  </si>
  <si>
    <t>ČÁST 2</t>
  </si>
  <si>
    <t>Uzavírací klapka s připraveností na servopohon na čtyřhranné potrubí o rozměru 500x300 mm (součást dodávky VZT jednotek) včetně prokabelování</t>
  </si>
  <si>
    <t>2.4</t>
  </si>
  <si>
    <t>2.5</t>
  </si>
  <si>
    <t>2.6</t>
  </si>
  <si>
    <t>2.8</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</si>
  <si>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425x125 mm s volným průřezem 0,037 m</t>
    </r>
    <r>
      <rPr>
        <vertAlign val="superscript"/>
        <sz val="8"/>
        <rFont val="Calibri"/>
        <family val="2"/>
      </rPr>
      <t>2</t>
    </r>
  </si>
  <si>
    <t>2.9</t>
  </si>
  <si>
    <r>
      <t>Mřížka dvouřadá s regulační klapkou do čtyřhranného potrubí o rozměru 700x300 mm pro přívod vzduchu včetně instalačního rámečku s volným průřezem 0,1 m</t>
    </r>
    <r>
      <rPr>
        <vertAlign val="superscript"/>
        <sz val="8"/>
        <rFont val="Calibri"/>
        <family val="2"/>
      </rPr>
      <t>2</t>
    </r>
  </si>
  <si>
    <t>2.10</t>
  </si>
  <si>
    <t>2.11</t>
  </si>
  <si>
    <t>2.12</t>
  </si>
  <si>
    <t>2.13</t>
  </si>
  <si>
    <t>2.14</t>
  </si>
  <si>
    <t>2.16</t>
  </si>
  <si>
    <t>Přechod čtyřhranného potrubí 500x200 mm na kruhové potrubí Ø250 mm s přípravou pro protidešťovou žaluzii (pozice 2.42)</t>
  </si>
  <si>
    <t>2.17</t>
  </si>
  <si>
    <t>Přechod čtyřhranného potrubí 700x300 mm na kruhové potrubí Ø250 mm s přípravou pro mřížku (pozice 2.13, 2.9)</t>
  </si>
  <si>
    <t>2.18</t>
  </si>
  <si>
    <t>Přechod čtyřhranného potrubí 700x300 mm na kruhové potrubí Ø315 mm s přípravou pro mřížku (pozice 2.13)</t>
  </si>
  <si>
    <t>2.19</t>
  </si>
  <si>
    <t>Přechod čtyřhranného potrubí 800x300 mm na kruhové potrubí Ø250 mm s přípravou pro mřížku (pozice 2.14)</t>
  </si>
  <si>
    <t>2.20</t>
  </si>
  <si>
    <t>Přechod čtyřhranného potrubí 800x300 mm na kruhové potrubí Ø315 mm s přípravou pro mřížku (pozice 2.14)</t>
  </si>
  <si>
    <t>2.21</t>
  </si>
  <si>
    <t>Spojka vnější  pro kruhové potrubí Ø160 mm</t>
  </si>
  <si>
    <t>2.22</t>
  </si>
  <si>
    <t>2.23</t>
  </si>
  <si>
    <t>2.25</t>
  </si>
  <si>
    <t>Přechod symetrický na kruhové potrubí Ø250/Ø160 mm</t>
  </si>
  <si>
    <t>2.26</t>
  </si>
  <si>
    <t>2.27</t>
  </si>
  <si>
    <t>Oblouk kruhového potrubí 30° Ø160 mm</t>
  </si>
  <si>
    <t>2.28</t>
  </si>
  <si>
    <t>2.29</t>
  </si>
  <si>
    <t>2.30</t>
  </si>
  <si>
    <t>2.31</t>
  </si>
  <si>
    <t>Oblouk kruhového potrubí 45° Ø315 mm</t>
  </si>
  <si>
    <t>2.32</t>
  </si>
  <si>
    <t>Oblouk kruhového potrubí 60° Ø250 mm</t>
  </si>
  <si>
    <t>2.33</t>
  </si>
  <si>
    <t>2.34</t>
  </si>
  <si>
    <t>2.36</t>
  </si>
  <si>
    <t>Odbočka jednostranná 250/250 pro kruhové potrubí</t>
  </si>
  <si>
    <t>2.37</t>
  </si>
  <si>
    <t>Ohebná hadice Sonoflex Ø250 mm</t>
  </si>
  <si>
    <t>2.39</t>
  </si>
  <si>
    <t>Spiro potrubí Ø250 mm</t>
  </si>
  <si>
    <t>2.40</t>
  </si>
  <si>
    <t>2.42</t>
  </si>
  <si>
    <t>Protidešťová žaluzie pro potrubí o rozměrech 500x200 mm s volným průřezem min. 0,08 m2 pro sací potrubí, barva dle investora v odstínu RAL</t>
  </si>
  <si>
    <t>2.44</t>
  </si>
  <si>
    <t>Nástavec pro odvod kondenzátu s připojením na kruhové potrubí Ø160 mm</t>
  </si>
  <si>
    <t>2.45</t>
  </si>
  <si>
    <t>Nástavec pro odvod kondenzátu s připojením na čtyřhranné potrubí o rozměru 450x450 mm</t>
  </si>
  <si>
    <t>2.46</t>
  </si>
  <si>
    <t>Protipožární klapka do kruhového potrubí Ø160 mm s příslušenstvím a odolností EI 30 s přípravou na servopohon</t>
  </si>
  <si>
    <t>2.47</t>
  </si>
  <si>
    <t>2.48</t>
  </si>
  <si>
    <t>2.49</t>
  </si>
  <si>
    <t>Protipožární klapka do kruhového potrubí Ø250 mm s příslušenstvím a odolností EI 30 s přípravou na servopohon</t>
  </si>
  <si>
    <t>2.50</t>
  </si>
  <si>
    <t>Protidešťový výfukový kus čtyřhranný s připojením na čtyřhranné potrubí o rozměru 650x650 mm s mřížkou proti ptactvu</t>
  </si>
  <si>
    <t>2.51</t>
  </si>
  <si>
    <t>Protidešťový sací kus čtyřhranný s připojením na čtyřhranné potrubí o rozměru 650x650 mm s mřížkou proti ptactvu</t>
  </si>
  <si>
    <t>2.52</t>
  </si>
  <si>
    <t>Protidešťová výfuková hlavice  kruhová s připojením na kruhové potrubí Ø250 mm jejíž vnější půdorysný průměr je 420 mm</t>
  </si>
  <si>
    <t>2.53</t>
  </si>
  <si>
    <t>Regulátor variabilního průtoku vzduchu se servopohonem na kruhové potrubí Ø 250 mm (musí umět přenastavovat list na základě signálů z čidla CO2)  včetně prokabelování, bude vyroben z ocelového pozinkovaného plechu, samomazná ložiska, skříň pro nastavení průtoku bude vyrobena z plastu, plášť bude vyplněn tepelnou a protihlukovou izolací minerální vlny s tloušťkou 50 mm, připojovací hrdla budou opatřena pryžovým těsněním. !!!Přesnost průtoku vzduhcu bude v průměru ±5%!!!</t>
  </si>
  <si>
    <t>2.54</t>
  </si>
  <si>
    <t>Regulátor variabilního průtoku vzduchu se servopohonem na kruhové potrubí Ø 315 mm (musí umět přenastavovat list na základě signálů z čidla CO2)  včetně prokabelování, bude vyroben z ocelového pozinkovaného plechu, samomazná ložiska, skříň pro nastavení průtoku bude vyrobena z plastu, plášť bude vyplněn tepelnou a protihlukovou izolací minerální vlny s tloušťkou 50 mm, připojovací hrdla budou opatřena pryžovým těsněním. !!!Přesnost průtoku vzduhcu bude v průměru ±5%!!!</t>
  </si>
  <si>
    <t>ČÁST 4</t>
  </si>
  <si>
    <t xml:space="preserve">Uzavírací klapka s připraveností na servopohon na kruhové potrubí Ø200 mm </t>
  </si>
  <si>
    <t xml:space="preserve">Uzavírací klapka s připraveností na servopohon na kruhové potrubí Ø250 mm </t>
  </si>
  <si>
    <t>4.4</t>
  </si>
  <si>
    <t>Tlumič hluku přímý, pro čtyřhranné potrubí o rozměru 500x300 mm, o délce 1000 mm s připojením na kruhové potrubí Ø200 mm (Útlumy D (dB) v rozmezí frekvencí 63 Hz až 8000 Hz: 6, 13, 26, 38, 50, 48, 31, 22 )</t>
  </si>
  <si>
    <t>4.6</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</si>
  <si>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625x75 mm s volným průřezem 0,034 m</t>
    </r>
    <r>
      <rPr>
        <vertAlign val="superscript"/>
        <sz val="8"/>
        <rFont val="Calibri"/>
        <family val="2"/>
      </rPr>
      <t>2</t>
    </r>
  </si>
  <si>
    <t>4.7</t>
  </si>
  <si>
    <r>
      <t>Mřížka dvouřadá s regulační klapkou do kruhového potrubí pro přívod vzduchu s nastavitelnými lamelami vertikálními i horizontálními  včetně instalačního rámečku (horizontálně i vertikálně nastavit s ohledem na zavěšené plátno a vnitřní vybavení) o rozměru 1225x75 mm s volným průřezem 0,068 m</t>
    </r>
    <r>
      <rPr>
        <vertAlign val="superscript"/>
        <sz val="8"/>
        <rFont val="Calibri"/>
        <family val="2"/>
      </rPr>
      <t>2</t>
    </r>
  </si>
  <si>
    <t>4.8</t>
  </si>
  <si>
    <r>
      <t>Mřížka dvouřadá s regulační klapkou do kruhového potrubí pro odvod vzduchu s nastavitelnými lamelami vertikálními i horizontálními  včetně instalačního rámečku (horizontálně i vertikálně nastavit s ohledem na zavěšené plátno a vnitřní vybavení) o rozměru 1225x75 mm s volným průřezem 0,068 m</t>
    </r>
    <r>
      <rPr>
        <vertAlign val="superscript"/>
        <sz val="8"/>
        <rFont val="Calibri"/>
        <family val="2"/>
      </rPr>
      <t>2</t>
    </r>
  </si>
  <si>
    <t>4.10</t>
  </si>
  <si>
    <t>Přechod čtyřhranného potrubí 500x300 mm na kruhové potrubí Ø200 mm</t>
  </si>
  <si>
    <t>Spojka vnitřní pro kruhové potrubí Ø200 mm</t>
  </si>
  <si>
    <t>4.12</t>
  </si>
  <si>
    <t>Spojka vnější  pro kruhové potrubí Ø200 mm</t>
  </si>
  <si>
    <t>4.13</t>
  </si>
  <si>
    <t>4.15</t>
  </si>
  <si>
    <t>Přechod symetrický na kruhové potrubí Ø200/Ø180 mm</t>
  </si>
  <si>
    <t>4.16</t>
  </si>
  <si>
    <t>Přechod nesymetrický na kruhové potrubí Ø250/Ø200 mm</t>
  </si>
  <si>
    <t>4.17</t>
  </si>
  <si>
    <t>Přechod symetrický na kruhové potrubí Ø250/Ø200 mm</t>
  </si>
  <si>
    <t>4.19</t>
  </si>
  <si>
    <t>Oblouk kruhového potrubí 15° Ø200 mm</t>
  </si>
  <si>
    <t>4.20</t>
  </si>
  <si>
    <t>Oblouk kruhového potrubí 30° Ø200 mm</t>
  </si>
  <si>
    <t>4.21</t>
  </si>
  <si>
    <t>Oblouk kruhového potrubí 45° Ø200 mm</t>
  </si>
  <si>
    <t>4.22</t>
  </si>
  <si>
    <t>Oblouk kruhového potrubí 90° Ø200 mm</t>
  </si>
  <si>
    <t>4.24</t>
  </si>
  <si>
    <t>Odbočka jednostranná 250/200 pro kruhové potrubí</t>
  </si>
  <si>
    <t>4.25</t>
  </si>
  <si>
    <t>Ohebná hadice Thermoflex Ø250 mm s tepelnou izolací tl. 50 mm</t>
  </si>
  <si>
    <t>4.26</t>
  </si>
  <si>
    <t>Ohebná hadiceThermoflex Ø200 mm s tepelnou izolací tl. 50 mm</t>
  </si>
  <si>
    <t>4.27</t>
  </si>
  <si>
    <t>Spiro potrubí Ø200 mm</t>
  </si>
  <si>
    <t>4.28</t>
  </si>
  <si>
    <t>4.29</t>
  </si>
  <si>
    <t>Klapka zpětná s průžinou pro kruhové potrubí Ø200 mm</t>
  </si>
  <si>
    <t>4.30</t>
  </si>
  <si>
    <t>Protidešťová tvarovka společná pro sání/výfuk pro potrubí Ø250 mm o rozměrech 550x680x136 mm (výkres tvarovky viz výkresová dokumentace), s práškovým nátěrem v černé barvě (RAL 9005), vyrobena z ocelového pozinkovaného plechu, bude určena pro montáž na stěnu do venkovního prostředí</t>
  </si>
  <si>
    <t>4.32</t>
  </si>
  <si>
    <t>Záslepka kruhové potrubí Ø200 mm</t>
  </si>
  <si>
    <t>ČÁST 3</t>
  </si>
  <si>
    <t>Uzavírací klapka s pákou pro ruční řízení na čytřhranné potrubí o rozměru 200x200 mm (bude sloužit pro zaregulování objemového průtoku vzduchu)</t>
  </si>
  <si>
    <t>Uzavírací klapka s pákou pro ruční řízení na čytřhranné potrubí o rozměru 300x300 mm (bude sloužit pro zaregulování objemového průtoku vzduchu)</t>
  </si>
  <si>
    <t>Uzavírací klapka s pákou pro ruční řízení na čytřhranné potrubí o rozměru 400x400 mm (bude sloužit pro zaregulování objemového průtoku vzduchu)</t>
  </si>
  <si>
    <t>3.4</t>
  </si>
  <si>
    <t>Uzavírací klapka s pákou pro ruční řízení na čytřhranné potrubí o rozměru 600x300 mm (bude sloužit pro zaregulování objemového průtoku vzduchu)</t>
  </si>
  <si>
    <t>3.5</t>
  </si>
  <si>
    <t>Uzavírací klapka s pákou pro ruční řízení na čytřhranné potrubí o rozměru 800x500 mm (bude sloužit pro zaregulování objemového průtoku vzduchu)</t>
  </si>
  <si>
    <t>3.7</t>
  </si>
  <si>
    <t>Tlumič hluku přímý, pro čtyřhranné potrubí o rozměru 500x600 mm, o délce 1500 mm (Útlumy D (dB) v rozmezí frekvencí 63 Hz až 8000 Hz: 8, 18, 38, 50, 50, 50, 43, 30 )</t>
  </si>
  <si>
    <t>3.8</t>
  </si>
  <si>
    <t>Tlumič hluku přímý, pro čtyřhranné potrubí o rozměru 500x600 mm, o délce 2000 mm (Útlumy D (dB) v rozmezí frekvencí 63 Hz až 8000 Hz: 10,24,50,50,50,50,50,36 )</t>
  </si>
  <si>
    <t>3.9</t>
  </si>
  <si>
    <t>Tlumič hluku přímý, pro čtyřhranné potrubí o rozměru 500x600 mm, o délce 2500 mm (Útlumy D (dB) v rozmezí frekvencí 63 Hz až 8000 Hz: 13,30,50,50,50,50,50,42 )</t>
  </si>
  <si>
    <t>3.10</t>
  </si>
  <si>
    <t>Tlumič hluku přímý, pro čtyřhranné potrubí o rozměru 1000x1200 mm, o délce 1000 mm (Útlumy D (dB) v rozmezí frekvencí 63 Hz až 8000 Hz: 6, 13, 26, 38, 50, 48, 31, 22 )</t>
  </si>
  <si>
    <t>3.11</t>
  </si>
  <si>
    <t>Tlumič hluku přímý, pro čtyřhranné potrubí o rozměru 1800x600 mm, o délce 2500 mm (Útlumy D (dB) v rozmezí frekvencí 63 Hz až 8000 Hz: 7, 19, 42, 50, 50, 50, 40, 26 )</t>
  </si>
  <si>
    <t>3.12</t>
  </si>
  <si>
    <t>Tlumič hluku kolenový, pro čtyřhranné potrubí o rozměru 1828x1218 mm, s vnitřním poloměrem zaoblení 300 mm (Útlumy D (dB) v rozmezí frekvencí 63 Hz až 8000 Hz: 16, 24, 41, 43, 39, 38, 38, 39 )</t>
  </si>
  <si>
    <t>3.14</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</si>
  <si>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600x200 mm s volným průřezem 0,07 m</t>
    </r>
    <r>
      <rPr>
        <vertAlign val="superscript"/>
        <sz val="8"/>
        <rFont val="Calibri"/>
        <family val="2"/>
      </rPr>
      <t>2</t>
    </r>
  </si>
  <si>
    <t>3.15</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</si>
  <si>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600x200 mm s volným průřezem 0,08 m</t>
    </r>
    <r>
      <rPr>
        <vertAlign val="superscript"/>
        <sz val="8"/>
        <rFont val="Calibri"/>
        <family val="2"/>
      </rPr>
      <t>2</t>
    </r>
  </si>
  <si>
    <t>3.16</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</si>
  <si>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700x200 mm s volným průřezem 0,08 m</t>
    </r>
    <r>
      <rPr>
        <vertAlign val="superscript"/>
        <sz val="8"/>
        <rFont val="Calibri"/>
        <family val="2"/>
      </rPr>
      <t>2</t>
    </r>
  </si>
  <si>
    <t>3.17</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</si>
  <si>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1200x300 mm s volným průřezem 0,22 m</t>
    </r>
    <r>
      <rPr>
        <vertAlign val="superscript"/>
        <sz val="8"/>
        <rFont val="Calibri"/>
        <family val="2"/>
      </rPr>
      <t>2</t>
    </r>
  </si>
  <si>
    <t>3.18</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</si>
  <si>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1200x400 mm s volným průřezem 0,29 m</t>
    </r>
    <r>
      <rPr>
        <vertAlign val="superscript"/>
        <sz val="8"/>
        <rFont val="Calibri"/>
        <family val="2"/>
      </rPr>
      <t>2</t>
    </r>
  </si>
  <si>
    <t>3.19</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</si>
  <si>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1200x500 mm s volným průřezem 0,36 m</t>
    </r>
    <r>
      <rPr>
        <vertAlign val="superscript"/>
        <sz val="8"/>
        <rFont val="Calibri"/>
        <family val="2"/>
      </rPr>
      <t>2</t>
    </r>
  </si>
  <si>
    <t>3.20</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</si>
  <si>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1300x700 mm s volným průřezem 0,55 m</t>
    </r>
    <r>
      <rPr>
        <vertAlign val="superscript"/>
        <sz val="8"/>
        <rFont val="Calibri"/>
        <family val="2"/>
      </rPr>
      <t>2</t>
    </r>
  </si>
  <si>
    <t>3.21</t>
  </si>
  <si>
    <r>
      <t>Mřížka dvouřadá s regulační klapkou do čtyřhranného potrubí pro přívod vzduchu s nastavitelnými lamelami vertikálními i horizontálními  včetně instalačního rámečku (horizontálně i vertikálně nastavit s ohledem na vnitřní vybavení) o rozměru 1500x800 mm s volným průřezem 0,54 m</t>
    </r>
    <r>
      <rPr>
        <vertAlign val="superscript"/>
        <sz val="8"/>
        <rFont val="Calibri"/>
        <family val="2"/>
      </rPr>
      <t>2</t>
    </r>
  </si>
  <si>
    <t>3.23</t>
  </si>
  <si>
    <r>
      <t>Mřížka dvouřadá s regulační klapkou do čtyřhranného potrubí pro odvod vzduchu o rozměru 600x200 mm s volným průřezem 0,07 m</t>
    </r>
    <r>
      <rPr>
        <vertAlign val="superscript"/>
        <sz val="8"/>
        <rFont val="Calibri"/>
        <family val="2"/>
      </rPr>
      <t>2</t>
    </r>
  </si>
  <si>
    <t>3.24</t>
  </si>
  <si>
    <r>
      <t>Mřížka dvouřadá s regulační klapkou do čtyřhranného potrubí pro odvod vzduchu o rozměru 600x300 mm s volným průřezem 0,11 m</t>
    </r>
    <r>
      <rPr>
        <vertAlign val="superscript"/>
        <sz val="8"/>
        <rFont val="Calibri"/>
        <family val="2"/>
      </rPr>
      <t>2</t>
    </r>
  </si>
  <si>
    <t>3.25</t>
  </si>
  <si>
    <r>
      <t>Mřížka dvouřadá s regulační klapkou do čtyřhranného potrubí pro odvod vzduchu o rozměru 700x150 mm s volným průřezem 0,06 m</t>
    </r>
    <r>
      <rPr>
        <vertAlign val="superscript"/>
        <sz val="8"/>
        <rFont val="Calibri"/>
        <family val="2"/>
      </rPr>
      <t>2</t>
    </r>
  </si>
  <si>
    <t>3.26</t>
  </si>
  <si>
    <r>
      <t>Mřížka dvouřadá s regulační klapkou do čtyřhranného potrubí pro odvod vzduchu o rozměru 800x300 mm s volným průřezem 0,12 m</t>
    </r>
    <r>
      <rPr>
        <vertAlign val="superscript"/>
        <sz val="8"/>
        <rFont val="Calibri"/>
        <family val="2"/>
      </rPr>
      <t>2</t>
    </r>
  </si>
  <si>
    <t>3.27</t>
  </si>
  <si>
    <r>
      <t>Mřížka dvouřadá s regulační klapkou do čtyřhranného potrubí pro odvod vzduchu o rozměru 800x300 mm s volným průřezem 0,14 m</t>
    </r>
    <r>
      <rPr>
        <vertAlign val="superscript"/>
        <sz val="8"/>
        <rFont val="Calibri"/>
        <family val="2"/>
      </rPr>
      <t>2</t>
    </r>
  </si>
  <si>
    <t>3.29</t>
  </si>
  <si>
    <t>Přechod čtyřhranného potrubí 700x200 mm na kruhové potrubí Ø200 mm</t>
  </si>
  <si>
    <t>3.30</t>
  </si>
  <si>
    <t>Přechod čtyřhranného potrubí 600x300 mm na čtyřhranné potrubí 200x200 mm</t>
  </si>
  <si>
    <t>Spojka vnitřní pro kruhové potrubí Ø100 mm</t>
  </si>
  <si>
    <t>Spojka vnitřní pro kruhové potrubí Ø125 mm</t>
  </si>
  <si>
    <t>Spojka vnitřní pro kruhové potrubí Ø160 mm</t>
  </si>
  <si>
    <t>3.33</t>
  </si>
  <si>
    <t>Spojka vnější  pro kruhové potrubí Ø100 mm</t>
  </si>
  <si>
    <t>3.34</t>
  </si>
  <si>
    <t>Spojka vnější  pro kruhové potrubí Ø125 mm</t>
  </si>
  <si>
    <t>3.35</t>
  </si>
  <si>
    <t>3.36</t>
  </si>
  <si>
    <t>3.38</t>
  </si>
  <si>
    <t>Přechod symetrický na kruhové potrubí Ø160/Ø125 mm</t>
  </si>
  <si>
    <t>3.39</t>
  </si>
  <si>
    <t>Přechod symetrický na kruhové potrubí Ø125/Ø100 mm</t>
  </si>
  <si>
    <t>3.41</t>
  </si>
  <si>
    <t>Oblouk pro kruhového potrubí 90° Ø100 mm</t>
  </si>
  <si>
    <t>3.42</t>
  </si>
  <si>
    <t>Oblouk pro kruhového potrubí 90° Ø125 mm</t>
  </si>
  <si>
    <t>3.43</t>
  </si>
  <si>
    <t>Oblouk pro kruhového potrubí 90° Ø160 mm</t>
  </si>
  <si>
    <t>3.44</t>
  </si>
  <si>
    <t>Oblouk pro kruhového potrubí 90° Ø200 mm</t>
  </si>
  <si>
    <t>3.46</t>
  </si>
  <si>
    <t>Odbočka jednostranná 125/125 pro kruhové potrubí</t>
  </si>
  <si>
    <t>3.47</t>
  </si>
  <si>
    <t>Odbočka jednostranná 160/100 pro kruhové potrubí</t>
  </si>
  <si>
    <t>3.48</t>
  </si>
  <si>
    <t>Odbočka jednostranná 160/160 pro kruhové potrubí</t>
  </si>
  <si>
    <t>3.50</t>
  </si>
  <si>
    <t>Spiro potrubí Ø100 mm</t>
  </si>
  <si>
    <t>3.51</t>
  </si>
  <si>
    <t>Spiro potrubí Ø125 mm</t>
  </si>
  <si>
    <t>3.52</t>
  </si>
  <si>
    <t>Spiro potrubí Ø160 mm</t>
  </si>
  <si>
    <t>3.53</t>
  </si>
  <si>
    <t>3.55</t>
  </si>
  <si>
    <t>Diagonální ventilátor v provedení SILENT s nastavitelným doběhem (3 min.) s připojovacími kruhovými hrdly Ø160 mm, objemový průtok vzduchu 300m3/h při dopravním tlaku 150 Pa</t>
  </si>
  <si>
    <t>3.56</t>
  </si>
  <si>
    <t>3.58</t>
  </si>
  <si>
    <t>Regulátor variabilního průtoku vzduchu se servopohonem na čtyřhranné potrubí o rozměrech 400x400 mm včetně prokabelování, bude vyroben z ocelového pozinkovaného plechu, samomazná ložiska, skříň pro nastavení průtoku bude vyrobena z plastu, plášť bude vyplněn tepelnou a protihlukovou izolací minerální vlny s tloušťkou 50 mm. !!!Přesnost průtoku vzduchu bude v průměru ±5%!!!</t>
  </si>
  <si>
    <t>3.59</t>
  </si>
  <si>
    <t>Protipožární klapka do čtyřhranného potrubí o rozměru 400x400 mm s příslušenstvím a odolností EI 45 s přípravou na servopohon</t>
  </si>
  <si>
    <t>3.60</t>
  </si>
  <si>
    <t>Žlábek pro odvod kondenzátu z výfukového potrubí ve strojovně VZT (žlábek pro odvod kondenzátu bude proveden v celé šíři přechodové tvarovky a bude zaústěn do kanalizace přes mechanický sifon s kuličkou) !!Pohled na žlábek viz výkresová dokumentace!!</t>
  </si>
  <si>
    <t>3.61</t>
  </si>
  <si>
    <t>Protipožární klapka do čtyřhranného potrubí o rozměru 300x300 mm s příslušenstvím a odolností EI 45 s přípravou na servopohon</t>
  </si>
  <si>
    <t>3.62</t>
  </si>
  <si>
    <t xml:space="preserve">Protidešťová protihluková žaluzie pro sací potrubí o rozměrech 2000x1000x300 mm včetně krajního rámečku 2100x1100 mm s volným průřezem žaluzie 40% </t>
  </si>
  <si>
    <t>3.63</t>
  </si>
  <si>
    <t xml:space="preserve">Protidešťová protihluková žaluzie pro výfukové potrubí o rozměrech 2000x1000x300 mm včetně krajního rámečku 2100x1100 mm s volným průřezem žaluzie 40% </t>
  </si>
  <si>
    <t>3.65</t>
  </si>
  <si>
    <t>Odsávací zákryt  celonerezový s broušeným povrchem o rozměrech 2400x2100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</si>
  <si>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3.66</t>
  </si>
  <si>
    <t>Odsávací zákryt  celonerezový s broušeným povrchem o rozměrech 2400x1500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</si>
  <si>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3.67</t>
  </si>
  <si>
    <t>Odsávací zákryt  celonerezový s broušeným povrchem o rozměrech 2400x1300 s jedním připojovacím hrdlem 500/600, vybaven celonerezovými lapači tuku s výplní tahokov, s vestavěným systémem vstřikového (indukčního) vzduchu, přívody elektro shora na zákryt, do krabice se svorkovnicí a regulátorem otáček, bude dodána včetně přepínače a prokabelování, budou zavěšeny v rozích zákrytu, pro vypouštění kondenzátu bude zákryt vybaven zátkami, bude dodána včetně výpustných kohoutů pro kondenzát a hrdlem s přírubou</t>
  </si>
  <si>
    <t>3.68</t>
  </si>
  <si>
    <t>Odsávací zákryt  celonerezový s broušeným povrchem o rozměrech 1900x1300 s jedním připojovacím hrdlem 500/600, budou zavěšeny v rozích zákrytu, pro vypouštění kondenzátu bude zákryt vybaven zátkami, bude dodána včetně výpustných kohoutů pro kondenzát a hrdlem s přírubou</t>
  </si>
  <si>
    <t>Přepínač otáček VZT jednotky (umístěn v kuchyni v blízkosti varných bloků dle profese Elektro) (součást profese Elektro)</t>
  </si>
  <si>
    <t>3.70</t>
  </si>
  <si>
    <t>Talířový ventil pro odvod vzduchu plast. pro kruhové potrubí Ø125 mm</t>
  </si>
  <si>
    <t>3.71</t>
  </si>
  <si>
    <t>Talířový ventil pro odvod vzduchu plast. pro kruhové potrubí Ø200 mm</t>
  </si>
  <si>
    <t>Čtyřhranné potrubí ocelové pozinkované včetně tvarovek a záslepek, VZT rozvody v prostoru kuchyně budou opatřeny nátěrem (barva a odstín dle investora), potrubí musí být z hygienických důvodů omyvatelné</t>
  </si>
  <si>
    <t>Dvěřní mřížka plastová s volným průřezem 250 cm2</t>
  </si>
  <si>
    <t>Demontáž stávajícího VZT zařízení včetně rozvodů, koncových prvků a tepelné izolace pro ČÁST 1 až 4 včetně likvidace</t>
  </si>
  <si>
    <t>SPOLEČNĚ</t>
  </si>
  <si>
    <t>Přesun hmot horizontální ( trasport VZT jednotek a zařízení v budovách)</t>
  </si>
  <si>
    <t>Přesun hmot vertikální ( trasport VZT jednotek a zařízení v budovách)</t>
  </si>
  <si>
    <t>Pronájem jeřábu, přesun hmot vertikální do výšky 12 m (transport VZT jednotky kuchyně na střechu)</t>
  </si>
  <si>
    <t>Zkoušky zařízení, uvedení do provozu, zaregulování VZT</t>
  </si>
  <si>
    <t>Zaškolení obsluhy</t>
  </si>
  <si>
    <t xml:space="preserve">Lešení do výšky 4m, pronájem </t>
  </si>
  <si>
    <t>Měření hluku VZT zařízení</t>
  </si>
  <si>
    <t>Pozn.: Veškeré položky ve výkazu jsou uvedeny včetně montážních prací a ostatních výkonů spojených s instalací systému</t>
  </si>
  <si>
    <t>Stavební objekt 08 - Vzduchotechnika- elektroinstalace</t>
  </si>
  <si>
    <t>Rozvaděč R-VZT2.1 dle v.č.E1</t>
  </si>
  <si>
    <t>Rozvaděč R-VZT2.2.1 dle v.č.E2</t>
  </si>
  <si>
    <t>Rozvaděč R-VZT2.2.2 dle v.č.E3</t>
  </si>
  <si>
    <t>Doplnění rozvaděče R4.1 vč.zám.prací v.č.E4</t>
  </si>
  <si>
    <t xml:space="preserve">Doplnění a úprava rozvaděče HR </t>
  </si>
  <si>
    <t>Jistič 3 pólový B63A/3</t>
  </si>
  <si>
    <t>Kabel CYKY 3x1,5</t>
  </si>
  <si>
    <t>Kabel CYKY 5x2,5</t>
  </si>
  <si>
    <t>Kabel CYKY 5x10</t>
  </si>
  <si>
    <t>Kabel CYKY 5x16</t>
  </si>
  <si>
    <t>Vodič CY16 pro pospojování</t>
  </si>
  <si>
    <t>Dtto 6mm2</t>
  </si>
  <si>
    <t xml:space="preserve">Zásuvka 230V/16 </t>
  </si>
  <si>
    <t>Odbočná krabice se svorkovnicí</t>
  </si>
  <si>
    <t>Přístrojová krabice na povrch</t>
  </si>
  <si>
    <t>Svítidlo LED, závěsné s krytem G1RMKO/700</t>
  </si>
  <si>
    <t>Závěs pro svítidlo</t>
  </si>
  <si>
    <t>Svítidlo nouz.osvětlení AXN 3W</t>
  </si>
  <si>
    <t>Montáž a opětná montáž svítidel v přípravně</t>
  </si>
  <si>
    <t xml:space="preserve">Demontáž rovaděčů M+R </t>
  </si>
  <si>
    <t>Demontáž kab.lávky</t>
  </si>
  <si>
    <t>Demontáž a likvidace kabelů</t>
  </si>
  <si>
    <t>Lišta vkládací 20/25</t>
  </si>
  <si>
    <t>Dtto 30/25</t>
  </si>
  <si>
    <t>Dtto 40/25</t>
  </si>
  <si>
    <t>Dtto 40/40</t>
  </si>
  <si>
    <t>Dtto 60/40</t>
  </si>
  <si>
    <t>Drátěný rošt 50/50</t>
  </si>
  <si>
    <t>Ukončení kabelu do 4x10</t>
  </si>
  <si>
    <t>Dtto do 5x10</t>
  </si>
  <si>
    <t>Dtto 5x16</t>
  </si>
  <si>
    <t>Pomocné práce, demontáž</t>
  </si>
  <si>
    <t>Průraz zdivem</t>
  </si>
  <si>
    <t>Revize el.zařízení</t>
  </si>
  <si>
    <t>Stavební objekt 09 - Vzduchotechnika- Měření a regulace</t>
  </si>
  <si>
    <t>VZDUCHOTECHNIKA</t>
  </si>
  <si>
    <t>Větrání objektu SO-03 - 2.NP</t>
  </si>
  <si>
    <t>Rozvaděč RA2 - větrání kuchyně</t>
  </si>
  <si>
    <t>RA2</t>
  </si>
  <si>
    <t>Rozváděčová skříň, svorkovnice nahoře, krytí IP54, rozměry šxvxh=600x800x210 včetně vnitřní výbavy: hlavní vypínač 50A/400V, jističe, relé, signálky, ovladače</t>
  </si>
  <si>
    <t>Další příslušenství rozvaděče: bezpečnostní trafo 230V/24V/120VA, napěťový zdroj 24VDC/3A, servisní zásuvka 230V/10A, pomocná relé, jističe, svorky, pojistkové svorky, kabelové průchodky, přepěťová ochrana III.st. atd.</t>
  </si>
  <si>
    <t>FM2.1</t>
  </si>
  <si>
    <t>Vývod pro napájení frekvenčního měniče ventilátoru přívod, P=5,5kW/400V. V sestavě: jistič 20A/3B, montážní příslušenství</t>
  </si>
  <si>
    <t>FM2.2</t>
  </si>
  <si>
    <t>Vývod pro napájení frekvenčního měniče ventilátoru odtah, P=7,5kW/400V. V sestavě: jistič 25A/3B, montážní příslušenství</t>
  </si>
  <si>
    <t>M2.3</t>
  </si>
  <si>
    <t>Vývod pro napájení ventilátoru odtah, P=50W/230V. V sestavě: jistič 6A/1B, stykač, montážní příslušenství</t>
  </si>
  <si>
    <t>Č2.1</t>
  </si>
  <si>
    <t>Vývod pro elektronický motor čerpadla do 50W/230V. V sestavě: jistič 6A/1B + jednotka pomoc.kontaktů, ovladač A-0-R a signálka chodu na panelu, montážní příslušenství</t>
  </si>
  <si>
    <t>M2.4, M2.5, M2.6, M2.7, M2.8</t>
  </si>
  <si>
    <t>Vývod pro napájení digestoří v kuchyni, P=750W/230V. V sestavě: jistič 10A/1B, montážní příslušenství</t>
  </si>
  <si>
    <t>Vývod pro ochranné pospojování /strojovna VZT/ pr. 6mm2 Cu</t>
  </si>
  <si>
    <t>Řídící systém (RA2)</t>
  </si>
  <si>
    <t>DDC regulátor, komunikace Modbus, komunikace Ethernet, displej, klávesnice, 6xAO, 13xDI, 8xDO, 6xAI, webový server</t>
  </si>
  <si>
    <t>Prvky měření a regulace připojené z rozvaděče RA2</t>
  </si>
  <si>
    <t>T2.1, T2.2, T2.3, T2.4</t>
  </si>
  <si>
    <t>Čidlo teploty, provedení kanálové, délka 240 mm, IP65, Ni1000/6180ppm</t>
  </si>
  <si>
    <t>T2.5</t>
  </si>
  <si>
    <t>Čidlo teploty, provedení příložné, IP65, Ni1000/6180ppm</t>
  </si>
  <si>
    <t>Y2.1</t>
  </si>
  <si>
    <t>Klapkový servopohon s hav. funkcí 10Nm, napájení 24V, ovládání otevř.-zavř.</t>
  </si>
  <si>
    <t>Y2.2</t>
  </si>
  <si>
    <t>Klapkový servopohon 10Nm, napájení 24V, ovládání otevř.-zavř.</t>
  </si>
  <si>
    <t>Y2.3</t>
  </si>
  <si>
    <t>Klapkový servopohon 15Nm, napájení 24V, ovládání spojité 0-10V, zpětné hlášení polohy</t>
  </si>
  <si>
    <t>Y2.4</t>
  </si>
  <si>
    <t>Třícestný směšovací ventil závitový DN25, kvs=6,3 , montáž profese ÚT</t>
  </si>
  <si>
    <t>Servopohon ventilu, 10Nm, napájení 24V, ovládání spojité 0-10V, včetně montážní sady</t>
  </si>
  <si>
    <t>RP2.1</t>
  </si>
  <si>
    <t>Kompaktní regulátor variabilního průtoku vzduchu přívodní včetně servopohonu, napájení 24V AC, výstup 0-10V - dodávka VZT</t>
  </si>
  <si>
    <t>RP2.2</t>
  </si>
  <si>
    <t>Kompaktní regulátor variabilního průtoku vzduchu odvodní včetně servopohonu, napájení 24V AC, výstup 0-10V - dodávka VZT</t>
  </si>
  <si>
    <t>DP2.1, DP2.2, DP2.3</t>
  </si>
  <si>
    <t>Diferenční manostat, 20 až 300Pa, s připojovací sadou č.2</t>
  </si>
  <si>
    <t>DP2.4, DP2.5</t>
  </si>
  <si>
    <t>Diferenční manostat, 50 až 500Pa, s připojovací sadou č.2</t>
  </si>
  <si>
    <t>DP2.6</t>
  </si>
  <si>
    <t>Diferenční manostat, 100 až 1000Pa, s připojovací sadou č.2</t>
  </si>
  <si>
    <t>ST2.1</t>
  </si>
  <si>
    <t>Regulátor teploty kapilárový, -5 až +15°C, kapilára 6 m</t>
  </si>
  <si>
    <t>Čerpadlo oběhové elektronické o maximálním výkonu 45W, 230V, 50Hz - dodávka ÚT</t>
  </si>
  <si>
    <t>Frekvenční měnič, napájení 400V/5,5kW, krytí IP54 - dodávka VZT</t>
  </si>
  <si>
    <t>Frekvenční měnič, napájení 400V/7,5kW, krytí IP54 - dodávka VZT</t>
  </si>
  <si>
    <t>FM2.1, FM2.2</t>
  </si>
  <si>
    <t>Ovládací panel frekvenčního měniče bez potenciometru - dodávka VZT</t>
  </si>
  <si>
    <t>Kryt frekvenčního měniče 400V/5,5kW - dodávka VZT</t>
  </si>
  <si>
    <t>Kryt frekvenčního měniče 400V/7,5kW - dodávka VZT</t>
  </si>
  <si>
    <t>OVL2.1</t>
  </si>
  <si>
    <t>Nástěnný programovatelný ovladač, čidlo teploty, grafický displej, 4 tlačítka, RS485, barva bílá/ledová bílá, Time/Element</t>
  </si>
  <si>
    <t>Ventilátor, jednootáčkový, s nastavitelným doběhem, napájení 230V/50W - dodávka VZT</t>
  </si>
  <si>
    <t>SA2.3a, SA2.3b, SA2.3c</t>
  </si>
  <si>
    <t>Tlačítko nástěnné, provedení např. ABB Tango, vč. rámečku a příslušenství</t>
  </si>
  <si>
    <t>Odsávací zákryt celonerezový s osvětlením, ventilátorem a vypínačem - dodávka VZT</t>
  </si>
  <si>
    <t>Větrání objektu SO-01 - 1.NP</t>
  </si>
  <si>
    <t>VZT1.1.1, VZT1.1.2, VZT1.1.3, VZT1.1.4, VZT1.1.5</t>
  </si>
  <si>
    <t>VZT jednotka v podstropním provedení s vlastní regulací, napájení 400V, webserver, integrovaný el. ohřev s pulsní regulací 0-10V, napájení zajistí profese elektroinstalace - dodávka VZT</t>
  </si>
  <si>
    <t>OVL1.1.1, OVL1.1.2, OVL1.1.3, OVL1.1.4, OVL1.1.5</t>
  </si>
  <si>
    <t>Ovladač VZT jednotky včetně 10 m kabelu - dodávka VZT, zapojení do regulace VZT jednotky</t>
  </si>
  <si>
    <t>Plastová krabice pro ovladač VZT jednotky, uzamykatelná, rozměry dle dodaného ovladače profesí VZT, montáž na stěnu</t>
  </si>
  <si>
    <t>DM</t>
  </si>
  <si>
    <t>Q1.1.1, Q1.1.2, Q1.1.3, Q1.1.4, Q1.1.5</t>
  </si>
  <si>
    <t>P1.1.1, P1.1.2, P1.1.3, P1.1.4, P1.1.5</t>
  </si>
  <si>
    <t>PIR čidlo nástěnné prostorové s nastavitelným časovým doběhem, napájení 230V, zapojení do regulace VZT jednotky</t>
  </si>
  <si>
    <t>Y1.1.1a, Y1.1.2a, Y1.1.3a, Y1.1.4a, Y1.1.5a</t>
  </si>
  <si>
    <t>Klapkový servopohon 5Nm, napájení 24V, otevř.-zavř., zapojení do regulace VZT jednotky</t>
  </si>
  <si>
    <t>Y1.1.1b, Y1.1.2b, Y1.1.3b, Y1.1.4b, Y1.1.5b</t>
  </si>
  <si>
    <t>YP1.1</t>
  </si>
  <si>
    <t>Klapkový servopohon 5Nm, napájení 230V, otevř.-zavř., zapojení do plastové skříně pro ovládání dle chodů VZT jednotek</t>
  </si>
  <si>
    <t>SK1.1</t>
  </si>
  <si>
    <t>Plastová skříň, IP54, ovládání centrální klapky přívodu, včetně výbavy: průchodky, svorkovnice, 5x relé</t>
  </si>
  <si>
    <t>Větrání objektu SO-01 - 2.NP</t>
  </si>
  <si>
    <t>VZT1.2.1, VZT1.2.2, VZT1.2.3, VZT1.2.4, VZT1.2.5, VZT1.2.6</t>
  </si>
  <si>
    <t>OVL1.2.1, OVL1.2.2, OVL1.2.3, OVL1.2.4, OVL1.2.5, OVL1.2.6</t>
  </si>
  <si>
    <t>Q1.2.1, Q1.2.2, Q1.2.3, Q1.2.4, Q1.2.5, Q1.2.6</t>
  </si>
  <si>
    <t>P1.2.1, P1.2.2, P1.2.3, P1.2.4, P1.2.5, P1.2.6</t>
  </si>
  <si>
    <t>Y1.2.1a, Y1.2.2a, Y1.2.3a, Y1.2.4a, Y1.2.5a, Y1.2.6a</t>
  </si>
  <si>
    <t>Y1.2.1b, Y1.2.2b, Y1.2.3b, Y1.2.4b, Y1.2.5b, Y1.2.6b</t>
  </si>
  <si>
    <t>YP1.2</t>
  </si>
  <si>
    <t>SK1.2</t>
  </si>
  <si>
    <t>Plastová skříň, IP54, ovládání centrální klapky přívodu, včetně výbavy: průchodky, svorkovnice, 6x relé</t>
  </si>
  <si>
    <t>Větrání objektu SO-02 - 1.NP</t>
  </si>
  <si>
    <t>VZT2.1.1</t>
  </si>
  <si>
    <t>OVL2.1.1</t>
  </si>
  <si>
    <t>Q2.1.1</t>
  </si>
  <si>
    <t>P2.1.1</t>
  </si>
  <si>
    <t>Y2.1.1a</t>
  </si>
  <si>
    <t>Y2.1.1b</t>
  </si>
  <si>
    <t>Větrání objektu SO-02 - 2.NP</t>
  </si>
  <si>
    <t>VZT2.2.1, VZT2.2.2, VZT2.2.3</t>
  </si>
  <si>
    <t>VZT jednotka, stacionární vertikální provedení, s vlastní regulací, napájení 400V, webserver, integrovaný el. ohřev s pulsní regulací 0-10V, napájení zajistí profese elektroinstalace - dodávka VZT</t>
  </si>
  <si>
    <t>OVL2.2.1, OVL2.2.2, OVL2.2.3</t>
  </si>
  <si>
    <t>SA2.2.1a, SA2.2.1b, SA2.2.2a, SA2.2.2b, SA2.2.3a, SA2.2.3b</t>
  </si>
  <si>
    <t>Programovatelný ovladač s LCD displejem a komunikací, ovládání průtoku 0-10V, vstup pro čidlo CO2 0-10V, umístění do vybavené plastové skříňky</t>
  </si>
  <si>
    <t>SA2.2.1, SA2.2.2, SA2.2.3</t>
  </si>
  <si>
    <t>Plastová skříňka včetně svorek, průchodek, pro umístění programovatelných ovladačů, napájení 24V AC přivedeno z regulace VZT jednotky</t>
  </si>
  <si>
    <t>RP2.2.1a, RP2.2.1b, RP2.2.2a, RP2.2.2b, RP2.2.3a, RP2.2.3b</t>
  </si>
  <si>
    <t>Kompaktní regulátor variabilního průtoku vzduchu přívodní včetně servopohonu, napájení 24V AC, výstup 0-10V pro ovládání programovatelným ovladačem - dodávka VZT</t>
  </si>
  <si>
    <t>RO2.2.1a, RO2.2.1b, RO2.2.2a, RO2.2.2b, RO2.2.3a, RO2.2.3b</t>
  </si>
  <si>
    <t>Kompaktní regulátor variabilního průtoku vzduchu odvodní včetně servopohonu, napájení 24V AC, výstup 0-10V pro ovládání programovatelným ovladačem - dodávka VZT</t>
  </si>
  <si>
    <t>Q2.2.1a, Q2.2.1b, Q2.2.2a, Q2.2.2b, Q2.2.3a, Q2.2.3b</t>
  </si>
  <si>
    <t>P2.2.1a, P2.2.1b, P2.2.2a, P2.2.2b, P2.2.3a, P2.2.3b</t>
  </si>
  <si>
    <t>Y2.2.1a, Y2.2.2a, Y2.2.3a</t>
  </si>
  <si>
    <t>Y2.2.1b, Y2.2.2b, Y2.2.3b</t>
  </si>
  <si>
    <t>Větrání objektu SO-04 - 1.NP</t>
  </si>
  <si>
    <t>VZT4.1.1, VZT4.1.2, VZT4.1.3, VZT4.1.4</t>
  </si>
  <si>
    <t>VZT jednotka nástěnná s vlastní regulací, napájení 230V, zapojení do zásuvky, zásuvkový okruh zajistí profese elektroinstalace - dodávka VZT</t>
  </si>
  <si>
    <t>EOH4.1.1, EOH4.1.2, EOH4.1.3, EOH4.1.4</t>
  </si>
  <si>
    <t>Elektrický předehřívač, napájení 230V/1kW, zapojení do zásuvky, zásuvkový okruh zajistí profese elektroinstalace - dodávka VZT</t>
  </si>
  <si>
    <t>Q4.1.1, Q4.1.2, Q4.1.3, Q4.1.4</t>
  </si>
  <si>
    <t>P4.1.1, P4.1.2, P4.1.3, P4.1.4</t>
  </si>
  <si>
    <t>Y4.1.1a, Y4.1.4a</t>
  </si>
  <si>
    <t>Y4.1.1b, Y4.1.4b</t>
  </si>
  <si>
    <t>Y4.1a, Y4.1b</t>
  </si>
  <si>
    <t>Klapkový servopohon 5Nm, napájení 24V, otevř.-zavř., zapojení do plastové skříně pro ovládání dle chodů VZT jednotek VZT4.1.2 a VZT4.1.3</t>
  </si>
  <si>
    <t>SK4.1</t>
  </si>
  <si>
    <t>Plastová skříň, IP54, ovládání klapky přívodu a odvodu pro VZT 4.1.2 a VZT4.1.3, včetně výbavy: průchodky, svorkovnice, 1x relé, napájení 24V AC přivedeno z regulace VZT jednotky</t>
  </si>
  <si>
    <t>PVC žlab 40x20 včetně montážního příslušenství</t>
  </si>
  <si>
    <t>PVC trubka ohebná DN20 včetně příchytek</t>
  </si>
  <si>
    <t>JYTY 7Dx1</t>
  </si>
  <si>
    <t>CYKY 2Ox1,5</t>
  </si>
  <si>
    <t>CYKY 3Ox1,5</t>
  </si>
  <si>
    <t>CYKY 4Jx4</t>
  </si>
  <si>
    <t>YSLCY-JZ 4x4</t>
  </si>
  <si>
    <t xml:space="preserve">Zasekání kabelů </t>
  </si>
  <si>
    <t>Začištění omítek - dodávka stavby</t>
  </si>
  <si>
    <t>Stavební objekt 10 - Vzduchotechnika- ZTI</t>
  </si>
  <si>
    <t>Kanalizační PPR potrubí 32 x 1,8, včetně spojovacího a kotvícího materiálu</t>
  </si>
  <si>
    <t>Kanalizační PPR potrubí 50 x 1,8, včetně spojovacího a kotvícího materiálu</t>
  </si>
  <si>
    <t>Podlahová vpusť s mechanickou zápachovou uzávěrkou DN50- spodní vývod, včetně nerezové mřížky a napojení na stávající kanalizaci, stavební začištění po montáži</t>
  </si>
  <si>
    <r>
      <t xml:space="preserve">Mechanická zápachová uzávěrka podstropní VZT jednotky- příslušenství VZT jednotky, montáž,  připojení VZT jednotky, </t>
    </r>
    <r>
      <rPr>
        <b/>
        <sz val="11"/>
        <color indexed="8"/>
        <rFont val="Calibri"/>
        <family val="2"/>
      </rPr>
      <t>dodávka VZT</t>
    </r>
  </si>
  <si>
    <r>
      <t>Mechanická zápachová uzávěrka stacionární VZT jednotky v "Části 2"- příslušenství VZT jednotky, montáž, připojení VZT jednotky,</t>
    </r>
    <r>
      <rPr>
        <b/>
        <sz val="11"/>
        <color indexed="8"/>
        <rFont val="Calibri"/>
        <family val="2"/>
      </rPr>
      <t xml:space="preserve"> dodávka VZT</t>
    </r>
  </si>
  <si>
    <r>
      <t xml:space="preserve">Mechanická zápachová uzávěrka stacionární VZT jednotky v "Části 4"- příslušenství VZT jednotky, montáž, připojení VZT jednotky, </t>
    </r>
    <r>
      <rPr>
        <b/>
        <sz val="11"/>
        <color indexed="8"/>
        <rFont val="Calibri"/>
        <family val="2"/>
      </rPr>
      <t>dodávka VZT</t>
    </r>
  </si>
  <si>
    <r>
      <t xml:space="preserve">Mechanická zápachová uzávěrka stacionární VZT jednotky v "Části 3- Kuchyň"- příslušenství VZT jednotky, montáž, připojení VZT jednotky,  </t>
    </r>
    <r>
      <rPr>
        <b/>
        <sz val="11"/>
        <color indexed="8"/>
        <rFont val="Calibri"/>
        <family val="2"/>
      </rPr>
      <t>dodávka VZT</t>
    </r>
  </si>
  <si>
    <t>Zápachová uzávěrky typu "U", včetně napojení hrdla VZT tvarovky odvodu kondenzátu</t>
  </si>
  <si>
    <t>Kondenzátní trychtýřový vtok s mechanickou zápachovou uzávěrkou DN25- plast</t>
  </si>
  <si>
    <t>Kondenzátní trychtýřový vtok s mechanickou zápachovou uzávěrkou DN40- plast, včetně dopojení na stávající kanalizační PVC potrubí</t>
  </si>
  <si>
    <t>Trychtýřový kanalizační vtok DN25- plast</t>
  </si>
  <si>
    <t>Demontáž stávající umyvadlové zápachové uzávěrky, včetně odpojení od stávajících rozvodů, ekologické likvidace</t>
  </si>
  <si>
    <t>Umyvadlová zápachová uzávěrka s odbočkou pro připojení pračky- pružnou hadicí, včetně napojení na stávající rozvody, DN40</t>
  </si>
  <si>
    <t>Pružná hadice 1", l=500 mm, pro napojení PPr potrubí na odbočku umyvadlové zápachové uzávěrky, včetně spojovacího a instalačního materiálu</t>
  </si>
  <si>
    <t>Vysazení odbočky na stávajícím ležatém odpadním potrubí- litina, včetně spojovacího, instalačního a pomocného materiálu</t>
  </si>
  <si>
    <r>
      <t xml:space="preserve">Prostupy stropy z ŽB dutinových stropů, včetně dozdění, povrchových úprav, začištění a malby po montáži, pro potrubí do </t>
    </r>
    <r>
      <rPr>
        <sz val="11"/>
        <color indexed="8"/>
        <rFont val="Symbol"/>
        <family val="1"/>
      </rPr>
      <t xml:space="preserve">Ć </t>
    </r>
    <r>
      <rPr>
        <sz val="11"/>
        <color indexed="8"/>
        <rFont val="Calibri"/>
        <family val="2"/>
      </rPr>
      <t>50 mm</t>
    </r>
  </si>
  <si>
    <r>
      <t xml:space="preserve">Prostupy zdivem z cihel na MVC, do tl. 300 mm, včetně dozdění, povrchových úprav, začištění a malby po montáži, pro potrubí do </t>
    </r>
    <r>
      <rPr>
        <sz val="11"/>
        <color indexed="8"/>
        <rFont val="Symbol"/>
        <family val="1"/>
      </rPr>
      <t>Ć</t>
    </r>
    <r>
      <rPr>
        <sz val="11"/>
        <color indexed="8"/>
        <rFont val="Calibri"/>
        <family val="2"/>
      </rPr>
      <t xml:space="preserve"> 50 mm</t>
    </r>
  </si>
  <si>
    <t>Vybourání otvoru do stávající instalační šachty- zdivo z cihel na MVC, velikost 300x300 mm</t>
  </si>
  <si>
    <t>Vybourání otvoru do stávající instalační šachty- zdivo z cihel na MVC, velikost 300x600 mm</t>
  </si>
  <si>
    <t>Zazdění otvoru ve stávající příčce tl. 15 cm cihlami na MVC, velikost 300x300 mm, včetně povrchových úprav, začištění a malby</t>
  </si>
  <si>
    <t>Zazdění otvoru ve stávající příčce tl. 15 cm cihlami na MVC, velikost 300x600 mm, včetně povrchových úprav, začištění a malby</t>
  </si>
  <si>
    <t>Zkouška těsnosti kanalizace</t>
  </si>
  <si>
    <t>Čidlo CO2 prostorové,měření koncentrace CO2 na principu infračervené absorpce–tzv. IR senzor, napájení 24V AC, výstup 0-10V, 0-2000ppm, zapojení do regulace VZT jednotky</t>
  </si>
  <si>
    <r>
      <t>Vzduchotechnická jednotka vertikální s možností připojení VAV boxů (regulace konstantního tlaku), objemový průtok vzduchu 1000 - 1300 m3/h při dopravním tlaku 200 Pa o rozměru 1860x925x1411 mm s horními hrdly 500x300 mm, Specifikace VZT jednotky: musí splňovat ErP 2016, možnost rovnotlakého větrání, elektrický ohřev vzduchu, EC ventilátory, protiproudý rekuperační deskový výměník se suchou  účinností rekuperace 80 % dle ČSN EN 308, max. SFP</t>
    </r>
    <r>
      <rPr>
        <vertAlign val="subscript"/>
        <sz val="8"/>
        <rFont val="Calibri"/>
        <family val="2"/>
      </rPr>
      <t xml:space="preserve"> </t>
    </r>
    <r>
      <rPr>
        <sz val="8"/>
        <rFont val="Calibri"/>
        <family val="2"/>
      </rPr>
      <t>= 1,65 kW/(m3/s)</t>
    </r>
    <r>
      <rPr>
        <sz val="8"/>
        <rFont val="Calibri"/>
        <family val="2"/>
      </rPr>
      <t xml:space="preserve">, filtr přívod , filtr odvod, by-pass, hrdla budou opatřeny průžnými  manžetami, dodána v dílech (sestavena až na místě), manometry filtrů vzduchu, základový rám, podstavné nohy,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925x1411 mm až do m.č. 2.20). !!!Vzduchotechnická jednotka bude dodána včetně příslušenství v podobě náhradních filtrů a ovladače s nástěným regulátorem!!! </t>
    </r>
  </si>
  <si>
    <t xml:space="preserve">Vzduchotechnická jednotka horizontální v podstropním provedení s možností připojení VAV boxů (regulace konstantního tlaku), objemový průtok vzduchu 400 - 600 m3/h při dopravním tlaku 200 Pa o rozměru 2220x1600x350 mm s bočními kruhovými hrdly Ø 250 mm, Specifikace VZT jednotky: musí splňovat ErP 2016, možnost rovnotlakého větrání, elektrický ohřev vzduchu, EC ventilátory, protiproudý rekuperační deskový výměník se suchou účinností rekuperace 80 % dle ČSN EN 308, max. SFP = 1,95 kW/(m3/s), filtr přívod , filtr odvod, by-pass, hrdla budou opatřeny průžnými  manžetami, dodána v dílech (sestavena až na místě),manometry filtrů vzduchu,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1600x350 mm). !!!Vzduchotechnická jednotka bude dodána včetně příslušenství v podobě náhradních filtrů a ovladače s nástěným regulátorem!!! </t>
  </si>
  <si>
    <t xml:space="preserve">Vzduchotechnická jednotka horizontální v podstropním provedení s možností připojení VAV boxů (regulace konstantního tlaku), objemový průtok vzduchu 650 - 750 m3/h při dopravním tlaku 200 Pa o rozměru 2220x1600x350 mm s bočními kruhovými hrdly Ø 250 mm, Specifikace VZT jednotky: musí splňovat ErP 2016, možnost rovnotlakého větrání, elektrický ohřev vzduchu, EC ventilátory, protiproudý rekuperační deskový výměník s účinností rekuperace 80 % dle ČSN EN 308, max. SFP = 1,95 kW/(m3/s), filtr přívod , filtr odvod, by-pass, hrdla budou opatřeny průžnými  manžetami, dodána v dílech (sestavena až na místě),manometry filtrů vzduchu, regulátor otáček ventilátorů, hlavní vypínač, čidlo venkovní teploty (umístěno v jednotce), výstupy pro ovládání uzavírací klapky na sání a výfuku, možnost připojení pohybových čidel a čidel koncentrace CO2 a možnost napojení a komunikace s regulačními boxy, včetně prokabelování, dynamické snímání tlakové ztráty filtru, protimrazová ochrana (VZT jednotka bude uchycena přes pryžové kompenzátory chvění)(zajistit otvor pro transport o minimálních rozměrech 1600x350 mm). !!!Vzduchotechnická jednotka bude dodána včetně příslušenství v podobě náhradních filtrů a ovladače s nástěným regulátorem!!! </t>
  </si>
  <si>
    <t xml:space="preserve">Vzduchotechnická jednotka vertikální, objemový průtok vzduchu 300 - 400 m3/h při dopravním tlaku 200 Pa o rozměru 675x564x765 mm s horními kruhovými hrdly Ø 180 mm, Specifikace VZT jednotky: musí splňovat ErP 2016, možnost rovnotlakého větrání, elektrický ohřev vzduchu, EC ventilátory, protiproudý rekuperační deskový výměník s účinností rekuperace 80 % dle ČSN EN 308, max. měrný příkon při referenčním průtoku SEL = 0,24 W/(m3/h), filtr přívod , filtr odvod, by-pass, hrdla budou opatřeny průžnými  manžetami, manometry filtrů vzduchu, regulátor otáček ventilátorů, hlavní vypínač, čidlo venkovní teploty (umístěno v jednotce), výstupy pro ovládání uzavírací klapky na sání a výfuku, možnost připojení pohybových čidel a čidel koncentrace CO2, včetně prokabelování, protimrazová ochrana (VZT jednotka bude uchycena přes pryžové kompenzátory chvění)(zajistit otvor pro transport o minimálních rozměrech 564x675 mm). !!!Vzduchotechnická jednotka bude dodána včetně příslušenství v podobě náhradních filtrů a ovladače s nástěným regulátorem!!! </t>
  </si>
  <si>
    <r>
      <t>Vzduchotechnická sestavná jednotka vertikální pro větrání kuchyně a jídelny, objemový průtok vzduchu 13950 m3/h při dopravním tlaku 600 Pa o rozměru 5898x1932x2824 mm (délka x šířka x výška) s bočními čtyřhrannými hrdly o rozměru 1828x1218 mm, Specifikace VZT jednotky: musí splňovat ErP 2016, možnost rovnotlakého větrání, teplovodní ohřev vzduchu (bude pracovat s teplotním spádem vody 70/50 °C a objemovým průtokem vody registrem 1,1 m</t>
    </r>
    <r>
      <rPr>
        <vertAlign val="superscript"/>
        <sz val="8"/>
        <rFont val="Calibri"/>
        <family val="2"/>
      </rPr>
      <t>3</t>
    </r>
    <r>
      <rPr>
        <sz val="8"/>
        <rFont val="Calibri"/>
        <family val="2"/>
      </rPr>
      <t>/h, tlaková ztráta na straně vody 1,5 kPa), musí obsahovat jeden volný díl pro budoucí osazení registru chladiče, přívodní ventilátor (elektrický příkon 5 kW), odvodní ventilátor (elektrický příkon 6 kW) , protiproudý rekuperační deskový výměník se suchou účinností rekuperace 77 % dle ČSN EN 308, max. SFP = 1,33 kW/(m3/s), kapsové filtry M5, tukový filtr, by-pass, hrdla budou opatřeny průžnými  manžetami, manometry filtrů vzduchu, regulátor otáček ventilátorů (VZT jednotka bude pracovat ve 3 režimech a to: 6000, 10 000 a 13 950 m</t>
    </r>
    <r>
      <rPr>
        <vertAlign val="superscript"/>
        <sz val="8"/>
        <rFont val="Calibri"/>
        <family val="2"/>
      </rPr>
      <t>3</t>
    </r>
    <r>
      <rPr>
        <sz val="8"/>
        <rFont val="Calibri"/>
        <family val="2"/>
      </rPr>
      <t>/h), hlavní vypínač, čidlo venkovní teploty (umístěno v jednotce), základový rám (Bude po celém obvodu VZT jednotky po dohodě ze statikem, pro lepší rozložení sil do konstrukce podlahy),  výstupy pro ovládání uzavírací klapky na sání a výfuku, možnost připojení pohybových čidel a čidel koncentrace CO2, včetně prokabelování, protimrazová ochrana (VZT jednotka bude uchycena přes pryžové kompenzátory chvění)(zajistit otvor pro transport o minimálních rozměrech 1950x1350 mm). !!!Vzduchotechnická jednotka bude dodána po dílech z důvodu transportu, včetně příslušenství v podobě náhradních filtrů a ovladače!!! Hmotnost VZT jednotky musí být maximálně 3000 kg, VZT jednotka bude sestavena až ve strojovně. Zajistit odvod kondenzátu od jednotlivých dílů VZT jednotky (kondenzát bude odveden do kanalizace přes mechanické sifony s kuličkou).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</si>
</sst>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0%"/>
    <numFmt numFmtId="165" formatCode="0.0"/>
    <numFmt numFmtId="166" formatCode="dd/mm/yy"/>
    <numFmt numFmtId="167" formatCode="#,##0\ &quot;Kč&quot;"/>
    <numFmt numFmtId="168" formatCode="0.00000"/>
    <numFmt numFmtId="169" formatCode="#,##0.00&quot; Kč&quot;;\-#,##0.00&quot; Kč&quot;"/>
    <numFmt numFmtId="170" formatCode="#,##0.00&quot; Kč&quot;"/>
    <numFmt numFmtId="171" formatCode="#,##0&quot; Kč&quot;"/>
    <numFmt numFmtId="172" formatCode="#,##0.0"/>
    <numFmt numFmtId="177" formatCode="_-&quot;Ł&quot;* #,##0_-;\-&quot;Ł&quot;* #,##0_-;_-&quot;Ł&quot;* &quot;-&quot;_-;_-@_-"/>
    <numFmt numFmtId="178" formatCode="_-* #,##0_-;\-* #,##0_-;_-* &quot;-&quot;_-;_-@_-"/>
    <numFmt numFmtId="179" formatCode="_-&quot;Ł&quot;* #,##0.00_-;\-&quot;Ł&quot;* #,##0.00_-;_-&quot;Ł&quot;* &quot;-&quot;??_-;_-@_-"/>
    <numFmt numFmtId="180" formatCode="_-* #,##0.00_-;\-* #,##0.00_-;_-* &quot;-&quot;??_-;_-@_-"/>
    <numFmt numFmtId="181" formatCode="#,##0\ "/>
    <numFmt numFmtId="182" formatCode="d/mm"/>
  </numFmts>
  <fonts count="60">
    <font>
      <sz val="10"/>
      <name val="Arial CE"/>
      <family val="2"/>
    </font>
    <font>
      <sz val="10"/>
      <name val="Arial"/>
      <family val="2"/>
    </font>
    <font>
      <sz val="11"/>
      <color theme="1"/>
      <name val="Calibri"/>
      <family val="2"/>
      <scheme val="minor"/>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sz val="8"/>
      <color indexed="53"/>
      <name val="Arial"/>
      <family val="2"/>
    </font>
    <font>
      <sz val="11"/>
      <color indexed="8"/>
      <name val="Calibri"/>
      <family val="2"/>
    </font>
    <font>
      <b/>
      <sz val="14"/>
      <name val="Arial CE"/>
      <family val="2"/>
    </font>
    <font>
      <b/>
      <sz val="10"/>
      <name val="Arial CE"/>
      <family val="2"/>
    </font>
    <font>
      <b/>
      <sz val="11"/>
      <name val="Arial CE"/>
      <family val="2"/>
    </font>
    <font>
      <b/>
      <sz val="20"/>
      <name val="Arial CE"/>
      <family val="2"/>
    </font>
    <font>
      <b/>
      <sz val="20"/>
      <color indexed="8"/>
      <name val="Calibri"/>
      <family val="2"/>
    </font>
    <font>
      <sz val="12"/>
      <color indexed="8"/>
      <name val="Calibri"/>
      <family val="2"/>
    </font>
    <font>
      <b/>
      <sz val="13"/>
      <color indexed="8"/>
      <name val="Calibri"/>
      <family val="2"/>
    </font>
    <font>
      <i/>
      <sz val="14"/>
      <color indexed="8"/>
      <name val="Calibri"/>
      <family val="2"/>
    </font>
    <font>
      <i/>
      <sz val="11"/>
      <color indexed="8"/>
      <name val="Calibri"/>
      <family val="2"/>
    </font>
    <font>
      <i/>
      <sz val="12"/>
      <color indexed="8"/>
      <name val="Calibri"/>
      <family val="2"/>
    </font>
    <font>
      <sz val="11"/>
      <color indexed="8"/>
      <name val="Symbol"/>
      <family val="1"/>
    </font>
    <font>
      <sz val="11"/>
      <name val="Calibri"/>
      <family val="2"/>
    </font>
    <font>
      <b/>
      <sz val="12"/>
      <color indexed="8"/>
      <name val="Calibri"/>
      <family val="2"/>
    </font>
    <font>
      <b/>
      <sz val="12"/>
      <color indexed="8"/>
      <name val="Calibri"/>
      <family val="2"/>
      <scheme val="minor"/>
    </font>
    <font>
      <b/>
      <sz val="12"/>
      <name val="Calibri"/>
      <family val="2"/>
      <scheme val="minor"/>
    </font>
    <font>
      <sz val="11"/>
      <color indexed="8"/>
      <name val="Calibri"/>
      <family val="2"/>
      <scheme val="minor"/>
    </font>
    <font>
      <sz val="11"/>
      <name val="Calibri"/>
      <family val="2"/>
      <scheme val="minor"/>
    </font>
    <font>
      <b/>
      <sz val="11"/>
      <color indexed="8"/>
      <name val="Calibri"/>
      <family val="2"/>
      <scheme val="minor"/>
    </font>
    <font>
      <sz val="11"/>
      <name val="Arial"/>
      <family val="2"/>
    </font>
    <font>
      <sz val="11"/>
      <color theme="1"/>
      <name val="Arial"/>
      <family val="2"/>
    </font>
    <font>
      <b/>
      <sz val="11"/>
      <name val="Arial"/>
      <family val="2"/>
    </font>
    <font>
      <sz val="8"/>
      <color indexed="8"/>
      <name val="Calibri"/>
      <family val="2"/>
    </font>
    <font>
      <sz val="8"/>
      <name val="Calibri"/>
      <family val="2"/>
    </font>
    <font>
      <vertAlign val="superscript"/>
      <sz val="8"/>
      <name val="Calibri"/>
      <family val="2"/>
    </font>
    <font>
      <b/>
      <sz val="24"/>
      <name val="Calibri"/>
      <family val="2"/>
    </font>
    <font>
      <b/>
      <sz val="11"/>
      <name val="Calibri"/>
      <family val="2"/>
      <scheme val="minor"/>
    </font>
    <font>
      <b/>
      <sz val="11"/>
      <color indexed="8"/>
      <name val="Calibri"/>
      <family val="2"/>
    </font>
    <font>
      <sz val="11"/>
      <name val="Times New Roman CE"/>
      <family val="1"/>
    </font>
    <font>
      <sz val="8"/>
      <name val="Arial CE"/>
      <family val="2"/>
    </font>
    <font>
      <sz val="10"/>
      <name val="MS Sans Serif"/>
      <family val="2"/>
    </font>
    <font>
      <sz val="10"/>
      <name val="Helv"/>
      <family val="2"/>
    </font>
    <font>
      <sz val="9"/>
      <name val="Arial CE"/>
      <family val="2"/>
    </font>
    <font>
      <b/>
      <sz val="9"/>
      <name val="Arial CE"/>
      <family val="2"/>
    </font>
    <font>
      <b/>
      <sz val="20"/>
      <name val="Arial"/>
      <family val="2"/>
    </font>
    <font>
      <sz val="8"/>
      <name val=".HelveticaTTEE"/>
      <family val="2"/>
    </font>
    <font>
      <vertAlign val="subscript"/>
      <sz val="8"/>
      <name val="Calibri"/>
      <family val="2"/>
    </font>
    <font>
      <sz val="8"/>
      <color theme="1"/>
      <name val="Arial"/>
      <family val="2"/>
    </font>
    <font>
      <sz val="10"/>
      <color theme="1"/>
      <name val="Arial"/>
      <family val="2"/>
    </font>
  </fonts>
  <fills count="14">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theme="9" tint="0.7999799847602844"/>
        <bgColor indexed="64"/>
      </patternFill>
    </fill>
    <fill>
      <patternFill patternType="solid">
        <fgColor theme="0"/>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0" tint="-0.04997999966144562"/>
        <bgColor indexed="64"/>
      </patternFill>
    </fill>
  </fills>
  <borders count="128">
    <border>
      <left/>
      <right/>
      <top/>
      <bottom/>
      <diagonal/>
    </border>
    <border>
      <left style="thin"/>
      <right style="thin"/>
      <top style="thin"/>
      <bottom style="thin"/>
    </border>
    <border>
      <left style="thin">
        <color indexed="8"/>
      </left>
      <right style="thin">
        <color indexed="8"/>
      </right>
      <top/>
      <bottom style="medium">
        <color indexed="8"/>
      </bottom>
    </border>
    <border>
      <left style="thin">
        <color indexed="8"/>
      </left>
      <right style="thin">
        <color indexed="8"/>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style="thin"/>
      <bottom/>
    </border>
    <border>
      <left/>
      <right/>
      <top style="thin"/>
      <bottom/>
    </border>
    <border>
      <left style="thin"/>
      <right/>
      <top/>
      <bottom style="medium"/>
    </border>
    <border>
      <left/>
      <right/>
      <top/>
      <bottom style="medium"/>
    </border>
    <border>
      <left style="medium"/>
      <right/>
      <top style="medium"/>
      <bottom style="medium"/>
    </border>
    <border>
      <left/>
      <right/>
      <top style="medium"/>
      <bottom style="medium"/>
    </border>
    <border>
      <left/>
      <right style="thin"/>
      <top style="thin"/>
      <bottom/>
    </border>
    <border>
      <left style="thin"/>
      <right style="thin"/>
      <top style="thin"/>
      <bottom/>
    </border>
    <border>
      <left style="thin"/>
      <right style="thin"/>
      <top/>
      <bottom/>
    </border>
    <border>
      <left style="medium"/>
      <right/>
      <top style="medium"/>
      <bottom style="thin"/>
    </border>
    <border>
      <left/>
      <right style="thin"/>
      <top style="medium"/>
      <bottom style="thin"/>
    </border>
    <border>
      <left/>
      <right/>
      <top style="medium"/>
      <bottom style="thin"/>
    </border>
    <border>
      <left style="thin"/>
      <right style="thin"/>
      <top/>
      <bottom style="thin"/>
    </border>
    <border>
      <left style="thin"/>
      <right style="medium"/>
      <top/>
      <bottom style="thin"/>
    </border>
    <border>
      <left style="medium"/>
      <right/>
      <top style="thin"/>
      <bottom style="thin"/>
    </border>
    <border>
      <left style="thin"/>
      <right style="medium"/>
      <top style="thin"/>
      <bottom style="thin"/>
    </border>
    <border>
      <left style="medium"/>
      <right/>
      <top/>
      <bottom/>
    </border>
    <border>
      <left style="medium"/>
      <right style="thin"/>
      <top style="thin"/>
      <bottom style="thin"/>
    </border>
    <border>
      <left/>
      <right style="medium"/>
      <top style="thin"/>
      <bottom style="thin"/>
    </border>
    <border>
      <left/>
      <right style="medium"/>
      <top/>
      <bottom style="thin"/>
    </border>
    <border>
      <left style="medium"/>
      <right style="double"/>
      <top style="thin"/>
      <bottom/>
    </border>
    <border>
      <left style="double"/>
      <right style="double"/>
      <top style="thin"/>
      <bottom/>
    </border>
    <border>
      <left style="double"/>
      <right style="medium"/>
      <top style="thin"/>
      <bottom/>
    </border>
    <border>
      <left/>
      <right style="medium"/>
      <top style="medium"/>
      <bottom style="medium"/>
    </border>
    <border>
      <left style="medium"/>
      <right style="thin"/>
      <top/>
      <bottom/>
    </border>
    <border>
      <left/>
      <right/>
      <top/>
      <bottom style="thin"/>
    </border>
    <border>
      <left style="medium"/>
      <right style="thin"/>
      <top/>
      <bottom style="thin"/>
    </border>
    <border>
      <left style="medium"/>
      <right/>
      <top/>
      <bottom style="thin"/>
    </border>
    <border>
      <left style="thin"/>
      <right style="medium"/>
      <top style="thin"/>
      <bottom style="medium"/>
    </border>
    <border>
      <left style="medium"/>
      <right/>
      <top style="thin"/>
      <bottom style="medium"/>
    </border>
    <border>
      <left/>
      <right/>
      <top style="thin"/>
      <bottom style="medium"/>
    </border>
    <border>
      <left/>
      <right style="thin"/>
      <top style="thin"/>
      <bottom style="medium"/>
    </border>
    <border>
      <left style="thin"/>
      <right/>
      <top style="medium"/>
      <bottom style="thin"/>
    </border>
    <border>
      <left/>
      <right style="medium"/>
      <top style="medium"/>
      <bottom style="thin"/>
    </border>
    <border>
      <left/>
      <right style="medium"/>
      <top/>
      <bottom/>
    </border>
    <border>
      <left/>
      <right style="thin"/>
      <top/>
      <bottom style="thin"/>
    </border>
    <border>
      <left style="thin"/>
      <right/>
      <top/>
      <bottom style="thin"/>
    </border>
    <border>
      <left style="medium"/>
      <right/>
      <top style="thin"/>
      <bottom/>
    </border>
    <border>
      <left/>
      <right/>
      <top style="double"/>
      <bottom/>
    </border>
    <border>
      <left style="thin"/>
      <right/>
      <top style="double"/>
      <bottom/>
    </border>
    <border>
      <left/>
      <right style="double"/>
      <top style="double"/>
      <bottom/>
    </border>
    <border>
      <left/>
      <right/>
      <top/>
      <bottom style="double"/>
    </border>
    <border>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right style="medium"/>
      <top style="thin"/>
      <bottom style="medium"/>
    </border>
    <border>
      <left style="thin"/>
      <right style="thin"/>
      <top style="dotted"/>
      <bottom/>
    </border>
    <border>
      <left style="thin"/>
      <right style="medium"/>
      <top/>
      <bottom/>
    </border>
    <border>
      <left style="medium">
        <color indexed="8"/>
      </left>
      <right style="medium">
        <color indexed="8"/>
      </right>
      <top style="medium">
        <color indexed="8"/>
      </top>
      <bottom style="medium">
        <color indexed="8"/>
      </bottom>
    </border>
    <border>
      <left/>
      <right style="medium">
        <color indexed="8"/>
      </right>
      <top/>
      <bottom/>
    </border>
    <border>
      <left/>
      <right/>
      <top style="medium">
        <color indexed="8"/>
      </top>
      <bottom style="medium">
        <color indexed="8"/>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medium"/>
      <right/>
      <top style="medium"/>
      <bottom/>
    </border>
    <border>
      <left/>
      <right/>
      <top style="medium"/>
      <bottom/>
    </border>
    <border>
      <left/>
      <right style="medium"/>
      <top style="medium"/>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border>
    <border>
      <left style="medium"/>
      <right style="thin"/>
      <top/>
      <bottom style="medium"/>
    </border>
    <border>
      <left style="medium"/>
      <right style="thin">
        <color indexed="8"/>
      </right>
      <top style="thin">
        <color indexed="8"/>
      </top>
      <bottom style="medium"/>
    </border>
    <border>
      <left style="thin">
        <color indexed="8"/>
      </left>
      <right style="medium"/>
      <top style="medium"/>
      <bottom style="thin">
        <color indexed="8"/>
      </bottom>
    </border>
    <border>
      <left style="thin">
        <color indexed="8"/>
      </left>
      <right style="medium"/>
      <top style="thin">
        <color indexed="8"/>
      </top>
      <bottom style="thin">
        <color indexed="8"/>
      </bottom>
    </border>
    <border>
      <left style="thin">
        <color indexed="8"/>
      </left>
      <right style="thin">
        <color indexed="8"/>
      </right>
      <top style="medium"/>
      <bottom style="thin">
        <color indexed="8"/>
      </bottom>
    </border>
    <border>
      <left style="thin"/>
      <right style="thin"/>
      <top style="medium"/>
      <bottom style="thin"/>
    </border>
    <border>
      <left style="thin"/>
      <right style="thin"/>
      <top style="thin"/>
      <bottom style="medium"/>
    </border>
    <border>
      <left style="medium">
        <color indexed="8"/>
      </left>
      <right style="thin">
        <color indexed="8"/>
      </right>
      <top/>
      <bottom style="thin">
        <color indexed="8"/>
      </bottom>
    </border>
    <border>
      <left style="thin">
        <color indexed="8"/>
      </left>
      <right style="medium">
        <color indexed="8"/>
      </right>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border>
    <border>
      <left style="thin">
        <color indexed="8"/>
      </left>
      <right style="medium">
        <color indexed="8"/>
      </right>
      <top style="thin">
        <color indexed="8"/>
      </top>
      <bottom/>
    </border>
    <border>
      <left style="medium">
        <color indexed="8"/>
      </left>
      <right/>
      <top style="thin">
        <color indexed="8"/>
      </top>
      <bottom/>
    </border>
    <border>
      <left style="medium"/>
      <right style="thin">
        <color indexed="8"/>
      </right>
      <top/>
      <bottom style="thin">
        <color indexed="8"/>
      </bottom>
    </border>
    <border>
      <left style="thin">
        <color indexed="8"/>
      </left>
      <right style="medium"/>
      <top/>
      <bottom style="thin">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style="thin">
        <color indexed="8"/>
      </top>
      <bottom/>
    </border>
    <border>
      <left style="thin"/>
      <right style="thin"/>
      <top/>
      <bottom style="medium"/>
    </border>
    <border>
      <left style="thin"/>
      <right style="medium"/>
      <top/>
      <bottom style="medium"/>
    </border>
    <border>
      <left style="medium"/>
      <right/>
      <top style="thin">
        <color indexed="8"/>
      </top>
      <bottom/>
    </border>
    <border>
      <left style="medium"/>
      <right/>
      <top style="thin">
        <color indexed="8"/>
      </top>
      <bottom style="medium"/>
    </border>
    <border>
      <left style="medium"/>
      <right/>
      <top/>
      <bottom style="medium"/>
    </border>
    <border>
      <left/>
      <right style="medium"/>
      <top/>
      <bottom style="medium"/>
    </border>
    <border>
      <left style="thin"/>
      <right style="medium"/>
      <top style="medium"/>
      <bottom style="thin"/>
    </border>
    <border>
      <left style="medium"/>
      <right style="thin"/>
      <top style="thin"/>
      <bottom style="medium"/>
    </border>
    <border>
      <left style="thin"/>
      <right style="medium"/>
      <top style="thin"/>
      <bottom/>
    </border>
    <border>
      <left style="medium"/>
      <right style="thin">
        <color indexed="8"/>
      </right>
      <top/>
      <bottom style="medium"/>
    </border>
    <border>
      <left style="medium"/>
      <right style="thin"/>
      <top style="medium"/>
      <bottom style="medium"/>
    </border>
    <border>
      <left/>
      <right/>
      <top style="thin">
        <color indexed="8"/>
      </top>
      <bottom/>
    </border>
    <border>
      <left style="medium">
        <color indexed="8"/>
      </left>
      <right/>
      <top style="medium">
        <color indexed="8"/>
      </top>
      <bottom/>
    </border>
    <border>
      <left/>
      <right/>
      <top style="medium">
        <color indexed="8"/>
      </top>
      <bottom/>
    </border>
    <border>
      <left/>
      <right style="medium">
        <color indexed="8"/>
      </right>
      <top style="medium">
        <color indexed="8"/>
      </top>
      <bottom/>
    </border>
    <border>
      <left style="medium"/>
      <right style="thin"/>
      <top style="thin"/>
      <bottom/>
    </border>
    <border>
      <left style="thin">
        <color indexed="8"/>
      </left>
      <right style="thin">
        <color indexed="8"/>
      </right>
      <top/>
      <bottom/>
    </border>
    <border>
      <left/>
      <right style="thin"/>
      <top/>
      <bottom style="medium"/>
    </border>
    <border>
      <left style="thin"/>
      <right/>
      <top style="thin"/>
      <bottom style="medium"/>
    </border>
    <border>
      <left style="double"/>
      <right/>
      <top style="double"/>
      <bottom/>
    </border>
    <border>
      <left/>
      <right style="thin"/>
      <top style="double"/>
      <bottom/>
    </border>
    <border>
      <left style="double"/>
      <right/>
      <top/>
      <bottom style="double"/>
    </border>
    <border>
      <left/>
      <right style="thin"/>
      <top/>
      <bottom style="double"/>
    </border>
    <border>
      <left style="thin"/>
      <right/>
      <top/>
      <bottom style="double"/>
    </border>
    <border>
      <left/>
      <right style="double"/>
      <top/>
      <bottom style="double"/>
    </border>
    <border>
      <left style="medium">
        <color indexed="8"/>
      </left>
      <right style="medium">
        <color indexed="8"/>
      </right>
      <top/>
      <bottom style="medium">
        <color indexed="8"/>
      </bottom>
    </border>
    <border>
      <left style="medium">
        <color indexed="8"/>
      </left>
      <right style="medium">
        <color indexed="8"/>
      </right>
      <top style="medium">
        <color indexed="8"/>
      </top>
      <bottom/>
    </border>
    <border>
      <left style="thin"/>
      <right/>
      <top style="dotted"/>
      <bottom/>
    </border>
    <border>
      <left/>
      <right style="thin"/>
      <top style="dotted"/>
      <botto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style="medium">
        <color indexed="8"/>
      </left>
      <right/>
      <top style="medium">
        <color indexed="8"/>
      </top>
      <bottom style="thin"/>
    </border>
    <border>
      <left/>
      <right/>
      <top style="medium">
        <color indexed="8"/>
      </top>
      <bottom style="thin"/>
    </border>
    <border>
      <left/>
      <right style="medium">
        <color indexed="8"/>
      </right>
      <top style="medium">
        <color indexed="8"/>
      </top>
      <bottom style="thin"/>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s>
  <cellStyleXfs count="7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1" fillId="0" borderId="0">
      <alignment/>
      <protection/>
    </xf>
    <xf numFmtId="0" fontId="0" fillId="0" borderId="0">
      <alignment/>
      <protection/>
    </xf>
    <xf numFmtId="172" fontId="9" fillId="0" borderId="1">
      <alignment/>
      <protection/>
    </xf>
    <xf numFmtId="0" fontId="1" fillId="0" borderId="0">
      <alignment/>
      <protection/>
    </xf>
    <xf numFmtId="0" fontId="52" fillId="0" borderId="0">
      <alignment/>
      <protection/>
    </xf>
    <xf numFmtId="0" fontId="52" fillId="0" borderId="0">
      <alignment/>
      <protection/>
    </xf>
    <xf numFmtId="0" fontId="52" fillId="0" borderId="0">
      <alignment/>
      <protection/>
    </xf>
    <xf numFmtId="49" fontId="0" fillId="0" borderId="1">
      <alignment/>
      <protection/>
    </xf>
    <xf numFmtId="172" fontId="53" fillId="0" borderId="0">
      <alignment/>
      <protection/>
    </xf>
    <xf numFmtId="4" fontId="53" fillId="0" borderId="0" applyBorder="0">
      <alignment/>
      <protection/>
    </xf>
    <xf numFmtId="0" fontId="53" fillId="0" borderId="0">
      <alignment horizontal="right" wrapText="1"/>
      <protection/>
    </xf>
    <xf numFmtId="181" fontId="53" fillId="0" borderId="0" applyFont="0" applyFill="0" applyBorder="0">
      <alignment horizontal="right" vertical="center"/>
      <protection/>
    </xf>
    <xf numFmtId="178" fontId="1" fillId="0" borderId="0" applyFont="0" applyFill="0" applyBorder="0" applyAlignment="0" applyProtection="0"/>
    <xf numFmtId="180" fontId="1" fillId="0" borderId="0" applyFont="0" applyFill="0" applyBorder="0" applyAlignment="0" applyProtection="0"/>
    <xf numFmtId="0" fontId="21" fillId="0" borderId="0">
      <alignment/>
      <protection/>
    </xf>
    <xf numFmtId="0" fontId="54" fillId="0" borderId="0">
      <alignment horizontal="center" vertical="center" wrapText="1"/>
      <protection/>
    </xf>
    <xf numFmtId="0" fontId="55" fillId="0" borderId="0">
      <alignment horizontal="left"/>
      <protection/>
    </xf>
    <xf numFmtId="0" fontId="21" fillId="0" borderId="0">
      <alignment/>
      <protection/>
    </xf>
    <xf numFmtId="0" fontId="2" fillId="0" borderId="0">
      <alignment/>
      <protection/>
    </xf>
    <xf numFmtId="0" fontId="50" fillId="0" borderId="1">
      <alignment/>
      <protection/>
    </xf>
    <xf numFmtId="0" fontId="0" fillId="0" borderId="0">
      <alignment/>
      <protection/>
    </xf>
    <xf numFmtId="0" fontId="49" fillId="0" borderId="0">
      <alignment/>
      <protection/>
    </xf>
    <xf numFmtId="0" fontId="49" fillId="0" borderId="0">
      <alignment/>
      <protection/>
    </xf>
    <xf numFmtId="0" fontId="2" fillId="0" borderId="0">
      <alignment/>
      <protection/>
    </xf>
    <xf numFmtId="0" fontId="1" fillId="0" borderId="0">
      <alignment/>
      <protection/>
    </xf>
    <xf numFmtId="0" fontId="0" fillId="0" borderId="0">
      <alignment/>
      <protection/>
    </xf>
    <xf numFmtId="0" fontId="49" fillId="0" borderId="0">
      <alignment/>
      <protection/>
    </xf>
    <xf numFmtId="0" fontId="49" fillId="0" borderId="0">
      <alignment/>
      <protection/>
    </xf>
    <xf numFmtId="0" fontId="58" fillId="0" borderId="0">
      <alignment/>
      <protection/>
    </xf>
    <xf numFmtId="0" fontId="58" fillId="0" borderId="0">
      <alignment/>
      <protection/>
    </xf>
    <xf numFmtId="0" fontId="58" fillId="0" borderId="0">
      <alignment/>
      <protection/>
    </xf>
    <xf numFmtId="0" fontId="2" fillId="0" borderId="0">
      <alignment/>
      <protection/>
    </xf>
    <xf numFmtId="0" fontId="0" fillId="0" borderId="0">
      <alignment/>
      <protection/>
    </xf>
    <xf numFmtId="0" fontId="1" fillId="0" borderId="0">
      <alignment/>
      <protection/>
    </xf>
    <xf numFmtId="0" fontId="49" fillId="0" borderId="0">
      <alignment/>
      <protection/>
    </xf>
    <xf numFmtId="0" fontId="49" fillId="0" borderId="0">
      <alignment/>
      <protection/>
    </xf>
    <xf numFmtId="0" fontId="49" fillId="0" borderId="0">
      <alignment/>
      <protection/>
    </xf>
    <xf numFmtId="0" fontId="0" fillId="0" borderId="0">
      <alignment/>
      <protection/>
    </xf>
    <xf numFmtId="0" fontId="1" fillId="0" borderId="0">
      <alignment/>
      <protection/>
    </xf>
    <xf numFmtId="0" fontId="1" fillId="0" borderId="0">
      <alignment/>
      <protection/>
    </xf>
    <xf numFmtId="0" fontId="21" fillId="0" borderId="0">
      <alignment/>
      <protection/>
    </xf>
    <xf numFmtId="0" fontId="56" fillId="0" borderId="0">
      <alignment/>
      <protection/>
    </xf>
    <xf numFmtId="0" fontId="2" fillId="0" borderId="0">
      <alignment/>
      <protection/>
    </xf>
    <xf numFmtId="0" fontId="59" fillId="0" borderId="0">
      <alignment/>
      <protection/>
    </xf>
    <xf numFmtId="0" fontId="0" fillId="0" borderId="0">
      <alignment/>
      <protection/>
    </xf>
    <xf numFmtId="9" fontId="50" fillId="0" borderId="0" applyFont="0" applyFill="0" applyBorder="0" applyAlignment="0" applyProtection="0"/>
    <xf numFmtId="0" fontId="50" fillId="0" borderId="2">
      <alignment horizontal="center" vertical="center" wrapText="1"/>
      <protection/>
    </xf>
    <xf numFmtId="182" fontId="0" fillId="0" borderId="0">
      <alignment horizontal="center" vertical="center"/>
      <protection/>
    </xf>
    <xf numFmtId="0" fontId="51" fillId="0" borderId="0">
      <alignment/>
      <protection/>
    </xf>
    <xf numFmtId="0" fontId="0" fillId="0" borderId="0" applyProtection="0">
      <alignment/>
    </xf>
    <xf numFmtId="0" fontId="0" fillId="0" borderId="3">
      <alignment horizontal="center" vertical="center"/>
      <protection locked="0"/>
    </xf>
    <xf numFmtId="0" fontId="0" fillId="0" borderId="3">
      <alignment horizontal="center" vertical="center"/>
      <protection locked="0"/>
    </xf>
    <xf numFmtId="0" fontId="0" fillId="0" borderId="1">
      <alignment horizontal="center" vertical="center"/>
      <protection locked="0"/>
    </xf>
    <xf numFmtId="177" fontId="1" fillId="0" borderId="0" applyFont="0" applyFill="0" applyBorder="0" applyAlignment="0" applyProtection="0"/>
    <xf numFmtId="179" fontId="1" fillId="0" borderId="0" applyFont="0" applyFill="0" applyBorder="0" applyAlignment="0" applyProtection="0"/>
  </cellStyleXfs>
  <cellXfs count="789">
    <xf numFmtId="0" fontId="0" fillId="0" borderId="0" xfId="0"/>
    <xf numFmtId="0" fontId="1" fillId="0" borderId="0" xfId="0" applyFont="1"/>
    <xf numFmtId="0" fontId="1" fillId="0" borderId="0" xfId="0" applyFont="1" applyAlignment="1">
      <alignment/>
    </xf>
    <xf numFmtId="0" fontId="7" fillId="0" borderId="0" xfId="0" applyFont="1" applyAlignment="1">
      <alignment horizontal="left"/>
    </xf>
    <xf numFmtId="0" fontId="8" fillId="0" borderId="0" xfId="0" applyFont="1"/>
    <xf numFmtId="0" fontId="5" fillId="2" borderId="4" xfId="0" applyFont="1" applyFill="1" applyBorder="1" applyAlignment="1">
      <alignment wrapText="1"/>
    </xf>
    <xf numFmtId="0" fontId="5" fillId="2" borderId="5" xfId="0" applyFont="1" applyFill="1" applyBorder="1" applyAlignment="1">
      <alignment wrapText="1"/>
    </xf>
    <xf numFmtId="0" fontId="5" fillId="2" borderId="6" xfId="0" applyFont="1" applyFill="1" applyBorder="1" applyAlignment="1">
      <alignment wrapText="1"/>
    </xf>
    <xf numFmtId="0" fontId="5" fillId="2" borderId="4" xfId="0" applyFont="1" applyFill="1" applyBorder="1" applyAlignment="1">
      <alignment horizontal="right" wrapText="1"/>
    </xf>
    <xf numFmtId="0" fontId="1" fillId="2" borderId="5" xfId="0" applyFont="1" applyFill="1" applyBorder="1" applyAlignment="1">
      <alignment/>
    </xf>
    <xf numFmtId="0" fontId="5" fillId="2" borderId="5" xfId="0" applyFont="1" applyFill="1" applyBorder="1" applyAlignment="1">
      <alignment horizontal="right" wrapText="1"/>
    </xf>
    <xf numFmtId="0" fontId="5" fillId="2" borderId="6" xfId="0" applyFont="1" applyFill="1" applyBorder="1" applyAlignment="1">
      <alignment horizontal="right" vertical="center"/>
    </xf>
    <xf numFmtId="0" fontId="5" fillId="3" borderId="0" xfId="0" applyFont="1" applyFill="1" applyBorder="1" applyAlignment="1">
      <alignment horizontal="right" wrapText="1"/>
    </xf>
    <xf numFmtId="0" fontId="1" fillId="0" borderId="7" xfId="0" applyFont="1" applyBorder="1" applyAlignment="1">
      <alignment vertical="center"/>
    </xf>
    <xf numFmtId="0" fontId="1" fillId="0" borderId="0" xfId="0" applyFont="1" applyBorder="1" applyAlignment="1">
      <alignment vertical="center"/>
    </xf>
    <xf numFmtId="1" fontId="1" fillId="0" borderId="0" xfId="0" applyNumberFormat="1" applyFont="1" applyBorder="1" applyAlignment="1">
      <alignment horizontal="right" vertical="center"/>
    </xf>
    <xf numFmtId="0" fontId="1" fillId="0" borderId="8" xfId="0" applyFont="1" applyBorder="1" applyAlignment="1">
      <alignment vertical="center"/>
    </xf>
    <xf numFmtId="4" fontId="1" fillId="0" borderId="9" xfId="0" applyNumberFormat="1" applyFont="1" applyBorder="1" applyAlignment="1">
      <alignment horizontal="right" vertical="center"/>
    </xf>
    <xf numFmtId="4" fontId="1" fillId="0" borderId="10" xfId="0" applyNumberFormat="1" applyFont="1" applyBorder="1" applyAlignment="1">
      <alignment horizontal="right" vertical="center"/>
    </xf>
    <xf numFmtId="4" fontId="1" fillId="3" borderId="0" xfId="0" applyNumberFormat="1" applyFont="1" applyFill="1" applyBorder="1" applyAlignment="1">
      <alignment vertical="center"/>
    </xf>
    <xf numFmtId="4" fontId="1" fillId="0" borderId="7"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11" xfId="0" applyNumberFormat="1" applyFont="1" applyBorder="1" applyAlignment="1">
      <alignment horizontal="right" vertical="center"/>
    </xf>
    <xf numFmtId="4" fontId="1" fillId="0" borderId="12" xfId="0" applyNumberFormat="1" applyFont="1" applyBorder="1" applyAlignment="1">
      <alignment horizontal="right" vertical="center"/>
    </xf>
    <xf numFmtId="0" fontId="7" fillId="4" borderId="4" xfId="0" applyFont="1" applyFill="1" applyBorder="1" applyAlignment="1">
      <alignment vertical="center"/>
    </xf>
    <xf numFmtId="0" fontId="8" fillId="4" borderId="5" xfId="0" applyFont="1" applyFill="1" applyBorder="1" applyAlignment="1">
      <alignment vertical="center"/>
    </xf>
    <xf numFmtId="0" fontId="1" fillId="4" borderId="5" xfId="0" applyFont="1" applyFill="1" applyBorder="1" applyAlignment="1">
      <alignment vertical="center"/>
    </xf>
    <xf numFmtId="4" fontId="7" fillId="4" borderId="13" xfId="0" applyNumberFormat="1" applyFont="1" applyFill="1" applyBorder="1" applyAlignment="1">
      <alignment horizontal="right" vertical="center"/>
    </xf>
    <xf numFmtId="4" fontId="7" fillId="4" borderId="14" xfId="0" applyNumberFormat="1" applyFont="1" applyFill="1" applyBorder="1" applyAlignment="1">
      <alignment horizontal="right" vertical="center"/>
    </xf>
    <xf numFmtId="4" fontId="8" fillId="3" borderId="0" xfId="0" applyNumberFormat="1" applyFont="1" applyFill="1" applyBorder="1" applyAlignment="1">
      <alignment vertical="center"/>
    </xf>
    <xf numFmtId="0" fontId="3" fillId="0" borderId="0" xfId="0" applyFont="1" applyAlignment="1">
      <alignment horizontal="center"/>
    </xf>
    <xf numFmtId="4" fontId="1" fillId="0" borderId="0" xfId="0" applyNumberFormat="1" applyFont="1"/>
    <xf numFmtId="0" fontId="5" fillId="2" borderId="4" xfId="0" applyFont="1" applyFill="1" applyBorder="1" applyAlignment="1">
      <alignment vertical="center"/>
    </xf>
    <xf numFmtId="0" fontId="8" fillId="2" borderId="5" xfId="0" applyFont="1" applyFill="1" applyBorder="1" applyAlignment="1">
      <alignment vertical="center"/>
    </xf>
    <xf numFmtId="0" fontId="8" fillId="2" borderId="6"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4" fillId="0" borderId="9" xfId="0" applyNumberFormat="1" applyFont="1" applyBorder="1" applyAlignment="1">
      <alignment horizontal="left"/>
    </xf>
    <xf numFmtId="0" fontId="4" fillId="0" borderId="10" xfId="0" applyFont="1" applyBorder="1" applyAlignment="1">
      <alignment horizontal="left"/>
    </xf>
    <xf numFmtId="0" fontId="4" fillId="0" borderId="10" xfId="0" applyFont="1" applyBorder="1"/>
    <xf numFmtId="164" fontId="4" fillId="0" borderId="15" xfId="0" applyNumberFormat="1" applyFont="1" applyBorder="1"/>
    <xf numFmtId="3" fontId="5" fillId="0" borderId="16" xfId="0" applyNumberFormat="1" applyFont="1" applyBorder="1" applyAlignment="1">
      <alignment horizontal="right"/>
    </xf>
    <xf numFmtId="3" fontId="4" fillId="0" borderId="15" xfId="0" applyNumberFormat="1" applyFont="1" applyBorder="1" applyAlignment="1">
      <alignment horizontal="right"/>
    </xf>
    <xf numFmtId="3" fontId="4" fillId="0" borderId="16" xfId="0" applyNumberFormat="1" applyFont="1" applyBorder="1" applyAlignment="1">
      <alignment horizontal="right"/>
    </xf>
    <xf numFmtId="165" fontId="1" fillId="0" borderId="17" xfId="0" applyNumberFormat="1" applyFont="1" applyBorder="1"/>
    <xf numFmtId="49" fontId="4" fillId="0" borderId="7" xfId="0" applyNumberFormat="1" applyFont="1" applyBorder="1" applyAlignment="1">
      <alignment horizontal="left"/>
    </xf>
    <xf numFmtId="0" fontId="4" fillId="0" borderId="0" xfId="0" applyFont="1" applyBorder="1" applyAlignment="1">
      <alignment horizontal="left"/>
    </xf>
    <xf numFmtId="0" fontId="4" fillId="0" borderId="0" xfId="0" applyFont="1" applyBorder="1"/>
    <xf numFmtId="164" fontId="4" fillId="0" borderId="8" xfId="0" applyNumberFormat="1" applyFont="1" applyBorder="1"/>
    <xf numFmtId="3" fontId="5" fillId="0" borderId="17" xfId="0" applyNumberFormat="1" applyFont="1" applyBorder="1" applyAlignment="1">
      <alignment horizontal="right"/>
    </xf>
    <xf numFmtId="3" fontId="4" fillId="0" borderId="8" xfId="0" applyNumberFormat="1" applyFont="1" applyBorder="1" applyAlignment="1">
      <alignment horizontal="right"/>
    </xf>
    <xf numFmtId="3" fontId="4" fillId="0" borderId="17" xfId="0" applyNumberFormat="1" applyFont="1" applyBorder="1" applyAlignment="1">
      <alignment horizontal="right"/>
    </xf>
    <xf numFmtId="0" fontId="5" fillId="4" borderId="4" xfId="0" applyFont="1" applyFill="1" applyBorder="1" applyAlignment="1">
      <alignment vertical="center"/>
    </xf>
    <xf numFmtId="49" fontId="5" fillId="4" borderId="5" xfId="0" applyNumberFormat="1" applyFont="1" applyFill="1" applyBorder="1" applyAlignment="1">
      <alignment horizontal="left" vertical="center"/>
    </xf>
    <xf numFmtId="0" fontId="5" fillId="4" borderId="5" xfId="0" applyFont="1" applyFill="1" applyBorder="1" applyAlignment="1">
      <alignment vertical="center"/>
    </xf>
    <xf numFmtId="164" fontId="4" fillId="4" borderId="6" xfId="0" applyNumberFormat="1" applyFont="1" applyFill="1" applyBorder="1"/>
    <xf numFmtId="3" fontId="5" fillId="4" borderId="1" xfId="0" applyNumberFormat="1" applyFont="1" applyFill="1" applyBorder="1" applyAlignment="1">
      <alignment horizontal="right" vertical="center"/>
    </xf>
    <xf numFmtId="165" fontId="5" fillId="4" borderId="1" xfId="0" applyNumberFormat="1" applyFont="1" applyFill="1" applyBorder="1" applyAlignment="1">
      <alignment horizontal="right" vertical="center"/>
    </xf>
    <xf numFmtId="0" fontId="1" fillId="0" borderId="0" xfId="0" applyFont="1" applyAlignment="1">
      <alignment horizontal="left" vertical="top" wrapText="1"/>
    </xf>
    <xf numFmtId="0" fontId="5" fillId="2" borderId="1" xfId="0" applyFont="1" applyFill="1" applyBorder="1" applyAlignment="1">
      <alignment vertical="center" wrapText="1"/>
    </xf>
    <xf numFmtId="0" fontId="8" fillId="2" borderId="4" xfId="0" applyFont="1" applyFill="1" applyBorder="1" applyAlignment="1">
      <alignment vertical="center"/>
    </xf>
    <xf numFmtId="49" fontId="4" fillId="0" borderId="16" xfId="0" applyNumberFormat="1" applyFont="1" applyBorder="1" applyAlignment="1">
      <alignment horizontal="left"/>
    </xf>
    <xf numFmtId="0" fontId="4" fillId="0" borderId="9" xfId="0" applyFont="1" applyBorder="1" applyAlignment="1">
      <alignment horizontal="left"/>
    </xf>
    <xf numFmtId="49" fontId="4" fillId="0" borderId="17" xfId="0" applyNumberFormat="1" applyFont="1" applyBorder="1" applyAlignment="1">
      <alignment horizontal="left"/>
    </xf>
    <xf numFmtId="0" fontId="4" fillId="0" borderId="7" xfId="0" applyFont="1" applyBorder="1" applyAlignment="1">
      <alignment horizontal="left"/>
    </xf>
    <xf numFmtId="3" fontId="5" fillId="4" borderId="6" xfId="0" applyNumberFormat="1" applyFont="1" applyFill="1" applyBorder="1" applyAlignment="1">
      <alignment horizontal="right" vertical="center"/>
    </xf>
    <xf numFmtId="4" fontId="8" fillId="2" borderId="1" xfId="0" applyNumberFormat="1" applyFont="1" applyFill="1" applyBorder="1" applyAlignment="1">
      <alignment horizontal="center" vertical="center"/>
    </xf>
    <xf numFmtId="165" fontId="4" fillId="0" borderId="16" xfId="0" applyNumberFormat="1" applyFont="1" applyBorder="1"/>
    <xf numFmtId="165" fontId="4" fillId="0" borderId="17" xfId="0" applyNumberFormat="1" applyFont="1" applyBorder="1"/>
    <xf numFmtId="165" fontId="4" fillId="4" borderId="1" xfId="0" applyNumberFormat="1" applyFont="1" applyFill="1" applyBorder="1"/>
    <xf numFmtId="0" fontId="8" fillId="2" borderId="5" xfId="0" applyFont="1" applyFill="1" applyBorder="1" applyAlignment="1">
      <alignment vertical="center" wrapText="1"/>
    </xf>
    <xf numFmtId="0" fontId="8" fillId="2" borderId="5" xfId="0" applyFont="1" applyFill="1" applyBorder="1" applyAlignment="1">
      <alignment horizontal="center" vertical="center" wrapText="1"/>
    </xf>
    <xf numFmtId="164" fontId="4" fillId="4" borderId="5" xfId="0" applyNumberFormat="1" applyFont="1" applyFill="1" applyBorder="1"/>
    <xf numFmtId="3" fontId="5" fillId="4" borderId="5" xfId="0" applyNumberFormat="1" applyFont="1" applyFill="1" applyBorder="1" applyAlignment="1">
      <alignment horizontal="right" vertical="center"/>
    </xf>
    <xf numFmtId="0" fontId="3" fillId="0" borderId="12" xfId="0" applyFont="1" applyBorder="1" applyAlignment="1">
      <alignment horizontal="centerContinuous" vertical="top"/>
    </xf>
    <xf numFmtId="0" fontId="1" fillId="0" borderId="12" xfId="0" applyFont="1" applyBorder="1" applyAlignment="1">
      <alignment horizontal="centerContinuous"/>
    </xf>
    <xf numFmtId="0" fontId="8" fillId="2" borderId="18" xfId="0" applyFont="1" applyFill="1" applyBorder="1" applyAlignment="1">
      <alignment horizontal="left"/>
    </xf>
    <xf numFmtId="0" fontId="4" fillId="2" borderId="19" xfId="0" applyFont="1" applyFill="1" applyBorder="1" applyAlignment="1">
      <alignment horizontal="centerContinuous"/>
    </xf>
    <xf numFmtId="49" fontId="5" fillId="2" borderId="20" xfId="0" applyNumberFormat="1" applyFont="1" applyFill="1" applyBorder="1" applyAlignment="1">
      <alignment horizontal="left"/>
    </xf>
    <xf numFmtId="49" fontId="4" fillId="2" borderId="19" xfId="0" applyNumberFormat="1" applyFont="1" applyFill="1" applyBorder="1" applyAlignment="1">
      <alignment horizontal="centerContinuous"/>
    </xf>
    <xf numFmtId="0" fontId="4" fillId="0" borderId="21" xfId="0" applyFont="1" applyBorder="1"/>
    <xf numFmtId="49" fontId="4" fillId="0" borderId="22" xfId="0" applyNumberFormat="1" applyFont="1" applyBorder="1" applyAlignment="1">
      <alignment horizontal="left"/>
    </xf>
    <xf numFmtId="0" fontId="1" fillId="0" borderId="23" xfId="0" applyFont="1" applyBorder="1"/>
    <xf numFmtId="0" fontId="4" fillId="0" borderId="6" xfId="0" applyFont="1" applyBorder="1"/>
    <xf numFmtId="49" fontId="4" fillId="0" borderId="5" xfId="0" applyNumberFormat="1" applyFont="1" applyBorder="1"/>
    <xf numFmtId="49" fontId="4" fillId="0" borderId="6" xfId="0" applyNumberFormat="1" applyFont="1" applyBorder="1"/>
    <xf numFmtId="0" fontId="4" fillId="0" borderId="1" xfId="0" applyFont="1" applyBorder="1"/>
    <xf numFmtId="0" fontId="4" fillId="0" borderId="24" xfId="0" applyFont="1" applyBorder="1" applyAlignment="1">
      <alignment horizontal="left"/>
    </xf>
    <xf numFmtId="0" fontId="8" fillId="0" borderId="23" xfId="0" applyFont="1" applyBorder="1"/>
    <xf numFmtId="49" fontId="4" fillId="0" borderId="24" xfId="0" applyNumberFormat="1" applyFont="1" applyBorder="1" applyAlignment="1">
      <alignment horizontal="left"/>
    </xf>
    <xf numFmtId="49" fontId="8" fillId="2" borderId="23" xfId="0" applyNumberFormat="1" applyFont="1" applyFill="1" applyBorder="1"/>
    <xf numFmtId="49" fontId="1" fillId="2" borderId="6" xfId="0" applyNumberFormat="1" applyFont="1" applyFill="1" applyBorder="1"/>
    <xf numFmtId="49" fontId="8" fillId="2" borderId="5" xfId="0" applyNumberFormat="1" applyFont="1" applyFill="1" applyBorder="1"/>
    <xf numFmtId="49" fontId="1" fillId="2" borderId="5" xfId="0" applyNumberFormat="1" applyFont="1" applyFill="1" applyBorder="1"/>
    <xf numFmtId="0" fontId="4" fillId="0" borderId="1" xfId="0" applyFont="1" applyFill="1" applyBorder="1"/>
    <xf numFmtId="3" fontId="4" fillId="0" borderId="24" xfId="0" applyNumberFormat="1" applyFont="1" applyBorder="1" applyAlignment="1">
      <alignment horizontal="left"/>
    </xf>
    <xf numFmtId="0" fontId="1" fillId="0" borderId="0" xfId="0" applyFont="1" applyFill="1"/>
    <xf numFmtId="49" fontId="8" fillId="2" borderId="25" xfId="0" applyNumberFormat="1" applyFont="1" applyFill="1" applyBorder="1"/>
    <xf numFmtId="49" fontId="1" fillId="2" borderId="8" xfId="0" applyNumberFormat="1" applyFont="1" applyFill="1" applyBorder="1"/>
    <xf numFmtId="49" fontId="8" fillId="2" borderId="0" xfId="0" applyNumberFormat="1" applyFont="1" applyFill="1" applyBorder="1"/>
    <xf numFmtId="49" fontId="1" fillId="2" borderId="0" xfId="0" applyNumberFormat="1" applyFont="1" applyFill="1" applyBorder="1"/>
    <xf numFmtId="49" fontId="4" fillId="0" borderId="1" xfId="0" applyNumberFormat="1" applyFont="1" applyBorder="1" applyAlignment="1">
      <alignment horizontal="left"/>
    </xf>
    <xf numFmtId="0" fontId="4" fillId="0" borderId="26" xfId="0" applyFont="1" applyBorder="1"/>
    <xf numFmtId="0" fontId="4" fillId="0" borderId="1" xfId="0" applyNumberFormat="1" applyFont="1" applyBorder="1"/>
    <xf numFmtId="0" fontId="4" fillId="0" borderId="27" xfId="0" applyNumberFormat="1" applyFont="1" applyBorder="1" applyAlignment="1">
      <alignment horizontal="left"/>
    </xf>
    <xf numFmtId="0" fontId="1" fillId="0" borderId="0" xfId="0" applyNumberFormat="1" applyFont="1" applyBorder="1"/>
    <xf numFmtId="0" fontId="1" fillId="0" borderId="0" xfId="0" applyNumberFormat="1" applyFont="1"/>
    <xf numFmtId="0" fontId="4" fillId="0" borderId="27" xfId="0" applyFont="1" applyBorder="1" applyAlignment="1">
      <alignment horizontal="left"/>
    </xf>
    <xf numFmtId="0" fontId="1" fillId="0" borderId="0" xfId="0" applyFont="1" applyBorder="1"/>
    <xf numFmtId="0" fontId="4" fillId="0" borderId="1" xfId="0" applyFont="1" applyFill="1" applyBorder="1" applyAlignment="1">
      <alignment/>
    </xf>
    <xf numFmtId="0" fontId="4" fillId="0" borderId="27" xfId="0" applyFont="1" applyFill="1" applyBorder="1" applyAlignment="1">
      <alignment/>
    </xf>
    <xf numFmtId="0" fontId="1" fillId="0" borderId="0" xfId="0" applyFont="1" applyFill="1" applyBorder="1" applyAlignment="1">
      <alignment/>
    </xf>
    <xf numFmtId="0" fontId="4" fillId="0" borderId="1" xfId="0" applyFont="1" applyBorder="1" applyAlignment="1">
      <alignment/>
    </xf>
    <xf numFmtId="0" fontId="4" fillId="0" borderId="27" xfId="0" applyFont="1" applyBorder="1" applyAlignment="1">
      <alignment/>
    </xf>
    <xf numFmtId="3" fontId="1" fillId="0" borderId="0" xfId="0" applyNumberFormat="1" applyFont="1"/>
    <xf numFmtId="0" fontId="4" fillId="0" borderId="23" xfId="0" applyFont="1" applyBorder="1"/>
    <xf numFmtId="0" fontId="4" fillId="0" borderId="21" xfId="0" applyFont="1" applyBorder="1" applyAlignment="1">
      <alignment horizontal="left"/>
    </xf>
    <xf numFmtId="0" fontId="4" fillId="0" borderId="28" xfId="0" applyFont="1" applyBorder="1" applyAlignment="1">
      <alignment horizontal="left"/>
    </xf>
    <xf numFmtId="0" fontId="3" fillId="0" borderId="29" xfId="0" applyFont="1" applyBorder="1" applyAlignment="1">
      <alignment horizontal="centerContinuous" vertical="center"/>
    </xf>
    <xf numFmtId="0" fontId="7" fillId="0" borderId="30"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31" xfId="0" applyFont="1" applyBorder="1" applyAlignment="1">
      <alignment horizontal="centerContinuous" vertical="center"/>
    </xf>
    <xf numFmtId="0" fontId="8" fillId="2" borderId="13" xfId="0" applyFont="1" applyFill="1" applyBorder="1" applyAlignment="1">
      <alignment horizontal="left"/>
    </xf>
    <xf numFmtId="0" fontId="1" fillId="2" borderId="14" xfId="0" applyFont="1" applyFill="1" applyBorder="1" applyAlignment="1">
      <alignment horizontal="left"/>
    </xf>
    <xf numFmtId="0" fontId="1" fillId="2" borderId="32" xfId="0" applyFont="1" applyFill="1" applyBorder="1" applyAlignment="1">
      <alignment horizontal="centerContinuous"/>
    </xf>
    <xf numFmtId="0" fontId="8" fillId="2" borderId="14" xfId="0" applyFont="1" applyFill="1" applyBorder="1" applyAlignment="1">
      <alignment horizontal="centerContinuous"/>
    </xf>
    <xf numFmtId="0" fontId="1" fillId="2" borderId="14" xfId="0" applyFont="1" applyFill="1" applyBorder="1" applyAlignment="1">
      <alignment horizontal="centerContinuous"/>
    </xf>
    <xf numFmtId="0" fontId="1" fillId="0" borderId="33" xfId="0" applyFont="1" applyBorder="1"/>
    <xf numFmtId="0" fontId="1" fillId="0" borderId="34" xfId="0" applyFont="1" applyBorder="1"/>
    <xf numFmtId="3" fontId="1" fillId="0" borderId="22" xfId="0" applyNumberFormat="1" applyFont="1" applyBorder="1"/>
    <xf numFmtId="0" fontId="1" fillId="0" borderId="18" xfId="0" applyFont="1" applyBorder="1"/>
    <xf numFmtId="3" fontId="1" fillId="0" borderId="20" xfId="0" applyNumberFormat="1" applyFont="1" applyBorder="1"/>
    <xf numFmtId="0" fontId="1" fillId="0" borderId="19" xfId="0" applyFont="1" applyBorder="1"/>
    <xf numFmtId="3" fontId="1" fillId="0" borderId="5" xfId="0" applyNumberFormat="1" applyFont="1" applyBorder="1"/>
    <xf numFmtId="0" fontId="1" fillId="0" borderId="6" xfId="0" applyFont="1" applyBorder="1"/>
    <xf numFmtId="0" fontId="1" fillId="0" borderId="35" xfId="0" applyFont="1" applyBorder="1"/>
    <xf numFmtId="0" fontId="1" fillId="0" borderId="34" xfId="0" applyFont="1" applyBorder="1" applyAlignment="1">
      <alignment shrinkToFit="1"/>
    </xf>
    <xf numFmtId="0" fontId="1" fillId="0" borderId="36" xfId="0" applyFont="1" applyBorder="1"/>
    <xf numFmtId="0" fontId="1" fillId="0" borderId="25" xfId="0" applyFont="1" applyBorder="1"/>
    <xf numFmtId="3" fontId="1" fillId="0" borderId="37" xfId="0" applyNumberFormat="1" applyFont="1" applyBorder="1"/>
    <xf numFmtId="0" fontId="1" fillId="0" borderId="38" xfId="0" applyFont="1" applyBorder="1"/>
    <xf numFmtId="3" fontId="1" fillId="0" borderId="39" xfId="0" applyNumberFormat="1" applyFont="1" applyBorder="1"/>
    <xf numFmtId="0" fontId="1" fillId="0" borderId="40" xfId="0" applyFont="1" applyBorder="1"/>
    <xf numFmtId="0" fontId="8" fillId="2" borderId="18" xfId="0" applyFont="1" applyFill="1" applyBorder="1"/>
    <xf numFmtId="0" fontId="8" fillId="2" borderId="20" xfId="0" applyFont="1" applyFill="1" applyBorder="1"/>
    <xf numFmtId="0" fontId="8" fillId="2" borderId="19" xfId="0" applyFont="1" applyFill="1" applyBorder="1"/>
    <xf numFmtId="0" fontId="8" fillId="2" borderId="41" xfId="0" applyFont="1" applyFill="1" applyBorder="1"/>
    <xf numFmtId="0" fontId="8" fillId="2" borderId="42" xfId="0" applyFont="1" applyFill="1" applyBorder="1"/>
    <xf numFmtId="0" fontId="1" fillId="0" borderId="8" xfId="0" applyFont="1" applyBorder="1"/>
    <xf numFmtId="0" fontId="1" fillId="0" borderId="7" xfId="0" applyFont="1" applyBorder="1"/>
    <xf numFmtId="0" fontId="1" fillId="0" borderId="43" xfId="0" applyFont="1" applyBorder="1"/>
    <xf numFmtId="0" fontId="1" fillId="0" borderId="0" xfId="0" applyFont="1" applyBorder="1" applyAlignment="1">
      <alignment horizontal="right"/>
    </xf>
    <xf numFmtId="166" fontId="1" fillId="0" borderId="0" xfId="0" applyNumberFormat="1" applyFont="1" applyBorder="1"/>
    <xf numFmtId="0" fontId="1" fillId="0" borderId="0" xfId="0" applyFont="1" applyFill="1" applyBorder="1"/>
    <xf numFmtId="0" fontId="1" fillId="0" borderId="44" xfId="0" applyFont="1" applyBorder="1"/>
    <xf numFmtId="0" fontId="1" fillId="0" borderId="45" xfId="0" applyFont="1" applyBorder="1"/>
    <xf numFmtId="0" fontId="1" fillId="0" borderId="46" xfId="0" applyFont="1" applyBorder="1"/>
    <xf numFmtId="0" fontId="1" fillId="0" borderId="10" xfId="0" applyFont="1" applyBorder="1"/>
    <xf numFmtId="165" fontId="1" fillId="0" borderId="15" xfId="0" applyNumberFormat="1" applyFont="1" applyBorder="1" applyAlignment="1">
      <alignment horizontal="right"/>
    </xf>
    <xf numFmtId="0" fontId="1" fillId="0" borderId="15" xfId="0" applyFont="1" applyBorder="1"/>
    <xf numFmtId="0" fontId="1" fillId="0" borderId="5" xfId="0" applyFont="1" applyBorder="1"/>
    <xf numFmtId="165" fontId="1" fillId="0" borderId="6" xfId="0" applyNumberFormat="1" applyFont="1" applyBorder="1" applyAlignment="1">
      <alignment horizontal="right"/>
    </xf>
    <xf numFmtId="0" fontId="7" fillId="2" borderId="38" xfId="0" applyFont="1" applyFill="1" applyBorder="1"/>
    <xf numFmtId="0" fontId="7" fillId="2" borderId="39" xfId="0" applyFont="1" applyFill="1" applyBorder="1"/>
    <xf numFmtId="0" fontId="7" fillId="2" borderId="40" xfId="0" applyFont="1" applyFill="1" applyBorder="1"/>
    <xf numFmtId="0" fontId="7" fillId="0" borderId="0" xfId="0" applyFont="1"/>
    <xf numFmtId="0" fontId="1" fillId="0" borderId="0" xfId="0" applyFont="1" applyAlignment="1">
      <alignment vertical="justify"/>
    </xf>
    <xf numFmtId="49" fontId="8" fillId="0" borderId="47" xfId="20" applyNumberFormat="1" applyFont="1" applyBorder="1">
      <alignment/>
      <protection/>
    </xf>
    <xf numFmtId="49" fontId="1" fillId="0" borderId="47" xfId="20" applyNumberFormat="1" applyFont="1" applyBorder="1">
      <alignment/>
      <protection/>
    </xf>
    <xf numFmtId="49" fontId="1" fillId="0" borderId="47" xfId="20" applyNumberFormat="1" applyFont="1" applyBorder="1" applyAlignment="1">
      <alignment horizontal="right"/>
      <protection/>
    </xf>
    <xf numFmtId="0" fontId="1" fillId="0" borderId="48" xfId="20" applyFont="1" applyBorder="1">
      <alignment/>
      <protection/>
    </xf>
    <xf numFmtId="49" fontId="1" fillId="0" borderId="47" xfId="0" applyNumberFormat="1" applyFont="1" applyBorder="1" applyAlignment="1">
      <alignment horizontal="left"/>
    </xf>
    <xf numFmtId="0" fontId="1" fillId="0" borderId="49" xfId="0" applyNumberFormat="1" applyFont="1" applyBorder="1"/>
    <xf numFmtId="49" fontId="8" fillId="0" borderId="50" xfId="20" applyNumberFormat="1" applyFont="1" applyBorder="1">
      <alignment/>
      <protection/>
    </xf>
    <xf numFmtId="49" fontId="1" fillId="0" borderId="50" xfId="20" applyNumberFormat="1" applyFont="1" applyBorder="1">
      <alignment/>
      <protection/>
    </xf>
    <xf numFmtId="49" fontId="1" fillId="0" borderId="50" xfId="20"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2" borderId="13" xfId="0" applyNumberFormat="1" applyFont="1" applyFill="1" applyBorder="1" applyAlignment="1">
      <alignment horizontal="center"/>
    </xf>
    <xf numFmtId="0" fontId="8" fillId="2" borderId="14" xfId="0" applyFont="1" applyFill="1" applyBorder="1" applyAlignment="1">
      <alignment horizontal="center"/>
    </xf>
    <xf numFmtId="0" fontId="8" fillId="2" borderId="32" xfId="0" applyFont="1" applyFill="1" applyBorder="1" applyAlignment="1">
      <alignment horizontal="center"/>
    </xf>
    <xf numFmtId="0" fontId="8" fillId="2" borderId="51" xfId="0" applyFont="1" applyFill="1" applyBorder="1" applyAlignment="1">
      <alignment horizontal="center"/>
    </xf>
    <xf numFmtId="0" fontId="8" fillId="2" borderId="52" xfId="0" applyFont="1" applyFill="1" applyBorder="1" applyAlignment="1">
      <alignment horizontal="center"/>
    </xf>
    <xf numFmtId="0" fontId="8" fillId="2" borderId="53" xfId="0" applyFont="1" applyFill="1" applyBorder="1" applyAlignment="1">
      <alignment horizontal="center"/>
    </xf>
    <xf numFmtId="3" fontId="1" fillId="0" borderId="43" xfId="0" applyNumberFormat="1" applyFont="1" applyBorder="1"/>
    <xf numFmtId="0" fontId="8" fillId="2" borderId="13" xfId="0" applyFont="1" applyFill="1" applyBorder="1"/>
    <xf numFmtId="0" fontId="8" fillId="2" borderId="14" xfId="0" applyFont="1" applyFill="1" applyBorder="1"/>
    <xf numFmtId="3" fontId="8" fillId="2" borderId="32" xfId="0" applyNumberFormat="1" applyFont="1" applyFill="1" applyBorder="1"/>
    <xf numFmtId="3" fontId="8" fillId="2" borderId="51" xfId="0" applyNumberFormat="1" applyFont="1" applyFill="1" applyBorder="1"/>
    <xf numFmtId="3" fontId="8" fillId="2" borderId="52" xfId="0" applyNumberFormat="1" applyFont="1" applyFill="1" applyBorder="1"/>
    <xf numFmtId="3" fontId="8" fillId="2" borderId="53" xfId="0" applyNumberFormat="1" applyFont="1" applyFill="1" applyBorder="1"/>
    <xf numFmtId="3" fontId="3" fillId="0" borderId="0" xfId="0" applyNumberFormat="1" applyFont="1" applyAlignment="1">
      <alignment horizontal="centerContinuous"/>
    </xf>
    <xf numFmtId="0" fontId="1" fillId="2" borderId="42" xfId="0" applyFont="1" applyFill="1" applyBorder="1"/>
    <xf numFmtId="0" fontId="8" fillId="2" borderId="54" xfId="0" applyFont="1" applyFill="1" applyBorder="1" applyAlignment="1">
      <alignment horizontal="right"/>
    </xf>
    <xf numFmtId="0" fontId="8" fillId="2" borderId="20" xfId="0" applyFont="1" applyFill="1" applyBorder="1" applyAlignment="1">
      <alignment horizontal="right"/>
    </xf>
    <xf numFmtId="0" fontId="8" fillId="2" borderId="19" xfId="0" applyFont="1" applyFill="1" applyBorder="1" applyAlignment="1">
      <alignment horizontal="center"/>
    </xf>
    <xf numFmtId="4" fontId="5" fillId="2" borderId="20" xfId="0" applyNumberFormat="1" applyFont="1" applyFill="1" applyBorder="1" applyAlignment="1">
      <alignment horizontal="right"/>
    </xf>
    <xf numFmtId="4" fontId="5" fillId="2" borderId="42" xfId="0" applyNumberFormat="1" applyFont="1" applyFill="1" applyBorder="1" applyAlignment="1">
      <alignment horizontal="right"/>
    </xf>
    <xf numFmtId="0" fontId="1" fillId="0" borderId="28" xfId="0" applyFont="1" applyBorder="1"/>
    <xf numFmtId="3" fontId="1" fillId="0" borderId="35" xfId="0" applyNumberFormat="1" applyFont="1" applyBorder="1" applyAlignment="1">
      <alignment horizontal="right"/>
    </xf>
    <xf numFmtId="165" fontId="1" fillId="0" borderId="1" xfId="0" applyNumberFormat="1" applyFont="1" applyBorder="1" applyAlignment="1">
      <alignment horizontal="right"/>
    </xf>
    <xf numFmtId="3" fontId="1" fillId="0" borderId="44" xfId="0" applyNumberFormat="1" applyFont="1" applyBorder="1" applyAlignment="1">
      <alignment horizontal="right"/>
    </xf>
    <xf numFmtId="4" fontId="1" fillId="0" borderId="34" xfId="0" applyNumberFormat="1" applyFont="1" applyBorder="1" applyAlignment="1">
      <alignment horizontal="right"/>
    </xf>
    <xf numFmtId="3" fontId="1" fillId="0" borderId="28" xfId="0" applyNumberFormat="1" applyFont="1" applyBorder="1" applyAlignment="1">
      <alignment horizontal="right"/>
    </xf>
    <xf numFmtId="0" fontId="1" fillId="2" borderId="38" xfId="0" applyFont="1" applyFill="1" applyBorder="1"/>
    <xf numFmtId="0" fontId="8" fillId="2" borderId="39" xfId="0" applyFont="1" applyFill="1" applyBorder="1"/>
    <xf numFmtId="0" fontId="1" fillId="2" borderId="39" xfId="0" applyFont="1" applyFill="1" applyBorder="1"/>
    <xf numFmtId="4" fontId="1" fillId="2" borderId="55" xfId="0" applyNumberFormat="1" applyFont="1" applyFill="1" applyBorder="1"/>
    <xf numFmtId="4" fontId="1" fillId="2" borderId="38" xfId="0" applyNumberFormat="1" applyFont="1" applyFill="1" applyBorder="1"/>
    <xf numFmtId="4" fontId="1" fillId="2" borderId="39" xfId="0" applyNumberFormat="1" applyFont="1" applyFill="1" applyBorder="1"/>
    <xf numFmtId="3" fontId="4" fillId="0" borderId="0" xfId="0" applyNumberFormat="1" applyFont="1"/>
    <xf numFmtId="4" fontId="4" fillId="0" borderId="0" xfId="0" applyNumberFormat="1" applyFont="1"/>
    <xf numFmtId="0" fontId="1" fillId="0" borderId="0" xfId="20" applyFont="1">
      <alignment/>
      <protection/>
    </xf>
    <xf numFmtId="0" fontId="11" fillId="0" borderId="0" xfId="20" applyFont="1" applyAlignment="1">
      <alignment horizontal="centerContinuous"/>
      <protection/>
    </xf>
    <xf numFmtId="0" fontId="12" fillId="0" borderId="0" xfId="20" applyFont="1" applyAlignment="1">
      <alignment horizontal="centerContinuous"/>
      <protection/>
    </xf>
    <xf numFmtId="0" fontId="12" fillId="0" borderId="0" xfId="20" applyFont="1" applyAlignment="1">
      <alignment horizontal="right"/>
      <protection/>
    </xf>
    <xf numFmtId="0" fontId="1" fillId="0" borderId="47" xfId="20" applyFont="1" applyBorder="1">
      <alignment/>
      <protection/>
    </xf>
    <xf numFmtId="0" fontId="4" fillId="0" borderId="48" xfId="20" applyFont="1" applyBorder="1" applyAlignment="1">
      <alignment horizontal="right"/>
      <protection/>
    </xf>
    <xf numFmtId="49" fontId="1" fillId="0" borderId="47" xfId="20" applyNumberFormat="1" applyFont="1" applyBorder="1" applyAlignment="1">
      <alignment horizontal="left"/>
      <protection/>
    </xf>
    <xf numFmtId="0" fontId="1" fillId="0" borderId="49" xfId="20" applyFont="1" applyBorder="1">
      <alignment/>
      <protection/>
    </xf>
    <xf numFmtId="0" fontId="1" fillId="0" borderId="50" xfId="20" applyFont="1" applyBorder="1">
      <alignment/>
      <protection/>
    </xf>
    <xf numFmtId="0" fontId="4" fillId="0" borderId="0" xfId="20" applyFont="1">
      <alignment/>
      <protection/>
    </xf>
    <xf numFmtId="0" fontId="1" fillId="0" borderId="0" xfId="20" applyFont="1" applyAlignment="1">
      <alignment horizontal="right"/>
      <protection/>
    </xf>
    <xf numFmtId="0" fontId="1" fillId="0" borderId="0" xfId="20" applyFont="1" applyAlignment="1">
      <alignment/>
      <protection/>
    </xf>
    <xf numFmtId="49" fontId="4" fillId="2" borderId="1" xfId="20" applyNumberFormat="1" applyFont="1" applyFill="1" applyBorder="1">
      <alignment/>
      <protection/>
    </xf>
    <xf numFmtId="0" fontId="4" fillId="2" borderId="6" xfId="20" applyFont="1" applyFill="1" applyBorder="1" applyAlignment="1">
      <alignment horizontal="center"/>
      <protection/>
    </xf>
    <xf numFmtId="0" fontId="4" fillId="2" borderId="6" xfId="20" applyNumberFormat="1" applyFont="1" applyFill="1" applyBorder="1" applyAlignment="1">
      <alignment horizontal="center"/>
      <protection/>
    </xf>
    <xf numFmtId="0" fontId="4" fillId="2" borderId="1" xfId="20" applyFont="1" applyFill="1" applyBorder="1" applyAlignment="1">
      <alignment horizontal="center"/>
      <protection/>
    </xf>
    <xf numFmtId="0" fontId="4" fillId="2" borderId="1" xfId="20" applyFont="1" applyFill="1" applyBorder="1" applyAlignment="1">
      <alignment horizontal="center" wrapText="1"/>
      <protection/>
    </xf>
    <xf numFmtId="0" fontId="8" fillId="0" borderId="17" xfId="20" applyFont="1" applyBorder="1" applyAlignment="1">
      <alignment horizontal="center"/>
      <protection/>
    </xf>
    <xf numFmtId="49" fontId="8" fillId="0" borderId="17" xfId="20" applyNumberFormat="1" applyFont="1" applyBorder="1" applyAlignment="1">
      <alignment horizontal="left"/>
      <protection/>
    </xf>
    <xf numFmtId="0" fontId="8" fillId="0" borderId="4" xfId="20" applyFont="1" applyBorder="1">
      <alignment/>
      <protection/>
    </xf>
    <xf numFmtId="0" fontId="1" fillId="0" borderId="5" xfId="20" applyFont="1" applyBorder="1" applyAlignment="1">
      <alignment horizontal="center"/>
      <protection/>
    </xf>
    <xf numFmtId="0" fontId="1" fillId="0" borderId="5" xfId="20" applyNumberFormat="1" applyFont="1" applyBorder="1" applyAlignment="1">
      <alignment horizontal="right"/>
      <protection/>
    </xf>
    <xf numFmtId="0" fontId="1" fillId="0" borderId="6" xfId="20" applyNumberFormat="1" applyFont="1" applyBorder="1">
      <alignment/>
      <protection/>
    </xf>
    <xf numFmtId="0" fontId="1" fillId="0" borderId="9" xfId="20" applyNumberFormat="1" applyFont="1" applyFill="1" applyBorder="1">
      <alignment/>
      <protection/>
    </xf>
    <xf numFmtId="0" fontId="1" fillId="0" borderId="15" xfId="20" applyNumberFormat="1" applyFont="1" applyFill="1" applyBorder="1">
      <alignment/>
      <protection/>
    </xf>
    <xf numFmtId="0" fontId="1" fillId="0" borderId="9" xfId="20" applyFont="1" applyFill="1" applyBorder="1">
      <alignment/>
      <protection/>
    </xf>
    <xf numFmtId="0" fontId="1" fillId="0" borderId="15" xfId="20" applyFont="1" applyFill="1" applyBorder="1">
      <alignment/>
      <protection/>
    </xf>
    <xf numFmtId="0" fontId="13" fillId="0" borderId="0" xfId="20" applyFont="1">
      <alignment/>
      <protection/>
    </xf>
    <xf numFmtId="0" fontId="9" fillId="0" borderId="16" xfId="20" applyFont="1" applyBorder="1" applyAlignment="1">
      <alignment horizontal="center" vertical="top"/>
      <protection/>
    </xf>
    <xf numFmtId="49" fontId="9" fillId="0" borderId="16" xfId="20" applyNumberFormat="1" applyFont="1" applyBorder="1" applyAlignment="1">
      <alignment horizontal="left" vertical="top"/>
      <protection/>
    </xf>
    <xf numFmtId="0" fontId="9" fillId="0" borderId="16" xfId="20" applyFont="1" applyBorder="1" applyAlignment="1">
      <alignment vertical="top" wrapText="1"/>
      <protection/>
    </xf>
    <xf numFmtId="49" fontId="9" fillId="0" borderId="16" xfId="20" applyNumberFormat="1" applyFont="1" applyBorder="1" applyAlignment="1">
      <alignment horizontal="center" shrinkToFit="1"/>
      <protection/>
    </xf>
    <xf numFmtId="4" fontId="9" fillId="0" borderId="16" xfId="20" applyNumberFormat="1" applyFont="1" applyBorder="1" applyAlignment="1">
      <alignment horizontal="right"/>
      <protection/>
    </xf>
    <xf numFmtId="4" fontId="9" fillId="0" borderId="16" xfId="20" applyNumberFormat="1" applyFont="1" applyBorder="1">
      <alignment/>
      <protection/>
    </xf>
    <xf numFmtId="168" fontId="9" fillId="0" borderId="16" xfId="20" applyNumberFormat="1" applyFont="1" applyBorder="1">
      <alignment/>
      <protection/>
    </xf>
    <xf numFmtId="4" fontId="9" fillId="0" borderId="15" xfId="20" applyNumberFormat="1" applyFont="1" applyBorder="1">
      <alignment/>
      <protection/>
    </xf>
    <xf numFmtId="0" fontId="4" fillId="0" borderId="17" xfId="20" applyFont="1" applyBorder="1" applyAlignment="1">
      <alignment horizontal="center"/>
      <protection/>
    </xf>
    <xf numFmtId="4" fontId="1" fillId="0" borderId="8" xfId="20" applyNumberFormat="1" applyFont="1" applyBorder="1">
      <alignment/>
      <protection/>
    </xf>
    <xf numFmtId="0" fontId="14" fillId="0" borderId="0" xfId="20" applyFont="1" applyAlignment="1">
      <alignment wrapText="1"/>
      <protection/>
    </xf>
    <xf numFmtId="49" fontId="4" fillId="0" borderId="17" xfId="20" applyNumberFormat="1" applyFont="1" applyBorder="1" applyAlignment="1">
      <alignment horizontal="right"/>
      <protection/>
    </xf>
    <xf numFmtId="4" fontId="15" fillId="5" borderId="56" xfId="20" applyNumberFormat="1" applyFont="1" applyFill="1" applyBorder="1" applyAlignment="1">
      <alignment horizontal="right" wrapText="1"/>
      <protection/>
    </xf>
    <xf numFmtId="0" fontId="15" fillId="0" borderId="8" xfId="0" applyFont="1" applyBorder="1" applyAlignment="1">
      <alignment horizontal="right"/>
    </xf>
    <xf numFmtId="0" fontId="1" fillId="0" borderId="7" xfId="20" applyFont="1" applyBorder="1">
      <alignment/>
      <protection/>
    </xf>
    <xf numFmtId="0" fontId="1" fillId="0" borderId="0" xfId="20" applyFont="1" applyBorder="1">
      <alignment/>
      <protection/>
    </xf>
    <xf numFmtId="0" fontId="1" fillId="2" borderId="1" xfId="20" applyFont="1" applyFill="1" applyBorder="1" applyAlignment="1">
      <alignment horizontal="center"/>
      <protection/>
    </xf>
    <xf numFmtId="49" fontId="17" fillId="2" borderId="1" xfId="20" applyNumberFormat="1" applyFont="1" applyFill="1" applyBorder="1" applyAlignment="1">
      <alignment horizontal="left"/>
      <protection/>
    </xf>
    <xf numFmtId="0" fontId="17" fillId="2" borderId="4" xfId="20" applyFont="1" applyFill="1" applyBorder="1">
      <alignment/>
      <protection/>
    </xf>
    <xf numFmtId="0" fontId="1" fillId="2" borderId="5" xfId="20" applyFont="1" applyFill="1" applyBorder="1" applyAlignment="1">
      <alignment horizontal="center"/>
      <protection/>
    </xf>
    <xf numFmtId="4" fontId="1" fillId="2" borderId="5" xfId="20" applyNumberFormat="1" applyFont="1" applyFill="1" applyBorder="1" applyAlignment="1">
      <alignment horizontal="right"/>
      <protection/>
    </xf>
    <xf numFmtId="4" fontId="1" fillId="2" borderId="6" xfId="20" applyNumberFormat="1" applyFont="1" applyFill="1" applyBorder="1" applyAlignment="1">
      <alignment horizontal="right"/>
      <protection/>
    </xf>
    <xf numFmtId="4" fontId="8" fillId="2" borderId="1" xfId="20" applyNumberFormat="1" applyFont="1" applyFill="1" applyBorder="1">
      <alignment/>
      <protection/>
    </xf>
    <xf numFmtId="0" fontId="1" fillId="2" borderId="5" xfId="20" applyFont="1" applyFill="1" applyBorder="1">
      <alignment/>
      <protection/>
    </xf>
    <xf numFmtId="4" fontId="8" fillId="2" borderId="6" xfId="20" applyNumberFormat="1" applyFont="1" applyFill="1" applyBorder="1">
      <alignment/>
      <protection/>
    </xf>
    <xf numFmtId="3" fontId="1" fillId="0" borderId="0" xfId="20" applyNumberFormat="1" applyFont="1">
      <alignment/>
      <protection/>
    </xf>
    <xf numFmtId="0" fontId="18" fillId="0" borderId="0" xfId="20" applyFont="1" applyAlignment="1">
      <alignment/>
      <protection/>
    </xf>
    <xf numFmtId="0" fontId="19" fillId="0" borderId="0" xfId="20" applyFont="1" applyBorder="1">
      <alignment/>
      <protection/>
    </xf>
    <xf numFmtId="3" fontId="19" fillId="0" borderId="0" xfId="20" applyNumberFormat="1" applyFont="1" applyBorder="1" applyAlignment="1">
      <alignment horizontal="right"/>
      <protection/>
    </xf>
    <xf numFmtId="4" fontId="19" fillId="0" borderId="0" xfId="20" applyNumberFormat="1" applyFont="1" applyBorder="1">
      <alignment/>
      <protection/>
    </xf>
    <xf numFmtId="0" fontId="18" fillId="0" borderId="0" xfId="20" applyFont="1" applyBorder="1" applyAlignment="1">
      <alignment/>
      <protection/>
    </xf>
    <xf numFmtId="0" fontId="1" fillId="0" borderId="0" xfId="20" applyFont="1" applyBorder="1" applyAlignment="1">
      <alignment horizontal="right"/>
      <protection/>
    </xf>
    <xf numFmtId="49" fontId="4" fillId="0" borderId="25" xfId="0" applyNumberFormat="1" applyFont="1" applyBorder="1"/>
    <xf numFmtId="3" fontId="1" fillId="0" borderId="8" xfId="0" applyNumberFormat="1" applyFont="1" applyBorder="1"/>
    <xf numFmtId="3" fontId="1" fillId="0" borderId="17" xfId="0" applyNumberFormat="1" applyFont="1" applyBorder="1"/>
    <xf numFmtId="3" fontId="1" fillId="0" borderId="57" xfId="0" applyNumberFormat="1" applyFont="1" applyBorder="1"/>
    <xf numFmtId="4" fontId="20" fillId="5" borderId="56" xfId="20" applyNumberFormat="1" applyFont="1" applyFill="1" applyBorder="1" applyAlignment="1">
      <alignment horizontal="right" wrapText="1"/>
      <protection/>
    </xf>
    <xf numFmtId="0" fontId="23" fillId="6" borderId="58" xfId="21" applyFont="1" applyFill="1" applyBorder="1" applyAlignment="1">
      <alignment horizontal="center" vertical="center" wrapText="1"/>
      <protection/>
    </xf>
    <xf numFmtId="0" fontId="21" fillId="6" borderId="0" xfId="21" applyFill="1" applyBorder="1" applyAlignment="1">
      <alignment horizontal="right"/>
      <protection/>
    </xf>
    <xf numFmtId="0" fontId="21" fillId="6" borderId="59" xfId="21" applyFill="1" applyBorder="1" applyAlignment="1">
      <alignment horizontal="right"/>
      <protection/>
    </xf>
    <xf numFmtId="0" fontId="24" fillId="6" borderId="0" xfId="21" applyFont="1" applyFill="1" applyBorder="1" applyAlignment="1">
      <alignment horizontal="right"/>
      <protection/>
    </xf>
    <xf numFmtId="0" fontId="23" fillId="6" borderId="58" xfId="21" applyFont="1" applyFill="1" applyBorder="1" applyAlignment="1">
      <alignment horizontal="center" vertical="center" wrapText="1" shrinkToFit="1"/>
      <protection/>
    </xf>
    <xf numFmtId="0" fontId="23" fillId="6" borderId="60" xfId="21" applyFont="1" applyFill="1" applyBorder="1" applyAlignment="1">
      <alignment horizontal="left" vertical="center" wrapText="1"/>
      <protection/>
    </xf>
    <xf numFmtId="0" fontId="23" fillId="7" borderId="61" xfId="21" applyFont="1" applyFill="1" applyBorder="1" applyAlignment="1">
      <alignment horizontal="center" vertical="center" wrapText="1" shrinkToFit="1"/>
      <protection/>
    </xf>
    <xf numFmtId="169" fontId="22" fillId="7" borderId="61" xfId="21" applyNumberFormat="1" applyFont="1" applyFill="1" applyBorder="1" applyAlignment="1">
      <alignment horizontal="center" vertical="center" wrapText="1"/>
      <protection/>
    </xf>
    <xf numFmtId="0" fontId="23" fillId="0" borderId="61" xfId="21" applyFont="1" applyBorder="1" applyAlignment="1">
      <alignment horizontal="left"/>
      <protection/>
    </xf>
    <xf numFmtId="49" fontId="23" fillId="0" borderId="60" xfId="21" applyNumberFormat="1" applyFont="1" applyBorder="1" applyAlignment="1">
      <alignment horizontal="center"/>
      <protection/>
    </xf>
    <xf numFmtId="0" fontId="23" fillId="0" borderId="60" xfId="21" applyFont="1" applyBorder="1" applyAlignment="1">
      <alignment horizontal="center"/>
      <protection/>
    </xf>
    <xf numFmtId="49" fontId="23" fillId="0" borderId="60" xfId="21" applyNumberFormat="1" applyFont="1" applyBorder="1" applyAlignment="1">
      <alignment horizontal="left"/>
      <protection/>
    </xf>
    <xf numFmtId="0" fontId="23" fillId="0" borderId="60" xfId="21" applyFont="1" applyBorder="1" applyAlignment="1">
      <alignment horizontal="right"/>
      <protection/>
    </xf>
    <xf numFmtId="0" fontId="23" fillId="0" borderId="62" xfId="21" applyFont="1" applyBorder="1" applyAlignment="1">
      <alignment horizontal="center"/>
      <protection/>
    </xf>
    <xf numFmtId="49" fontId="26" fillId="0" borderId="63" xfId="21" applyNumberFormat="1" applyFont="1" applyFill="1" applyBorder="1" applyAlignment="1">
      <alignment wrapText="1"/>
      <protection/>
    </xf>
    <xf numFmtId="49" fontId="26" fillId="0" borderId="64" xfId="21" applyNumberFormat="1" applyFont="1" applyFill="1" applyBorder="1" applyAlignment="1">
      <alignment wrapText="1"/>
      <protection/>
    </xf>
    <xf numFmtId="49" fontId="26" fillId="0" borderId="65" xfId="21" applyNumberFormat="1" applyFont="1" applyFill="1" applyBorder="1" applyAlignment="1">
      <alignment wrapText="1"/>
      <protection/>
    </xf>
    <xf numFmtId="49" fontId="27" fillId="0" borderId="63" xfId="21" applyNumberFormat="1" applyFont="1" applyFill="1" applyBorder="1" applyAlignment="1">
      <alignment horizontal="left" wrapText="1"/>
      <protection/>
    </xf>
    <xf numFmtId="49" fontId="21" fillId="0" borderId="3" xfId="21" applyNumberFormat="1" applyFont="1" applyFill="1" applyBorder="1" applyAlignment="1">
      <alignment horizontal="left"/>
      <protection/>
    </xf>
    <xf numFmtId="49" fontId="21" fillId="0" borderId="66" xfId="21" applyNumberFormat="1" applyFont="1" applyFill="1" applyBorder="1" applyAlignment="1">
      <alignment horizontal="left"/>
      <protection/>
    </xf>
    <xf numFmtId="0" fontId="21" fillId="0" borderId="67" xfId="21" applyFont="1" applyFill="1" applyBorder="1" applyAlignment="1">
      <alignment horizontal="left" wrapText="1"/>
      <protection/>
    </xf>
    <xf numFmtId="0" fontId="21" fillId="0" borderId="3" xfId="21" applyFont="1" applyFill="1" applyBorder="1" applyAlignment="1">
      <alignment horizontal="left" wrapText="1"/>
      <protection/>
    </xf>
    <xf numFmtId="49" fontId="26" fillId="0" borderId="64" xfId="21" applyNumberFormat="1" applyFont="1" applyFill="1" applyBorder="1" applyAlignment="1">
      <alignment horizontal="center" wrapText="1"/>
      <protection/>
    </xf>
    <xf numFmtId="49" fontId="28" fillId="0" borderId="13" xfId="21" applyNumberFormat="1" applyFont="1" applyFill="1" applyBorder="1" applyAlignment="1">
      <alignment wrapText="1"/>
      <protection/>
    </xf>
    <xf numFmtId="49" fontId="28" fillId="0" borderId="14" xfId="21" applyNumberFormat="1" applyFont="1" applyFill="1" applyBorder="1" applyAlignment="1">
      <alignment wrapText="1"/>
      <protection/>
    </xf>
    <xf numFmtId="49" fontId="28" fillId="0" borderId="32" xfId="21" applyNumberFormat="1" applyFont="1" applyFill="1" applyBorder="1" applyAlignment="1">
      <alignment wrapText="1"/>
      <protection/>
    </xf>
    <xf numFmtId="49" fontId="21" fillId="0" borderId="67" xfId="21" applyNumberFormat="1" applyFont="1" applyFill="1" applyBorder="1" applyAlignment="1">
      <alignment horizontal="right"/>
      <protection/>
    </xf>
    <xf numFmtId="49" fontId="21" fillId="0" borderId="67" xfId="21" applyNumberFormat="1" applyFont="1" applyFill="1" applyBorder="1" applyAlignment="1">
      <alignment horizontal="left" wrapText="1"/>
      <protection/>
    </xf>
    <xf numFmtId="49" fontId="21" fillId="0" borderId="3" xfId="21" applyNumberFormat="1" applyFont="1" applyFill="1" applyBorder="1" applyAlignment="1">
      <alignment horizontal="right"/>
      <protection/>
    </xf>
    <xf numFmtId="0" fontId="21" fillId="0" borderId="3" xfId="21" applyNumberFormat="1" applyFont="1" applyFill="1" applyBorder="1" applyAlignment="1">
      <alignment horizontal="left" wrapText="1"/>
      <protection/>
    </xf>
    <xf numFmtId="49" fontId="21" fillId="0" borderId="3" xfId="21" applyNumberFormat="1" applyFont="1" applyFill="1" applyBorder="1" applyAlignment="1">
      <alignment horizontal="left" wrapText="1"/>
      <protection/>
    </xf>
    <xf numFmtId="0" fontId="0" fillId="0" borderId="0" xfId="0" applyAlignment="1">
      <alignment wrapText="1"/>
    </xf>
    <xf numFmtId="49" fontId="21" fillId="0" borderId="13" xfId="21" applyNumberFormat="1" applyFont="1" applyFill="1" applyBorder="1" applyAlignment="1">
      <alignment horizontal="right"/>
      <protection/>
    </xf>
    <xf numFmtId="49" fontId="21" fillId="0" borderId="68" xfId="21" applyNumberFormat="1" applyFont="1" applyFill="1" applyBorder="1" applyAlignment="1">
      <alignment horizontal="right"/>
      <protection/>
    </xf>
    <xf numFmtId="49" fontId="21" fillId="0" borderId="69" xfId="21" applyNumberFormat="1" applyFont="1" applyFill="1" applyBorder="1" applyAlignment="1">
      <alignment horizontal="right"/>
      <protection/>
    </xf>
    <xf numFmtId="49" fontId="21" fillId="0" borderId="70" xfId="21" applyNumberFormat="1" applyFont="1" applyFill="1" applyBorder="1" applyAlignment="1">
      <alignment horizontal="right"/>
      <protection/>
    </xf>
    <xf numFmtId="49" fontId="21" fillId="0" borderId="26" xfId="21" applyNumberFormat="1" applyFont="1" applyFill="1" applyBorder="1" applyAlignment="1">
      <alignment horizontal="right"/>
      <protection/>
    </xf>
    <xf numFmtId="0" fontId="21" fillId="0" borderId="1" xfId="21" applyFill="1" applyBorder="1" applyAlignment="1">
      <alignment horizontal="right"/>
      <protection/>
    </xf>
    <xf numFmtId="49" fontId="21" fillId="0" borderId="1" xfId="21" applyNumberFormat="1" applyFont="1" applyFill="1" applyBorder="1" applyAlignment="1">
      <alignment horizontal="left"/>
      <protection/>
    </xf>
    <xf numFmtId="49" fontId="21" fillId="0" borderId="71" xfId="21" applyNumberFormat="1" applyFont="1" applyFill="1" applyBorder="1" applyAlignment="1">
      <alignment horizontal="right"/>
      <protection/>
    </xf>
    <xf numFmtId="49" fontId="21" fillId="0" borderId="72" xfId="21" applyNumberFormat="1" applyFont="1" applyFill="1" applyBorder="1" applyAlignment="1">
      <alignment horizontal="right"/>
      <protection/>
    </xf>
    <xf numFmtId="171" fontId="21" fillId="0" borderId="73" xfId="21" applyNumberFormat="1" applyFill="1" applyBorder="1" applyAlignment="1">
      <alignment horizontal="right"/>
      <protection/>
    </xf>
    <xf numFmtId="171" fontId="21" fillId="0" borderId="74" xfId="21" applyNumberFormat="1" applyFill="1" applyBorder="1" applyAlignment="1">
      <alignment horizontal="right"/>
      <protection/>
    </xf>
    <xf numFmtId="0" fontId="21" fillId="0" borderId="75" xfId="21" applyFont="1" applyFill="1" applyBorder="1" applyAlignment="1">
      <alignment horizontal="left" wrapText="1"/>
      <protection/>
    </xf>
    <xf numFmtId="0" fontId="21" fillId="0" borderId="1" xfId="21" applyFont="1" applyFill="1" applyBorder="1" applyAlignment="1">
      <alignment horizontal="left" wrapText="1"/>
      <protection/>
    </xf>
    <xf numFmtId="0" fontId="21" fillId="0" borderId="76" xfId="21" applyFill="1" applyBorder="1" applyAlignment="1">
      <alignment horizontal="right"/>
      <protection/>
    </xf>
    <xf numFmtId="49" fontId="21" fillId="0" borderId="76" xfId="21" applyNumberFormat="1" applyFont="1" applyFill="1" applyBorder="1" applyAlignment="1">
      <alignment horizontal="left"/>
      <protection/>
    </xf>
    <xf numFmtId="0" fontId="21" fillId="0" borderId="1" xfId="21" applyFont="1" applyFill="1" applyBorder="1" applyAlignment="1">
      <alignment horizontal="left"/>
      <protection/>
    </xf>
    <xf numFmtId="0" fontId="21" fillId="0" borderId="76" xfId="21" applyFont="1" applyFill="1" applyBorder="1" applyAlignment="1">
      <alignment horizontal="left" wrapText="1"/>
      <protection/>
    </xf>
    <xf numFmtId="0" fontId="21" fillId="0" borderId="77" xfId="21" applyFont="1" applyFill="1" applyBorder="1" applyAlignment="1">
      <alignment horizontal="left"/>
      <protection/>
    </xf>
    <xf numFmtId="0" fontId="21" fillId="0" borderId="16" xfId="21" applyFill="1" applyBorder="1" applyAlignment="1">
      <alignment horizontal="right"/>
      <protection/>
    </xf>
    <xf numFmtId="49" fontId="21" fillId="0" borderId="16" xfId="21" applyNumberFormat="1" applyFont="1" applyFill="1" applyBorder="1" applyAlignment="1">
      <alignment horizontal="left"/>
      <protection/>
    </xf>
    <xf numFmtId="0" fontId="21" fillId="0" borderId="3" xfId="21" applyFont="1" applyFill="1" applyBorder="1" applyAlignment="1">
      <alignment horizontal="left"/>
      <protection/>
    </xf>
    <xf numFmtId="49" fontId="21" fillId="0" borderId="66" xfId="21" applyNumberFormat="1" applyFont="1" applyFill="1" applyBorder="1" applyAlignment="1">
      <alignment horizontal="left" wrapText="1"/>
      <protection/>
    </xf>
    <xf numFmtId="0" fontId="0" fillId="0" borderId="0" xfId="0" applyAlignment="1">
      <alignment/>
    </xf>
    <xf numFmtId="0" fontId="23" fillId="6" borderId="58" xfId="21" applyFont="1" applyFill="1" applyBorder="1" applyAlignment="1">
      <alignment horizontal="center" wrapText="1"/>
      <protection/>
    </xf>
    <xf numFmtId="0" fontId="23" fillId="6" borderId="58" xfId="21" applyFont="1" applyFill="1" applyBorder="1" applyAlignment="1">
      <alignment horizontal="center" wrapText="1" shrinkToFit="1"/>
      <protection/>
    </xf>
    <xf numFmtId="0" fontId="23" fillId="6" borderId="60" xfId="21" applyFont="1" applyFill="1" applyBorder="1" applyAlignment="1">
      <alignment horizontal="left" wrapText="1"/>
      <protection/>
    </xf>
    <xf numFmtId="0" fontId="23" fillId="7" borderId="61" xfId="21" applyFont="1" applyFill="1" applyBorder="1" applyAlignment="1">
      <alignment horizontal="center" wrapText="1" shrinkToFit="1"/>
      <protection/>
    </xf>
    <xf numFmtId="169" fontId="22" fillId="7" borderId="61" xfId="21" applyNumberFormat="1" applyFont="1" applyFill="1" applyBorder="1" applyAlignment="1">
      <alignment horizontal="center" wrapText="1"/>
      <protection/>
    </xf>
    <xf numFmtId="49" fontId="28" fillId="0" borderId="14" xfId="21" applyNumberFormat="1" applyFont="1" applyFill="1" applyBorder="1" applyAlignment="1">
      <alignment horizontal="center" wrapText="1"/>
      <protection/>
    </xf>
    <xf numFmtId="0" fontId="21" fillId="0" borderId="78" xfId="21" applyFill="1" applyBorder="1" applyAlignment="1">
      <alignment horizontal="right"/>
      <protection/>
    </xf>
    <xf numFmtId="170" fontId="21" fillId="0" borderId="79" xfId="21" applyNumberFormat="1" applyFill="1" applyBorder="1" applyAlignment="1">
      <alignment/>
      <protection/>
    </xf>
    <xf numFmtId="0" fontId="21" fillId="0" borderId="80" xfId="21" applyFill="1" applyBorder="1" applyAlignment="1">
      <alignment horizontal="right"/>
      <protection/>
    </xf>
    <xf numFmtId="170" fontId="21" fillId="0" borderId="81" xfId="21" applyNumberFormat="1" applyFill="1" applyBorder="1" applyAlignment="1">
      <alignment/>
      <protection/>
    </xf>
    <xf numFmtId="0" fontId="21" fillId="0" borderId="82" xfId="21" applyFill="1" applyBorder="1" applyAlignment="1">
      <alignment horizontal="right"/>
      <protection/>
    </xf>
    <xf numFmtId="170" fontId="21" fillId="0" borderId="83" xfId="21" applyNumberFormat="1" applyFill="1" applyBorder="1" applyAlignment="1">
      <alignment/>
      <protection/>
    </xf>
    <xf numFmtId="0" fontId="21" fillId="0" borderId="84" xfId="21" applyFill="1" applyBorder="1" applyAlignment="1">
      <alignment horizontal="right"/>
      <protection/>
    </xf>
    <xf numFmtId="49" fontId="28" fillId="0" borderId="13" xfId="21" applyNumberFormat="1" applyFont="1" applyFill="1" applyBorder="1" applyAlignment="1">
      <alignment/>
      <protection/>
    </xf>
    <xf numFmtId="49" fontId="28" fillId="0" borderId="14" xfId="21" applyNumberFormat="1" applyFont="1" applyFill="1" applyBorder="1" applyAlignment="1">
      <alignment horizontal="center"/>
      <protection/>
    </xf>
    <xf numFmtId="49" fontId="28" fillId="0" borderId="32" xfId="21" applyNumberFormat="1" applyFont="1" applyFill="1" applyBorder="1" applyAlignment="1">
      <alignment/>
      <protection/>
    </xf>
    <xf numFmtId="0" fontId="21" fillId="0" borderId="68" xfId="21" applyFill="1" applyBorder="1" applyAlignment="1">
      <alignment horizontal="right"/>
      <protection/>
    </xf>
    <xf numFmtId="49" fontId="21" fillId="0" borderId="75" xfId="21" applyNumberFormat="1" applyFont="1" applyFill="1" applyBorder="1" applyAlignment="1">
      <alignment horizontal="left" wrapText="1"/>
      <protection/>
    </xf>
    <xf numFmtId="170" fontId="21" fillId="0" borderId="73" xfId="21" applyNumberFormat="1" applyFill="1" applyBorder="1" applyAlignment="1">
      <alignment/>
      <protection/>
    </xf>
    <xf numFmtId="0" fontId="21" fillId="0" borderId="85" xfId="21" applyFill="1" applyBorder="1" applyAlignment="1">
      <alignment horizontal="right"/>
      <protection/>
    </xf>
    <xf numFmtId="170" fontId="21" fillId="0" borderId="86" xfId="21" applyNumberFormat="1" applyFill="1" applyBorder="1" applyAlignment="1">
      <alignment/>
      <protection/>
    </xf>
    <xf numFmtId="170" fontId="21" fillId="0" borderId="74" xfId="21" applyNumberFormat="1" applyFill="1" applyBorder="1" applyAlignment="1">
      <alignment/>
      <protection/>
    </xf>
    <xf numFmtId="0" fontId="21" fillId="0" borderId="69" xfId="21" applyFill="1" applyBorder="1" applyAlignment="1">
      <alignment horizontal="right"/>
      <protection/>
    </xf>
    <xf numFmtId="0" fontId="21" fillId="0" borderId="72" xfId="21" applyFill="1" applyBorder="1" applyAlignment="1">
      <alignment horizontal="right"/>
      <protection/>
    </xf>
    <xf numFmtId="49" fontId="21" fillId="0" borderId="87" xfId="21" applyNumberFormat="1" applyFont="1" applyFill="1" applyBorder="1" applyAlignment="1">
      <alignment horizontal="left" wrapText="1"/>
      <protection/>
    </xf>
    <xf numFmtId="170" fontId="21" fillId="0" borderId="88" xfId="21" applyNumberFormat="1" applyFill="1" applyBorder="1" applyAlignment="1">
      <alignment/>
      <protection/>
    </xf>
    <xf numFmtId="0" fontId="21" fillId="0" borderId="66" xfId="21" applyNumberFormat="1" applyFont="1" applyFill="1" applyBorder="1" applyAlignment="1">
      <alignment horizontal="left" wrapText="1"/>
      <protection/>
    </xf>
    <xf numFmtId="0" fontId="29" fillId="0" borderId="14" xfId="21" applyNumberFormat="1" applyFont="1" applyFill="1" applyBorder="1" applyAlignment="1">
      <alignment horizontal="center" wrapText="1"/>
      <protection/>
    </xf>
    <xf numFmtId="170" fontId="21" fillId="0" borderId="32" xfId="21" applyNumberFormat="1" applyFill="1" applyBorder="1" applyAlignment="1">
      <alignment/>
      <protection/>
    </xf>
    <xf numFmtId="0" fontId="30" fillId="0" borderId="67" xfId="21" applyNumberFormat="1" applyFont="1" applyFill="1" applyBorder="1" applyAlignment="1">
      <alignment horizontal="center" wrapText="1"/>
      <protection/>
    </xf>
    <xf numFmtId="0" fontId="30" fillId="0" borderId="75" xfId="21" applyNumberFormat="1" applyFont="1" applyFill="1" applyBorder="1" applyAlignment="1">
      <alignment horizontal="center" wrapText="1"/>
      <protection/>
    </xf>
    <xf numFmtId="170" fontId="21" fillId="0" borderId="89" xfId="21" applyNumberFormat="1" applyFill="1" applyBorder="1" applyAlignment="1">
      <alignment/>
      <protection/>
    </xf>
    <xf numFmtId="49" fontId="21" fillId="0" borderId="1" xfId="21" applyNumberFormat="1" applyFont="1" applyFill="1" applyBorder="1" applyAlignment="1">
      <alignment horizontal="left" wrapText="1"/>
      <protection/>
    </xf>
    <xf numFmtId="170" fontId="21" fillId="0" borderId="24" xfId="21" applyNumberFormat="1" applyFill="1" applyBorder="1" applyAlignment="1">
      <alignment/>
      <protection/>
    </xf>
    <xf numFmtId="49" fontId="21" fillId="0" borderId="90" xfId="21" applyNumberFormat="1" applyFont="1" applyFill="1" applyBorder="1" applyAlignment="1">
      <alignment horizontal="left" wrapText="1"/>
      <protection/>
    </xf>
    <xf numFmtId="170" fontId="21" fillId="0" borderId="91" xfId="21" applyNumberFormat="1" applyFill="1" applyBorder="1" applyAlignment="1">
      <alignment/>
      <protection/>
    </xf>
    <xf numFmtId="0" fontId="31" fillId="0" borderId="14" xfId="21" applyNumberFormat="1" applyFont="1" applyFill="1" applyBorder="1" applyAlignment="1">
      <alignment horizontal="center" wrapText="1"/>
      <protection/>
    </xf>
    <xf numFmtId="49" fontId="28" fillId="0" borderId="13" xfId="21" applyNumberFormat="1" applyFont="1" applyFill="1" applyBorder="1" applyAlignment="1">
      <alignment horizontal="center" wrapText="1"/>
      <protection/>
    </xf>
    <xf numFmtId="49" fontId="28" fillId="0" borderId="32" xfId="21" applyNumberFormat="1" applyFont="1" applyFill="1" applyBorder="1" applyAlignment="1">
      <alignment horizontal="center" wrapText="1"/>
      <protection/>
    </xf>
    <xf numFmtId="0" fontId="21" fillId="0" borderId="63" xfId="21" applyFill="1" applyBorder="1" applyAlignment="1">
      <alignment horizontal="right"/>
      <protection/>
    </xf>
    <xf numFmtId="0" fontId="21" fillId="0" borderId="92" xfId="21" applyFill="1" applyBorder="1" applyAlignment="1">
      <alignment horizontal="right"/>
      <protection/>
    </xf>
    <xf numFmtId="0" fontId="21" fillId="0" borderId="70" xfId="21" applyFill="1" applyBorder="1" applyAlignment="1">
      <alignment horizontal="right"/>
      <protection/>
    </xf>
    <xf numFmtId="0" fontId="21" fillId="0" borderId="93" xfId="21" applyFill="1" applyBorder="1" applyAlignment="1">
      <alignment horizontal="right"/>
      <protection/>
    </xf>
    <xf numFmtId="49" fontId="21" fillId="0" borderId="77" xfId="21" applyNumberFormat="1" applyFont="1" applyFill="1" applyBorder="1" applyAlignment="1">
      <alignment horizontal="left" wrapText="1"/>
      <protection/>
    </xf>
    <xf numFmtId="170" fontId="21" fillId="0" borderId="37" xfId="21" applyNumberFormat="1" applyFill="1" applyBorder="1" applyAlignment="1">
      <alignment/>
      <protection/>
    </xf>
    <xf numFmtId="49" fontId="28" fillId="0" borderId="94" xfId="21" applyNumberFormat="1" applyFont="1" applyFill="1" applyBorder="1" applyAlignment="1">
      <alignment wrapText="1"/>
      <protection/>
    </xf>
    <xf numFmtId="49" fontId="28" fillId="0" borderId="12" xfId="21" applyNumberFormat="1" applyFont="1" applyFill="1" applyBorder="1" applyAlignment="1">
      <alignment horizontal="center" wrapText="1"/>
      <protection/>
    </xf>
    <xf numFmtId="49" fontId="28" fillId="0" borderId="95" xfId="21" applyNumberFormat="1" applyFont="1" applyFill="1" applyBorder="1" applyAlignment="1">
      <alignment wrapText="1"/>
      <protection/>
    </xf>
    <xf numFmtId="49" fontId="28" fillId="0" borderId="63" xfId="21" applyNumberFormat="1" applyFont="1" applyFill="1" applyBorder="1" applyAlignment="1">
      <alignment wrapText="1"/>
      <protection/>
    </xf>
    <xf numFmtId="49" fontId="28" fillId="0" borderId="64" xfId="21" applyNumberFormat="1" applyFont="1" applyFill="1" applyBorder="1" applyAlignment="1">
      <alignment horizontal="center" wrapText="1"/>
      <protection/>
    </xf>
    <xf numFmtId="49" fontId="28" fillId="0" borderId="64" xfId="21" applyNumberFormat="1" applyFont="1" applyFill="1" applyBorder="1" applyAlignment="1">
      <alignment wrapText="1"/>
      <protection/>
    </xf>
    <xf numFmtId="49" fontId="28" fillId="0" borderId="65" xfId="21" applyNumberFormat="1" applyFont="1" applyFill="1" applyBorder="1" applyAlignment="1">
      <alignment wrapText="1"/>
      <protection/>
    </xf>
    <xf numFmtId="0" fontId="21" fillId="0" borderId="54" xfId="21" applyFill="1" applyBorder="1" applyAlignment="1">
      <alignment horizontal="right"/>
      <protection/>
    </xf>
    <xf numFmtId="49" fontId="21" fillId="0" borderId="76" xfId="21" applyNumberFormat="1" applyFont="1" applyFill="1" applyBorder="1" applyAlignment="1">
      <alignment horizontal="left" wrapText="1"/>
      <protection/>
    </xf>
    <xf numFmtId="170" fontId="21" fillId="0" borderId="96" xfId="21" applyNumberFormat="1" applyFill="1" applyBorder="1" applyAlignment="1">
      <alignment/>
      <protection/>
    </xf>
    <xf numFmtId="0" fontId="21" fillId="0" borderId="26" xfId="21" applyFill="1" applyBorder="1" applyAlignment="1">
      <alignment horizontal="right"/>
      <protection/>
    </xf>
    <xf numFmtId="0" fontId="21" fillId="0" borderId="97" xfId="21" applyFill="1" applyBorder="1" applyAlignment="1">
      <alignment horizontal="right"/>
      <protection/>
    </xf>
    <xf numFmtId="49" fontId="28" fillId="0" borderId="25" xfId="21" applyNumberFormat="1" applyFont="1" applyFill="1" applyBorder="1" applyAlignment="1">
      <alignment wrapText="1"/>
      <protection/>
    </xf>
    <xf numFmtId="49" fontId="28" fillId="0" borderId="0" xfId="21" applyNumberFormat="1" applyFont="1" applyFill="1" applyBorder="1" applyAlignment="1">
      <alignment horizontal="center" wrapText="1"/>
      <protection/>
    </xf>
    <xf numFmtId="49" fontId="28" fillId="0" borderId="0" xfId="21" applyNumberFormat="1" applyFont="1" applyFill="1" applyBorder="1" applyAlignment="1">
      <alignment wrapText="1"/>
      <protection/>
    </xf>
    <xf numFmtId="49" fontId="28" fillId="0" borderId="43" xfId="21" applyNumberFormat="1" applyFont="1" applyFill="1" applyBorder="1" applyAlignment="1">
      <alignment wrapText="1"/>
      <protection/>
    </xf>
    <xf numFmtId="49" fontId="21" fillId="0" borderId="16" xfId="21" applyNumberFormat="1" applyFont="1" applyFill="1" applyBorder="1" applyAlignment="1">
      <alignment horizontal="left" wrapText="1"/>
      <protection/>
    </xf>
    <xf numFmtId="170" fontId="21" fillId="0" borderId="16" xfId="21" applyNumberFormat="1" applyFill="1" applyBorder="1" applyAlignment="1">
      <alignment/>
      <protection/>
    </xf>
    <xf numFmtId="49" fontId="21" fillId="0" borderId="21" xfId="21" applyNumberFormat="1" applyFont="1" applyFill="1" applyBorder="1" applyAlignment="1">
      <alignment horizontal="left" wrapText="1"/>
      <protection/>
    </xf>
    <xf numFmtId="170" fontId="21" fillId="0" borderId="22" xfId="21" applyNumberFormat="1" applyFill="1" applyBorder="1" applyAlignment="1">
      <alignment/>
      <protection/>
    </xf>
    <xf numFmtId="170" fontId="21" fillId="0" borderId="98" xfId="21" applyNumberFormat="1" applyFill="1" applyBorder="1" applyAlignment="1">
      <alignment/>
      <protection/>
    </xf>
    <xf numFmtId="0" fontId="21" fillId="0" borderId="99" xfId="21" applyFill="1" applyBorder="1" applyAlignment="1">
      <alignment horizontal="right"/>
      <protection/>
    </xf>
    <xf numFmtId="0" fontId="21" fillId="0" borderId="100" xfId="21" applyFill="1" applyBorder="1" applyAlignment="1">
      <alignment horizontal="right"/>
      <protection/>
    </xf>
    <xf numFmtId="49" fontId="21" fillId="0" borderId="52" xfId="21" applyNumberFormat="1" applyFont="1" applyFill="1" applyBorder="1" applyAlignment="1">
      <alignment horizontal="left" wrapText="1"/>
      <protection/>
    </xf>
    <xf numFmtId="170" fontId="21" fillId="0" borderId="53" xfId="21" applyNumberFormat="1" applyFill="1" applyBorder="1" applyAlignment="1">
      <alignment/>
      <protection/>
    </xf>
    <xf numFmtId="0" fontId="21" fillId="0" borderId="67" xfId="21" applyFill="1" applyBorder="1" applyAlignment="1">
      <alignment horizontal="center"/>
      <protection/>
    </xf>
    <xf numFmtId="49" fontId="21" fillId="0" borderId="67" xfId="21" applyNumberFormat="1" applyFont="1" applyFill="1" applyBorder="1" applyAlignment="1">
      <alignment horizontal="center"/>
      <protection/>
    </xf>
    <xf numFmtId="0" fontId="21" fillId="0" borderId="3" xfId="21" applyFill="1" applyBorder="1" applyAlignment="1">
      <alignment horizontal="center"/>
      <protection/>
    </xf>
    <xf numFmtId="49" fontId="21" fillId="0" borderId="3" xfId="21" applyNumberFormat="1" applyFont="1" applyFill="1" applyBorder="1" applyAlignment="1">
      <alignment horizontal="center"/>
      <protection/>
    </xf>
    <xf numFmtId="0" fontId="21" fillId="0" borderId="66" xfId="21" applyFill="1" applyBorder="1" applyAlignment="1">
      <alignment horizontal="center"/>
      <protection/>
    </xf>
    <xf numFmtId="49" fontId="21" fillId="0" borderId="66" xfId="21" applyNumberFormat="1" applyFont="1" applyFill="1" applyBorder="1" applyAlignment="1">
      <alignment horizontal="center"/>
      <protection/>
    </xf>
    <xf numFmtId="0" fontId="21" fillId="0" borderId="101" xfId="21" applyFill="1" applyBorder="1" applyAlignment="1">
      <alignment horizontal="center"/>
      <protection/>
    </xf>
    <xf numFmtId="0" fontId="21" fillId="0" borderId="75" xfId="21" applyFill="1" applyBorder="1" applyAlignment="1">
      <alignment horizontal="center"/>
      <protection/>
    </xf>
    <xf numFmtId="49" fontId="21" fillId="0" borderId="75" xfId="21" applyNumberFormat="1" applyFont="1" applyFill="1" applyBorder="1" applyAlignment="1">
      <alignment horizontal="center"/>
      <protection/>
    </xf>
    <xf numFmtId="0" fontId="21" fillId="0" borderId="87" xfId="21" applyFill="1" applyBorder="1" applyAlignment="1">
      <alignment horizontal="center"/>
      <protection/>
    </xf>
    <xf numFmtId="49" fontId="21" fillId="0" borderId="87" xfId="21" applyNumberFormat="1" applyFont="1" applyFill="1" applyBorder="1" applyAlignment="1">
      <alignment horizontal="center"/>
      <protection/>
    </xf>
    <xf numFmtId="0" fontId="21" fillId="0" borderId="14" xfId="21" applyFill="1" applyBorder="1" applyAlignment="1">
      <alignment horizontal="center"/>
      <protection/>
    </xf>
    <xf numFmtId="49" fontId="21" fillId="0" borderId="14" xfId="21" applyNumberFormat="1" applyFont="1" applyFill="1" applyBorder="1" applyAlignment="1">
      <alignment horizontal="center"/>
      <protection/>
    </xf>
    <xf numFmtId="0" fontId="21" fillId="0" borderId="1" xfId="21" applyFill="1" applyBorder="1" applyAlignment="1">
      <alignment horizontal="center"/>
      <protection/>
    </xf>
    <xf numFmtId="49" fontId="21" fillId="0" borderId="1" xfId="21" applyNumberFormat="1" applyFont="1" applyFill="1" applyBorder="1" applyAlignment="1">
      <alignment horizontal="center"/>
      <protection/>
    </xf>
    <xf numFmtId="0" fontId="21" fillId="0" borderId="90" xfId="21" applyFill="1" applyBorder="1" applyAlignment="1">
      <alignment horizontal="center"/>
      <protection/>
    </xf>
    <xf numFmtId="49" fontId="21" fillId="0" borderId="90" xfId="21" applyNumberFormat="1" applyFont="1" applyFill="1" applyBorder="1" applyAlignment="1">
      <alignment horizontal="center"/>
      <protection/>
    </xf>
    <xf numFmtId="0" fontId="21" fillId="0" borderId="77" xfId="21" applyFill="1" applyBorder="1" applyAlignment="1">
      <alignment horizontal="center"/>
      <protection/>
    </xf>
    <xf numFmtId="49" fontId="21" fillId="0" borderId="77" xfId="21" applyNumberFormat="1" applyFont="1" applyFill="1" applyBorder="1" applyAlignment="1">
      <alignment horizontal="center"/>
      <protection/>
    </xf>
    <xf numFmtId="0" fontId="21" fillId="0" borderId="76" xfId="21" applyFill="1" applyBorder="1" applyAlignment="1">
      <alignment horizontal="center"/>
      <protection/>
    </xf>
    <xf numFmtId="49" fontId="21" fillId="0" borderId="76" xfId="21" applyNumberFormat="1" applyFont="1" applyFill="1" applyBorder="1" applyAlignment="1">
      <alignment horizontal="center"/>
      <protection/>
    </xf>
    <xf numFmtId="0" fontId="21" fillId="0" borderId="1" xfId="21" applyFont="1" applyFill="1" applyBorder="1" applyAlignment="1">
      <alignment horizontal="center"/>
      <protection/>
    </xf>
    <xf numFmtId="0" fontId="21" fillId="0" borderId="77" xfId="21" applyFont="1" applyFill="1" applyBorder="1" applyAlignment="1">
      <alignment horizontal="center"/>
      <protection/>
    </xf>
    <xf numFmtId="0" fontId="21" fillId="0" borderId="16" xfId="21" applyFill="1" applyBorder="1" applyAlignment="1">
      <alignment horizontal="center"/>
      <protection/>
    </xf>
    <xf numFmtId="49" fontId="21" fillId="0" borderId="16" xfId="21" applyNumberFormat="1" applyFont="1" applyFill="1" applyBorder="1" applyAlignment="1">
      <alignment horizontal="center"/>
      <protection/>
    </xf>
    <xf numFmtId="0" fontId="21" fillId="0" borderId="21" xfId="21" applyFill="1" applyBorder="1" applyAlignment="1">
      <alignment horizontal="center"/>
      <protection/>
    </xf>
    <xf numFmtId="49" fontId="21" fillId="0" borderId="21" xfId="21" applyNumberFormat="1" applyFont="1" applyFill="1" applyBorder="1" applyAlignment="1">
      <alignment horizontal="center"/>
      <protection/>
    </xf>
    <xf numFmtId="0" fontId="21" fillId="0" borderId="3" xfId="21" applyFont="1" applyFill="1" applyBorder="1" applyAlignment="1">
      <alignment horizontal="center"/>
      <protection/>
    </xf>
    <xf numFmtId="0" fontId="21" fillId="0" borderId="52" xfId="21" applyFill="1" applyBorder="1" applyAlignment="1">
      <alignment horizontal="center"/>
      <protection/>
    </xf>
    <xf numFmtId="49" fontId="21" fillId="0" borderId="52" xfId="21" applyNumberFormat="1" applyFont="1" applyFill="1" applyBorder="1" applyAlignment="1">
      <alignment horizontal="center"/>
      <protection/>
    </xf>
    <xf numFmtId="0" fontId="0" fillId="0" borderId="0" xfId="0" applyAlignment="1">
      <alignment horizontal="center"/>
    </xf>
    <xf numFmtId="49" fontId="21" fillId="0" borderId="54" xfId="21" applyNumberFormat="1" applyFont="1" applyFill="1" applyBorder="1" applyAlignment="1">
      <alignment horizontal="right"/>
      <protection/>
    </xf>
    <xf numFmtId="0" fontId="33" fillId="0" borderId="76" xfId="0" applyFont="1" applyFill="1" applyBorder="1" applyAlignment="1">
      <alignment horizontal="center"/>
    </xf>
    <xf numFmtId="0" fontId="33" fillId="0" borderId="76" xfId="0" applyFont="1" applyFill="1" applyBorder="1" applyAlignment="1">
      <alignment horizontal="left"/>
    </xf>
    <xf numFmtId="0" fontId="33" fillId="0" borderId="1" xfId="0" applyFont="1" applyFill="1" applyBorder="1" applyAlignment="1">
      <alignment horizontal="center"/>
    </xf>
    <xf numFmtId="0" fontId="33" fillId="0" borderId="1" xfId="0" applyFont="1" applyFill="1" applyBorder="1" applyAlignment="1">
      <alignment horizontal="left"/>
    </xf>
    <xf numFmtId="49" fontId="21" fillId="0" borderId="97" xfId="21" applyNumberFormat="1" applyFont="1" applyFill="1" applyBorder="1" applyAlignment="1">
      <alignment horizontal="right"/>
      <protection/>
    </xf>
    <xf numFmtId="0" fontId="33" fillId="0" borderId="77" xfId="0" applyFont="1" applyFill="1" applyBorder="1" applyAlignment="1">
      <alignment horizontal="center"/>
    </xf>
    <xf numFmtId="0" fontId="33" fillId="0" borderId="77" xfId="0" applyFont="1" applyFill="1" applyBorder="1" applyAlignment="1">
      <alignment horizontal="left"/>
    </xf>
    <xf numFmtId="0" fontId="33" fillId="0" borderId="76" xfId="0" applyFont="1" applyFill="1" applyBorder="1" applyAlignment="1">
      <alignment wrapText="1"/>
    </xf>
    <xf numFmtId="49" fontId="21" fillId="0" borderId="54" xfId="21" applyNumberFormat="1" applyFont="1" applyFill="1" applyBorder="1" applyAlignment="1">
      <alignment horizontal="right" wrapText="1"/>
      <protection/>
    </xf>
    <xf numFmtId="49" fontId="21" fillId="0" borderId="26" xfId="21" applyNumberFormat="1" applyFont="1" applyFill="1" applyBorder="1" applyAlignment="1">
      <alignment horizontal="right" wrapText="1"/>
      <protection/>
    </xf>
    <xf numFmtId="49" fontId="21" fillId="0" borderId="97" xfId="21" applyNumberFormat="1" applyFont="1" applyFill="1" applyBorder="1" applyAlignment="1">
      <alignment horizontal="right" wrapText="1"/>
      <protection/>
    </xf>
    <xf numFmtId="0" fontId="33" fillId="0" borderId="76" xfId="0" applyFont="1" applyFill="1" applyBorder="1" applyAlignment="1">
      <alignment/>
    </xf>
    <xf numFmtId="170" fontId="21" fillId="0" borderId="96" xfId="21" applyNumberFormat="1" applyFont="1" applyFill="1" applyBorder="1" applyAlignment="1">
      <alignment/>
      <protection/>
    </xf>
    <xf numFmtId="0" fontId="33" fillId="0" borderId="1" xfId="0" applyFont="1" applyFill="1" applyBorder="1" applyAlignment="1">
      <alignment/>
    </xf>
    <xf numFmtId="170" fontId="21" fillId="0" borderId="24" xfId="21" applyNumberFormat="1" applyFont="1" applyFill="1" applyBorder="1" applyAlignment="1">
      <alignment/>
      <protection/>
    </xf>
    <xf numFmtId="0" fontId="33" fillId="0" borderId="77" xfId="0" applyFont="1" applyFill="1" applyBorder="1" applyAlignment="1">
      <alignment/>
    </xf>
    <xf numFmtId="170" fontId="21" fillId="0" borderId="37" xfId="21" applyNumberFormat="1" applyFont="1" applyFill="1" applyBorder="1" applyAlignment="1">
      <alignment/>
      <protection/>
    </xf>
    <xf numFmtId="49" fontId="28" fillId="0" borderId="25" xfId="21" applyNumberFormat="1" applyFont="1" applyFill="1" applyBorder="1" applyAlignment="1">
      <alignment horizontal="center" wrapText="1"/>
      <protection/>
    </xf>
    <xf numFmtId="49" fontId="28" fillId="0" borderId="0" xfId="21" applyNumberFormat="1" applyFont="1" applyFill="1" applyBorder="1" applyAlignment="1">
      <alignment horizontal="left" wrapText="1"/>
      <protection/>
    </xf>
    <xf numFmtId="49" fontId="28" fillId="0" borderId="43" xfId="21" applyNumberFormat="1" applyFont="1" applyFill="1" applyBorder="1" applyAlignment="1">
      <alignment horizontal="center" wrapText="1"/>
      <protection/>
    </xf>
    <xf numFmtId="0" fontId="21" fillId="0" borderId="54" xfId="21" applyFont="1" applyFill="1" applyBorder="1" applyAlignment="1">
      <alignment horizontal="right"/>
      <protection/>
    </xf>
    <xf numFmtId="0" fontId="21" fillId="0" borderId="26" xfId="21" applyFont="1" applyFill="1" applyBorder="1" applyAlignment="1">
      <alignment horizontal="right"/>
      <protection/>
    </xf>
    <xf numFmtId="0" fontId="21" fillId="0" borderId="97" xfId="21" applyFont="1" applyFill="1" applyBorder="1" applyAlignment="1">
      <alignment horizontal="right"/>
      <protection/>
    </xf>
    <xf numFmtId="49" fontId="34" fillId="0" borderId="0" xfId="21" applyNumberFormat="1" applyFont="1" applyFill="1" applyBorder="1" applyAlignment="1">
      <alignment horizontal="center" wrapText="1"/>
      <protection/>
    </xf>
    <xf numFmtId="49" fontId="35" fillId="0" borderId="13" xfId="21" applyNumberFormat="1" applyFont="1" applyFill="1" applyBorder="1" applyAlignment="1">
      <alignment wrapText="1"/>
      <protection/>
    </xf>
    <xf numFmtId="49" fontId="37" fillId="0" borderId="54" xfId="21" applyNumberFormat="1" applyFont="1" applyFill="1" applyBorder="1" applyAlignment="1">
      <alignment horizontal="right"/>
      <protection/>
    </xf>
    <xf numFmtId="0" fontId="38" fillId="0" borderId="76" xfId="0" applyFont="1" applyFill="1" applyBorder="1" applyAlignment="1">
      <alignment horizontal="left" wrapText="1"/>
    </xf>
    <xf numFmtId="0" fontId="38" fillId="0" borderId="76" xfId="0" applyNumberFormat="1" applyFont="1" applyFill="1" applyBorder="1" applyAlignment="1">
      <alignment horizontal="center" wrapText="1"/>
    </xf>
    <xf numFmtId="0" fontId="38" fillId="0" borderId="76" xfId="0" applyFont="1" applyFill="1" applyBorder="1" applyAlignment="1">
      <alignment horizontal="center" wrapText="1"/>
    </xf>
    <xf numFmtId="170" fontId="37" fillId="0" borderId="96" xfId="21" applyNumberFormat="1" applyFont="1" applyFill="1" applyBorder="1" applyAlignment="1">
      <alignment/>
      <protection/>
    </xf>
    <xf numFmtId="49" fontId="37" fillId="0" borderId="26" xfId="21" applyNumberFormat="1" applyFont="1" applyFill="1" applyBorder="1" applyAlignment="1">
      <alignment horizontal="right"/>
      <protection/>
    </xf>
    <xf numFmtId="0" fontId="38" fillId="0" borderId="1" xfId="0" applyFont="1" applyFill="1" applyBorder="1" applyAlignment="1">
      <alignment horizontal="left" wrapText="1"/>
    </xf>
    <xf numFmtId="0" fontId="38" fillId="0" borderId="1" xfId="0" applyNumberFormat="1" applyFont="1" applyFill="1" applyBorder="1" applyAlignment="1">
      <alignment horizontal="center" wrapText="1"/>
    </xf>
    <xf numFmtId="0" fontId="38" fillId="0" borderId="1" xfId="0" applyFont="1" applyFill="1" applyBorder="1" applyAlignment="1">
      <alignment horizontal="center" wrapText="1"/>
    </xf>
    <xf numFmtId="170" fontId="37" fillId="0" borderId="24" xfId="21" applyNumberFormat="1" applyFont="1" applyFill="1" applyBorder="1" applyAlignment="1">
      <alignment/>
      <protection/>
    </xf>
    <xf numFmtId="0" fontId="38" fillId="0" borderId="77" xfId="0" applyFont="1" applyFill="1" applyBorder="1" applyAlignment="1">
      <alignment horizontal="left" wrapText="1"/>
    </xf>
    <xf numFmtId="0" fontId="38" fillId="0" borderId="77" xfId="0" applyNumberFormat="1" applyFont="1" applyFill="1" applyBorder="1" applyAlignment="1">
      <alignment horizontal="center" wrapText="1"/>
    </xf>
    <xf numFmtId="0" fontId="38" fillId="0" borderId="77" xfId="0" applyFont="1" applyFill="1" applyBorder="1" applyAlignment="1">
      <alignment horizontal="center" wrapText="1"/>
    </xf>
    <xf numFmtId="170" fontId="37" fillId="0" borderId="37" xfId="21" applyNumberFormat="1" applyFont="1" applyFill="1" applyBorder="1" applyAlignment="1">
      <alignment/>
      <protection/>
    </xf>
    <xf numFmtId="0" fontId="37" fillId="0" borderId="54" xfId="21" applyFont="1" applyFill="1" applyBorder="1" applyAlignment="1">
      <alignment horizontal="right"/>
      <protection/>
    </xf>
    <xf numFmtId="49" fontId="37" fillId="0" borderId="76" xfId="0" applyNumberFormat="1" applyFont="1" applyFill="1" applyBorder="1" applyAlignment="1">
      <alignment horizontal="left" wrapText="1"/>
    </xf>
    <xf numFmtId="0" fontId="37" fillId="0" borderId="26" xfId="21" applyFont="1" applyFill="1" applyBorder="1" applyAlignment="1">
      <alignment horizontal="right"/>
      <protection/>
    </xf>
    <xf numFmtId="49" fontId="37" fillId="0" borderId="1" xfId="0" applyNumberFormat="1" applyFont="1" applyFill="1" applyBorder="1" applyAlignment="1">
      <alignment horizontal="left" wrapText="1"/>
    </xf>
    <xf numFmtId="0" fontId="37" fillId="0" borderId="1" xfId="0" applyNumberFormat="1" applyFont="1" applyFill="1" applyBorder="1" applyAlignment="1">
      <alignment horizontal="left" wrapText="1"/>
    </xf>
    <xf numFmtId="0" fontId="39" fillId="0" borderId="1" xfId="0" applyNumberFormat="1" applyFont="1" applyFill="1" applyBorder="1" applyAlignment="1">
      <alignment horizontal="left" wrapText="1"/>
    </xf>
    <xf numFmtId="0" fontId="38" fillId="0" borderId="1" xfId="0" applyNumberFormat="1" applyFont="1" applyFill="1" applyBorder="1" applyAlignment="1">
      <alignment horizontal="left" wrapText="1"/>
    </xf>
    <xf numFmtId="165" fontId="38"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38" fillId="0" borderId="16" xfId="0" applyFont="1" applyFill="1" applyBorder="1" applyAlignment="1">
      <alignment horizontal="left" wrapText="1"/>
    </xf>
    <xf numFmtId="0" fontId="38" fillId="0" borderId="16" xfId="0" applyNumberFormat="1" applyFont="1" applyFill="1" applyBorder="1" applyAlignment="1">
      <alignment horizontal="center" wrapText="1"/>
    </xf>
    <xf numFmtId="0" fontId="38" fillId="0" borderId="16" xfId="0" applyFont="1" applyFill="1" applyBorder="1" applyAlignment="1">
      <alignment horizontal="center" wrapText="1"/>
    </xf>
    <xf numFmtId="170" fontId="37" fillId="0" borderId="98" xfId="21" applyNumberFormat="1" applyFont="1" applyFill="1" applyBorder="1" applyAlignment="1">
      <alignment/>
      <protection/>
    </xf>
    <xf numFmtId="49" fontId="35" fillId="0" borderId="14" xfId="21" applyNumberFormat="1" applyFont="1" applyFill="1" applyBorder="1" applyAlignment="1">
      <alignment horizontal="center" wrapText="1"/>
      <protection/>
    </xf>
    <xf numFmtId="0" fontId="36" fillId="0" borderId="14" xfId="0" applyFont="1" applyFill="1" applyBorder="1" applyAlignment="1">
      <alignment wrapText="1"/>
    </xf>
    <xf numFmtId="0" fontId="36" fillId="0" borderId="32" xfId="0" applyFont="1" applyFill="1" applyBorder="1" applyAlignment="1">
      <alignment wrapText="1"/>
    </xf>
    <xf numFmtId="49" fontId="28" fillId="0" borderId="63" xfId="21" applyNumberFormat="1" applyFont="1" applyFill="1" applyBorder="1" applyAlignment="1">
      <alignment horizontal="center" wrapText="1"/>
      <protection/>
    </xf>
    <xf numFmtId="49" fontId="34" fillId="0" borderId="64" xfId="21" applyNumberFormat="1" applyFont="1" applyFill="1" applyBorder="1" applyAlignment="1">
      <alignment horizontal="center" wrapText="1"/>
      <protection/>
    </xf>
    <xf numFmtId="49" fontId="28" fillId="0" borderId="65" xfId="21" applyNumberFormat="1" applyFont="1" applyFill="1" applyBorder="1" applyAlignment="1">
      <alignment horizontal="center" wrapText="1"/>
      <protection/>
    </xf>
    <xf numFmtId="0" fontId="23" fillId="6" borderId="0" xfId="21" applyFont="1" applyFill="1" applyBorder="1" applyAlignment="1">
      <alignment horizontal="left" vertical="center" wrapText="1"/>
      <protection/>
    </xf>
    <xf numFmtId="0" fontId="23" fillId="6" borderId="58" xfId="21" applyFont="1" applyFill="1" applyBorder="1" applyAlignment="1">
      <alignment horizontal="center"/>
      <protection/>
    </xf>
    <xf numFmtId="49" fontId="40" fillId="0" borderId="1" xfId="22" applyNumberFormat="1" applyFont="1" applyFill="1" applyBorder="1" applyAlignment="1">
      <alignment horizontal="left" vertical="center" wrapText="1"/>
      <protection/>
    </xf>
    <xf numFmtId="49" fontId="7" fillId="0" borderId="1" xfId="22" applyNumberFormat="1" applyFont="1" applyFill="1" applyBorder="1" applyAlignment="1">
      <alignment horizontal="left" wrapText="1"/>
      <protection/>
    </xf>
    <xf numFmtId="0" fontId="41" fillId="0" borderId="1" xfId="0" applyFont="1" applyBorder="1" applyAlignment="1">
      <alignment horizontal="center" vertical="center"/>
    </xf>
    <xf numFmtId="49" fontId="41" fillId="0" borderId="1" xfId="0" applyNumberFormat="1" applyFont="1" applyBorder="1" applyAlignment="1">
      <alignment horizontal="center" vertical="center"/>
    </xf>
    <xf numFmtId="167" fontId="41" fillId="0" borderId="1" xfId="0" applyNumberFormat="1" applyFont="1" applyBorder="1" applyAlignment="1">
      <alignment horizontal="center" vertical="center"/>
    </xf>
    <xf numFmtId="49" fontId="40" fillId="8" borderId="1" xfId="22" applyNumberFormat="1" applyFont="1" applyFill="1" applyBorder="1" applyAlignment="1">
      <alignment horizontal="left" vertical="center" wrapText="1"/>
      <protection/>
    </xf>
    <xf numFmtId="49" fontId="42" fillId="8" borderId="1" xfId="22" applyNumberFormat="1" applyFont="1" applyFill="1" applyBorder="1" applyAlignment="1">
      <alignment horizontal="left" vertical="center"/>
      <protection/>
    </xf>
    <xf numFmtId="0" fontId="40" fillId="8" borderId="1" xfId="22" applyFont="1" applyFill="1" applyBorder="1" applyAlignment="1">
      <alignment horizontal="center" vertical="center" wrapText="1"/>
      <protection/>
    </xf>
    <xf numFmtId="167" fontId="41" fillId="8" borderId="1" xfId="0" applyNumberFormat="1" applyFont="1" applyFill="1" applyBorder="1" applyAlignment="1">
      <alignment horizontal="center" vertical="center"/>
    </xf>
    <xf numFmtId="49" fontId="40" fillId="0" borderId="1" xfId="22" applyNumberFormat="1" applyFont="1" applyFill="1" applyBorder="1" applyAlignment="1">
      <alignment horizontal="left" vertical="center"/>
      <protection/>
    </xf>
    <xf numFmtId="49" fontId="40" fillId="0" borderId="1" xfId="22" applyNumberFormat="1" applyFont="1" applyFill="1" applyBorder="1" applyAlignment="1">
      <alignment horizontal="left" wrapText="1"/>
      <protection/>
    </xf>
    <xf numFmtId="0" fontId="40" fillId="0" borderId="1" xfId="22" applyFont="1" applyFill="1" applyBorder="1" applyAlignment="1">
      <alignment horizontal="center" vertical="center" wrapText="1"/>
      <protection/>
    </xf>
    <xf numFmtId="49" fontId="42" fillId="0" borderId="1" xfId="22" applyNumberFormat="1" applyFont="1" applyFill="1" applyBorder="1" applyAlignment="1">
      <alignment horizontal="left" vertical="center"/>
      <protection/>
    </xf>
    <xf numFmtId="49" fontId="40" fillId="0" borderId="1" xfId="22" applyNumberFormat="1" applyFont="1" applyFill="1" applyBorder="1" applyAlignment="1">
      <alignment horizontal="left"/>
      <protection/>
    </xf>
    <xf numFmtId="0" fontId="41" fillId="0" borderId="1" xfId="0" applyFont="1" applyBorder="1" applyAlignment="1">
      <alignment horizontal="center"/>
    </xf>
    <xf numFmtId="49" fontId="41" fillId="0" borderId="1" xfId="0" applyNumberFormat="1" applyFont="1" applyBorder="1" applyAlignment="1">
      <alignment horizontal="center"/>
    </xf>
    <xf numFmtId="167" fontId="41" fillId="0" borderId="1" xfId="0" applyNumberFormat="1" applyFont="1" applyBorder="1" applyAlignment="1">
      <alignment horizontal="center"/>
    </xf>
    <xf numFmtId="0" fontId="41" fillId="8" borderId="1" xfId="0" applyFont="1" applyFill="1" applyBorder="1" applyAlignment="1">
      <alignment horizontal="center" vertical="center"/>
    </xf>
    <xf numFmtId="49" fontId="41" fillId="8" borderId="1" xfId="0" applyNumberFormat="1" applyFont="1" applyFill="1" applyBorder="1" applyAlignment="1">
      <alignment horizontal="center" vertical="center"/>
    </xf>
    <xf numFmtId="0" fontId="40" fillId="0" borderId="1" xfId="22" applyFont="1" applyFill="1" applyBorder="1" applyAlignment="1">
      <alignment vertical="center" wrapText="1"/>
      <protection/>
    </xf>
    <xf numFmtId="0" fontId="40" fillId="0" borderId="1" xfId="22" applyFont="1" applyFill="1" applyBorder="1" applyAlignment="1">
      <alignment vertical="center"/>
      <protection/>
    </xf>
    <xf numFmtId="0" fontId="40" fillId="0" borderId="1" xfId="22" applyFont="1" applyFill="1" applyBorder="1" applyAlignment="1">
      <alignment wrapText="1"/>
      <protection/>
    </xf>
    <xf numFmtId="0" fontId="0" fillId="0" borderId="1" xfId="0" applyBorder="1" applyAlignment="1">
      <alignment vertical="center"/>
    </xf>
    <xf numFmtId="49" fontId="0" fillId="9" borderId="1" xfId="0" applyNumberFormat="1" applyFill="1" applyBorder="1" applyAlignment="1">
      <alignment vertical="center"/>
    </xf>
    <xf numFmtId="49" fontId="40" fillId="9" borderId="1" xfId="22" applyNumberFormat="1" applyFont="1" applyFill="1" applyBorder="1" applyAlignment="1">
      <alignment horizontal="left" vertical="center"/>
      <protection/>
    </xf>
    <xf numFmtId="0" fontId="41" fillId="9" borderId="1" xfId="0" applyFont="1" applyFill="1" applyBorder="1" applyAlignment="1">
      <alignment horizontal="center" vertical="center"/>
    </xf>
    <xf numFmtId="49" fontId="41" fillId="9" borderId="1" xfId="0" applyNumberFormat="1" applyFont="1" applyFill="1" applyBorder="1" applyAlignment="1">
      <alignment horizontal="center" vertical="center"/>
    </xf>
    <xf numFmtId="49" fontId="0" fillId="0" borderId="1" xfId="0" applyNumberFormat="1" applyBorder="1" applyAlignment="1">
      <alignment vertical="center"/>
    </xf>
    <xf numFmtId="49" fontId="0" fillId="8" borderId="1" xfId="0" applyNumberFormat="1" applyFill="1" applyBorder="1" applyAlignment="1">
      <alignment vertical="center"/>
    </xf>
    <xf numFmtId="0" fontId="42" fillId="0" borderId="1" xfId="22" applyFont="1" applyFill="1" applyBorder="1" applyAlignment="1">
      <alignment vertical="center" wrapText="1"/>
      <protection/>
    </xf>
    <xf numFmtId="49" fontId="0" fillId="0" borderId="1" xfId="0" applyNumberFormat="1" applyFill="1" applyBorder="1" applyAlignment="1">
      <alignment vertical="center"/>
    </xf>
    <xf numFmtId="0" fontId="41" fillId="0" borderId="1" xfId="0" applyFont="1" applyFill="1" applyBorder="1" applyAlignment="1">
      <alignment horizontal="center" vertical="center"/>
    </xf>
    <xf numFmtId="49" fontId="41" fillId="0" borderId="1" xfId="0" applyNumberFormat="1" applyFont="1" applyFill="1" applyBorder="1" applyAlignment="1">
      <alignment horizontal="center" vertical="center"/>
    </xf>
    <xf numFmtId="167" fontId="41" fillId="0" borderId="1" xfId="0" applyNumberFormat="1" applyFont="1" applyFill="1" applyBorder="1" applyAlignment="1">
      <alignment horizontal="center" vertical="center"/>
    </xf>
    <xf numFmtId="0" fontId="23" fillId="6" borderId="0" xfId="21" applyFont="1" applyFill="1" applyBorder="1" applyAlignment="1">
      <alignment horizontal="left" wrapText="1"/>
      <protection/>
    </xf>
    <xf numFmtId="0" fontId="23" fillId="6" borderId="0" xfId="21" applyFont="1" applyFill="1" applyBorder="1" applyAlignment="1">
      <alignment horizontal="left"/>
      <protection/>
    </xf>
    <xf numFmtId="49" fontId="40" fillId="8" borderId="1" xfId="22" applyNumberFormat="1" applyFont="1" applyFill="1" applyBorder="1" applyAlignment="1">
      <alignment horizontal="left" wrapText="1"/>
      <protection/>
    </xf>
    <xf numFmtId="49" fontId="42" fillId="8" borderId="1" xfId="22" applyNumberFormat="1" applyFont="1" applyFill="1" applyBorder="1" applyAlignment="1">
      <alignment horizontal="left"/>
      <protection/>
    </xf>
    <xf numFmtId="0" fontId="40" fillId="8" borderId="1" xfId="22" applyFont="1" applyFill="1" applyBorder="1" applyAlignment="1">
      <alignment horizontal="center" wrapText="1"/>
      <protection/>
    </xf>
    <xf numFmtId="167" fontId="41" fillId="8" borderId="1" xfId="0" applyNumberFormat="1" applyFont="1" applyFill="1" applyBorder="1" applyAlignment="1">
      <alignment horizontal="center"/>
    </xf>
    <xf numFmtId="0" fontId="40" fillId="0" borderId="1" xfId="22" applyFont="1" applyFill="1" applyBorder="1" applyAlignment="1">
      <alignment horizontal="center" wrapText="1"/>
      <protection/>
    </xf>
    <xf numFmtId="0" fontId="41" fillId="8" borderId="1" xfId="0" applyFont="1" applyFill="1" applyBorder="1" applyAlignment="1">
      <alignment horizontal="center"/>
    </xf>
    <xf numFmtId="49" fontId="41" fillId="8" borderId="1" xfId="0" applyNumberFormat="1" applyFont="1" applyFill="1" applyBorder="1" applyAlignment="1">
      <alignment horizontal="center"/>
    </xf>
    <xf numFmtId="0" fontId="0" fillId="0" borderId="1" xfId="0" applyBorder="1" applyAlignment="1">
      <alignment/>
    </xf>
    <xf numFmtId="49" fontId="0" fillId="9" borderId="1" xfId="0" applyNumberFormat="1" applyFill="1" applyBorder="1" applyAlignment="1">
      <alignment/>
    </xf>
    <xf numFmtId="49" fontId="40" fillId="9" borderId="1" xfId="22" applyNumberFormat="1" applyFont="1" applyFill="1" applyBorder="1" applyAlignment="1">
      <alignment horizontal="left"/>
      <protection/>
    </xf>
    <xf numFmtId="0" fontId="41" fillId="9" borderId="1" xfId="0" applyFont="1" applyFill="1" applyBorder="1" applyAlignment="1">
      <alignment horizontal="center"/>
    </xf>
    <xf numFmtId="49" fontId="41" fillId="9" borderId="1" xfId="0" applyNumberFormat="1" applyFont="1" applyFill="1" applyBorder="1" applyAlignment="1">
      <alignment horizontal="center"/>
    </xf>
    <xf numFmtId="49" fontId="0" fillId="0" borderId="1" xfId="0" applyNumberFormat="1" applyBorder="1" applyAlignment="1">
      <alignment/>
    </xf>
    <xf numFmtId="49" fontId="0" fillId="8" borderId="1" xfId="0" applyNumberFormat="1" applyFill="1" applyBorder="1" applyAlignment="1">
      <alignment/>
    </xf>
    <xf numFmtId="0" fontId="42" fillId="0" borderId="1" xfId="22" applyFont="1" applyFill="1" applyBorder="1" applyAlignment="1">
      <alignment wrapText="1"/>
      <protection/>
    </xf>
    <xf numFmtId="0" fontId="0" fillId="0" borderId="0" xfId="0" applyAlignment="1">
      <alignment vertical="center"/>
    </xf>
    <xf numFmtId="0" fontId="21" fillId="6" borderId="0" xfId="21" applyFill="1" applyBorder="1" applyAlignment="1">
      <alignment horizontal="right" vertical="center"/>
      <protection/>
    </xf>
    <xf numFmtId="0" fontId="21" fillId="6" borderId="59" xfId="21" applyFill="1" applyBorder="1" applyAlignment="1">
      <alignment horizontal="right" vertical="center"/>
      <protection/>
    </xf>
    <xf numFmtId="0" fontId="23" fillId="6" borderId="0" xfId="21" applyFont="1" applyFill="1" applyBorder="1" applyAlignment="1">
      <alignment horizontal="left" vertical="center"/>
      <protection/>
    </xf>
    <xf numFmtId="0" fontId="24" fillId="6" borderId="0" xfId="21" applyFont="1" applyFill="1" applyBorder="1" applyAlignment="1">
      <alignment horizontal="right" vertical="center"/>
      <protection/>
    </xf>
    <xf numFmtId="0" fontId="23" fillId="6" borderId="58" xfId="21" applyFont="1" applyFill="1" applyBorder="1" applyAlignment="1">
      <alignment horizontal="center" vertical="center"/>
      <protection/>
    </xf>
    <xf numFmtId="0" fontId="23" fillId="0" borderId="61" xfId="21" applyFont="1" applyBorder="1" applyAlignment="1">
      <alignment horizontal="left" vertical="center"/>
      <protection/>
    </xf>
    <xf numFmtId="49" fontId="23" fillId="0" borderId="60" xfId="21" applyNumberFormat="1" applyFont="1" applyBorder="1" applyAlignment="1">
      <alignment horizontal="center" vertical="center"/>
      <protection/>
    </xf>
    <xf numFmtId="0" fontId="23" fillId="0" borderId="60" xfId="21" applyFont="1" applyBorder="1" applyAlignment="1">
      <alignment horizontal="center" vertical="center"/>
      <protection/>
    </xf>
    <xf numFmtId="49" fontId="23" fillId="0" borderId="60" xfId="21" applyNumberFormat="1" applyFont="1" applyBorder="1" applyAlignment="1">
      <alignment horizontal="left" vertical="center"/>
      <protection/>
    </xf>
    <xf numFmtId="0" fontId="23" fillId="0" borderId="60" xfId="21" applyFont="1" applyBorder="1" applyAlignment="1">
      <alignment horizontal="right" vertical="center"/>
      <protection/>
    </xf>
    <xf numFmtId="0" fontId="23" fillId="0" borderId="62" xfId="21" applyFont="1" applyBorder="1" applyAlignment="1">
      <alignment horizontal="center" vertical="center"/>
      <protection/>
    </xf>
    <xf numFmtId="49" fontId="7" fillId="0" borderId="1" xfId="22" applyNumberFormat="1" applyFont="1" applyFill="1" applyBorder="1" applyAlignment="1">
      <alignment horizontal="left" vertical="center" wrapText="1"/>
      <protection/>
    </xf>
    <xf numFmtId="0" fontId="23" fillId="0" borderId="102" xfId="21" applyFont="1" applyBorder="1" applyAlignment="1">
      <alignment horizontal="left"/>
      <protection/>
    </xf>
    <xf numFmtId="49" fontId="23" fillId="0" borderId="103" xfId="21" applyNumberFormat="1" applyFont="1" applyBorder="1" applyAlignment="1">
      <alignment horizontal="center"/>
      <protection/>
    </xf>
    <xf numFmtId="0" fontId="23" fillId="0" borderId="103" xfId="21" applyFont="1" applyBorder="1" applyAlignment="1">
      <alignment horizontal="center"/>
      <protection/>
    </xf>
    <xf numFmtId="49" fontId="23" fillId="0" borderId="103" xfId="21" applyNumberFormat="1" applyFont="1" applyBorder="1" applyAlignment="1">
      <alignment horizontal="left"/>
      <protection/>
    </xf>
    <xf numFmtId="0" fontId="23" fillId="0" borderId="103" xfId="21" applyFont="1" applyBorder="1" applyAlignment="1">
      <alignment horizontal="right"/>
      <protection/>
    </xf>
    <xf numFmtId="0" fontId="23" fillId="0" borderId="104" xfId="21" applyFont="1" applyBorder="1" applyAlignment="1">
      <alignment horizontal="center"/>
      <protection/>
    </xf>
    <xf numFmtId="0" fontId="0" fillId="0" borderId="21" xfId="0" applyFill="1" applyBorder="1" applyAlignment="1">
      <alignment horizontal="right"/>
    </xf>
    <xf numFmtId="0" fontId="0" fillId="0" borderId="21" xfId="0" applyFill="1" applyBorder="1" applyAlignment="1">
      <alignment/>
    </xf>
    <xf numFmtId="0" fontId="0" fillId="0" borderId="21" xfId="0" applyFont="1" applyFill="1" applyBorder="1" applyAlignment="1">
      <alignment horizontal="center"/>
    </xf>
    <xf numFmtId="0" fontId="0" fillId="0" borderId="21" xfId="0" applyFill="1" applyBorder="1" applyAlignment="1">
      <alignment horizontal="center"/>
    </xf>
    <xf numFmtId="2" fontId="0" fillId="0" borderId="21" xfId="0" applyNumberFormat="1" applyFont="1" applyFill="1" applyBorder="1" applyAlignment="1">
      <alignment horizontal="right"/>
    </xf>
    <xf numFmtId="0" fontId="0" fillId="0" borderId="1" xfId="0" applyFill="1" applyBorder="1" applyAlignment="1">
      <alignment horizontal="right"/>
    </xf>
    <xf numFmtId="0" fontId="0" fillId="0" borderId="1" xfId="0" applyFill="1" applyBorder="1" applyAlignment="1">
      <alignment/>
    </xf>
    <xf numFmtId="0" fontId="0" fillId="0" borderId="1" xfId="0" applyFont="1" applyFill="1" applyBorder="1" applyAlignment="1">
      <alignment horizontal="center"/>
    </xf>
    <xf numFmtId="0" fontId="0" fillId="0" borderId="1" xfId="0" applyFill="1" applyBorder="1" applyAlignment="1">
      <alignment horizontal="center"/>
    </xf>
    <xf numFmtId="2" fontId="0" fillId="0" borderId="1" xfId="0" applyNumberFormat="1" applyFont="1" applyFill="1" applyBorder="1" applyAlignment="1">
      <alignment horizontal="right"/>
    </xf>
    <xf numFmtId="0" fontId="0" fillId="0" borderId="1" xfId="0" applyFill="1" applyBorder="1"/>
    <xf numFmtId="0" fontId="23" fillId="0" borderId="102" xfId="21" applyFont="1" applyBorder="1" applyAlignment="1">
      <alignment horizontal="left" vertical="center"/>
      <protection/>
    </xf>
    <xf numFmtId="49" fontId="23" fillId="0" borderId="103" xfId="21" applyNumberFormat="1" applyFont="1" applyBorder="1" applyAlignment="1">
      <alignment horizontal="center" vertical="center"/>
      <protection/>
    </xf>
    <xf numFmtId="0" fontId="23" fillId="0" borderId="103" xfId="21" applyFont="1" applyBorder="1" applyAlignment="1">
      <alignment horizontal="center" vertical="center"/>
      <protection/>
    </xf>
    <xf numFmtId="49" fontId="43" fillId="0" borderId="35" xfId="23" applyNumberFormat="1" applyFont="1" applyFill="1" applyBorder="1" applyAlignment="1">
      <alignment horizontal="left" vertical="center"/>
      <protection/>
    </xf>
    <xf numFmtId="49" fontId="43" fillId="0" borderId="26" xfId="23" applyNumberFormat="1" applyFont="1" applyFill="1" applyBorder="1" applyAlignment="1">
      <alignment horizontal="left" vertical="center"/>
      <protection/>
    </xf>
    <xf numFmtId="49" fontId="43" fillId="0" borderId="97" xfId="23" applyNumberFormat="1" applyFont="1" applyFill="1" applyBorder="1" applyAlignment="1">
      <alignment horizontal="left" vertical="center"/>
      <protection/>
    </xf>
    <xf numFmtId="49" fontId="44" fillId="0" borderId="54" xfId="0" applyNumberFormat="1" applyFont="1" applyBorder="1" applyAlignment="1">
      <alignment horizontal="center" vertical="center"/>
    </xf>
    <xf numFmtId="0" fontId="44" fillId="0" borderId="76" xfId="0" applyFont="1" applyBorder="1" applyAlignment="1">
      <alignment vertical="center" wrapText="1"/>
    </xf>
    <xf numFmtId="49" fontId="44" fillId="0" borderId="26" xfId="0" applyNumberFormat="1" applyFont="1" applyBorder="1" applyAlignment="1">
      <alignment horizontal="center" vertical="center"/>
    </xf>
    <xf numFmtId="0" fontId="44" fillId="0" borderId="1" xfId="0" applyFont="1" applyBorder="1" applyAlignment="1">
      <alignment vertical="center" wrapText="1"/>
    </xf>
    <xf numFmtId="0" fontId="44" fillId="0" borderId="1" xfId="0" applyFont="1" applyBorder="1" applyAlignment="1">
      <alignment vertical="center"/>
    </xf>
    <xf numFmtId="49" fontId="44" fillId="0" borderId="105" xfId="0" applyNumberFormat="1" applyFont="1" applyBorder="1" applyAlignment="1">
      <alignment horizontal="center" vertical="center"/>
    </xf>
    <xf numFmtId="0" fontId="44" fillId="0" borderId="9" xfId="0" applyFont="1" applyBorder="1" applyAlignment="1">
      <alignment vertical="center" wrapText="1"/>
    </xf>
    <xf numFmtId="0" fontId="44" fillId="0" borderId="21" xfId="0" applyFont="1" applyBorder="1" applyAlignment="1">
      <alignment vertical="center" wrapText="1"/>
    </xf>
    <xf numFmtId="0" fontId="21" fillId="6" borderId="0" xfId="21" applyFill="1" applyBorder="1" applyAlignment="1">
      <alignment vertical="center"/>
      <protection/>
    </xf>
    <xf numFmtId="0" fontId="21" fillId="6" borderId="59" xfId="21" applyFill="1" applyBorder="1" applyAlignment="1">
      <alignment vertical="center"/>
      <protection/>
    </xf>
    <xf numFmtId="0" fontId="24" fillId="6" borderId="0" xfId="21" applyFont="1" applyFill="1" applyBorder="1" applyAlignment="1">
      <alignment vertical="center"/>
      <protection/>
    </xf>
    <xf numFmtId="0" fontId="23" fillId="0" borderId="103" xfId="21" applyFont="1" applyBorder="1" applyAlignment="1">
      <alignment vertical="center"/>
      <protection/>
    </xf>
    <xf numFmtId="0" fontId="23" fillId="0" borderId="104" xfId="21" applyFont="1" applyBorder="1" applyAlignment="1">
      <alignment vertical="center"/>
      <protection/>
    </xf>
    <xf numFmtId="4" fontId="44" fillId="0" borderId="22" xfId="0" applyNumberFormat="1" applyFont="1" applyFill="1" applyBorder="1" applyAlignment="1" applyProtection="1">
      <alignment vertical="center"/>
      <protection hidden="1"/>
    </xf>
    <xf numFmtId="4" fontId="44" fillId="0" borderId="24" xfId="0" applyNumberFormat="1" applyFont="1" applyFill="1" applyBorder="1" applyAlignment="1" applyProtection="1">
      <alignment vertical="center"/>
      <protection hidden="1"/>
    </xf>
    <xf numFmtId="4" fontId="44" fillId="0" borderId="37" xfId="0" applyNumberFormat="1" applyFont="1" applyFill="1" applyBorder="1" applyAlignment="1" applyProtection="1">
      <alignment vertical="center"/>
      <protection hidden="1"/>
    </xf>
    <xf numFmtId="4" fontId="44" fillId="0" borderId="96" xfId="0" applyNumberFormat="1" applyFont="1" applyFill="1" applyBorder="1" applyAlignment="1" applyProtection="1">
      <alignment vertical="center"/>
      <protection hidden="1"/>
    </xf>
    <xf numFmtId="0" fontId="44" fillId="0" borderId="21" xfId="0" applyFont="1" applyBorder="1" applyAlignment="1">
      <alignment horizontal="center" vertical="center"/>
    </xf>
    <xf numFmtId="0" fontId="44" fillId="0" borderId="1" xfId="0" applyFont="1" applyBorder="1" applyAlignment="1">
      <alignment horizontal="center" vertical="center"/>
    </xf>
    <xf numFmtId="0" fontId="44" fillId="0" borderId="77" xfId="0" applyFont="1" applyBorder="1" applyAlignment="1">
      <alignment horizontal="center" vertical="center"/>
    </xf>
    <xf numFmtId="0" fontId="44" fillId="0" borderId="76" xfId="0" applyFont="1" applyBorder="1" applyAlignment="1">
      <alignment horizontal="center" vertical="center"/>
    </xf>
    <xf numFmtId="1" fontId="44" fillId="0" borderId="1" xfId="0" applyNumberFormat="1" applyFont="1" applyBorder="1" applyAlignment="1">
      <alignment horizontal="center" vertical="center"/>
    </xf>
    <xf numFmtId="0" fontId="0" fillId="0" borderId="0" xfId="0" applyAlignment="1">
      <alignment horizontal="center" vertical="center"/>
    </xf>
    <xf numFmtId="0" fontId="21" fillId="0" borderId="105" xfId="21" applyFill="1" applyBorder="1" applyAlignment="1">
      <alignment horizontal="right"/>
      <protection/>
    </xf>
    <xf numFmtId="49" fontId="41" fillId="0" borderId="1" xfId="22" applyNumberFormat="1" applyFont="1" applyFill="1" applyBorder="1" applyAlignment="1">
      <alignment horizontal="left" wrapText="1"/>
      <protection/>
    </xf>
    <xf numFmtId="0" fontId="1" fillId="0" borderId="0" xfId="0" applyFont="1" applyProtection="1">
      <protection locked="0"/>
    </xf>
    <xf numFmtId="0" fontId="1" fillId="0" borderId="0" xfId="0" applyFont="1" applyAlignment="1" applyProtection="1">
      <alignment/>
      <protection locked="0"/>
    </xf>
    <xf numFmtId="0" fontId="3" fillId="0" borderId="0" xfId="0" applyFont="1" applyProtection="1">
      <protection locked="0"/>
    </xf>
    <xf numFmtId="0" fontId="3" fillId="0" borderId="0" xfId="0" applyFont="1" applyAlignment="1" applyProtection="1">
      <alignment horizontal="left"/>
      <protection locked="0"/>
    </xf>
    <xf numFmtId="0" fontId="3" fillId="0" borderId="0" xfId="0" applyFont="1" applyAlignment="1" applyProtection="1">
      <alignment horizontal="right"/>
      <protection locked="0"/>
    </xf>
    <xf numFmtId="0" fontId="3" fillId="0" borderId="0" xfId="0" applyFont="1" applyAlignment="1" applyProtection="1">
      <alignment/>
      <protection locked="0"/>
    </xf>
    <xf numFmtId="0" fontId="4" fillId="0" borderId="0" xfId="0" applyFont="1" applyAlignment="1" applyProtection="1">
      <alignment horizontal="right"/>
      <protection locked="0"/>
    </xf>
    <xf numFmtId="14" fontId="4" fillId="0" borderId="0" xfId="0" applyNumberFormat="1" applyFont="1" applyAlignment="1" applyProtection="1">
      <alignment horizontal="left"/>
      <protection locked="0"/>
    </xf>
    <xf numFmtId="0" fontId="5" fillId="0" borderId="0" xfId="0" applyFont="1" applyAlignment="1" applyProtection="1">
      <alignment horizontal="right"/>
      <protection locked="0"/>
    </xf>
    <xf numFmtId="49" fontId="1" fillId="0" borderId="0" xfId="0" applyNumberFormat="1" applyFont="1" applyProtection="1">
      <protection locked="0"/>
    </xf>
    <xf numFmtId="0" fontId="6" fillId="0" borderId="0" xfId="0" applyFont="1" applyAlignment="1" applyProtection="1">
      <alignment horizontal="right"/>
      <protection locked="0"/>
    </xf>
    <xf numFmtId="49" fontId="7"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0" fontId="8" fillId="0" borderId="0" xfId="0" applyFont="1" applyProtection="1">
      <protection locked="0"/>
    </xf>
    <xf numFmtId="0" fontId="8" fillId="0" borderId="0" xfId="0" applyFont="1" applyAlignment="1" applyProtection="1">
      <alignment/>
      <protection locked="0"/>
    </xf>
    <xf numFmtId="0" fontId="8" fillId="0" borderId="0" xfId="0" applyFont="1" applyAlignment="1" applyProtection="1">
      <alignment horizontal="right"/>
      <protection locked="0"/>
    </xf>
    <xf numFmtId="0" fontId="1" fillId="0" borderId="0" xfId="0" applyFont="1" applyAlignment="1" applyProtection="1">
      <alignment horizontal="left"/>
      <protection locked="0"/>
    </xf>
    <xf numFmtId="0" fontId="1" fillId="0" borderId="0" xfId="0" applyFont="1" applyAlignment="1" applyProtection="1">
      <alignment horizontal="right"/>
      <protection locked="0"/>
    </xf>
    <xf numFmtId="0" fontId="1" fillId="0" borderId="0" xfId="0" applyFont="1" applyAlignment="1" applyProtection="1">
      <alignment horizontal="center"/>
      <protection locked="0"/>
    </xf>
    <xf numFmtId="170" fontId="21" fillId="0" borderId="67" xfId="21" applyNumberFormat="1" applyFill="1" applyBorder="1" applyAlignment="1" applyProtection="1">
      <alignment horizontal="right"/>
      <protection locked="0"/>
    </xf>
    <xf numFmtId="170" fontId="21" fillId="0" borderId="3" xfId="21" applyNumberFormat="1" applyFill="1" applyBorder="1" applyAlignment="1" applyProtection="1">
      <alignment horizontal="right"/>
      <protection locked="0"/>
    </xf>
    <xf numFmtId="170" fontId="21" fillId="0" borderId="66" xfId="21" applyNumberFormat="1" applyFill="1" applyBorder="1" applyAlignment="1" applyProtection="1">
      <alignment horizontal="right"/>
      <protection locked="0"/>
    </xf>
    <xf numFmtId="49" fontId="28" fillId="0" borderId="14" xfId="21" applyNumberFormat="1" applyFont="1" applyFill="1" applyBorder="1" applyAlignment="1" applyProtection="1">
      <alignment wrapText="1"/>
      <protection locked="0"/>
    </xf>
    <xf numFmtId="49" fontId="28" fillId="0" borderId="14" xfId="21" applyNumberFormat="1" applyFont="1" applyFill="1" applyBorder="1" applyAlignment="1" applyProtection="1">
      <alignment/>
      <protection locked="0"/>
    </xf>
    <xf numFmtId="170" fontId="21" fillId="0" borderId="75" xfId="21" applyNumberFormat="1" applyFill="1" applyBorder="1" applyAlignment="1" applyProtection="1">
      <alignment horizontal="right"/>
      <protection locked="0"/>
    </xf>
    <xf numFmtId="170" fontId="21" fillId="0" borderId="87" xfId="21" applyNumberFormat="1" applyFill="1" applyBorder="1" applyAlignment="1" applyProtection="1">
      <alignment horizontal="right"/>
      <protection locked="0"/>
    </xf>
    <xf numFmtId="49" fontId="26" fillId="0" borderId="64" xfId="21" applyNumberFormat="1" applyFont="1" applyFill="1" applyBorder="1" applyAlignment="1" applyProtection="1">
      <alignment wrapText="1"/>
      <protection locked="0"/>
    </xf>
    <xf numFmtId="170" fontId="21" fillId="0" borderId="14" xfId="21" applyNumberFormat="1" applyFill="1" applyBorder="1" applyAlignment="1" applyProtection="1">
      <alignment horizontal="right"/>
      <protection locked="0"/>
    </xf>
    <xf numFmtId="170" fontId="21" fillId="0" borderId="0" xfId="21" applyNumberFormat="1" applyFill="1" applyBorder="1" applyAlignment="1" applyProtection="1">
      <alignment horizontal="right"/>
      <protection locked="0"/>
    </xf>
    <xf numFmtId="170" fontId="21" fillId="0" borderId="1" xfId="21" applyNumberFormat="1" applyFill="1" applyBorder="1" applyAlignment="1" applyProtection="1">
      <alignment horizontal="right"/>
      <protection locked="0"/>
    </xf>
    <xf numFmtId="170" fontId="21" fillId="0" borderId="90" xfId="21" applyNumberFormat="1" applyFill="1" applyBorder="1" applyAlignment="1" applyProtection="1">
      <alignment horizontal="right"/>
      <protection locked="0"/>
    </xf>
    <xf numFmtId="49" fontId="28" fillId="0" borderId="14" xfId="21" applyNumberFormat="1" applyFont="1" applyFill="1" applyBorder="1" applyAlignment="1" applyProtection="1">
      <alignment horizontal="center" wrapText="1"/>
      <protection locked="0"/>
    </xf>
    <xf numFmtId="171" fontId="21" fillId="0" borderId="75" xfId="21" applyNumberFormat="1" applyFill="1" applyBorder="1" applyAlignment="1" applyProtection="1">
      <alignment horizontal="right"/>
      <protection locked="0"/>
    </xf>
    <xf numFmtId="171" fontId="21" fillId="0" borderId="3" xfId="21" applyNumberFormat="1" applyFill="1" applyBorder="1" applyAlignment="1" applyProtection="1">
      <alignment horizontal="right"/>
      <protection locked="0"/>
    </xf>
    <xf numFmtId="170" fontId="21" fillId="0" borderId="106" xfId="21" applyNumberFormat="1" applyFill="1" applyBorder="1" applyAlignment="1" applyProtection="1">
      <alignment horizontal="right"/>
      <protection locked="0"/>
    </xf>
    <xf numFmtId="170" fontId="21" fillId="0" borderId="77" xfId="21" applyNumberFormat="1" applyFill="1" applyBorder="1" applyAlignment="1" applyProtection="1">
      <alignment horizontal="right"/>
      <protection locked="0"/>
    </xf>
    <xf numFmtId="49" fontId="28" fillId="0" borderId="12" xfId="21" applyNumberFormat="1" applyFont="1" applyFill="1" applyBorder="1" applyAlignment="1" applyProtection="1">
      <alignment wrapText="1"/>
      <protection locked="0"/>
    </xf>
    <xf numFmtId="49" fontId="28" fillId="0" borderId="64" xfId="21" applyNumberFormat="1" applyFont="1" applyFill="1" applyBorder="1" applyAlignment="1" applyProtection="1">
      <alignment wrapText="1"/>
      <protection locked="0"/>
    </xf>
    <xf numFmtId="170" fontId="21" fillId="0" borderId="76" xfId="21" applyNumberFormat="1" applyFill="1" applyBorder="1" applyAlignment="1" applyProtection="1">
      <alignment horizontal="right"/>
      <protection locked="0"/>
    </xf>
    <xf numFmtId="49" fontId="28" fillId="0" borderId="0" xfId="21" applyNumberFormat="1" applyFont="1" applyFill="1" applyBorder="1" applyAlignment="1" applyProtection="1">
      <alignment wrapText="1"/>
      <protection locked="0"/>
    </xf>
    <xf numFmtId="170" fontId="21" fillId="0" borderId="16" xfId="21" applyNumberFormat="1" applyFill="1" applyBorder="1" applyAlignment="1" applyProtection="1">
      <alignment horizontal="right"/>
      <protection locked="0"/>
    </xf>
    <xf numFmtId="170" fontId="21" fillId="0" borderId="21" xfId="21" applyNumberFormat="1" applyFill="1" applyBorder="1" applyAlignment="1" applyProtection="1">
      <alignment horizontal="right"/>
      <protection locked="0"/>
    </xf>
    <xf numFmtId="170" fontId="21" fillId="0" borderId="52" xfId="21" applyNumberFormat="1" applyFill="1" applyBorder="1" applyAlignment="1" applyProtection="1">
      <alignment horizontal="right"/>
      <protection locked="0"/>
    </xf>
    <xf numFmtId="170" fontId="21" fillId="0" borderId="76" xfId="21" applyNumberFormat="1" applyFont="1" applyFill="1" applyBorder="1" applyAlignment="1" applyProtection="1">
      <alignment/>
      <protection locked="0"/>
    </xf>
    <xf numFmtId="170" fontId="21" fillId="0" borderId="1" xfId="21" applyNumberFormat="1" applyFont="1" applyFill="1" applyBorder="1" applyAlignment="1" applyProtection="1">
      <alignment/>
      <protection locked="0"/>
    </xf>
    <xf numFmtId="170" fontId="21" fillId="0" borderId="77" xfId="21" applyNumberFormat="1" applyFont="1" applyFill="1" applyBorder="1" applyAlignment="1" applyProtection="1">
      <alignment/>
      <protection locked="0"/>
    </xf>
    <xf numFmtId="49" fontId="28" fillId="0" borderId="0" xfId="21" applyNumberFormat="1" applyFont="1" applyFill="1" applyBorder="1" applyAlignment="1" applyProtection="1">
      <alignment horizontal="center" wrapText="1"/>
      <protection locked="0"/>
    </xf>
    <xf numFmtId="4" fontId="38" fillId="0" borderId="76" xfId="0" applyNumberFormat="1" applyFont="1" applyFill="1" applyBorder="1" applyAlignment="1" applyProtection="1">
      <alignment horizontal="center" wrapText="1"/>
      <protection locked="0"/>
    </xf>
    <xf numFmtId="4" fontId="38" fillId="0" borderId="1" xfId="0" applyNumberFormat="1" applyFont="1" applyFill="1" applyBorder="1" applyAlignment="1" applyProtection="1">
      <alignment horizontal="center" wrapText="1"/>
      <protection locked="0"/>
    </xf>
    <xf numFmtId="4" fontId="38" fillId="0" borderId="77" xfId="0" applyNumberFormat="1" applyFont="1" applyFill="1" applyBorder="1" applyAlignment="1" applyProtection="1">
      <alignment horizontal="center" wrapText="1"/>
      <protection locked="0"/>
    </xf>
    <xf numFmtId="49" fontId="28" fillId="0" borderId="64" xfId="21" applyNumberFormat="1" applyFont="1" applyFill="1" applyBorder="1" applyAlignment="1" applyProtection="1">
      <alignment horizontal="center" wrapText="1"/>
      <protection locked="0"/>
    </xf>
    <xf numFmtId="4" fontId="38" fillId="0" borderId="16" xfId="0" applyNumberFormat="1" applyFont="1" applyFill="1" applyBorder="1" applyAlignment="1" applyProtection="1">
      <alignment horizontal="center" wrapText="1"/>
      <protection locked="0"/>
    </xf>
    <xf numFmtId="167" fontId="41" fillId="0" borderId="1" xfId="0" applyNumberFormat="1" applyFont="1" applyBorder="1" applyAlignment="1" applyProtection="1">
      <alignment horizontal="center" vertical="center"/>
      <protection locked="0"/>
    </xf>
    <xf numFmtId="167" fontId="41" fillId="8" borderId="1" xfId="0" applyNumberFormat="1" applyFont="1" applyFill="1" applyBorder="1" applyAlignment="1" applyProtection="1">
      <alignment horizontal="center" vertical="center"/>
      <protection locked="0"/>
    </xf>
    <xf numFmtId="167" fontId="41" fillId="9" borderId="1" xfId="0" applyNumberFormat="1" applyFont="1" applyFill="1" applyBorder="1" applyAlignment="1" applyProtection="1">
      <alignment horizontal="center" vertical="center"/>
      <protection locked="0"/>
    </xf>
    <xf numFmtId="4" fontId="9" fillId="0" borderId="16" xfId="20" applyNumberFormat="1" applyFont="1" applyBorder="1" applyAlignment="1" applyProtection="1">
      <alignment horizontal="right"/>
      <protection locked="0"/>
    </xf>
    <xf numFmtId="0" fontId="15" fillId="5" borderId="7" xfId="20" applyFont="1" applyFill="1" applyBorder="1" applyAlignment="1" applyProtection="1">
      <alignment horizontal="left" wrapText="1"/>
      <protection locked="0"/>
    </xf>
    <xf numFmtId="4" fontId="1" fillId="2" borderId="6" xfId="20" applyNumberFormat="1" applyFont="1" applyFill="1" applyBorder="1" applyAlignment="1" applyProtection="1">
      <alignment horizontal="right"/>
      <protection locked="0"/>
    </xf>
    <xf numFmtId="0" fontId="1" fillId="0" borderId="5" xfId="20" applyNumberFormat="1" applyFont="1" applyBorder="1" applyAlignment="1" applyProtection="1">
      <alignment horizontal="right"/>
      <protection locked="0"/>
    </xf>
    <xf numFmtId="2" fontId="0" fillId="0" borderId="21" xfId="0" applyNumberFormat="1" applyFont="1" applyFill="1" applyBorder="1" applyAlignment="1" applyProtection="1">
      <alignment/>
      <protection locked="0"/>
    </xf>
    <xf numFmtId="2" fontId="0" fillId="0" borderId="1" xfId="0" applyNumberFormat="1" applyFont="1" applyFill="1" applyBorder="1" applyAlignment="1" applyProtection="1">
      <alignment/>
      <protection locked="0"/>
    </xf>
    <xf numFmtId="2" fontId="0" fillId="0" borderId="1" xfId="0" applyNumberFormat="1" applyFill="1" applyBorder="1" applyAlignment="1" applyProtection="1">
      <alignment/>
      <protection locked="0"/>
    </xf>
    <xf numFmtId="2" fontId="0" fillId="0" borderId="1" xfId="0" applyNumberFormat="1" applyFill="1" applyBorder="1" applyAlignment="1" applyProtection="1">
      <alignment horizontal="right"/>
      <protection locked="0"/>
    </xf>
    <xf numFmtId="4" fontId="44" fillId="0" borderId="44" xfId="0" applyNumberFormat="1" applyFont="1" applyFill="1" applyBorder="1" applyAlignment="1" applyProtection="1">
      <alignment vertical="center"/>
      <protection hidden="1" locked="0"/>
    </xf>
    <xf numFmtId="4" fontId="44" fillId="0" borderId="6" xfId="0" applyNumberFormat="1" applyFont="1" applyFill="1" applyBorder="1" applyAlignment="1" applyProtection="1">
      <alignment vertical="center"/>
      <protection hidden="1" locked="0"/>
    </xf>
    <xf numFmtId="4" fontId="44" fillId="0" borderId="40" xfId="0" applyNumberFormat="1" applyFont="1" applyFill="1" applyBorder="1" applyAlignment="1" applyProtection="1">
      <alignment vertical="center"/>
      <protection hidden="1" locked="0"/>
    </xf>
    <xf numFmtId="4" fontId="44" fillId="0" borderId="19" xfId="0" applyNumberFormat="1" applyFont="1" applyFill="1" applyBorder="1" applyAlignment="1" applyProtection="1">
      <alignment vertical="center"/>
      <protection hidden="1" locked="0"/>
    </xf>
    <xf numFmtId="2" fontId="44" fillId="0" borderId="1" xfId="0" applyNumberFormat="1" applyFont="1" applyBorder="1" applyAlignment="1" applyProtection="1">
      <alignment vertical="center"/>
      <protection locked="0"/>
    </xf>
    <xf numFmtId="2" fontId="44" fillId="0" borderId="24" xfId="0" applyNumberFormat="1" applyFont="1" applyBorder="1" applyAlignment="1" applyProtection="1">
      <alignment vertical="center"/>
      <protection locked="0"/>
    </xf>
    <xf numFmtId="167" fontId="41" fillId="0" borderId="1" xfId="0" applyNumberFormat="1" applyFont="1" applyBorder="1" applyAlignment="1" applyProtection="1">
      <alignment horizontal="center"/>
      <protection locked="0"/>
    </xf>
    <xf numFmtId="167" fontId="41" fillId="8" borderId="1" xfId="0" applyNumberFormat="1" applyFont="1" applyFill="1" applyBorder="1" applyAlignment="1" applyProtection="1">
      <alignment horizontal="center"/>
      <protection locked="0"/>
    </xf>
    <xf numFmtId="49" fontId="42" fillId="8" borderId="1" xfId="22" applyNumberFormat="1" applyFont="1" applyFill="1" applyBorder="1" applyAlignment="1" applyProtection="1">
      <alignment horizontal="left"/>
      <protection locked="0"/>
    </xf>
    <xf numFmtId="167" fontId="41" fillId="9" borderId="1" xfId="0" applyNumberFormat="1" applyFont="1" applyFill="1" applyBorder="1" applyAlignment="1" applyProtection="1">
      <alignment horizontal="center"/>
      <protection locked="0"/>
    </xf>
    <xf numFmtId="4" fontId="1" fillId="0" borderId="10" xfId="0" applyNumberFormat="1" applyFont="1" applyBorder="1" applyAlignment="1">
      <alignment horizontal="right" vertical="center"/>
    </xf>
    <xf numFmtId="4" fontId="1" fillId="0" borderId="15" xfId="0" applyNumberFormat="1" applyFont="1" applyBorder="1" applyAlignment="1">
      <alignment horizontal="right" vertical="center"/>
    </xf>
    <xf numFmtId="4" fontId="1" fillId="0" borderId="0" xfId="0" applyNumberFormat="1" applyFont="1" applyBorder="1" applyAlignment="1">
      <alignment horizontal="right" vertical="center"/>
    </xf>
    <xf numFmtId="4" fontId="1" fillId="0" borderId="8" xfId="0" applyNumberFormat="1" applyFont="1" applyBorder="1" applyAlignment="1">
      <alignment horizontal="right" vertical="center"/>
    </xf>
    <xf numFmtId="4" fontId="1" fillId="0" borderId="12" xfId="0" applyNumberFormat="1" applyFont="1" applyBorder="1" applyAlignment="1">
      <alignment horizontal="right" vertical="center"/>
    </xf>
    <xf numFmtId="4" fontId="1" fillId="0" borderId="107" xfId="0" applyNumberFormat="1" applyFont="1" applyBorder="1" applyAlignment="1">
      <alignment horizontal="right" vertical="center"/>
    </xf>
    <xf numFmtId="3" fontId="7" fillId="10" borderId="14" xfId="0" applyNumberFormat="1" applyFont="1" applyFill="1" applyBorder="1" applyAlignment="1">
      <alignment horizontal="right" vertical="center"/>
    </xf>
    <xf numFmtId="3" fontId="7" fillId="10" borderId="51" xfId="0" applyNumberFormat="1" applyFont="1" applyFill="1" applyBorder="1" applyAlignment="1">
      <alignment horizontal="right" vertical="center"/>
    </xf>
    <xf numFmtId="0" fontId="1" fillId="0" borderId="38" xfId="0" applyFont="1" applyBorder="1" applyAlignment="1">
      <alignment horizontal="center" shrinkToFit="1"/>
    </xf>
    <xf numFmtId="0" fontId="1" fillId="0" borderId="40" xfId="0" applyFont="1" applyBorder="1" applyAlignment="1">
      <alignment horizontal="center" shrinkToFit="1"/>
    </xf>
    <xf numFmtId="0" fontId="4" fillId="0" borderId="1"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center"/>
    </xf>
    <xf numFmtId="0" fontId="1" fillId="0" borderId="0" xfId="0" applyFont="1" applyAlignment="1">
      <alignment horizontal="left" wrapText="1"/>
    </xf>
    <xf numFmtId="167" fontId="1" fillId="0" borderId="4" xfId="0" applyNumberFormat="1" applyFont="1" applyBorder="1" applyAlignment="1">
      <alignment horizontal="right" indent="2"/>
    </xf>
    <xf numFmtId="167" fontId="1" fillId="0" borderId="27" xfId="0" applyNumberFormat="1" applyFont="1" applyBorder="1" applyAlignment="1">
      <alignment horizontal="right" indent="2"/>
    </xf>
    <xf numFmtId="167" fontId="7" fillId="2" borderId="108" xfId="0" applyNumberFormat="1" applyFont="1" applyFill="1" applyBorder="1" applyAlignment="1">
      <alignment horizontal="right" indent="2"/>
    </xf>
    <xf numFmtId="167" fontId="7" fillId="2" borderId="55" xfId="0" applyNumberFormat="1" applyFont="1" applyFill="1" applyBorder="1" applyAlignment="1">
      <alignment horizontal="right" indent="2"/>
    </xf>
    <xf numFmtId="0" fontId="9" fillId="0" borderId="0" xfId="0" applyFont="1" applyAlignment="1">
      <alignment horizontal="left" vertical="top" wrapText="1"/>
    </xf>
    <xf numFmtId="0" fontId="1" fillId="0" borderId="109" xfId="20" applyFont="1" applyBorder="1" applyAlignment="1">
      <alignment horizontal="center"/>
      <protection/>
    </xf>
    <xf numFmtId="0" fontId="1" fillId="0" borderId="110" xfId="20" applyFont="1" applyBorder="1" applyAlignment="1">
      <alignment horizontal="center"/>
      <protection/>
    </xf>
    <xf numFmtId="0" fontId="1" fillId="0" borderId="111" xfId="20" applyFont="1" applyBorder="1" applyAlignment="1">
      <alignment horizontal="center"/>
      <protection/>
    </xf>
    <xf numFmtId="0" fontId="1" fillId="0" borderId="112" xfId="20" applyFont="1" applyBorder="1" applyAlignment="1">
      <alignment horizontal="center"/>
      <protection/>
    </xf>
    <xf numFmtId="0" fontId="1" fillId="0" borderId="113" xfId="20" applyFont="1" applyBorder="1" applyAlignment="1">
      <alignment horizontal="left"/>
      <protection/>
    </xf>
    <xf numFmtId="0" fontId="1" fillId="0" borderId="50" xfId="20" applyFont="1" applyBorder="1" applyAlignment="1">
      <alignment horizontal="left"/>
      <protection/>
    </xf>
    <xf numFmtId="0" fontId="1" fillId="0" borderId="114" xfId="20" applyFont="1" applyBorder="1" applyAlignment="1">
      <alignment horizontal="left"/>
      <protection/>
    </xf>
    <xf numFmtId="3" fontId="8" fillId="2" borderId="39" xfId="0" applyNumberFormat="1" applyFont="1" applyFill="1" applyBorder="1" applyAlignment="1">
      <alignment horizontal="right"/>
    </xf>
    <xf numFmtId="3" fontId="8" fillId="2" borderId="55" xfId="0" applyNumberFormat="1" applyFont="1" applyFill="1" applyBorder="1" applyAlignment="1">
      <alignment horizontal="right"/>
    </xf>
    <xf numFmtId="0" fontId="10" fillId="0" borderId="0" xfId="20" applyFont="1" applyAlignment="1">
      <alignment horizontal="center"/>
      <protection/>
    </xf>
    <xf numFmtId="49" fontId="1" fillId="0" borderId="111" xfId="20" applyNumberFormat="1" applyFont="1" applyBorder="1" applyAlignment="1">
      <alignment horizontal="center"/>
      <protection/>
    </xf>
    <xf numFmtId="0" fontId="1" fillId="0" borderId="113" xfId="20" applyFont="1" applyBorder="1" applyAlignment="1">
      <alignment horizontal="center" shrinkToFit="1"/>
      <protection/>
    </xf>
    <xf numFmtId="0" fontId="1" fillId="0" borderId="50" xfId="20" applyFont="1" applyBorder="1" applyAlignment="1">
      <alignment horizontal="center" shrinkToFit="1"/>
      <protection/>
    </xf>
    <xf numFmtId="0" fontId="1" fillId="0" borderId="114" xfId="20" applyFont="1" applyBorder="1" applyAlignment="1">
      <alignment horizontal="center" shrinkToFit="1"/>
      <protection/>
    </xf>
    <xf numFmtId="49" fontId="33" fillId="0" borderId="115" xfId="0" applyNumberFormat="1" applyFont="1" applyFill="1" applyBorder="1" applyAlignment="1">
      <alignment horizontal="left" wrapText="1"/>
    </xf>
    <xf numFmtId="49" fontId="33" fillId="0" borderId="58" xfId="0" applyNumberFormat="1" applyFont="1" applyFill="1" applyBorder="1" applyAlignment="1">
      <alignment horizontal="left" wrapText="1"/>
    </xf>
    <xf numFmtId="0" fontId="23" fillId="6" borderId="58" xfId="21" applyFont="1" applyFill="1" applyBorder="1" applyAlignment="1">
      <alignment horizontal="center" wrapText="1"/>
      <protection/>
    </xf>
    <xf numFmtId="0" fontId="23" fillId="6" borderId="58" xfId="21" applyFont="1" applyFill="1" applyBorder="1" applyAlignment="1">
      <alignment horizontal="center"/>
      <protection/>
    </xf>
    <xf numFmtId="49" fontId="23" fillId="6" borderId="58" xfId="21" applyNumberFormat="1" applyFont="1" applyFill="1" applyBorder="1" applyAlignment="1">
      <alignment horizontal="center"/>
      <protection/>
    </xf>
    <xf numFmtId="0" fontId="25" fillId="11" borderId="116" xfId="21" applyFont="1" applyFill="1" applyBorder="1" applyAlignment="1">
      <alignment horizontal="center"/>
      <protection/>
    </xf>
    <xf numFmtId="49" fontId="21" fillId="0" borderId="13" xfId="21" applyNumberFormat="1" applyFont="1" applyFill="1" applyBorder="1" applyAlignment="1">
      <alignment horizontal="left" wrapText="1"/>
      <protection/>
    </xf>
    <xf numFmtId="49" fontId="21" fillId="0" borderId="14" xfId="21" applyNumberFormat="1" applyFont="1" applyFill="1" applyBorder="1" applyAlignment="1">
      <alignment horizontal="left" wrapText="1"/>
      <protection/>
    </xf>
    <xf numFmtId="49" fontId="21" fillId="0" borderId="32" xfId="21" applyNumberFormat="1" applyFont="1" applyFill="1" applyBorder="1" applyAlignment="1">
      <alignment horizontal="left" wrapText="1"/>
      <protection/>
    </xf>
    <xf numFmtId="0" fontId="22" fillId="12" borderId="58" xfId="21" applyFont="1" applyFill="1" applyBorder="1" applyAlignment="1">
      <alignment horizontal="center" wrapText="1"/>
      <protection/>
    </xf>
    <xf numFmtId="0" fontId="23" fillId="6" borderId="58" xfId="21" applyFont="1" applyFill="1" applyBorder="1" applyAlignment="1">
      <alignment horizontal="left" wrapText="1"/>
      <protection/>
    </xf>
    <xf numFmtId="0" fontId="23" fillId="6" borderId="61" xfId="21" applyFont="1" applyFill="1" applyBorder="1" applyAlignment="1">
      <alignment horizontal="left"/>
      <protection/>
    </xf>
    <xf numFmtId="0" fontId="23" fillId="6" borderId="60" xfId="21" applyFont="1" applyFill="1" applyBorder="1" applyAlignment="1">
      <alignment horizontal="left"/>
      <protection/>
    </xf>
    <xf numFmtId="0" fontId="23" fillId="6" borderId="62" xfId="21" applyFont="1" applyFill="1" applyBorder="1" applyAlignment="1">
      <alignment horizontal="left"/>
      <protection/>
    </xf>
    <xf numFmtId="49" fontId="33" fillId="0" borderId="115" xfId="0" applyNumberFormat="1" applyFont="1" applyFill="1" applyBorder="1" applyAlignment="1">
      <alignment horizontal="left" wrapText="1"/>
    </xf>
    <xf numFmtId="49" fontId="33" fillId="0" borderId="58" xfId="0" applyNumberFormat="1" applyFont="1" applyFill="1" applyBorder="1" applyAlignment="1">
      <alignment horizontal="left" wrapText="1"/>
    </xf>
    <xf numFmtId="49" fontId="38" fillId="0" borderId="115" xfId="0" applyNumberFormat="1" applyFont="1" applyFill="1" applyBorder="1" applyAlignment="1">
      <alignment horizontal="left" wrapText="1"/>
    </xf>
    <xf numFmtId="49" fontId="38" fillId="0" borderId="58" xfId="0" applyNumberFormat="1" applyFont="1" applyFill="1" applyBorder="1" applyAlignment="1">
      <alignment horizontal="left" wrapText="1"/>
    </xf>
    <xf numFmtId="0" fontId="23" fillId="6" borderId="58" xfId="21" applyFont="1" applyFill="1" applyBorder="1" applyAlignment="1">
      <alignment horizontal="center" vertical="center" wrapText="1"/>
      <protection/>
    </xf>
    <xf numFmtId="0" fontId="23" fillId="6" borderId="58" xfId="21" applyFont="1" applyFill="1" applyBorder="1" applyAlignment="1">
      <alignment horizontal="center" vertical="center"/>
      <protection/>
    </xf>
    <xf numFmtId="49" fontId="23" fillId="6" borderId="58" xfId="21" applyNumberFormat="1" applyFont="1" applyFill="1" applyBorder="1" applyAlignment="1">
      <alignment horizontal="center" vertical="center"/>
      <protection/>
    </xf>
    <xf numFmtId="0" fontId="25" fillId="11" borderId="116" xfId="21" applyFont="1" applyFill="1" applyBorder="1" applyAlignment="1">
      <alignment horizontal="center" vertical="center"/>
      <protection/>
    </xf>
    <xf numFmtId="0" fontId="22" fillId="12" borderId="58" xfId="21" applyFont="1" applyFill="1" applyBorder="1" applyAlignment="1">
      <alignment horizontal="center" vertical="center" wrapText="1"/>
      <protection/>
    </xf>
    <xf numFmtId="0" fontId="23" fillId="6" borderId="58" xfId="21" applyFont="1" applyFill="1" applyBorder="1" applyAlignment="1">
      <alignment horizontal="left" vertical="center" wrapText="1"/>
      <protection/>
    </xf>
    <xf numFmtId="0" fontId="23" fillId="6" borderId="61" xfId="21" applyFont="1" applyFill="1" applyBorder="1" applyAlignment="1">
      <alignment horizontal="left" vertical="center"/>
      <protection/>
    </xf>
    <xf numFmtId="0" fontId="23" fillId="6" borderId="60" xfId="21" applyFont="1" applyFill="1" applyBorder="1" applyAlignment="1">
      <alignment horizontal="left" vertical="center"/>
      <protection/>
    </xf>
    <xf numFmtId="0" fontId="23" fillId="6" borderId="62" xfId="21" applyFont="1" applyFill="1" applyBorder="1" applyAlignment="1">
      <alignment horizontal="left" vertical="center"/>
      <protection/>
    </xf>
    <xf numFmtId="49" fontId="15" fillId="5" borderId="117" xfId="20" applyNumberFormat="1" applyFont="1" applyFill="1" applyBorder="1" applyAlignment="1">
      <alignment horizontal="left" wrapText="1"/>
      <protection/>
    </xf>
    <xf numFmtId="49" fontId="16" fillId="0" borderId="118" xfId="0" applyNumberFormat="1" applyFont="1" applyBorder="1" applyAlignment="1">
      <alignment horizontal="left" wrapText="1"/>
    </xf>
    <xf numFmtId="49" fontId="20" fillId="5" borderId="117" xfId="20" applyNumberFormat="1" applyFont="1" applyFill="1" applyBorder="1" applyAlignment="1">
      <alignment horizontal="left" wrapText="1"/>
      <protection/>
    </xf>
    <xf numFmtId="49" fontId="38" fillId="0" borderId="1" xfId="0" applyNumberFormat="1" applyFont="1" applyFill="1" applyBorder="1" applyAlignment="1">
      <alignment horizontal="left" wrapText="1"/>
    </xf>
    <xf numFmtId="0" fontId="23" fillId="6" borderId="61" xfId="21" applyFont="1" applyFill="1" applyBorder="1" applyAlignment="1">
      <alignment horizontal="left" vertical="top"/>
      <protection/>
    </xf>
    <xf numFmtId="0" fontId="23" fillId="6" borderId="60" xfId="21" applyFont="1" applyFill="1" applyBorder="1" applyAlignment="1">
      <alignment horizontal="left" vertical="top"/>
      <protection/>
    </xf>
    <xf numFmtId="0" fontId="23" fillId="6" borderId="62" xfId="21" applyFont="1" applyFill="1" applyBorder="1" applyAlignment="1">
      <alignment horizontal="left" vertical="top"/>
      <protection/>
    </xf>
    <xf numFmtId="0" fontId="25" fillId="11" borderId="119" xfId="21" applyFont="1" applyFill="1" applyBorder="1" applyAlignment="1">
      <alignment horizontal="center"/>
      <protection/>
    </xf>
    <xf numFmtId="0" fontId="25" fillId="11" borderId="120" xfId="21" applyFont="1" applyFill="1" applyBorder="1" applyAlignment="1">
      <alignment horizontal="center"/>
      <protection/>
    </xf>
    <xf numFmtId="0" fontId="25" fillId="11" borderId="121" xfId="21" applyFont="1" applyFill="1" applyBorder="1" applyAlignment="1">
      <alignment horizontal="center"/>
      <protection/>
    </xf>
    <xf numFmtId="0" fontId="46" fillId="13" borderId="13" xfId="0" applyNumberFormat="1" applyFont="1" applyFill="1" applyBorder="1" applyAlignment="1">
      <alignment horizontal="center" vertical="center"/>
    </xf>
    <xf numFmtId="0" fontId="46" fillId="13" borderId="14" xfId="0" applyNumberFormat="1" applyFont="1" applyFill="1" applyBorder="1" applyAlignment="1">
      <alignment horizontal="center" vertical="center"/>
    </xf>
    <xf numFmtId="0" fontId="46" fillId="13" borderId="32" xfId="0" applyNumberFormat="1" applyFont="1" applyFill="1" applyBorder="1" applyAlignment="1">
      <alignment horizontal="center" vertical="center"/>
    </xf>
    <xf numFmtId="49" fontId="47" fillId="0" borderId="1" xfId="0" applyNumberFormat="1" applyFont="1" applyFill="1" applyBorder="1" applyAlignment="1">
      <alignment horizontal="left" vertical="center" wrapText="1"/>
    </xf>
    <xf numFmtId="0" fontId="23" fillId="6" borderId="58" xfId="21" applyFont="1" applyFill="1" applyBorder="1" applyAlignment="1">
      <alignment vertical="center"/>
      <protection/>
    </xf>
    <xf numFmtId="49" fontId="23" fillId="6" borderId="58" xfId="21" applyNumberFormat="1" applyFont="1" applyFill="1" applyBorder="1" applyAlignment="1">
      <alignment vertical="center"/>
      <protection/>
    </xf>
    <xf numFmtId="0" fontId="25" fillId="11" borderId="119" xfId="21" applyFont="1" applyFill="1" applyBorder="1" applyAlignment="1">
      <alignment horizontal="center" vertical="center"/>
      <protection/>
    </xf>
    <xf numFmtId="0" fontId="25" fillId="11" borderId="120" xfId="21" applyFont="1" applyFill="1" applyBorder="1" applyAlignment="1">
      <alignment horizontal="center" vertical="center"/>
      <protection/>
    </xf>
    <xf numFmtId="0" fontId="25" fillId="11" borderId="121" xfId="21" applyFont="1" applyFill="1" applyBorder="1" applyAlignment="1">
      <alignment horizontal="center" vertical="center"/>
      <protection/>
    </xf>
    <xf numFmtId="0" fontId="22" fillId="11" borderId="119" xfId="21" applyFont="1" applyFill="1" applyBorder="1" applyAlignment="1">
      <alignment horizontal="center"/>
      <protection/>
    </xf>
    <xf numFmtId="0" fontId="22" fillId="11" borderId="120" xfId="21" applyFont="1" applyFill="1" applyBorder="1" applyAlignment="1">
      <alignment horizontal="center"/>
      <protection/>
    </xf>
    <xf numFmtId="0" fontId="22" fillId="11" borderId="121" xfId="21" applyFont="1" applyFill="1" applyBorder="1" applyAlignment="1">
      <alignment horizontal="center"/>
      <protection/>
    </xf>
    <xf numFmtId="0" fontId="23" fillId="6" borderId="61" xfId="21" applyFont="1" applyFill="1" applyBorder="1" applyAlignment="1">
      <alignment horizontal="center" wrapText="1"/>
      <protection/>
    </xf>
    <xf numFmtId="0" fontId="23" fillId="6" borderId="62" xfId="21" applyFont="1" applyFill="1" applyBorder="1" applyAlignment="1">
      <alignment horizontal="center" wrapText="1"/>
      <protection/>
    </xf>
    <xf numFmtId="0" fontId="23" fillId="6" borderId="61" xfId="21" applyFont="1" applyFill="1" applyBorder="1" applyAlignment="1">
      <alignment horizontal="center"/>
      <protection/>
    </xf>
    <xf numFmtId="0" fontId="23" fillId="6" borderId="62" xfId="21" applyFont="1" applyFill="1" applyBorder="1" applyAlignment="1">
      <alignment horizontal="center"/>
      <protection/>
    </xf>
    <xf numFmtId="49" fontId="23" fillId="6" borderId="61" xfId="21" applyNumberFormat="1" applyFont="1" applyFill="1" applyBorder="1" applyAlignment="1">
      <alignment horizontal="center"/>
      <protection/>
    </xf>
    <xf numFmtId="49" fontId="23" fillId="6" borderId="62" xfId="21" applyNumberFormat="1" applyFont="1" applyFill="1" applyBorder="1" applyAlignment="1">
      <alignment horizontal="center"/>
      <protection/>
    </xf>
    <xf numFmtId="0" fontId="25" fillId="11" borderId="122" xfId="21" applyFont="1" applyFill="1" applyBorder="1" applyAlignment="1">
      <alignment horizontal="center"/>
      <protection/>
    </xf>
    <xf numFmtId="0" fontId="25" fillId="11" borderId="123" xfId="21" applyFont="1" applyFill="1" applyBorder="1" applyAlignment="1">
      <alignment horizontal="center"/>
      <protection/>
    </xf>
    <xf numFmtId="0" fontId="25" fillId="11" borderId="124" xfId="21" applyFont="1" applyFill="1" applyBorder="1" applyAlignment="1">
      <alignment horizontal="center"/>
      <protection/>
    </xf>
    <xf numFmtId="0" fontId="22" fillId="12" borderId="61" xfId="21" applyFont="1" applyFill="1" applyBorder="1" applyAlignment="1">
      <alignment horizontal="center" wrapText="1"/>
      <protection/>
    </xf>
    <xf numFmtId="0" fontId="22" fillId="12" borderId="60" xfId="21" applyFont="1" applyFill="1" applyBorder="1" applyAlignment="1">
      <alignment horizontal="center" wrapText="1"/>
      <protection/>
    </xf>
    <xf numFmtId="0" fontId="22" fillId="12" borderId="62" xfId="21" applyFont="1" applyFill="1" applyBorder="1" applyAlignment="1">
      <alignment horizontal="center" wrapText="1"/>
      <protection/>
    </xf>
    <xf numFmtId="0" fontId="23" fillId="6" borderId="61" xfId="21" applyFont="1" applyFill="1" applyBorder="1" applyAlignment="1">
      <alignment horizontal="left" wrapText="1"/>
      <protection/>
    </xf>
    <xf numFmtId="0" fontId="23" fillId="6" borderId="60" xfId="21" applyFont="1" applyFill="1" applyBorder="1" applyAlignment="1">
      <alignment horizontal="left" wrapText="1"/>
      <protection/>
    </xf>
    <xf numFmtId="0" fontId="23" fillId="6" borderId="62" xfId="21" applyFont="1" applyFill="1" applyBorder="1" applyAlignment="1">
      <alignment horizontal="left" wrapText="1"/>
      <protection/>
    </xf>
    <xf numFmtId="49" fontId="33" fillId="0" borderId="63" xfId="0" applyNumberFormat="1" applyFont="1" applyFill="1" applyBorder="1" applyAlignment="1">
      <alignment horizontal="left" wrapText="1"/>
    </xf>
    <xf numFmtId="49" fontId="33" fillId="0" borderId="64" xfId="0" applyNumberFormat="1" applyFont="1" applyFill="1" applyBorder="1" applyAlignment="1">
      <alignment horizontal="left" wrapText="1"/>
    </xf>
    <xf numFmtId="49" fontId="33" fillId="0" borderId="65" xfId="0" applyNumberFormat="1" applyFont="1" applyFill="1" applyBorder="1" applyAlignment="1">
      <alignment horizontal="left" wrapText="1"/>
    </xf>
    <xf numFmtId="49" fontId="33" fillId="0" borderId="94" xfId="0" applyNumberFormat="1" applyFont="1" applyFill="1" applyBorder="1" applyAlignment="1">
      <alignment horizontal="left" wrapText="1"/>
    </xf>
    <xf numFmtId="49" fontId="33" fillId="0" borderId="12" xfId="0" applyNumberFormat="1" applyFont="1" applyFill="1" applyBorder="1" applyAlignment="1">
      <alignment horizontal="left" wrapText="1"/>
    </xf>
    <xf numFmtId="49" fontId="33" fillId="0" borderId="95" xfId="0" applyNumberFormat="1" applyFont="1" applyFill="1" applyBorder="1" applyAlignment="1">
      <alignment horizontal="left" wrapText="1"/>
    </xf>
    <xf numFmtId="0" fontId="25" fillId="11" borderId="125" xfId="21" applyFont="1" applyFill="1" applyBorder="1" applyAlignment="1">
      <alignment horizontal="center"/>
      <protection/>
    </xf>
    <xf numFmtId="0" fontId="25" fillId="11" borderId="126" xfId="21" applyFont="1" applyFill="1" applyBorder="1" applyAlignment="1">
      <alignment horizontal="center"/>
      <protection/>
    </xf>
    <xf numFmtId="0" fontId="25" fillId="11" borderId="127" xfId="21" applyFont="1" applyFill="1" applyBorder="1" applyAlignment="1">
      <alignment horizontal="center"/>
      <protection/>
    </xf>
    <xf numFmtId="0" fontId="44" fillId="0" borderId="1" xfId="24" applyFont="1" applyBorder="1" applyAlignment="1">
      <alignment horizontal="left" wrapText="1"/>
      <protection/>
    </xf>
    <xf numFmtId="0" fontId="44" fillId="0" borderId="77" xfId="24" applyFont="1" applyBorder="1" applyAlignment="1">
      <alignment horizontal="left" wrapText="1"/>
      <protection/>
    </xf>
    <xf numFmtId="0" fontId="44" fillId="0" borderId="21" xfId="24" applyFont="1" applyBorder="1" applyAlignment="1">
      <alignment horizontal="left" wrapText="1"/>
      <protection/>
    </xf>
  </cellXfs>
  <cellStyles count="62">
    <cellStyle name="Normal" xfId="0"/>
    <cellStyle name="Percent" xfId="15"/>
    <cellStyle name="Currency" xfId="16"/>
    <cellStyle name="Currency [0]" xfId="17"/>
    <cellStyle name="Comma" xfId="18"/>
    <cellStyle name="Comma [0]" xfId="19"/>
    <cellStyle name="normální_POL.XLS" xfId="20"/>
    <cellStyle name="Excel Built-in Normal" xfId="21"/>
    <cellStyle name="normální_sp382" xfId="22"/>
    <cellStyle name="normální_Kupni_smlouva 10" xfId="23"/>
    <cellStyle name="Normální 8" xfId="24"/>
    <cellStyle name="_PERSONAL" xfId="25"/>
    <cellStyle name="_PERSONAL_1" xfId="26"/>
    <cellStyle name="_Potrubí VZT" xfId="27"/>
    <cellStyle name="1" xfId="28"/>
    <cellStyle name="1D čísla" xfId="29"/>
    <cellStyle name="2D čísla" xfId="30"/>
    <cellStyle name="3D čísla" xfId="31"/>
    <cellStyle name="Celá čísla" xfId="32"/>
    <cellStyle name="Dziesiętny [0]_laroux" xfId="33"/>
    <cellStyle name="Dziesiętny_laroux" xfId="34"/>
    <cellStyle name="Excel Built-in Normal 2" xfId="35"/>
    <cellStyle name="Hlavička" xfId="36"/>
    <cellStyle name="Nadpis listu" xfId="37"/>
    <cellStyle name="Normal 2" xfId="38"/>
    <cellStyle name="Normal 3" xfId="39"/>
    <cellStyle name="Normal 4" xfId="40"/>
    <cellStyle name="Normal 5" xfId="41"/>
    <cellStyle name="normální 2" xfId="42"/>
    <cellStyle name="normální 2 2" xfId="43"/>
    <cellStyle name="normální 2 2 2" xfId="44"/>
    <cellStyle name="Normální 2 2 2 2" xfId="45"/>
    <cellStyle name="Normální 2 2 3" xfId="46"/>
    <cellStyle name="normální 2 2 4" xfId="47"/>
    <cellStyle name="normální 2 3" xfId="48"/>
    <cellStyle name="Normální 2 4" xfId="49"/>
    <cellStyle name="Normální 2 5" xfId="50"/>
    <cellStyle name="Normální 2 6" xfId="51"/>
    <cellStyle name="Normální 2 7" xfId="52"/>
    <cellStyle name="normální 2_Profese" xfId="53"/>
    <cellStyle name="Normální 256" xfId="54"/>
    <cellStyle name="Normální 3" xfId="55"/>
    <cellStyle name="Normální 3 2" xfId="56"/>
    <cellStyle name="Normální 3 3" xfId="57"/>
    <cellStyle name="Normální 3 3 2" xfId="58"/>
    <cellStyle name="normální 3 4" xfId="59"/>
    <cellStyle name="Normální 4" xfId="60"/>
    <cellStyle name="Normální 4 2" xfId="61"/>
    <cellStyle name="Normální 5" xfId="62"/>
    <cellStyle name="Normální 6" xfId="63"/>
    <cellStyle name="Normální 7" xfId="64"/>
    <cellStyle name="Normalny_laroux" xfId="65"/>
    <cellStyle name="Percent 2" xfId="66"/>
    <cellStyle name="Podhlavička" xfId="67"/>
    <cellStyle name="pozice" xfId="68"/>
    <cellStyle name="Standard_aktuell" xfId="69"/>
    <cellStyle name="Styl 1" xfId="70"/>
    <cellStyle name="výkaz výměr" xfId="71"/>
    <cellStyle name="výkaz výměr 2" xfId="72"/>
    <cellStyle name="výkaz výměr 3" xfId="73"/>
    <cellStyle name="Walutowy [0]_laroux" xfId="74"/>
    <cellStyle name="Walutowy_laroux"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13"/>
  <sheetViews>
    <sheetView showGridLines="0" zoomScaleSheetLayoutView="75" workbookViewId="0" topLeftCell="B1">
      <selection activeCell="P35" sqref="P35"/>
    </sheetView>
  </sheetViews>
  <sheetFormatPr defaultColWidth="9.00390625" defaultRowHeight="12.75"/>
  <cols>
    <col min="1" max="1" width="0.6171875" style="1" hidden="1" customWidth="1"/>
    <col min="2" max="2" width="7.125" style="1" customWidth="1"/>
    <col min="3" max="3" width="9.125" style="1" customWidth="1"/>
    <col min="4" max="4" width="19.75390625" style="1" customWidth="1"/>
    <col min="5" max="5" width="6.875" style="1" customWidth="1"/>
    <col min="6" max="6" width="13.125" style="1" customWidth="1"/>
    <col min="7" max="7" width="12.375" style="2" hidden="1" customWidth="1"/>
    <col min="8" max="8" width="13.625" style="1" customWidth="1"/>
    <col min="9" max="9" width="11.375" style="2" customWidth="1"/>
    <col min="10" max="10" width="7.00390625" style="2" customWidth="1"/>
    <col min="11" max="15" width="10.75390625" style="1" customWidth="1"/>
    <col min="16" max="16384" width="9.125" style="1" customWidth="1"/>
  </cols>
  <sheetData>
    <row r="1" spans="7:10" s="607" customFormat="1" ht="12" customHeight="1">
      <c r="G1" s="608"/>
      <c r="I1" s="608"/>
      <c r="J1" s="608"/>
    </row>
    <row r="2" spans="2:11" s="607" customFormat="1" ht="17.25" customHeight="1">
      <c r="B2" s="609"/>
      <c r="C2" s="610" t="s">
        <v>860</v>
      </c>
      <c r="E2" s="611"/>
      <c r="F2" s="610"/>
      <c r="G2" s="612"/>
      <c r="H2" s="613" t="s">
        <v>0</v>
      </c>
      <c r="I2" s="614">
        <v>42576</v>
      </c>
      <c r="J2" s="608"/>
      <c r="K2" s="609"/>
    </row>
    <row r="3" spans="3:10" s="607" customFormat="1" ht="6" customHeight="1">
      <c r="C3" s="615"/>
      <c r="D3" s="616" t="s">
        <v>1</v>
      </c>
      <c r="G3" s="608"/>
      <c r="I3" s="608"/>
      <c r="J3" s="608"/>
    </row>
    <row r="4" spans="7:10" s="607" customFormat="1" ht="4.5" customHeight="1">
      <c r="G4" s="608"/>
      <c r="I4" s="608"/>
      <c r="J4" s="608"/>
    </row>
    <row r="5" spans="3:15" s="607" customFormat="1" ht="13.5" customHeight="1">
      <c r="C5" s="617" t="s">
        <v>2</v>
      </c>
      <c r="D5" s="618" t="s">
        <v>103</v>
      </c>
      <c r="E5" s="619" t="s">
        <v>104</v>
      </c>
      <c r="F5" s="620"/>
      <c r="G5" s="621"/>
      <c r="H5" s="620"/>
      <c r="I5" s="621"/>
      <c r="J5" s="608"/>
      <c r="O5" s="614"/>
    </row>
    <row r="6" spans="7:10" s="607" customFormat="1" ht="12.75">
      <c r="G6" s="608"/>
      <c r="I6" s="608"/>
      <c r="J6" s="608"/>
    </row>
    <row r="7" spans="3:11" s="607" customFormat="1" ht="12.75">
      <c r="C7" s="622" t="s">
        <v>3</v>
      </c>
      <c r="D7" s="623" t="s">
        <v>115</v>
      </c>
      <c r="G7" s="608"/>
      <c r="H7" s="624" t="s">
        <v>4</v>
      </c>
      <c r="I7" s="608"/>
      <c r="J7" s="623"/>
      <c r="K7" s="623"/>
    </row>
    <row r="8" spans="4:11" s="607" customFormat="1" ht="12.75">
      <c r="D8" s="623" t="s">
        <v>858</v>
      </c>
      <c r="G8" s="608"/>
      <c r="H8" s="624" t="s">
        <v>5</v>
      </c>
      <c r="I8" s="608"/>
      <c r="J8" s="623"/>
      <c r="K8" s="623"/>
    </row>
    <row r="9" spans="3:10" s="607" customFormat="1" ht="12.75">
      <c r="C9" s="624"/>
      <c r="D9" s="623" t="s">
        <v>859</v>
      </c>
      <c r="G9" s="608"/>
      <c r="H9" s="624"/>
      <c r="I9" s="608"/>
      <c r="J9" s="623"/>
    </row>
    <row r="10" spans="7:10" s="607" customFormat="1" ht="12.75">
      <c r="G10" s="608"/>
      <c r="H10" s="624"/>
      <c r="I10" s="608"/>
      <c r="J10" s="623"/>
    </row>
    <row r="11" spans="3:11" s="607" customFormat="1" ht="12.75">
      <c r="C11" s="622" t="s">
        <v>6</v>
      </c>
      <c r="D11" s="623"/>
      <c r="G11" s="608"/>
      <c r="H11" s="624" t="s">
        <v>4</v>
      </c>
      <c r="I11" s="608"/>
      <c r="J11" s="623"/>
      <c r="K11" s="623"/>
    </row>
    <row r="12" spans="4:11" s="607" customFormat="1" ht="12.75">
      <c r="D12" s="623"/>
      <c r="G12" s="608"/>
      <c r="H12" s="624" t="s">
        <v>5</v>
      </c>
      <c r="I12" s="608"/>
      <c r="J12" s="623"/>
      <c r="K12" s="623"/>
    </row>
    <row r="13" spans="3:10" s="607" customFormat="1" ht="12" customHeight="1">
      <c r="C13" s="624"/>
      <c r="D13" s="623"/>
      <c r="G13" s="608"/>
      <c r="I13" s="608"/>
      <c r="J13" s="624"/>
    </row>
    <row r="14" spans="3:10" s="607" customFormat="1" ht="24.75" customHeight="1">
      <c r="C14" s="625" t="s">
        <v>7</v>
      </c>
      <c r="G14" s="608"/>
      <c r="H14" s="625" t="s">
        <v>8</v>
      </c>
      <c r="I14" s="608"/>
      <c r="J14" s="624"/>
    </row>
    <row r="15" spans="7:10" s="607" customFormat="1" ht="12.75" customHeight="1">
      <c r="G15" s="608"/>
      <c r="I15" s="608"/>
      <c r="J15" s="624"/>
    </row>
    <row r="16" spans="3:10" s="607" customFormat="1" ht="28.5" customHeight="1">
      <c r="C16" s="625" t="s">
        <v>9</v>
      </c>
      <c r="G16" s="608"/>
      <c r="H16" s="625" t="s">
        <v>9</v>
      </c>
      <c r="I16" s="608"/>
      <c r="J16" s="608"/>
    </row>
    <row r="17" ht="25.5" customHeight="1"/>
    <row r="18" spans="2:11" ht="13.5" customHeight="1">
      <c r="B18" s="5"/>
      <c r="C18" s="6"/>
      <c r="D18" s="6"/>
      <c r="E18" s="7"/>
      <c r="F18" s="8"/>
      <c r="G18" s="9"/>
      <c r="H18" s="10"/>
      <c r="I18" s="9"/>
      <c r="J18" s="11" t="s">
        <v>10</v>
      </c>
      <c r="K18" s="12"/>
    </row>
    <row r="19" spans="2:11" ht="15" customHeight="1" hidden="1">
      <c r="B19" s="13" t="s">
        <v>11</v>
      </c>
      <c r="C19" s="14"/>
      <c r="D19" s="15">
        <v>15</v>
      </c>
      <c r="E19" s="16" t="s">
        <v>12</v>
      </c>
      <c r="F19" s="17"/>
      <c r="G19" s="18"/>
      <c r="H19" s="18"/>
      <c r="I19" s="680">
        <f>ROUND(G44,0)</f>
        <v>0</v>
      </c>
      <c r="J19" s="681"/>
      <c r="K19" s="19"/>
    </row>
    <row r="20" spans="2:11" ht="12.75" hidden="1">
      <c r="B20" s="13" t="s">
        <v>13</v>
      </c>
      <c r="C20" s="14"/>
      <c r="D20" s="15">
        <f>SazbaDPH1</f>
        <v>15</v>
      </c>
      <c r="E20" s="16" t="s">
        <v>12</v>
      </c>
      <c r="F20" s="20"/>
      <c r="G20" s="21"/>
      <c r="H20" s="21"/>
      <c r="I20" s="682">
        <f>ROUND(I19*D20/100,0)</f>
        <v>0</v>
      </c>
      <c r="J20" s="683"/>
      <c r="K20" s="19"/>
    </row>
    <row r="21" spans="2:11" ht="12.75">
      <c r="B21" s="13" t="s">
        <v>11</v>
      </c>
      <c r="C21" s="14"/>
      <c r="D21" s="15">
        <v>21</v>
      </c>
      <c r="E21" s="16" t="s">
        <v>12</v>
      </c>
      <c r="F21" s="20"/>
      <c r="G21" s="21"/>
      <c r="H21" s="21"/>
      <c r="I21" s="682">
        <f>ROUND(H44,0)</f>
        <v>0</v>
      </c>
      <c r="J21" s="683"/>
      <c r="K21" s="19"/>
    </row>
    <row r="22" spans="2:11" ht="13.5" thickBot="1">
      <c r="B22" s="13" t="s">
        <v>13</v>
      </c>
      <c r="C22" s="14"/>
      <c r="D22" s="15">
        <f>SazbaDPH2</f>
        <v>21</v>
      </c>
      <c r="E22" s="16" t="s">
        <v>12</v>
      </c>
      <c r="F22" s="22"/>
      <c r="G22" s="23"/>
      <c r="H22" s="23"/>
      <c r="I22" s="684">
        <f>ROUND(I21*D21/100,0)</f>
        <v>0</v>
      </c>
      <c r="J22" s="685"/>
      <c r="K22" s="19"/>
    </row>
    <row r="23" spans="2:11" ht="16.5" thickBot="1">
      <c r="B23" s="24" t="s">
        <v>14</v>
      </c>
      <c r="C23" s="25"/>
      <c r="D23" s="25"/>
      <c r="E23" s="26"/>
      <c r="F23" s="27"/>
      <c r="G23" s="28"/>
      <c r="H23" s="28"/>
      <c r="I23" s="686">
        <f>SUM(I19:I22)</f>
        <v>0</v>
      </c>
      <c r="J23" s="687"/>
      <c r="K23" s="29"/>
    </row>
    <row r="26" ht="1.5" customHeight="1"/>
    <row r="27" spans="2:12" ht="15.75" customHeight="1">
      <c r="B27" s="3" t="s">
        <v>15</v>
      </c>
      <c r="C27" s="30"/>
      <c r="D27" s="30"/>
      <c r="E27" s="30"/>
      <c r="F27" s="30"/>
      <c r="G27" s="30"/>
      <c r="H27" s="30"/>
      <c r="I27" s="30"/>
      <c r="J27" s="30"/>
      <c r="K27" s="30"/>
      <c r="L27" s="31"/>
    </row>
    <row r="28" ht="5.25" customHeight="1">
      <c r="L28" s="31"/>
    </row>
    <row r="29" spans="2:10" ht="24" customHeight="1">
      <c r="B29" s="32" t="s">
        <v>16</v>
      </c>
      <c r="C29" s="33"/>
      <c r="D29" s="33"/>
      <c r="E29" s="34"/>
      <c r="F29" s="35" t="s">
        <v>17</v>
      </c>
      <c r="G29" s="36" t="str">
        <f>CONCATENATE("Základ DPH ",SazbaDPH1," %")</f>
        <v>Základ DPH 15 %</v>
      </c>
      <c r="H29" s="35" t="str">
        <f>CONCATENATE("Základ DPH ",SazbaDPH2," %")</f>
        <v>Základ DPH 21 %</v>
      </c>
      <c r="I29" s="35" t="s">
        <v>18</v>
      </c>
      <c r="J29" s="35" t="s">
        <v>12</v>
      </c>
    </row>
    <row r="30" spans="2:10" ht="12.75">
      <c r="B30" s="37" t="s">
        <v>106</v>
      </c>
      <c r="C30" s="38" t="s">
        <v>107</v>
      </c>
      <c r="D30" s="39"/>
      <c r="E30" s="40"/>
      <c r="F30" s="41">
        <f>G30+H30+I30</f>
        <v>0</v>
      </c>
      <c r="G30" s="42">
        <v>0</v>
      </c>
      <c r="H30" s="43">
        <f>SUM('SO 01 1 KL'!F30:G30)</f>
        <v>0</v>
      </c>
      <c r="I30" s="43">
        <f aca="true" t="shared" si="0" ref="I30:I43">(G30*SazbaDPH1)/100+(H30*SazbaDPH2)/100</f>
        <v>0</v>
      </c>
      <c r="J30" s="44" t="str">
        <f aca="true" t="shared" si="1" ref="J30:J43">IF(CelkemObjekty=0,"",F30/CelkemObjekty*100)</f>
        <v/>
      </c>
    </row>
    <row r="31" spans="2:10" ht="12.75">
      <c r="B31" s="45" t="s">
        <v>118</v>
      </c>
      <c r="C31" s="46" t="s">
        <v>119</v>
      </c>
      <c r="D31" s="47"/>
      <c r="E31" s="48"/>
      <c r="F31" s="49">
        <f aca="true" t="shared" si="2" ref="F31:F43">G31+H31+I31</f>
        <v>0</v>
      </c>
      <c r="G31" s="50">
        <v>0</v>
      </c>
      <c r="H31" s="51">
        <f>SUM('SO 02 1 KL'!F30:G30)</f>
        <v>0</v>
      </c>
      <c r="I31" s="51">
        <f t="shared" si="0"/>
        <v>0</v>
      </c>
      <c r="J31" s="44" t="str">
        <f t="shared" si="1"/>
        <v/>
      </c>
    </row>
    <row r="32" spans="2:10" ht="12.75">
      <c r="B32" s="45" t="s">
        <v>127</v>
      </c>
      <c r="C32" s="46" t="s">
        <v>128</v>
      </c>
      <c r="D32" s="47"/>
      <c r="E32" s="48"/>
      <c r="F32" s="49">
        <f t="shared" si="2"/>
        <v>0</v>
      </c>
      <c r="G32" s="50">
        <v>0</v>
      </c>
      <c r="H32" s="51">
        <f>SUM('SO 03 1 KL'!F30:G30)</f>
        <v>0</v>
      </c>
      <c r="I32" s="51">
        <f t="shared" si="0"/>
        <v>0</v>
      </c>
      <c r="J32" s="44" t="str">
        <f t="shared" si="1"/>
        <v/>
      </c>
    </row>
    <row r="33" spans="2:10" ht="12.75">
      <c r="B33" s="45" t="s">
        <v>136</v>
      </c>
      <c r="C33" s="46" t="s">
        <v>137</v>
      </c>
      <c r="D33" s="47"/>
      <c r="E33" s="48"/>
      <c r="F33" s="49">
        <f t="shared" si="2"/>
        <v>0</v>
      </c>
      <c r="G33" s="50">
        <v>0</v>
      </c>
      <c r="H33" s="51">
        <f>SUM('SO 04 1 KL'!F30:G30)</f>
        <v>0</v>
      </c>
      <c r="I33" s="51">
        <f t="shared" si="0"/>
        <v>0</v>
      </c>
      <c r="J33" s="44" t="str">
        <f t="shared" si="1"/>
        <v/>
      </c>
    </row>
    <row r="34" spans="2:10" ht="12.75">
      <c r="B34" s="45" t="s">
        <v>145</v>
      </c>
      <c r="C34" s="46" t="s">
        <v>146</v>
      </c>
      <c r="D34" s="47"/>
      <c r="E34" s="48"/>
      <c r="F34" s="49">
        <f t="shared" si="2"/>
        <v>0</v>
      </c>
      <c r="G34" s="50">
        <v>0</v>
      </c>
      <c r="H34" s="51">
        <f>SUM('SO 05 1 KL'!F30:G30)</f>
        <v>0</v>
      </c>
      <c r="I34" s="51">
        <f t="shared" si="0"/>
        <v>0</v>
      </c>
      <c r="J34" s="44" t="str">
        <f t="shared" si="1"/>
        <v/>
      </c>
    </row>
    <row r="35" spans="2:10" ht="12.75">
      <c r="B35" s="45" t="s">
        <v>287</v>
      </c>
      <c r="C35" s="46" t="s">
        <v>288</v>
      </c>
      <c r="D35" s="47"/>
      <c r="E35" s="48"/>
      <c r="F35" s="49">
        <f t="shared" si="2"/>
        <v>0</v>
      </c>
      <c r="G35" s="50">
        <v>0</v>
      </c>
      <c r="H35" s="51">
        <f>SUM('SO 06 1 KL'!F30:G30)</f>
        <v>0</v>
      </c>
      <c r="I35" s="51">
        <f t="shared" si="0"/>
        <v>0</v>
      </c>
      <c r="J35" s="44" t="str">
        <f t="shared" si="1"/>
        <v/>
      </c>
    </row>
    <row r="36" spans="2:10" ht="12.75">
      <c r="B36" s="45" t="s">
        <v>296</v>
      </c>
      <c r="C36" s="46" t="s">
        <v>297</v>
      </c>
      <c r="D36" s="47"/>
      <c r="E36" s="48"/>
      <c r="F36" s="49">
        <f t="shared" si="2"/>
        <v>0</v>
      </c>
      <c r="G36" s="50">
        <v>0</v>
      </c>
      <c r="H36" s="51">
        <f>SUM('SO 07 1 KL'!F30:G30)</f>
        <v>0</v>
      </c>
      <c r="I36" s="51">
        <f t="shared" si="0"/>
        <v>0</v>
      </c>
      <c r="J36" s="44" t="str">
        <f t="shared" si="1"/>
        <v/>
      </c>
    </row>
    <row r="37" spans="2:10" ht="12.75">
      <c r="B37" s="45" t="s">
        <v>305</v>
      </c>
      <c r="C37" s="46" t="s">
        <v>306</v>
      </c>
      <c r="D37" s="47"/>
      <c r="E37" s="48"/>
      <c r="F37" s="49">
        <f t="shared" si="2"/>
        <v>0</v>
      </c>
      <c r="G37" s="50">
        <v>0</v>
      </c>
      <c r="H37" s="51">
        <f>SUM('SO 08 1 KL'!F30:G30)</f>
        <v>0</v>
      </c>
      <c r="I37" s="51">
        <f t="shared" si="0"/>
        <v>0</v>
      </c>
      <c r="J37" s="44" t="str">
        <f t="shared" si="1"/>
        <v/>
      </c>
    </row>
    <row r="38" spans="2:10" ht="12.75">
      <c r="B38" s="45" t="s">
        <v>311</v>
      </c>
      <c r="C38" s="46" t="s">
        <v>312</v>
      </c>
      <c r="D38" s="47"/>
      <c r="E38" s="48"/>
      <c r="F38" s="49">
        <f t="shared" si="2"/>
        <v>0</v>
      </c>
      <c r="G38" s="50">
        <v>0</v>
      </c>
      <c r="H38" s="51">
        <f>SUM('SO 09 1 KL'!F30:G30)</f>
        <v>0</v>
      </c>
      <c r="I38" s="51">
        <f t="shared" si="0"/>
        <v>0</v>
      </c>
      <c r="J38" s="44" t="str">
        <f t="shared" si="1"/>
        <v/>
      </c>
    </row>
    <row r="39" spans="2:10" ht="12.75">
      <c r="B39" s="45" t="s">
        <v>317</v>
      </c>
      <c r="C39" s="46" t="s">
        <v>318</v>
      </c>
      <c r="D39" s="47"/>
      <c r="E39" s="48"/>
      <c r="F39" s="49">
        <f t="shared" si="2"/>
        <v>0</v>
      </c>
      <c r="G39" s="50">
        <v>0</v>
      </c>
      <c r="H39" s="51">
        <f>SUM('SO 10 1 KL'!F30:G30)</f>
        <v>0</v>
      </c>
      <c r="I39" s="51">
        <f t="shared" si="0"/>
        <v>0</v>
      </c>
      <c r="J39" s="44" t="str">
        <f t="shared" si="1"/>
        <v/>
      </c>
    </row>
    <row r="40" spans="2:10" ht="12.75">
      <c r="B40" s="45" t="s">
        <v>326</v>
      </c>
      <c r="C40" s="46" t="s">
        <v>327</v>
      </c>
      <c r="D40" s="47"/>
      <c r="E40" s="48"/>
      <c r="F40" s="49">
        <f t="shared" si="2"/>
        <v>0</v>
      </c>
      <c r="G40" s="50">
        <v>0</v>
      </c>
      <c r="H40" s="51">
        <f>SUM('SO 11.1 1 KL'!F30:G30)</f>
        <v>0</v>
      </c>
      <c r="I40" s="51">
        <f t="shared" si="0"/>
        <v>0</v>
      </c>
      <c r="J40" s="44" t="str">
        <f t="shared" si="1"/>
        <v/>
      </c>
    </row>
    <row r="41" spans="2:10" ht="12.75">
      <c r="B41" s="45" t="s">
        <v>526</v>
      </c>
      <c r="C41" s="46" t="s">
        <v>327</v>
      </c>
      <c r="D41" s="47"/>
      <c r="E41" s="48"/>
      <c r="F41" s="49">
        <f t="shared" si="2"/>
        <v>0</v>
      </c>
      <c r="G41" s="50">
        <v>0</v>
      </c>
      <c r="H41" s="51">
        <f>SUM('SO 11.2 1 KL'!F30:G30)</f>
        <v>0</v>
      </c>
      <c r="I41" s="51">
        <f t="shared" si="0"/>
        <v>0</v>
      </c>
      <c r="J41" s="44" t="str">
        <f t="shared" si="1"/>
        <v/>
      </c>
    </row>
    <row r="42" spans="2:10" ht="12.75">
      <c r="B42" s="45" t="s">
        <v>642</v>
      </c>
      <c r="C42" s="46" t="s">
        <v>327</v>
      </c>
      <c r="D42" s="47"/>
      <c r="E42" s="48"/>
      <c r="F42" s="49">
        <f t="shared" si="2"/>
        <v>0</v>
      </c>
      <c r="G42" s="50">
        <v>0</v>
      </c>
      <c r="H42" s="51">
        <f>SUM('SO 11.3 1 KL'!F30:G30)</f>
        <v>0</v>
      </c>
      <c r="I42" s="51">
        <f t="shared" si="0"/>
        <v>0</v>
      </c>
      <c r="J42" s="44" t="str">
        <f t="shared" si="1"/>
        <v/>
      </c>
    </row>
    <row r="43" spans="2:10" ht="12.75">
      <c r="B43" s="45" t="s">
        <v>814</v>
      </c>
      <c r="C43" s="46" t="s">
        <v>327</v>
      </c>
      <c r="D43" s="47"/>
      <c r="E43" s="48"/>
      <c r="F43" s="49">
        <f t="shared" si="2"/>
        <v>0</v>
      </c>
      <c r="G43" s="50">
        <v>0</v>
      </c>
      <c r="H43" s="51">
        <f>SUM('SO 11.4 1 KL'!F30:G30)</f>
        <v>0</v>
      </c>
      <c r="I43" s="51">
        <f t="shared" si="0"/>
        <v>0</v>
      </c>
      <c r="J43" s="44" t="str">
        <f t="shared" si="1"/>
        <v/>
      </c>
    </row>
    <row r="44" spans="2:10" ht="17.25" customHeight="1">
      <c r="B44" s="52" t="s">
        <v>19</v>
      </c>
      <c r="C44" s="53"/>
      <c r="D44" s="54"/>
      <c r="E44" s="55"/>
      <c r="F44" s="56">
        <f>SUM(F30:F43)</f>
        <v>0</v>
      </c>
      <c r="G44" s="56">
        <f>SUM(G30:G43)</f>
        <v>0</v>
      </c>
      <c r="H44" s="56">
        <f>SUM(H30:H43)</f>
        <v>0</v>
      </c>
      <c r="I44" s="56">
        <f>SUM(I30:I43)</f>
        <v>0</v>
      </c>
      <c r="J44" s="57" t="str">
        <f aca="true" t="shared" si="3" ref="J44">IF(CelkemObjekty=0,"",F44/CelkemObjekty*100)</f>
        <v/>
      </c>
    </row>
    <row r="45" spans="2:11" ht="12.75">
      <c r="B45" s="58"/>
      <c r="C45" s="58"/>
      <c r="D45" s="58"/>
      <c r="E45" s="58"/>
      <c r="F45" s="58"/>
      <c r="G45" s="58"/>
      <c r="H45" s="58"/>
      <c r="I45" s="58"/>
      <c r="J45" s="58"/>
      <c r="K45" s="58"/>
    </row>
    <row r="46" spans="2:11" ht="9.75" customHeight="1" hidden="1">
      <c r="B46" s="58"/>
      <c r="C46" s="58"/>
      <c r="D46" s="58"/>
      <c r="E46" s="58"/>
      <c r="F46" s="58"/>
      <c r="G46" s="58"/>
      <c r="H46" s="58"/>
      <c r="I46" s="58"/>
      <c r="J46" s="58"/>
      <c r="K46" s="58"/>
    </row>
    <row r="47" spans="2:11" ht="7.5" customHeight="1" hidden="1">
      <c r="B47" s="58"/>
      <c r="C47" s="58"/>
      <c r="D47" s="58"/>
      <c r="E47" s="58"/>
      <c r="F47" s="58"/>
      <c r="G47" s="58"/>
      <c r="H47" s="58"/>
      <c r="I47" s="58"/>
      <c r="J47" s="58"/>
      <c r="K47" s="58"/>
    </row>
    <row r="48" spans="2:11" ht="18" hidden="1">
      <c r="B48" s="3" t="s">
        <v>20</v>
      </c>
      <c r="C48" s="30"/>
      <c r="D48" s="30"/>
      <c r="E48" s="30"/>
      <c r="F48" s="30"/>
      <c r="G48" s="30"/>
      <c r="H48" s="30"/>
      <c r="I48" s="30"/>
      <c r="J48" s="30"/>
      <c r="K48" s="58"/>
    </row>
    <row r="49" ht="12.75" hidden="1">
      <c r="K49" s="58"/>
    </row>
    <row r="50" spans="2:10" ht="25.5" hidden="1">
      <c r="B50" s="59" t="s">
        <v>21</v>
      </c>
      <c r="C50" s="60" t="s">
        <v>22</v>
      </c>
      <c r="D50" s="33"/>
      <c r="E50" s="34"/>
      <c r="F50" s="35" t="s">
        <v>17</v>
      </c>
      <c r="G50" s="36" t="str">
        <f>CONCATENATE("Základ DPH ",SazbaDPH1," %")</f>
        <v>Základ DPH 15 %</v>
      </c>
      <c r="H50" s="35" t="str">
        <f>CONCATENATE("Základ DPH ",SazbaDPH2," %")</f>
        <v>Základ DPH 21 %</v>
      </c>
      <c r="I50" s="36" t="s">
        <v>18</v>
      </c>
      <c r="J50" s="35" t="s">
        <v>12</v>
      </c>
    </row>
    <row r="51" spans="2:10" ht="12.75" hidden="1">
      <c r="B51" s="61" t="s">
        <v>106</v>
      </c>
      <c r="C51" s="62" t="s">
        <v>117</v>
      </c>
      <c r="D51" s="39"/>
      <c r="E51" s="40"/>
      <c r="F51" s="41">
        <f>G51+H51+I51</f>
        <v>6117908.225</v>
      </c>
      <c r="G51" s="42">
        <v>0</v>
      </c>
      <c r="H51" s="43">
        <v>5056122.5</v>
      </c>
      <c r="I51" s="50">
        <f aca="true" t="shared" si="4" ref="I51:I64">(G51*SazbaDPH1)/100+(H51*SazbaDPH2)/100</f>
        <v>1061785.725</v>
      </c>
      <c r="J51" s="44" t="str">
        <f aca="true" t="shared" si="5" ref="J51:J64">IF(CelkemObjekty=0,"",F51/CelkemObjekty*100)</f>
        <v/>
      </c>
    </row>
    <row r="52" spans="2:10" ht="12.75" hidden="1">
      <c r="B52" s="63" t="s">
        <v>118</v>
      </c>
      <c r="C52" s="64" t="s">
        <v>126</v>
      </c>
      <c r="D52" s="47"/>
      <c r="E52" s="48"/>
      <c r="F52" s="49">
        <f aca="true" t="shared" si="6" ref="F52:F64">G52+H52+I52</f>
        <v>201554.54</v>
      </c>
      <c r="G52" s="50">
        <v>0</v>
      </c>
      <c r="H52" s="51">
        <v>166574</v>
      </c>
      <c r="I52" s="50">
        <f t="shared" si="4"/>
        <v>34980.54</v>
      </c>
      <c r="J52" s="44" t="str">
        <f t="shared" si="5"/>
        <v/>
      </c>
    </row>
    <row r="53" spans="2:10" ht="12.75" hidden="1">
      <c r="B53" s="63" t="s">
        <v>127</v>
      </c>
      <c r="C53" s="64" t="s">
        <v>135</v>
      </c>
      <c r="D53" s="47"/>
      <c r="E53" s="48"/>
      <c r="F53" s="49">
        <f t="shared" si="6"/>
        <v>3035077.485</v>
      </c>
      <c r="G53" s="50">
        <v>0</v>
      </c>
      <c r="H53" s="51">
        <v>2508328.5</v>
      </c>
      <c r="I53" s="50">
        <f t="shared" si="4"/>
        <v>526748.985</v>
      </c>
      <c r="J53" s="44" t="str">
        <f t="shared" si="5"/>
        <v/>
      </c>
    </row>
    <row r="54" spans="2:10" ht="12.75" hidden="1">
      <c r="B54" s="63" t="s">
        <v>136</v>
      </c>
      <c r="C54" s="64" t="s">
        <v>144</v>
      </c>
      <c r="D54" s="47"/>
      <c r="E54" s="48"/>
      <c r="F54" s="49">
        <f t="shared" si="6"/>
        <v>534457</v>
      </c>
      <c r="G54" s="50">
        <v>0</v>
      </c>
      <c r="H54" s="51">
        <v>441700</v>
      </c>
      <c r="I54" s="50">
        <f t="shared" si="4"/>
        <v>92757</v>
      </c>
      <c r="J54" s="44" t="str">
        <f t="shared" si="5"/>
        <v/>
      </c>
    </row>
    <row r="55" spans="2:10" ht="12.75" hidden="1">
      <c r="B55" s="63" t="s">
        <v>145</v>
      </c>
      <c r="C55" s="64" t="s">
        <v>286</v>
      </c>
      <c r="D55" s="47"/>
      <c r="E55" s="48"/>
      <c r="F55" s="49">
        <f t="shared" si="6"/>
        <v>372141.5258</v>
      </c>
      <c r="G55" s="50">
        <v>0</v>
      </c>
      <c r="H55" s="51">
        <v>307554.98</v>
      </c>
      <c r="I55" s="50">
        <f t="shared" si="4"/>
        <v>64586.5458</v>
      </c>
      <c r="J55" s="44" t="str">
        <f t="shared" si="5"/>
        <v/>
      </c>
    </row>
    <row r="56" spans="2:10" ht="12.75" hidden="1">
      <c r="B56" s="63" t="s">
        <v>287</v>
      </c>
      <c r="C56" s="64" t="s">
        <v>295</v>
      </c>
      <c r="D56" s="47"/>
      <c r="E56" s="48"/>
      <c r="F56" s="49">
        <f t="shared" si="6"/>
        <v>17847.5</v>
      </c>
      <c r="G56" s="50">
        <v>0</v>
      </c>
      <c r="H56" s="51">
        <v>14750</v>
      </c>
      <c r="I56" s="50">
        <f t="shared" si="4"/>
        <v>3097.5</v>
      </c>
      <c r="J56" s="44" t="str">
        <f t="shared" si="5"/>
        <v/>
      </c>
    </row>
    <row r="57" spans="2:10" ht="12.75" hidden="1">
      <c r="B57" s="63" t="s">
        <v>296</v>
      </c>
      <c r="C57" s="64" t="s">
        <v>304</v>
      </c>
      <c r="D57" s="47"/>
      <c r="E57" s="48"/>
      <c r="F57" s="49">
        <f t="shared" si="6"/>
        <v>9665269.46</v>
      </c>
      <c r="G57" s="50">
        <v>0</v>
      </c>
      <c r="H57" s="51">
        <v>7987826</v>
      </c>
      <c r="I57" s="50">
        <f t="shared" si="4"/>
        <v>1677443.46</v>
      </c>
      <c r="J57" s="44" t="str">
        <f t="shared" si="5"/>
        <v/>
      </c>
    </row>
    <row r="58" spans="2:10" ht="12.75" hidden="1">
      <c r="B58" s="63" t="s">
        <v>305</v>
      </c>
      <c r="C58" s="64" t="s">
        <v>310</v>
      </c>
      <c r="D58" s="47"/>
      <c r="E58" s="48"/>
      <c r="F58" s="49">
        <f t="shared" si="6"/>
        <v>390116.1</v>
      </c>
      <c r="G58" s="50">
        <v>0</v>
      </c>
      <c r="H58" s="51">
        <v>322410</v>
      </c>
      <c r="I58" s="50">
        <f t="shared" si="4"/>
        <v>67706.1</v>
      </c>
      <c r="J58" s="44" t="str">
        <f t="shared" si="5"/>
        <v/>
      </c>
    </row>
    <row r="59" spans="2:10" ht="12.75" hidden="1">
      <c r="B59" s="63" t="s">
        <v>311</v>
      </c>
      <c r="C59" s="64" t="s">
        <v>316</v>
      </c>
      <c r="D59" s="47"/>
      <c r="E59" s="48"/>
      <c r="F59" s="49">
        <f t="shared" si="6"/>
        <v>910283</v>
      </c>
      <c r="G59" s="50">
        <v>0</v>
      </c>
      <c r="H59" s="51">
        <v>752300</v>
      </c>
      <c r="I59" s="50">
        <f t="shared" si="4"/>
        <v>157983</v>
      </c>
      <c r="J59" s="44" t="str">
        <f t="shared" si="5"/>
        <v/>
      </c>
    </row>
    <row r="60" spans="2:10" ht="12.75" hidden="1">
      <c r="B60" s="63" t="s">
        <v>317</v>
      </c>
      <c r="C60" s="64" t="s">
        <v>325</v>
      </c>
      <c r="D60" s="47"/>
      <c r="E60" s="48"/>
      <c r="F60" s="49">
        <f t="shared" si="6"/>
        <v>72931.54000000001</v>
      </c>
      <c r="G60" s="50">
        <v>0</v>
      </c>
      <c r="H60" s="51">
        <v>60274</v>
      </c>
      <c r="I60" s="50">
        <f t="shared" si="4"/>
        <v>12657.54</v>
      </c>
      <c r="J60" s="44" t="str">
        <f t="shared" si="5"/>
        <v/>
      </c>
    </row>
    <row r="61" spans="2:10" ht="12.75" hidden="1">
      <c r="B61" s="63" t="s">
        <v>326</v>
      </c>
      <c r="C61" s="64" t="s">
        <v>525</v>
      </c>
      <c r="D61" s="47"/>
      <c r="E61" s="48"/>
      <c r="F61" s="49">
        <f t="shared" si="6"/>
        <v>480895.7208</v>
      </c>
      <c r="G61" s="50">
        <v>0</v>
      </c>
      <c r="H61" s="51">
        <v>397434.48</v>
      </c>
      <c r="I61" s="50">
        <f t="shared" si="4"/>
        <v>83461.2408</v>
      </c>
      <c r="J61" s="44" t="str">
        <f t="shared" si="5"/>
        <v/>
      </c>
    </row>
    <row r="62" spans="2:10" ht="12.75" hidden="1">
      <c r="B62" s="63" t="s">
        <v>526</v>
      </c>
      <c r="C62" s="64" t="s">
        <v>525</v>
      </c>
      <c r="D62" s="47"/>
      <c r="E62" s="48"/>
      <c r="F62" s="49">
        <f t="shared" si="6"/>
        <v>246632.4608</v>
      </c>
      <c r="G62" s="50">
        <v>0</v>
      </c>
      <c r="H62" s="51">
        <v>203828.48</v>
      </c>
      <c r="I62" s="50">
        <f t="shared" si="4"/>
        <v>42803.9808</v>
      </c>
      <c r="J62" s="44" t="str">
        <f t="shared" si="5"/>
        <v/>
      </c>
    </row>
    <row r="63" spans="2:10" ht="12.75" hidden="1">
      <c r="B63" s="63" t="s">
        <v>642</v>
      </c>
      <c r="C63" s="64" t="s">
        <v>525</v>
      </c>
      <c r="D63" s="47"/>
      <c r="E63" s="48"/>
      <c r="F63" s="49">
        <f t="shared" si="6"/>
        <v>314704.9675</v>
      </c>
      <c r="G63" s="50">
        <v>0</v>
      </c>
      <c r="H63" s="51">
        <v>260086.75</v>
      </c>
      <c r="I63" s="50">
        <f t="shared" si="4"/>
        <v>54618.2175</v>
      </c>
      <c r="J63" s="44" t="str">
        <f t="shared" si="5"/>
        <v/>
      </c>
    </row>
    <row r="64" spans="2:10" ht="12.75" hidden="1">
      <c r="B64" s="63" t="s">
        <v>814</v>
      </c>
      <c r="C64" s="64" t="s">
        <v>525</v>
      </c>
      <c r="D64" s="47"/>
      <c r="E64" s="48"/>
      <c r="F64" s="49">
        <f t="shared" si="6"/>
        <v>140166.4242</v>
      </c>
      <c r="G64" s="50">
        <v>0</v>
      </c>
      <c r="H64" s="51">
        <v>115840.02</v>
      </c>
      <c r="I64" s="50">
        <f t="shared" si="4"/>
        <v>24326.4042</v>
      </c>
      <c r="J64" s="44" t="str">
        <f t="shared" si="5"/>
        <v/>
      </c>
    </row>
    <row r="65" spans="2:10" ht="12.75" hidden="1">
      <c r="B65" s="52" t="s">
        <v>19</v>
      </c>
      <c r="C65" s="53"/>
      <c r="D65" s="54"/>
      <c r="E65" s="55"/>
      <c r="F65" s="56">
        <f>SUM(F51:F64)</f>
        <v>22499985.949100003</v>
      </c>
      <c r="G65" s="65">
        <f>SUM(G51:G64)</f>
        <v>0</v>
      </c>
      <c r="H65" s="56">
        <f>SUM(H51:H64)</f>
        <v>18595029.71</v>
      </c>
      <c r="I65" s="65">
        <f>SUM(I51:I64)</f>
        <v>3904956.2391</v>
      </c>
      <c r="J65" s="57" t="str">
        <f aca="true" t="shared" si="7" ref="J65">IF(CelkemObjekty=0,"",F65/CelkemObjekty*100)</f>
        <v/>
      </c>
    </row>
    <row r="66" ht="9" customHeight="1" hidden="1"/>
    <row r="67" ht="6" customHeight="1" hidden="1"/>
    <row r="68" ht="3" customHeight="1" hidden="1"/>
    <row r="69" ht="6.75" customHeight="1" hidden="1"/>
    <row r="70" spans="2:10" ht="20.25" customHeight="1" hidden="1">
      <c r="B70" s="3" t="s">
        <v>23</v>
      </c>
      <c r="C70" s="30"/>
      <c r="D70" s="30"/>
      <c r="E70" s="30"/>
      <c r="F70" s="30"/>
      <c r="G70" s="30"/>
      <c r="H70" s="30"/>
      <c r="I70" s="30"/>
      <c r="J70" s="30"/>
    </row>
    <row r="71" ht="9" customHeight="1" hidden="1"/>
    <row r="72" spans="2:10" ht="12.75" hidden="1">
      <c r="B72" s="32" t="s">
        <v>24</v>
      </c>
      <c r="C72" s="33"/>
      <c r="D72" s="33"/>
      <c r="E72" s="35" t="s">
        <v>12</v>
      </c>
      <c r="F72" s="35" t="s">
        <v>25</v>
      </c>
      <c r="G72" s="36" t="s">
        <v>26</v>
      </c>
      <c r="H72" s="35" t="s">
        <v>27</v>
      </c>
      <c r="I72" s="36" t="s">
        <v>28</v>
      </c>
      <c r="J72" s="66" t="s">
        <v>29</v>
      </c>
    </row>
    <row r="73" spans="2:10" ht="12.75" hidden="1">
      <c r="B73" s="37" t="s">
        <v>99</v>
      </c>
      <c r="C73" s="38" t="s">
        <v>100</v>
      </c>
      <c r="D73" s="39"/>
      <c r="E73" s="67">
        <f aca="true" t="shared" si="8" ref="E73:E102">IF(SUM(SoucetDilu)=0,"",SUM(F73:J73)/SUM(SoucetDilu)*100)</f>
        <v>0.3676022950866473</v>
      </c>
      <c r="F73" s="43">
        <v>68355.756</v>
      </c>
      <c r="G73" s="42">
        <v>0</v>
      </c>
      <c r="H73" s="43">
        <v>0</v>
      </c>
      <c r="I73" s="42">
        <v>0</v>
      </c>
      <c r="J73" s="43">
        <v>0</v>
      </c>
    </row>
    <row r="74" spans="2:10" ht="12.75" hidden="1">
      <c r="B74" s="45" t="s">
        <v>130</v>
      </c>
      <c r="C74" s="46" t="s">
        <v>131</v>
      </c>
      <c r="D74" s="47"/>
      <c r="E74" s="68">
        <f t="shared" si="8"/>
        <v>13.489241687726306</v>
      </c>
      <c r="F74" s="51">
        <v>2508328.5</v>
      </c>
      <c r="G74" s="50">
        <v>0</v>
      </c>
      <c r="H74" s="51">
        <v>0</v>
      </c>
      <c r="I74" s="50">
        <v>0</v>
      </c>
      <c r="J74" s="51">
        <v>0</v>
      </c>
    </row>
    <row r="75" spans="2:10" ht="12.75" hidden="1">
      <c r="B75" s="45" t="s">
        <v>186</v>
      </c>
      <c r="C75" s="46" t="s">
        <v>187</v>
      </c>
      <c r="D75" s="47"/>
      <c r="E75" s="68">
        <f t="shared" si="8"/>
        <v>1.3193345228743267</v>
      </c>
      <c r="F75" s="51">
        <v>245330.646553</v>
      </c>
      <c r="G75" s="50">
        <v>0</v>
      </c>
      <c r="H75" s="51">
        <v>0</v>
      </c>
      <c r="I75" s="50">
        <v>0</v>
      </c>
      <c r="J75" s="51">
        <v>0</v>
      </c>
    </row>
    <row r="76" spans="2:10" ht="12.75" hidden="1">
      <c r="B76" s="45" t="s">
        <v>348</v>
      </c>
      <c r="C76" s="46" t="s">
        <v>349</v>
      </c>
      <c r="D76" s="47"/>
      <c r="E76" s="68">
        <f t="shared" si="8"/>
        <v>0.15650870392742763</v>
      </c>
      <c r="F76" s="51">
        <v>29102.84</v>
      </c>
      <c r="G76" s="50">
        <v>0</v>
      </c>
      <c r="H76" s="51">
        <v>0</v>
      </c>
      <c r="I76" s="50">
        <v>0</v>
      </c>
      <c r="J76" s="51">
        <v>0</v>
      </c>
    </row>
    <row r="77" spans="2:10" ht="12.75" hidden="1">
      <c r="B77" s="45" t="s">
        <v>192</v>
      </c>
      <c r="C77" s="46" t="s">
        <v>193</v>
      </c>
      <c r="D77" s="47"/>
      <c r="E77" s="68">
        <f t="shared" si="8"/>
        <v>0.007811227098612666</v>
      </c>
      <c r="F77" s="51">
        <v>1452.5</v>
      </c>
      <c r="G77" s="50">
        <v>0</v>
      </c>
      <c r="H77" s="51">
        <v>0</v>
      </c>
      <c r="I77" s="50">
        <v>0</v>
      </c>
      <c r="J77" s="51">
        <v>0</v>
      </c>
    </row>
    <row r="78" spans="2:10" ht="12.75" hidden="1">
      <c r="B78" s="45" t="s">
        <v>355</v>
      </c>
      <c r="C78" s="46" t="s">
        <v>356</v>
      </c>
      <c r="D78" s="47"/>
      <c r="E78" s="68">
        <f t="shared" si="8"/>
        <v>0.8785549284639995</v>
      </c>
      <c r="F78" s="51">
        <v>163367.55</v>
      </c>
      <c r="G78" s="50">
        <v>0</v>
      </c>
      <c r="H78" s="51">
        <v>0</v>
      </c>
      <c r="I78" s="50">
        <v>0</v>
      </c>
      <c r="J78" s="51">
        <v>0</v>
      </c>
    </row>
    <row r="79" spans="2:10" ht="12.75" hidden="1">
      <c r="B79" s="45" t="s">
        <v>199</v>
      </c>
      <c r="C79" s="46" t="s">
        <v>200</v>
      </c>
      <c r="D79" s="47"/>
      <c r="E79" s="68">
        <f t="shared" si="8"/>
        <v>0.00861636697902292</v>
      </c>
      <c r="F79" s="51">
        <v>1602.2160000000001</v>
      </c>
      <c r="G79" s="50">
        <v>0</v>
      </c>
      <c r="H79" s="51">
        <v>0</v>
      </c>
      <c r="I79" s="50">
        <v>0</v>
      </c>
      <c r="J79" s="51">
        <v>0</v>
      </c>
    </row>
    <row r="80" spans="2:10" ht="12.75" hidden="1">
      <c r="B80" s="45" t="s">
        <v>563</v>
      </c>
      <c r="C80" s="46" t="s">
        <v>564</v>
      </c>
      <c r="D80" s="47"/>
      <c r="E80" s="68">
        <f t="shared" si="8"/>
        <v>0.11527177062849207</v>
      </c>
      <c r="F80" s="51">
        <v>21434.82</v>
      </c>
      <c r="G80" s="50">
        <v>0</v>
      </c>
      <c r="H80" s="51">
        <v>0</v>
      </c>
      <c r="I80" s="50">
        <v>0</v>
      </c>
      <c r="J80" s="51">
        <v>0</v>
      </c>
    </row>
    <row r="81" spans="2:10" ht="12.75" hidden="1">
      <c r="B81" s="45" t="s">
        <v>429</v>
      </c>
      <c r="C81" s="46" t="s">
        <v>430</v>
      </c>
      <c r="D81" s="47"/>
      <c r="E81" s="68">
        <f t="shared" si="8"/>
        <v>0.10313487264119708</v>
      </c>
      <c r="F81" s="51">
        <v>0</v>
      </c>
      <c r="G81" s="50">
        <v>19177.960212928003</v>
      </c>
      <c r="H81" s="51">
        <v>0</v>
      </c>
      <c r="I81" s="50">
        <v>0</v>
      </c>
      <c r="J81" s="51">
        <v>0</v>
      </c>
    </row>
    <row r="82" spans="2:10" ht="12.75" hidden="1">
      <c r="B82" s="45" t="s">
        <v>445</v>
      </c>
      <c r="C82" s="46" t="s">
        <v>446</v>
      </c>
      <c r="D82" s="47"/>
      <c r="E82" s="68">
        <f t="shared" si="8"/>
        <v>0.02287458774332378</v>
      </c>
      <c r="F82" s="51">
        <v>0</v>
      </c>
      <c r="G82" s="50">
        <v>4253.536387782</v>
      </c>
      <c r="H82" s="51">
        <v>0</v>
      </c>
      <c r="I82" s="50">
        <v>0</v>
      </c>
      <c r="J82" s="51">
        <v>0</v>
      </c>
    </row>
    <row r="83" spans="2:10" ht="12.75" hidden="1">
      <c r="B83" s="45" t="s">
        <v>320</v>
      </c>
      <c r="C83" s="46" t="s">
        <v>321</v>
      </c>
      <c r="D83" s="47"/>
      <c r="E83" s="68">
        <f t="shared" si="8"/>
        <v>0.3241403801320343</v>
      </c>
      <c r="F83" s="51">
        <v>0</v>
      </c>
      <c r="G83" s="50">
        <v>60274</v>
      </c>
      <c r="H83" s="51">
        <v>0</v>
      </c>
      <c r="I83" s="50">
        <v>0</v>
      </c>
      <c r="J83" s="51">
        <v>0</v>
      </c>
    </row>
    <row r="84" spans="2:10" ht="12.75" hidden="1">
      <c r="B84" s="45" t="s">
        <v>775</v>
      </c>
      <c r="C84" s="46" t="s">
        <v>776</v>
      </c>
      <c r="D84" s="47"/>
      <c r="E84" s="68">
        <f t="shared" si="8"/>
        <v>0.000480773633470549</v>
      </c>
      <c r="F84" s="51">
        <v>0</v>
      </c>
      <c r="G84" s="50">
        <v>89.4</v>
      </c>
      <c r="H84" s="51">
        <v>0</v>
      </c>
      <c r="I84" s="50">
        <v>0</v>
      </c>
      <c r="J84" s="51">
        <v>0</v>
      </c>
    </row>
    <row r="85" spans="2:10" ht="12.75" hidden="1">
      <c r="B85" s="45" t="s">
        <v>109</v>
      </c>
      <c r="C85" s="46" t="s">
        <v>110</v>
      </c>
      <c r="D85" s="47"/>
      <c r="E85" s="68">
        <f t="shared" si="8"/>
        <v>27.190720196836637</v>
      </c>
      <c r="F85" s="51">
        <v>0</v>
      </c>
      <c r="G85" s="50">
        <v>5056122.5</v>
      </c>
      <c r="H85" s="51">
        <v>0</v>
      </c>
      <c r="I85" s="50">
        <v>0</v>
      </c>
      <c r="J85" s="51">
        <v>0</v>
      </c>
    </row>
    <row r="86" spans="2:10" ht="12.75" hidden="1">
      <c r="B86" s="45" t="s">
        <v>121</v>
      </c>
      <c r="C86" s="46" t="s">
        <v>122</v>
      </c>
      <c r="D86" s="47"/>
      <c r="E86" s="68">
        <f t="shared" si="8"/>
        <v>0.895798514784376</v>
      </c>
      <c r="F86" s="51">
        <v>0</v>
      </c>
      <c r="G86" s="50">
        <v>166574</v>
      </c>
      <c r="H86" s="51">
        <v>0</v>
      </c>
      <c r="I86" s="50">
        <v>0</v>
      </c>
      <c r="J86" s="51">
        <v>0</v>
      </c>
    </row>
    <row r="87" spans="2:10" ht="12.75" hidden="1">
      <c r="B87" s="45" t="s">
        <v>780</v>
      </c>
      <c r="C87" s="46" t="s">
        <v>781</v>
      </c>
      <c r="D87" s="47"/>
      <c r="E87" s="68">
        <f t="shared" si="8"/>
        <v>0.13019129486856362</v>
      </c>
      <c r="F87" s="51">
        <v>0</v>
      </c>
      <c r="G87" s="50">
        <v>24209.1099656</v>
      </c>
      <c r="H87" s="51">
        <v>0</v>
      </c>
      <c r="I87" s="50">
        <v>0</v>
      </c>
      <c r="J87" s="51">
        <v>0</v>
      </c>
    </row>
    <row r="88" spans="2:10" ht="12.75" hidden="1">
      <c r="B88" s="45" t="s">
        <v>460</v>
      </c>
      <c r="C88" s="46" t="s">
        <v>461</v>
      </c>
      <c r="D88" s="47"/>
      <c r="E88" s="68">
        <f t="shared" si="8"/>
        <v>0.3188617923701058</v>
      </c>
      <c r="F88" s="51">
        <v>0</v>
      </c>
      <c r="G88" s="50">
        <v>59292.4450372</v>
      </c>
      <c r="H88" s="51">
        <v>0</v>
      </c>
      <c r="I88" s="50">
        <v>0</v>
      </c>
      <c r="J88" s="51">
        <v>0</v>
      </c>
    </row>
    <row r="89" spans="2:10" ht="12.75" hidden="1">
      <c r="B89" s="45" t="s">
        <v>247</v>
      </c>
      <c r="C89" s="46" t="s">
        <v>248</v>
      </c>
      <c r="D89" s="47"/>
      <c r="E89" s="68">
        <f t="shared" si="8"/>
        <v>0.33149859201477216</v>
      </c>
      <c r="F89" s="51">
        <v>0</v>
      </c>
      <c r="G89" s="50">
        <v>61642.261686000005</v>
      </c>
      <c r="H89" s="51">
        <v>0</v>
      </c>
      <c r="I89" s="50">
        <v>0</v>
      </c>
      <c r="J89" s="51">
        <v>0</v>
      </c>
    </row>
    <row r="90" spans="2:10" ht="12.75" hidden="1">
      <c r="B90" s="45" t="s">
        <v>798</v>
      </c>
      <c r="C90" s="46" t="s">
        <v>799</v>
      </c>
      <c r="D90" s="47"/>
      <c r="E90" s="68">
        <f t="shared" si="8"/>
        <v>0.1501368937274137</v>
      </c>
      <c r="F90" s="51">
        <v>0</v>
      </c>
      <c r="G90" s="50">
        <v>27918</v>
      </c>
      <c r="H90" s="51">
        <v>0</v>
      </c>
      <c r="I90" s="50">
        <v>0</v>
      </c>
      <c r="J90" s="51">
        <v>0</v>
      </c>
    </row>
    <row r="91" spans="2:10" ht="12.75" hidden="1">
      <c r="B91" s="45" t="s">
        <v>497</v>
      </c>
      <c r="C91" s="46" t="s">
        <v>498</v>
      </c>
      <c r="D91" s="47"/>
      <c r="E91" s="68">
        <f t="shared" si="8"/>
        <v>0.021518783575961795</v>
      </c>
      <c r="F91" s="51">
        <v>0</v>
      </c>
      <c r="G91" s="50">
        <v>4001.4242</v>
      </c>
      <c r="H91" s="51">
        <v>0</v>
      </c>
      <c r="I91" s="50">
        <v>0</v>
      </c>
      <c r="J91" s="51">
        <v>0</v>
      </c>
    </row>
    <row r="92" spans="2:10" ht="12.75" hidden="1">
      <c r="B92" s="45" t="s">
        <v>506</v>
      </c>
      <c r="C92" s="46" t="s">
        <v>507</v>
      </c>
      <c r="D92" s="47"/>
      <c r="E92" s="68">
        <f t="shared" si="8"/>
        <v>0.47518949267603866</v>
      </c>
      <c r="F92" s="51">
        <v>0</v>
      </c>
      <c r="G92" s="50">
        <v>88361.62735999998</v>
      </c>
      <c r="H92" s="51">
        <v>0</v>
      </c>
      <c r="I92" s="50">
        <v>0</v>
      </c>
      <c r="J92" s="51">
        <v>0</v>
      </c>
    </row>
    <row r="93" spans="2:10" ht="12.75" hidden="1">
      <c r="B93" s="45" t="s">
        <v>205</v>
      </c>
      <c r="C93" s="46" t="s">
        <v>206</v>
      </c>
      <c r="D93" s="47"/>
      <c r="E93" s="68">
        <f t="shared" si="8"/>
        <v>0.29013064905156094</v>
      </c>
      <c r="F93" s="51">
        <v>53949.880399999995</v>
      </c>
      <c r="G93" s="50">
        <v>0</v>
      </c>
      <c r="H93" s="51">
        <v>0</v>
      </c>
      <c r="I93" s="50">
        <v>0</v>
      </c>
      <c r="J93" s="51">
        <v>0</v>
      </c>
    </row>
    <row r="94" spans="2:10" ht="12.75" hidden="1">
      <c r="B94" s="45" t="s">
        <v>386</v>
      </c>
      <c r="C94" s="46" t="s">
        <v>387</v>
      </c>
      <c r="D94" s="47"/>
      <c r="E94" s="68">
        <f t="shared" si="8"/>
        <v>0.12571638959330003</v>
      </c>
      <c r="F94" s="51">
        <v>23377</v>
      </c>
      <c r="G94" s="50">
        <v>0</v>
      </c>
      <c r="H94" s="51">
        <v>0</v>
      </c>
      <c r="I94" s="50">
        <v>0</v>
      </c>
      <c r="J94" s="51">
        <v>0</v>
      </c>
    </row>
    <row r="95" spans="2:10" ht="12.75" hidden="1">
      <c r="B95" s="45" t="s">
        <v>213</v>
      </c>
      <c r="C95" s="46" t="s">
        <v>214</v>
      </c>
      <c r="D95" s="47"/>
      <c r="E95" s="68">
        <f t="shared" si="8"/>
        <v>0.49549189551219436</v>
      </c>
      <c r="F95" s="51">
        <v>92136.8652</v>
      </c>
      <c r="G95" s="50">
        <v>0</v>
      </c>
      <c r="H95" s="51">
        <v>0</v>
      </c>
      <c r="I95" s="50">
        <v>0</v>
      </c>
      <c r="J95" s="51">
        <v>0</v>
      </c>
    </row>
    <row r="96" spans="2:10" ht="12.75" hidden="1">
      <c r="B96" s="45" t="s">
        <v>236</v>
      </c>
      <c r="C96" s="46" t="s">
        <v>237</v>
      </c>
      <c r="D96" s="47"/>
      <c r="E96" s="68">
        <f t="shared" si="8"/>
        <v>0.6452320547297126</v>
      </c>
      <c r="F96" s="51">
        <v>119981.0923</v>
      </c>
      <c r="G96" s="50">
        <v>0</v>
      </c>
      <c r="H96" s="51">
        <v>0</v>
      </c>
      <c r="I96" s="50">
        <v>0</v>
      </c>
      <c r="J96" s="51">
        <v>0</v>
      </c>
    </row>
    <row r="97" spans="2:10" ht="12.75" hidden="1">
      <c r="B97" s="45" t="s">
        <v>241</v>
      </c>
      <c r="C97" s="46" t="s">
        <v>242</v>
      </c>
      <c r="D97" s="47"/>
      <c r="E97" s="68">
        <f t="shared" si="8"/>
        <v>0.060911877117010786</v>
      </c>
      <c r="F97" s="51">
        <v>11326.581649146</v>
      </c>
      <c r="G97" s="50">
        <v>0</v>
      </c>
      <c r="H97" s="51">
        <v>0</v>
      </c>
      <c r="I97" s="50">
        <v>0</v>
      </c>
      <c r="J97" s="51">
        <v>0</v>
      </c>
    </row>
    <row r="98" spans="2:10" ht="12.75" hidden="1">
      <c r="B98" s="45" t="s">
        <v>273</v>
      </c>
      <c r="C98" s="46" t="s">
        <v>274</v>
      </c>
      <c r="D98" s="47"/>
      <c r="E98" s="68">
        <f t="shared" si="8"/>
        <v>0.8691050960554866</v>
      </c>
      <c r="F98" s="51">
        <v>161610.350855732</v>
      </c>
      <c r="G98" s="50">
        <v>0</v>
      </c>
      <c r="H98" s="51">
        <v>0</v>
      </c>
      <c r="I98" s="50">
        <v>0</v>
      </c>
      <c r="J98" s="51">
        <v>0</v>
      </c>
    </row>
    <row r="99" spans="2:10" ht="12.75" hidden="1">
      <c r="B99" s="45" t="s">
        <v>290</v>
      </c>
      <c r="C99" s="46" t="s">
        <v>291</v>
      </c>
      <c r="D99" s="47"/>
      <c r="E99" s="68">
        <f t="shared" si="8"/>
        <v>1.8228526935254725</v>
      </c>
      <c r="F99" s="51">
        <v>0</v>
      </c>
      <c r="G99" s="50">
        <v>0</v>
      </c>
      <c r="H99" s="51">
        <v>0</v>
      </c>
      <c r="I99" s="50">
        <v>338960</v>
      </c>
      <c r="J99" s="51">
        <v>0</v>
      </c>
    </row>
    <row r="100" spans="2:10" ht="12.75" hidden="1">
      <c r="B100" s="45" t="s">
        <v>299</v>
      </c>
      <c r="C100" s="46" t="s">
        <v>300</v>
      </c>
      <c r="D100" s="47"/>
      <c r="E100" s="68">
        <f t="shared" si="8"/>
        <v>42.962000991415835</v>
      </c>
      <c r="F100" s="51">
        <v>0</v>
      </c>
      <c r="G100" s="50">
        <v>0</v>
      </c>
      <c r="H100" s="51">
        <v>0</v>
      </c>
      <c r="I100" s="50">
        <v>7988796.85</v>
      </c>
      <c r="J100" s="51">
        <v>0</v>
      </c>
    </row>
    <row r="101" spans="2:10" ht="12.75" hidden="1">
      <c r="B101" s="45" t="s">
        <v>139</v>
      </c>
      <c r="C101" s="46" t="s">
        <v>140</v>
      </c>
      <c r="D101" s="47"/>
      <c r="E101" s="68">
        <f t="shared" si="8"/>
        <v>6.421070675210687</v>
      </c>
      <c r="F101" s="51">
        <v>0</v>
      </c>
      <c r="G101" s="50">
        <v>0</v>
      </c>
      <c r="H101" s="51">
        <v>0</v>
      </c>
      <c r="I101" s="50">
        <v>1194000</v>
      </c>
      <c r="J101" s="51">
        <v>0</v>
      </c>
    </row>
    <row r="102" spans="2:10" ht="12.75" hidden="1">
      <c r="B102" s="52" t="s">
        <v>19</v>
      </c>
      <c r="C102" s="53"/>
      <c r="D102" s="54"/>
      <c r="E102" s="69">
        <f t="shared" si="8"/>
        <v>100</v>
      </c>
      <c r="F102" s="56">
        <f>SUM(F73:F101)</f>
        <v>3501356.5989578776</v>
      </c>
      <c r="G102" s="65">
        <f>SUM(G73:G101)</f>
        <v>5571916.264849511</v>
      </c>
      <c r="H102" s="56">
        <f>SUM(H73:H101)</f>
        <v>0</v>
      </c>
      <c r="I102" s="65">
        <f>SUM(I73:I101)</f>
        <v>9521756.85</v>
      </c>
      <c r="J102" s="56">
        <f>SUM(J73:J101)</f>
        <v>0</v>
      </c>
    </row>
    <row r="103" ht="12.75" hidden="1"/>
    <row r="104" ht="2.25" customHeight="1" hidden="1"/>
    <row r="105" ht="1.5" customHeight="1" hidden="1"/>
    <row r="106" ht="0.75" customHeight="1" hidden="1"/>
    <row r="107" ht="0.75" customHeight="1" hidden="1"/>
    <row r="108" ht="0.75" customHeight="1" hidden="1"/>
    <row r="109" spans="2:10" ht="18" hidden="1">
      <c r="B109" s="3" t="s">
        <v>30</v>
      </c>
      <c r="C109" s="30"/>
      <c r="D109" s="30"/>
      <c r="E109" s="30"/>
      <c r="F109" s="30"/>
      <c r="G109" s="30"/>
      <c r="H109" s="30"/>
      <c r="I109" s="30"/>
      <c r="J109" s="30"/>
    </row>
    <row r="110" ht="12.75" hidden="1"/>
    <row r="111" spans="2:10" ht="12.75" hidden="1">
      <c r="B111" s="32" t="s">
        <v>31</v>
      </c>
      <c r="C111" s="33"/>
      <c r="D111" s="33"/>
      <c r="E111" s="70"/>
      <c r="F111" s="71"/>
      <c r="G111" s="36"/>
      <c r="H111" s="35" t="s">
        <v>17</v>
      </c>
      <c r="I111" s="1"/>
      <c r="J111" s="1"/>
    </row>
    <row r="112" spans="2:10" ht="12.75" hidden="1">
      <c r="B112" s="52" t="s">
        <v>19</v>
      </c>
      <c r="C112" s="53"/>
      <c r="D112" s="54"/>
      <c r="E112" s="72"/>
      <c r="F112" s="73"/>
      <c r="G112" s="65"/>
      <c r="H112" s="56">
        <v>0</v>
      </c>
      <c r="I112" s="1"/>
      <c r="J112" s="1"/>
    </row>
    <row r="113" spans="9:10" ht="12.75" hidden="1">
      <c r="I113" s="1"/>
      <c r="J113" s="1"/>
    </row>
    <row r="114" ht="12.75" hidden="1"/>
    <row r="115" ht="12.75" hidden="1"/>
    <row r="116" ht="12.75" hidden="1"/>
    <row r="117" ht="12.75" hidden="1"/>
    <row r="118" ht="12.75" hidden="1"/>
    <row r="119" ht="12.75" hidden="1"/>
    <row r="120" ht="12.75" hidden="1"/>
    <row r="121" ht="12.75" hidden="1"/>
    <row r="122" ht="12.75" hidden="1"/>
  </sheetData>
  <sheetProtection algorithmName="SHA-512" hashValue="VkQgUGu568BQZu1WOsh/lWy0Tud29XltN2E2kySBgbO8Xs+PRww3ouSM3F/OJRa6v/yr2GDM+Mhvpl30veFWrw==" saltValue="BqRRXoOvKbLwuiZg6exIbg==" spinCount="100000" sheet="1" objects="1" scenarios="1"/>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129</v>
      </c>
      <c r="D2" s="174"/>
      <c r="E2" s="175"/>
      <c r="F2" s="174"/>
      <c r="G2" s="703" t="s">
        <v>128</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03 1 Pol'!B7</f>
        <v>2</v>
      </c>
      <c r="B7" s="47" t="str">
        <f>'SO 03 1 Pol'!C7</f>
        <v>Základy a zvláštní zakládání</v>
      </c>
      <c r="D7" s="185"/>
      <c r="E7" s="274">
        <f>'SO 03 1 Pol'!BA9</f>
        <v>0</v>
      </c>
      <c r="F7" s="275">
        <f>'SO 03 1 Pol'!BB9</f>
        <v>0</v>
      </c>
      <c r="G7" s="275">
        <f>'SO 03 1 Pol'!BC9</f>
        <v>0</v>
      </c>
      <c r="H7" s="275">
        <f>'SO 03 1 Pol'!BD9</f>
        <v>0</v>
      </c>
      <c r="I7" s="276">
        <f>'SO 03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topLeftCell="A1">
      <selection activeCell="E11" sqref="E11"/>
    </sheetView>
  </sheetViews>
  <sheetFormatPr defaultColWidth="9.00390625" defaultRowHeight="12.75"/>
  <cols>
    <col min="1" max="1" width="9.125" style="332" customWidth="1"/>
    <col min="2" max="2" width="51.375" style="332" customWidth="1"/>
    <col min="3" max="4" width="9.125" style="332" customWidth="1"/>
    <col min="5" max="5" width="13.75390625" style="332" customWidth="1"/>
    <col min="6" max="6" width="15.25390625" style="332" customWidth="1"/>
    <col min="7" max="16384" width="9.125" style="332" customWidth="1"/>
  </cols>
  <sheetData>
    <row r="1" spans="1:6" ht="18.75" thickBot="1">
      <c r="A1" s="722" t="s">
        <v>861</v>
      </c>
      <c r="B1" s="722"/>
      <c r="C1" s="722"/>
      <c r="D1" s="722"/>
      <c r="E1" s="722"/>
      <c r="F1" s="722"/>
    </row>
    <row r="2" spans="1:6" ht="27" thickBot="1">
      <c r="A2" s="333" t="s">
        <v>862</v>
      </c>
      <c r="B2" s="723" t="s">
        <v>863</v>
      </c>
      <c r="C2" s="723"/>
      <c r="D2" s="723"/>
      <c r="E2" s="279"/>
      <c r="F2" s="280"/>
    </row>
    <row r="3" spans="1:6" ht="15.75" thickBot="1">
      <c r="A3" s="333" t="s">
        <v>864</v>
      </c>
      <c r="B3" s="724" t="s">
        <v>865</v>
      </c>
      <c r="C3" s="725"/>
      <c r="D3" s="726"/>
      <c r="E3" s="281"/>
      <c r="F3" s="280"/>
    </row>
    <row r="4" spans="1:6" ht="26.25" thickBot="1">
      <c r="A4" s="334" t="s">
        <v>866</v>
      </c>
      <c r="B4" s="335" t="s">
        <v>867</v>
      </c>
      <c r="C4" s="716" t="s">
        <v>868</v>
      </c>
      <c r="D4" s="716"/>
      <c r="E4" s="716" t="s">
        <v>1205</v>
      </c>
      <c r="F4" s="716"/>
    </row>
    <row r="5" spans="1:6" ht="39.75" thickBot="1">
      <c r="A5" s="336" t="s">
        <v>870</v>
      </c>
      <c r="B5" s="337">
        <f>SUM(F10:F101)</f>
        <v>0</v>
      </c>
      <c r="C5" s="715" t="s">
        <v>871</v>
      </c>
      <c r="D5" s="715"/>
      <c r="E5" s="716" t="s">
        <v>1205</v>
      </c>
      <c r="F5" s="716"/>
    </row>
    <row r="6" spans="1:6" ht="27" thickBot="1">
      <c r="A6" s="336" t="s">
        <v>873</v>
      </c>
      <c r="B6" s="337">
        <f>B5*0.21</f>
        <v>0</v>
      </c>
      <c r="C6" s="715" t="s">
        <v>874</v>
      </c>
      <c r="D6" s="715"/>
      <c r="E6" s="716" t="s">
        <v>1206</v>
      </c>
      <c r="F6" s="716"/>
    </row>
    <row r="7" spans="1:6" ht="39.75" thickBot="1">
      <c r="A7" s="336" t="s">
        <v>876</v>
      </c>
      <c r="B7" s="337">
        <f>B5+B6</f>
        <v>0</v>
      </c>
      <c r="C7" s="715" t="s">
        <v>877</v>
      </c>
      <c r="D7" s="715"/>
      <c r="E7" s="717" t="s">
        <v>878</v>
      </c>
      <c r="F7" s="717"/>
    </row>
    <row r="8" spans="1:6" ht="13.5" thickBot="1">
      <c r="A8" s="286" t="s">
        <v>879</v>
      </c>
      <c r="B8" s="287" t="s">
        <v>880</v>
      </c>
      <c r="C8" s="288" t="s">
        <v>881</v>
      </c>
      <c r="D8" s="289" t="s">
        <v>90</v>
      </c>
      <c r="E8" s="290" t="s">
        <v>882</v>
      </c>
      <c r="F8" s="291" t="s">
        <v>17</v>
      </c>
    </row>
    <row r="9" spans="1:6" ht="27" thickBot="1">
      <c r="A9" s="718" t="s">
        <v>1207</v>
      </c>
      <c r="B9" s="718"/>
      <c r="C9" s="718"/>
      <c r="D9" s="718"/>
      <c r="E9" s="718"/>
      <c r="F9" s="718"/>
    </row>
    <row r="10" spans="1:6" ht="18" thickBot="1">
      <c r="A10" s="381"/>
      <c r="B10" s="382" t="s">
        <v>1125</v>
      </c>
      <c r="C10" s="383"/>
      <c r="D10" s="383"/>
      <c r="E10" s="383"/>
      <c r="F10" s="384"/>
    </row>
    <row r="11" spans="1:6" ht="15">
      <c r="A11" s="434" t="s">
        <v>99</v>
      </c>
      <c r="B11" s="446" t="s">
        <v>1208</v>
      </c>
      <c r="C11" s="435">
        <v>1.5</v>
      </c>
      <c r="D11" s="436" t="s">
        <v>210</v>
      </c>
      <c r="E11" s="650"/>
      <c r="F11" s="447">
        <f aca="true" t="shared" si="0" ref="F11:F21">C11*E11</f>
        <v>0</v>
      </c>
    </row>
    <row r="12" spans="1:6" ht="15">
      <c r="A12" s="314" t="s">
        <v>130</v>
      </c>
      <c r="B12" s="448" t="s">
        <v>1209</v>
      </c>
      <c r="C12" s="437">
        <v>12</v>
      </c>
      <c r="D12" s="438" t="s">
        <v>210</v>
      </c>
      <c r="E12" s="651"/>
      <c r="F12" s="449">
        <f t="shared" si="0"/>
        <v>0</v>
      </c>
    </row>
    <row r="13" spans="1:6" ht="15">
      <c r="A13" s="314" t="s">
        <v>186</v>
      </c>
      <c r="B13" s="448" t="s">
        <v>1210</v>
      </c>
      <c r="C13" s="437">
        <v>2</v>
      </c>
      <c r="D13" s="438" t="s">
        <v>210</v>
      </c>
      <c r="E13" s="651"/>
      <c r="F13" s="449">
        <f t="shared" si="0"/>
        <v>0</v>
      </c>
    </row>
    <row r="14" spans="1:6" ht="15">
      <c r="A14" s="314" t="s">
        <v>348</v>
      </c>
      <c r="B14" s="448" t="s">
        <v>1211</v>
      </c>
      <c r="C14" s="437">
        <v>25</v>
      </c>
      <c r="D14" s="438" t="s">
        <v>210</v>
      </c>
      <c r="E14" s="651"/>
      <c r="F14" s="449">
        <f t="shared" si="0"/>
        <v>0</v>
      </c>
    </row>
    <row r="15" spans="1:6" ht="15">
      <c r="A15" s="314" t="s">
        <v>192</v>
      </c>
      <c r="B15" s="448" t="s">
        <v>1212</v>
      </c>
      <c r="C15" s="437">
        <v>2</v>
      </c>
      <c r="D15" s="438" t="s">
        <v>101</v>
      </c>
      <c r="E15" s="651"/>
      <c r="F15" s="449">
        <f t="shared" si="0"/>
        <v>0</v>
      </c>
    </row>
    <row r="16" spans="1:6" ht="15">
      <c r="A16" s="314" t="s">
        <v>1213</v>
      </c>
      <c r="B16" s="448" t="s">
        <v>1214</v>
      </c>
      <c r="C16" s="437">
        <v>2</v>
      </c>
      <c r="D16" s="438" t="s">
        <v>101</v>
      </c>
      <c r="E16" s="651"/>
      <c r="F16" s="449">
        <f t="shared" si="0"/>
        <v>0</v>
      </c>
    </row>
    <row r="17" spans="1:6" ht="15">
      <c r="A17" s="314" t="s">
        <v>1215</v>
      </c>
      <c r="B17" s="448" t="s">
        <v>1216</v>
      </c>
      <c r="C17" s="437">
        <v>6</v>
      </c>
      <c r="D17" s="438" t="s">
        <v>101</v>
      </c>
      <c r="E17" s="651"/>
      <c r="F17" s="449">
        <f t="shared" si="0"/>
        <v>0</v>
      </c>
    </row>
    <row r="18" spans="1:6" ht="15">
      <c r="A18" s="314" t="s">
        <v>1217</v>
      </c>
      <c r="B18" s="448" t="s">
        <v>1218</v>
      </c>
      <c r="C18" s="437">
        <v>3</v>
      </c>
      <c r="D18" s="438" t="s">
        <v>101</v>
      </c>
      <c r="E18" s="651"/>
      <c r="F18" s="449">
        <f t="shared" si="0"/>
        <v>0</v>
      </c>
    </row>
    <row r="19" spans="1:6" ht="15">
      <c r="A19" s="314" t="s">
        <v>1219</v>
      </c>
      <c r="B19" s="448" t="s">
        <v>1220</v>
      </c>
      <c r="C19" s="437">
        <v>3</v>
      </c>
      <c r="D19" s="438" t="s">
        <v>889</v>
      </c>
      <c r="E19" s="651"/>
      <c r="F19" s="449">
        <f t="shared" si="0"/>
        <v>0</v>
      </c>
    </row>
    <row r="20" spans="1:6" ht="15">
      <c r="A20" s="314" t="s">
        <v>1221</v>
      </c>
      <c r="B20" s="448" t="s">
        <v>1222</v>
      </c>
      <c r="C20" s="437">
        <v>1</v>
      </c>
      <c r="D20" s="438" t="s">
        <v>889</v>
      </c>
      <c r="E20" s="651"/>
      <c r="F20" s="449">
        <f t="shared" si="0"/>
        <v>0</v>
      </c>
    </row>
    <row r="21" spans="1:6" ht="15.75" thickBot="1">
      <c r="A21" s="439" t="s">
        <v>1223</v>
      </c>
      <c r="B21" s="450" t="s">
        <v>1224</v>
      </c>
      <c r="C21" s="440">
        <v>1</v>
      </c>
      <c r="D21" s="441" t="s">
        <v>889</v>
      </c>
      <c r="E21" s="652"/>
      <c r="F21" s="451">
        <f t="shared" si="0"/>
        <v>0</v>
      </c>
    </row>
    <row r="22" spans="1:6" ht="18" thickBot="1">
      <c r="A22" s="452"/>
      <c r="B22" s="391" t="s">
        <v>1225</v>
      </c>
      <c r="C22" s="391"/>
      <c r="D22" s="453"/>
      <c r="E22" s="653"/>
      <c r="F22" s="454"/>
    </row>
    <row r="23" spans="1:6" ht="15">
      <c r="A23" s="455">
        <v>12</v>
      </c>
      <c r="B23" s="446" t="s">
        <v>1226</v>
      </c>
      <c r="C23" s="435">
        <v>1</v>
      </c>
      <c r="D23" s="436" t="s">
        <v>889</v>
      </c>
      <c r="E23" s="650"/>
      <c r="F23" s="447">
        <f aca="true" t="shared" si="1" ref="F23:F41">C23*E23</f>
        <v>0</v>
      </c>
    </row>
    <row r="24" spans="1:6" ht="15">
      <c r="A24" s="456">
        <v>13</v>
      </c>
      <c r="B24" s="448" t="s">
        <v>1227</v>
      </c>
      <c r="C24" s="437">
        <v>1</v>
      </c>
      <c r="D24" s="438" t="s">
        <v>889</v>
      </c>
      <c r="E24" s="651"/>
      <c r="F24" s="449">
        <f t="shared" si="1"/>
        <v>0</v>
      </c>
    </row>
    <row r="25" spans="1:6" ht="15">
      <c r="A25" s="456">
        <v>14</v>
      </c>
      <c r="B25" s="448" t="s">
        <v>1228</v>
      </c>
      <c r="C25" s="437">
        <v>1</v>
      </c>
      <c r="D25" s="438" t="s">
        <v>101</v>
      </c>
      <c r="E25" s="651"/>
      <c r="F25" s="449">
        <f t="shared" si="1"/>
        <v>0</v>
      </c>
    </row>
    <row r="26" spans="1:6" ht="15">
      <c r="A26" s="456">
        <v>15</v>
      </c>
      <c r="B26" s="448" t="s">
        <v>1229</v>
      </c>
      <c r="C26" s="437">
        <v>2</v>
      </c>
      <c r="D26" s="438" t="s">
        <v>101</v>
      </c>
      <c r="E26" s="651"/>
      <c r="F26" s="449">
        <f t="shared" si="1"/>
        <v>0</v>
      </c>
    </row>
    <row r="27" spans="1:6" ht="15">
      <c r="A27" s="456">
        <v>16</v>
      </c>
      <c r="B27" s="448" t="s">
        <v>1230</v>
      </c>
      <c r="C27" s="437">
        <v>1</v>
      </c>
      <c r="D27" s="438" t="s">
        <v>101</v>
      </c>
      <c r="E27" s="651"/>
      <c r="F27" s="449">
        <f t="shared" si="1"/>
        <v>0</v>
      </c>
    </row>
    <row r="28" spans="1:6" ht="15">
      <c r="A28" s="456">
        <v>17</v>
      </c>
      <c r="B28" s="448" t="s">
        <v>1231</v>
      </c>
      <c r="C28" s="437">
        <v>1</v>
      </c>
      <c r="D28" s="438" t="s">
        <v>889</v>
      </c>
      <c r="E28" s="651"/>
      <c r="F28" s="449">
        <f t="shared" si="1"/>
        <v>0</v>
      </c>
    </row>
    <row r="29" spans="1:6" ht="15">
      <c r="A29" s="456">
        <v>18</v>
      </c>
      <c r="B29" s="448" t="s">
        <v>1232</v>
      </c>
      <c r="C29" s="437">
        <v>1</v>
      </c>
      <c r="D29" s="438" t="s">
        <v>210</v>
      </c>
      <c r="E29" s="651"/>
      <c r="F29" s="449">
        <f t="shared" si="1"/>
        <v>0</v>
      </c>
    </row>
    <row r="30" spans="1:6" ht="15">
      <c r="A30" s="456">
        <v>19</v>
      </c>
      <c r="B30" s="448" t="s">
        <v>1233</v>
      </c>
      <c r="C30" s="437">
        <v>6</v>
      </c>
      <c r="D30" s="438" t="s">
        <v>210</v>
      </c>
      <c r="E30" s="651"/>
      <c r="F30" s="449">
        <f t="shared" si="1"/>
        <v>0</v>
      </c>
    </row>
    <row r="31" spans="1:6" ht="15">
      <c r="A31" s="456">
        <v>20</v>
      </c>
      <c r="B31" s="448" t="s">
        <v>1234</v>
      </c>
      <c r="C31" s="437">
        <v>9</v>
      </c>
      <c r="D31" s="438" t="s">
        <v>210</v>
      </c>
      <c r="E31" s="651"/>
      <c r="F31" s="449">
        <f t="shared" si="1"/>
        <v>0</v>
      </c>
    </row>
    <row r="32" spans="1:6" ht="15">
      <c r="A32" s="456">
        <v>21</v>
      </c>
      <c r="B32" s="448" t="s">
        <v>1235</v>
      </c>
      <c r="C32" s="437">
        <v>1</v>
      </c>
      <c r="D32" s="438" t="s">
        <v>889</v>
      </c>
      <c r="E32" s="651"/>
      <c r="F32" s="449">
        <f t="shared" si="1"/>
        <v>0</v>
      </c>
    </row>
    <row r="33" spans="1:6" ht="15">
      <c r="A33" s="456">
        <v>22</v>
      </c>
      <c r="B33" s="448" t="s">
        <v>1236</v>
      </c>
      <c r="C33" s="437">
        <v>0.5</v>
      </c>
      <c r="D33" s="438" t="s">
        <v>210</v>
      </c>
      <c r="E33" s="651"/>
      <c r="F33" s="449">
        <f t="shared" si="1"/>
        <v>0</v>
      </c>
    </row>
    <row r="34" spans="1:6" ht="15">
      <c r="A34" s="456">
        <v>23</v>
      </c>
      <c r="B34" s="448" t="s">
        <v>1237</v>
      </c>
      <c r="C34" s="437">
        <v>0.5</v>
      </c>
      <c r="D34" s="438" t="s">
        <v>210</v>
      </c>
      <c r="E34" s="651"/>
      <c r="F34" s="449">
        <f t="shared" si="1"/>
        <v>0</v>
      </c>
    </row>
    <row r="35" spans="1:6" ht="15">
      <c r="A35" s="456">
        <v>24</v>
      </c>
      <c r="B35" s="448" t="s">
        <v>1238</v>
      </c>
      <c r="C35" s="437">
        <v>0.5</v>
      </c>
      <c r="D35" s="438" t="s">
        <v>210</v>
      </c>
      <c r="E35" s="651"/>
      <c r="F35" s="449">
        <f t="shared" si="1"/>
        <v>0</v>
      </c>
    </row>
    <row r="36" spans="1:6" ht="15">
      <c r="A36" s="456">
        <v>25</v>
      </c>
      <c r="B36" s="448" t="s">
        <v>1239</v>
      </c>
      <c r="C36" s="437">
        <v>1</v>
      </c>
      <c r="D36" s="438" t="s">
        <v>101</v>
      </c>
      <c r="E36" s="651"/>
      <c r="F36" s="449">
        <f t="shared" si="1"/>
        <v>0</v>
      </c>
    </row>
    <row r="37" spans="1:6" ht="15">
      <c r="A37" s="456">
        <v>26</v>
      </c>
      <c r="B37" s="448" t="s">
        <v>1240</v>
      </c>
      <c r="C37" s="437">
        <v>1</v>
      </c>
      <c r="D37" s="438" t="s">
        <v>101</v>
      </c>
      <c r="E37" s="651"/>
      <c r="F37" s="449">
        <f t="shared" si="1"/>
        <v>0</v>
      </c>
    </row>
    <row r="38" spans="1:6" ht="15">
      <c r="A38" s="456">
        <v>27</v>
      </c>
      <c r="B38" s="448" t="s">
        <v>1241</v>
      </c>
      <c r="C38" s="437">
        <v>8</v>
      </c>
      <c r="D38" s="438" t="s">
        <v>101</v>
      </c>
      <c r="E38" s="651"/>
      <c r="F38" s="449">
        <f t="shared" si="1"/>
        <v>0</v>
      </c>
    </row>
    <row r="39" spans="1:6" ht="15">
      <c r="A39" s="456">
        <v>28</v>
      </c>
      <c r="B39" s="448" t="s">
        <v>1242</v>
      </c>
      <c r="C39" s="437">
        <v>2</v>
      </c>
      <c r="D39" s="438" t="s">
        <v>101</v>
      </c>
      <c r="E39" s="651"/>
      <c r="F39" s="449">
        <f t="shared" si="1"/>
        <v>0</v>
      </c>
    </row>
    <row r="40" spans="1:6" ht="15">
      <c r="A40" s="456">
        <v>29</v>
      </c>
      <c r="B40" s="448" t="s">
        <v>1243</v>
      </c>
      <c r="C40" s="437">
        <v>1</v>
      </c>
      <c r="D40" s="438" t="s">
        <v>889</v>
      </c>
      <c r="E40" s="651"/>
      <c r="F40" s="449">
        <f t="shared" si="1"/>
        <v>0</v>
      </c>
    </row>
    <row r="41" spans="1:6" ht="15.75" thickBot="1">
      <c r="A41" s="457">
        <v>30</v>
      </c>
      <c r="B41" s="450" t="s">
        <v>1244</v>
      </c>
      <c r="C41" s="440">
        <v>1</v>
      </c>
      <c r="D41" s="441" t="s">
        <v>889</v>
      </c>
      <c r="E41" s="652"/>
      <c r="F41" s="451">
        <f t="shared" si="1"/>
        <v>0</v>
      </c>
    </row>
    <row r="42" spans="1:6" ht="33" thickBot="1">
      <c r="A42" s="452"/>
      <c r="B42" s="458" t="s">
        <v>1245</v>
      </c>
      <c r="C42" s="391"/>
      <c r="D42" s="453"/>
      <c r="E42" s="653"/>
      <c r="F42" s="454"/>
    </row>
    <row r="43" spans="1:6" ht="60">
      <c r="A43" s="455">
        <v>31</v>
      </c>
      <c r="B43" s="442" t="s">
        <v>1246</v>
      </c>
      <c r="C43" s="435">
        <v>1</v>
      </c>
      <c r="D43" s="436" t="s">
        <v>101</v>
      </c>
      <c r="E43" s="650"/>
      <c r="F43" s="447">
        <f>C43*E43</f>
        <v>0</v>
      </c>
    </row>
    <row r="44" spans="1:6" ht="15">
      <c r="A44" s="456">
        <v>32</v>
      </c>
      <c r="B44" s="448" t="s">
        <v>1247</v>
      </c>
      <c r="C44" s="437">
        <v>1</v>
      </c>
      <c r="D44" s="438" t="s">
        <v>889</v>
      </c>
      <c r="E44" s="651"/>
      <c r="F44" s="449">
        <f aca="true" t="shared" si="2" ref="F44:F53">C44*E44</f>
        <v>0</v>
      </c>
    </row>
    <row r="45" spans="1:6" ht="15">
      <c r="A45" s="456">
        <v>33</v>
      </c>
      <c r="B45" s="448" t="s">
        <v>1248</v>
      </c>
      <c r="C45" s="437">
        <v>5</v>
      </c>
      <c r="D45" s="438" t="s">
        <v>210</v>
      </c>
      <c r="E45" s="651"/>
      <c r="F45" s="449">
        <f t="shared" si="2"/>
        <v>0</v>
      </c>
    </row>
    <row r="46" spans="1:6" ht="15">
      <c r="A46" s="456">
        <v>34</v>
      </c>
      <c r="B46" s="448" t="s">
        <v>1249</v>
      </c>
      <c r="C46" s="437">
        <v>1</v>
      </c>
      <c r="D46" s="438" t="s">
        <v>889</v>
      </c>
      <c r="E46" s="651"/>
      <c r="F46" s="449">
        <f t="shared" si="2"/>
        <v>0</v>
      </c>
    </row>
    <row r="47" spans="1:6" ht="15">
      <c r="A47" s="456">
        <v>35</v>
      </c>
      <c r="B47" s="448" t="s">
        <v>1250</v>
      </c>
      <c r="C47" s="437">
        <v>2</v>
      </c>
      <c r="D47" s="438" t="s">
        <v>210</v>
      </c>
      <c r="E47" s="651"/>
      <c r="F47" s="449">
        <f t="shared" si="2"/>
        <v>0</v>
      </c>
    </row>
    <row r="48" spans="1:6" ht="15">
      <c r="A48" s="456">
        <v>36</v>
      </c>
      <c r="B48" s="448" t="s">
        <v>1251</v>
      </c>
      <c r="C48" s="437">
        <v>3</v>
      </c>
      <c r="D48" s="438" t="s">
        <v>101</v>
      </c>
      <c r="E48" s="651"/>
      <c r="F48" s="449">
        <f t="shared" si="2"/>
        <v>0</v>
      </c>
    </row>
    <row r="49" spans="1:6" ht="15">
      <c r="A49" s="456">
        <v>37</v>
      </c>
      <c r="B49" s="448" t="s">
        <v>1252</v>
      </c>
      <c r="C49" s="437">
        <v>1</v>
      </c>
      <c r="D49" s="438" t="s">
        <v>101</v>
      </c>
      <c r="E49" s="651"/>
      <c r="F49" s="449">
        <f t="shared" si="2"/>
        <v>0</v>
      </c>
    </row>
    <row r="50" spans="1:6" ht="15">
      <c r="A50" s="456">
        <v>38</v>
      </c>
      <c r="B50" s="448" t="s">
        <v>1244</v>
      </c>
      <c r="C50" s="437">
        <v>1</v>
      </c>
      <c r="D50" s="438" t="s">
        <v>889</v>
      </c>
      <c r="E50" s="651"/>
      <c r="F50" s="449">
        <f t="shared" si="2"/>
        <v>0</v>
      </c>
    </row>
    <row r="51" spans="1:6" ht="15">
      <c r="A51" s="456">
        <v>39</v>
      </c>
      <c r="B51" s="448" t="s">
        <v>1253</v>
      </c>
      <c r="C51" s="437">
        <v>0.2</v>
      </c>
      <c r="D51" s="438" t="s">
        <v>210</v>
      </c>
      <c r="E51" s="651"/>
      <c r="F51" s="449">
        <f t="shared" si="2"/>
        <v>0</v>
      </c>
    </row>
    <row r="52" spans="1:6" ht="15">
      <c r="A52" s="456">
        <v>40</v>
      </c>
      <c r="B52" s="448" t="s">
        <v>1254</v>
      </c>
      <c r="C52" s="437">
        <v>0.5</v>
      </c>
      <c r="D52" s="438" t="s">
        <v>210</v>
      </c>
      <c r="E52" s="651"/>
      <c r="F52" s="449">
        <f t="shared" si="2"/>
        <v>0</v>
      </c>
    </row>
    <row r="53" spans="1:6" ht="15.75" thickBot="1">
      <c r="A53" s="457">
        <v>41</v>
      </c>
      <c r="B53" s="450" t="s">
        <v>1255</v>
      </c>
      <c r="C53" s="440">
        <v>1</v>
      </c>
      <c r="D53" s="441" t="s">
        <v>889</v>
      </c>
      <c r="E53" s="652"/>
      <c r="F53" s="451">
        <f t="shared" si="2"/>
        <v>0</v>
      </c>
    </row>
    <row r="54" spans="1:6" ht="18" thickBot="1">
      <c r="A54" s="390"/>
      <c r="B54" s="391" t="s">
        <v>1256</v>
      </c>
      <c r="C54" s="392"/>
      <c r="D54" s="453"/>
      <c r="E54" s="646"/>
      <c r="F54" s="393"/>
    </row>
    <row r="55" spans="1:6" ht="15">
      <c r="A55" s="443" t="s">
        <v>949</v>
      </c>
      <c r="B55" s="446" t="s">
        <v>1228</v>
      </c>
      <c r="C55" s="435">
        <v>6</v>
      </c>
      <c r="D55" s="436" t="s">
        <v>101</v>
      </c>
      <c r="E55" s="650"/>
      <c r="F55" s="447">
        <f>C55*E55</f>
        <v>0</v>
      </c>
    </row>
    <row r="56" spans="1:6" ht="15">
      <c r="A56" s="444" t="s">
        <v>951</v>
      </c>
      <c r="B56" s="448" t="s">
        <v>1257</v>
      </c>
      <c r="C56" s="437">
        <v>2</v>
      </c>
      <c r="D56" s="438" t="s">
        <v>101</v>
      </c>
      <c r="E56" s="651"/>
      <c r="F56" s="449">
        <f aca="true" t="shared" si="3" ref="F56:F101">C56*E56</f>
        <v>0</v>
      </c>
    </row>
    <row r="57" spans="1:6" ht="15">
      <c r="A57" s="444" t="s">
        <v>953</v>
      </c>
      <c r="B57" s="448" t="s">
        <v>1258</v>
      </c>
      <c r="C57" s="437">
        <v>1</v>
      </c>
      <c r="D57" s="438" t="s">
        <v>101</v>
      </c>
      <c r="E57" s="651"/>
      <c r="F57" s="449">
        <f t="shared" si="3"/>
        <v>0</v>
      </c>
    </row>
    <row r="58" spans="1:6" ht="15">
      <c r="A58" s="444" t="s">
        <v>955</v>
      </c>
      <c r="B58" s="448" t="s">
        <v>1230</v>
      </c>
      <c r="C58" s="437">
        <v>1</v>
      </c>
      <c r="D58" s="438" t="s">
        <v>101</v>
      </c>
      <c r="E58" s="651"/>
      <c r="F58" s="449">
        <f t="shared" si="3"/>
        <v>0</v>
      </c>
    </row>
    <row r="59" spans="1:6" ht="15">
      <c r="A59" s="444" t="s">
        <v>957</v>
      </c>
      <c r="B59" s="448" t="s">
        <v>1250</v>
      </c>
      <c r="C59" s="437">
        <v>5</v>
      </c>
      <c r="D59" s="438" t="s">
        <v>210</v>
      </c>
      <c r="E59" s="651"/>
      <c r="F59" s="449">
        <f t="shared" si="3"/>
        <v>0</v>
      </c>
    </row>
    <row r="60" spans="1:6" ht="15">
      <c r="A60" s="444" t="s">
        <v>959</v>
      </c>
      <c r="B60" s="448" t="s">
        <v>1232</v>
      </c>
      <c r="C60" s="437">
        <v>15</v>
      </c>
      <c r="D60" s="438" t="s">
        <v>210</v>
      </c>
      <c r="E60" s="651"/>
      <c r="F60" s="449">
        <f t="shared" si="3"/>
        <v>0</v>
      </c>
    </row>
    <row r="61" spans="1:6" ht="15">
      <c r="A61" s="444" t="s">
        <v>961</v>
      </c>
      <c r="B61" s="448" t="s">
        <v>1233</v>
      </c>
      <c r="C61" s="437">
        <v>28</v>
      </c>
      <c r="D61" s="438" t="s">
        <v>210</v>
      </c>
      <c r="E61" s="651"/>
      <c r="F61" s="449">
        <f t="shared" si="3"/>
        <v>0</v>
      </c>
    </row>
    <row r="62" spans="1:6" ht="15">
      <c r="A62" s="444" t="s">
        <v>963</v>
      </c>
      <c r="B62" s="448" t="s">
        <v>1234</v>
      </c>
      <c r="C62" s="437">
        <v>15</v>
      </c>
      <c r="D62" s="438" t="s">
        <v>210</v>
      </c>
      <c r="E62" s="651"/>
      <c r="F62" s="449">
        <f t="shared" si="3"/>
        <v>0</v>
      </c>
    </row>
    <row r="63" spans="1:6" ht="15">
      <c r="A63" s="444" t="s">
        <v>966</v>
      </c>
      <c r="B63" s="448" t="s">
        <v>1259</v>
      </c>
      <c r="C63" s="437">
        <v>1</v>
      </c>
      <c r="D63" s="438" t="s">
        <v>210</v>
      </c>
      <c r="E63" s="651"/>
      <c r="F63" s="449">
        <f t="shared" si="3"/>
        <v>0</v>
      </c>
    </row>
    <row r="64" spans="1:6" ht="15">
      <c r="A64" s="444" t="s">
        <v>967</v>
      </c>
      <c r="B64" s="448" t="s">
        <v>1260</v>
      </c>
      <c r="C64" s="437">
        <v>0.5</v>
      </c>
      <c r="D64" s="438" t="s">
        <v>210</v>
      </c>
      <c r="E64" s="651"/>
      <c r="F64" s="449">
        <f t="shared" si="3"/>
        <v>0</v>
      </c>
    </row>
    <row r="65" spans="1:6" ht="15">
      <c r="A65" s="444" t="s">
        <v>969</v>
      </c>
      <c r="B65" s="448" t="s">
        <v>1261</v>
      </c>
      <c r="C65" s="437">
        <v>6</v>
      </c>
      <c r="D65" s="438" t="s">
        <v>101</v>
      </c>
      <c r="E65" s="651"/>
      <c r="F65" s="449">
        <f t="shared" si="3"/>
        <v>0</v>
      </c>
    </row>
    <row r="66" spans="1:6" ht="15">
      <c r="A66" s="444" t="s">
        <v>971</v>
      </c>
      <c r="B66" s="448" t="s">
        <v>1251</v>
      </c>
      <c r="C66" s="437">
        <v>1</v>
      </c>
      <c r="D66" s="438" t="s">
        <v>101</v>
      </c>
      <c r="E66" s="651"/>
      <c r="F66" s="449">
        <f t="shared" si="3"/>
        <v>0</v>
      </c>
    </row>
    <row r="67" spans="1:6" ht="15">
      <c r="A67" s="444" t="s">
        <v>973</v>
      </c>
      <c r="B67" s="448" t="s">
        <v>1218</v>
      </c>
      <c r="C67" s="437">
        <v>3</v>
      </c>
      <c r="D67" s="438" t="s">
        <v>101</v>
      </c>
      <c r="E67" s="651"/>
      <c r="F67" s="449">
        <f t="shared" si="3"/>
        <v>0</v>
      </c>
    </row>
    <row r="68" spans="1:6" ht="15">
      <c r="A68" s="444" t="s">
        <v>976</v>
      </c>
      <c r="B68" s="448" t="s">
        <v>1242</v>
      </c>
      <c r="C68" s="437">
        <v>6</v>
      </c>
      <c r="D68" s="438" t="s">
        <v>101</v>
      </c>
      <c r="E68" s="651"/>
      <c r="F68" s="449">
        <f t="shared" si="3"/>
        <v>0</v>
      </c>
    </row>
    <row r="69" spans="1:6" ht="15">
      <c r="A69" s="444" t="s">
        <v>977</v>
      </c>
      <c r="B69" s="448" t="s">
        <v>1241</v>
      </c>
      <c r="C69" s="437">
        <v>12</v>
      </c>
      <c r="D69" s="438" t="s">
        <v>101</v>
      </c>
      <c r="E69" s="651"/>
      <c r="F69" s="449">
        <f t="shared" si="3"/>
        <v>0</v>
      </c>
    </row>
    <row r="70" spans="1:6" ht="15">
      <c r="A70" s="444" t="s">
        <v>978</v>
      </c>
      <c r="B70" s="448" t="s">
        <v>1262</v>
      </c>
      <c r="C70" s="437">
        <v>6</v>
      </c>
      <c r="D70" s="438" t="s">
        <v>101</v>
      </c>
      <c r="E70" s="651"/>
      <c r="F70" s="449">
        <f t="shared" si="3"/>
        <v>0</v>
      </c>
    </row>
    <row r="71" spans="1:6" ht="15">
      <c r="A71" s="444" t="s">
        <v>979</v>
      </c>
      <c r="B71" s="448" t="s">
        <v>1239</v>
      </c>
      <c r="C71" s="437">
        <v>6</v>
      </c>
      <c r="D71" s="438" t="s">
        <v>101</v>
      </c>
      <c r="E71" s="651"/>
      <c r="F71" s="449">
        <f t="shared" si="3"/>
        <v>0</v>
      </c>
    </row>
    <row r="72" spans="1:6" ht="15">
      <c r="A72" s="444" t="s">
        <v>980</v>
      </c>
      <c r="B72" s="448" t="s">
        <v>1263</v>
      </c>
      <c r="C72" s="437">
        <v>1</v>
      </c>
      <c r="D72" s="438" t="s">
        <v>101</v>
      </c>
      <c r="E72" s="651"/>
      <c r="F72" s="449">
        <f t="shared" si="3"/>
        <v>0</v>
      </c>
    </row>
    <row r="73" spans="1:6" ht="15">
      <c r="A73" s="444" t="s">
        <v>981</v>
      </c>
      <c r="B73" s="448" t="s">
        <v>1264</v>
      </c>
      <c r="C73" s="437">
        <v>1</v>
      </c>
      <c r="D73" s="438" t="s">
        <v>889</v>
      </c>
      <c r="E73" s="651"/>
      <c r="F73" s="449">
        <f t="shared" si="3"/>
        <v>0</v>
      </c>
    </row>
    <row r="74" spans="1:6" ht="15">
      <c r="A74" s="444" t="s">
        <v>355</v>
      </c>
      <c r="B74" s="448" t="s">
        <v>1265</v>
      </c>
      <c r="C74" s="437">
        <v>1</v>
      </c>
      <c r="D74" s="438" t="s">
        <v>889</v>
      </c>
      <c r="E74" s="651"/>
      <c r="F74" s="449">
        <f t="shared" si="3"/>
        <v>0</v>
      </c>
    </row>
    <row r="75" spans="1:6" ht="15">
      <c r="A75" s="444" t="s">
        <v>199</v>
      </c>
      <c r="B75" s="448" t="s">
        <v>1266</v>
      </c>
      <c r="C75" s="437">
        <v>6</v>
      </c>
      <c r="D75" s="438" t="s">
        <v>889</v>
      </c>
      <c r="E75" s="651"/>
      <c r="F75" s="449">
        <f t="shared" si="3"/>
        <v>0</v>
      </c>
    </row>
    <row r="76" spans="1:6" ht="15.75" thickBot="1">
      <c r="A76" s="445" t="s">
        <v>982</v>
      </c>
      <c r="B76" s="450" t="s">
        <v>1244</v>
      </c>
      <c r="C76" s="440">
        <v>1</v>
      </c>
      <c r="D76" s="441" t="s">
        <v>889</v>
      </c>
      <c r="E76" s="652"/>
      <c r="F76" s="451">
        <f t="shared" si="3"/>
        <v>0</v>
      </c>
    </row>
    <row r="77" spans="1:6" ht="35.25" thickBot="1">
      <c r="A77" s="390"/>
      <c r="B77" s="391" t="s">
        <v>1267</v>
      </c>
      <c r="C77" s="392"/>
      <c r="D77" s="453"/>
      <c r="E77" s="646"/>
      <c r="F77" s="393"/>
    </row>
    <row r="78" spans="1:6" ht="15">
      <c r="A78" s="455">
        <v>64</v>
      </c>
      <c r="B78" s="446" t="s">
        <v>1268</v>
      </c>
      <c r="C78" s="435">
        <v>2</v>
      </c>
      <c r="D78" s="436" t="s">
        <v>101</v>
      </c>
      <c r="E78" s="650"/>
      <c r="F78" s="447">
        <f t="shared" si="3"/>
        <v>0</v>
      </c>
    </row>
    <row r="79" spans="1:6" ht="15">
      <c r="A79" s="456">
        <v>65</v>
      </c>
      <c r="B79" s="448" t="s">
        <v>1269</v>
      </c>
      <c r="C79" s="437">
        <v>2</v>
      </c>
      <c r="D79" s="438" t="s">
        <v>101</v>
      </c>
      <c r="E79" s="651"/>
      <c r="F79" s="449">
        <f t="shared" si="3"/>
        <v>0</v>
      </c>
    </row>
    <row r="80" spans="1:6" ht="15">
      <c r="A80" s="456">
        <v>66</v>
      </c>
      <c r="B80" s="448" t="s">
        <v>1234</v>
      </c>
      <c r="C80" s="437">
        <v>3</v>
      </c>
      <c r="D80" s="438" t="s">
        <v>210</v>
      </c>
      <c r="E80" s="651"/>
      <c r="F80" s="449">
        <f t="shared" si="3"/>
        <v>0</v>
      </c>
    </row>
    <row r="81" spans="1:6" ht="15">
      <c r="A81" s="456">
        <v>67</v>
      </c>
      <c r="B81" s="448" t="s">
        <v>1259</v>
      </c>
      <c r="C81" s="437">
        <v>16</v>
      </c>
      <c r="D81" s="438" t="s">
        <v>210</v>
      </c>
      <c r="E81" s="651"/>
      <c r="F81" s="449">
        <f t="shared" si="3"/>
        <v>0</v>
      </c>
    </row>
    <row r="82" spans="1:6" ht="15">
      <c r="A82" s="456">
        <v>68</v>
      </c>
      <c r="B82" s="448" t="s">
        <v>1260</v>
      </c>
      <c r="C82" s="437">
        <v>0.5</v>
      </c>
      <c r="D82" s="438" t="s">
        <v>210</v>
      </c>
      <c r="E82" s="651"/>
      <c r="F82" s="449">
        <f t="shared" si="3"/>
        <v>0</v>
      </c>
    </row>
    <row r="83" spans="1:6" ht="15">
      <c r="A83" s="456">
        <v>69</v>
      </c>
      <c r="B83" s="448" t="s">
        <v>1229</v>
      </c>
      <c r="C83" s="437">
        <v>2</v>
      </c>
      <c r="D83" s="438" t="s">
        <v>101</v>
      </c>
      <c r="E83" s="651"/>
      <c r="F83" s="449">
        <f t="shared" si="3"/>
        <v>0</v>
      </c>
    </row>
    <row r="84" spans="1:6" ht="15">
      <c r="A84" s="456">
        <v>70</v>
      </c>
      <c r="B84" s="448" t="s">
        <v>1257</v>
      </c>
      <c r="C84" s="437">
        <v>2</v>
      </c>
      <c r="D84" s="438" t="s">
        <v>101</v>
      </c>
      <c r="E84" s="651"/>
      <c r="F84" s="449">
        <f t="shared" si="3"/>
        <v>0</v>
      </c>
    </row>
    <row r="85" spans="1:6" ht="15">
      <c r="A85" s="456">
        <v>71</v>
      </c>
      <c r="B85" s="448" t="s">
        <v>1258</v>
      </c>
      <c r="C85" s="437">
        <v>1</v>
      </c>
      <c r="D85" s="438" t="s">
        <v>101</v>
      </c>
      <c r="E85" s="651"/>
      <c r="F85" s="449">
        <f t="shared" si="3"/>
        <v>0</v>
      </c>
    </row>
    <row r="86" spans="1:6" ht="15">
      <c r="A86" s="456">
        <v>72</v>
      </c>
      <c r="B86" s="448" t="s">
        <v>1270</v>
      </c>
      <c r="C86" s="437">
        <v>0.5</v>
      </c>
      <c r="D86" s="438" t="s">
        <v>210</v>
      </c>
      <c r="E86" s="651"/>
      <c r="F86" s="449">
        <f t="shared" si="3"/>
        <v>0</v>
      </c>
    </row>
    <row r="87" spans="1:6" ht="15">
      <c r="A87" s="456">
        <v>73</v>
      </c>
      <c r="B87" s="448" t="s">
        <v>1271</v>
      </c>
      <c r="C87" s="437">
        <v>2</v>
      </c>
      <c r="D87" s="438" t="s">
        <v>889</v>
      </c>
      <c r="E87" s="651"/>
      <c r="F87" s="449">
        <f t="shared" si="3"/>
        <v>0</v>
      </c>
    </row>
    <row r="88" spans="1:6" ht="15.75" thickBot="1">
      <c r="A88" s="457">
        <v>74</v>
      </c>
      <c r="B88" s="450" t="s">
        <v>1244</v>
      </c>
      <c r="C88" s="440">
        <v>1</v>
      </c>
      <c r="D88" s="441" t="s">
        <v>889</v>
      </c>
      <c r="E88" s="652"/>
      <c r="F88" s="451">
        <f t="shared" si="3"/>
        <v>0</v>
      </c>
    </row>
    <row r="89" spans="1:6" ht="18" thickBot="1">
      <c r="A89" s="390"/>
      <c r="B89" s="391" t="s">
        <v>1272</v>
      </c>
      <c r="C89" s="392"/>
      <c r="D89" s="453"/>
      <c r="E89" s="646"/>
      <c r="F89" s="393"/>
    </row>
    <row r="90" spans="1:6" ht="15">
      <c r="A90" s="455">
        <v>75</v>
      </c>
      <c r="B90" s="446" t="s">
        <v>1273</v>
      </c>
      <c r="C90" s="435">
        <v>1</v>
      </c>
      <c r="D90" s="436" t="s">
        <v>889</v>
      </c>
      <c r="E90" s="650"/>
      <c r="F90" s="447">
        <f t="shared" si="3"/>
        <v>0</v>
      </c>
    </row>
    <row r="91" spans="1:6" ht="15">
      <c r="A91" s="456">
        <v>76</v>
      </c>
      <c r="B91" s="448" t="s">
        <v>1274</v>
      </c>
      <c r="C91" s="437">
        <v>1</v>
      </c>
      <c r="D91" s="438" t="s">
        <v>889</v>
      </c>
      <c r="E91" s="651"/>
      <c r="F91" s="449">
        <f t="shared" si="3"/>
        <v>0</v>
      </c>
    </row>
    <row r="92" spans="1:6" ht="15">
      <c r="A92" s="456">
        <v>77</v>
      </c>
      <c r="B92" s="448" t="s">
        <v>1275</v>
      </c>
      <c r="C92" s="437">
        <v>1</v>
      </c>
      <c r="D92" s="438" t="s">
        <v>889</v>
      </c>
      <c r="E92" s="651"/>
      <c r="F92" s="449">
        <f t="shared" si="3"/>
        <v>0</v>
      </c>
    </row>
    <row r="93" spans="1:6" ht="15">
      <c r="A93" s="456">
        <v>78</v>
      </c>
      <c r="B93" s="448" t="s">
        <v>1276</v>
      </c>
      <c r="C93" s="437">
        <v>1</v>
      </c>
      <c r="D93" s="438" t="s">
        <v>889</v>
      </c>
      <c r="E93" s="651"/>
      <c r="F93" s="449">
        <f t="shared" si="3"/>
        <v>0</v>
      </c>
    </row>
    <row r="94" spans="1:6" ht="15">
      <c r="A94" s="456">
        <v>79</v>
      </c>
      <c r="B94" s="448" t="s">
        <v>1277</v>
      </c>
      <c r="C94" s="437">
        <v>1</v>
      </c>
      <c r="D94" s="438" t="s">
        <v>889</v>
      </c>
      <c r="E94" s="651"/>
      <c r="F94" s="449">
        <f t="shared" si="3"/>
        <v>0</v>
      </c>
    </row>
    <row r="95" spans="1:6" ht="15">
      <c r="A95" s="456">
        <v>80</v>
      </c>
      <c r="B95" s="448" t="s">
        <v>1278</v>
      </c>
      <c r="C95" s="437">
        <v>1</v>
      </c>
      <c r="D95" s="438" t="s">
        <v>889</v>
      </c>
      <c r="E95" s="651"/>
      <c r="F95" s="449">
        <f t="shared" si="3"/>
        <v>0</v>
      </c>
    </row>
    <row r="96" spans="1:6" ht="15">
      <c r="A96" s="456">
        <v>81</v>
      </c>
      <c r="B96" s="448" t="s">
        <v>1279</v>
      </c>
      <c r="C96" s="437">
        <v>1</v>
      </c>
      <c r="D96" s="438" t="s">
        <v>889</v>
      </c>
      <c r="E96" s="651"/>
      <c r="F96" s="449">
        <f t="shared" si="3"/>
        <v>0</v>
      </c>
    </row>
    <row r="97" spans="1:6" ht="15">
      <c r="A97" s="456">
        <v>82</v>
      </c>
      <c r="B97" s="448" t="s">
        <v>1280</v>
      </c>
      <c r="C97" s="437">
        <v>1</v>
      </c>
      <c r="D97" s="438" t="s">
        <v>889</v>
      </c>
      <c r="E97" s="651"/>
      <c r="F97" s="449">
        <f t="shared" si="3"/>
        <v>0</v>
      </c>
    </row>
    <row r="98" spans="1:6" ht="15">
      <c r="A98" s="456">
        <v>83</v>
      </c>
      <c r="B98" s="448" t="s">
        <v>1281</v>
      </c>
      <c r="C98" s="437">
        <v>1</v>
      </c>
      <c r="D98" s="438" t="s">
        <v>889</v>
      </c>
      <c r="E98" s="651"/>
      <c r="F98" s="449">
        <f t="shared" si="3"/>
        <v>0</v>
      </c>
    </row>
    <row r="99" spans="1:6" ht="15">
      <c r="A99" s="456">
        <v>84</v>
      </c>
      <c r="B99" s="448" t="s">
        <v>1282</v>
      </c>
      <c r="C99" s="437">
        <v>1</v>
      </c>
      <c r="D99" s="438" t="s">
        <v>889</v>
      </c>
      <c r="E99" s="651"/>
      <c r="F99" s="449">
        <f t="shared" si="3"/>
        <v>0</v>
      </c>
    </row>
    <row r="100" spans="1:6" ht="15">
      <c r="A100" s="456">
        <v>85</v>
      </c>
      <c r="B100" s="448" t="s">
        <v>1283</v>
      </c>
      <c r="C100" s="437">
        <v>1</v>
      </c>
      <c r="D100" s="438" t="s">
        <v>889</v>
      </c>
      <c r="E100" s="651"/>
      <c r="F100" s="449">
        <f t="shared" si="3"/>
        <v>0</v>
      </c>
    </row>
    <row r="101" spans="1:6" ht="15.75" thickBot="1">
      <c r="A101" s="457">
        <v>86</v>
      </c>
      <c r="B101" s="450" t="s">
        <v>1284</v>
      </c>
      <c r="C101" s="440">
        <v>1</v>
      </c>
      <c r="D101" s="441" t="s">
        <v>889</v>
      </c>
      <c r="E101" s="652"/>
      <c r="F101" s="451">
        <f t="shared" si="3"/>
        <v>0</v>
      </c>
    </row>
    <row r="102" spans="1:6" ht="13.5" thickBot="1">
      <c r="A102" s="727" t="s">
        <v>1204</v>
      </c>
      <c r="B102" s="727"/>
      <c r="C102" s="727"/>
      <c r="D102" s="727"/>
      <c r="E102" s="727"/>
      <c r="F102" s="727"/>
    </row>
    <row r="103" spans="1:6" ht="13.5" thickBot="1">
      <c r="A103" s="728"/>
      <c r="B103" s="728"/>
      <c r="C103" s="728"/>
      <c r="D103" s="728"/>
      <c r="E103" s="728"/>
      <c r="F103" s="728"/>
    </row>
  </sheetData>
  <sheetProtection algorithmName="SHA-512" hashValue="qrDxUqqi3GyRkYaXZSuMIvd3cGAjtFB8ngjayxTJamWBLLsMsrtfm9KuI/1UO/TEVXDdnhXgD5W0kKfxARa4JQ==" saltValue="xm6LD2TBoU+nn7YclRKW+w==" spinCount="100000" sheet="1" objects="1" scenarios="1"/>
  <mergeCells count="13">
    <mergeCell ref="A102:F103"/>
    <mergeCell ref="A1:F1"/>
    <mergeCell ref="B2:D2"/>
    <mergeCell ref="B3:D3"/>
    <mergeCell ref="C4:D4"/>
    <mergeCell ref="E4:F4"/>
    <mergeCell ref="C5:D5"/>
    <mergeCell ref="E5:F5"/>
    <mergeCell ref="C6:D6"/>
    <mergeCell ref="E6:F6"/>
    <mergeCell ref="C7:D7"/>
    <mergeCell ref="E7:F7"/>
    <mergeCell ref="A9:F9"/>
  </mergeCells>
  <printOptions/>
  <pageMargins left="0.416875" right="0.416875" top="0.787401575" bottom="0.787401575" header="0.3" footer="0.3"/>
  <pageSetup horizontalDpi="600" verticalDpi="600" orientation="portrait" paperSize="9" scale="8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C31" sqref="C31"/>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03 1 Rek'!H1</f>
        <v>1</v>
      </c>
      <c r="G3" s="220"/>
    </row>
    <row r="4" spans="1:7" ht="13.5" thickBot="1">
      <c r="A4" s="709" t="s">
        <v>77</v>
      </c>
      <c r="B4" s="702"/>
      <c r="C4" s="173" t="s">
        <v>129</v>
      </c>
      <c r="D4" s="221"/>
      <c r="E4" s="710" t="str">
        <f>'SO 03 1 Rek'!G2</f>
        <v>Vrty pro TČ</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130</v>
      </c>
      <c r="C7" s="232" t="s">
        <v>131</v>
      </c>
      <c r="D7" s="233"/>
      <c r="E7" s="234"/>
      <c r="F7" s="234"/>
      <c r="G7" s="235"/>
      <c r="H7" s="236"/>
      <c r="I7" s="237"/>
      <c r="J7" s="238"/>
      <c r="K7" s="239"/>
      <c r="O7" s="240">
        <v>1</v>
      </c>
    </row>
    <row r="8" spans="1:80" ht="12.75">
      <c r="A8" s="241">
        <v>1</v>
      </c>
      <c r="B8" s="242" t="s">
        <v>133</v>
      </c>
      <c r="C8" s="243" t="s">
        <v>134</v>
      </c>
      <c r="D8" s="244" t="s">
        <v>114</v>
      </c>
      <c r="E8" s="245">
        <v>1</v>
      </c>
      <c r="F8" s="245">
        <f>SUM('SO 03 1 Pol Vrty'!B5)</f>
        <v>0</v>
      </c>
      <c r="G8" s="246">
        <f>E8*F8</f>
        <v>0</v>
      </c>
      <c r="H8" s="247">
        <v>0</v>
      </c>
      <c r="I8" s="248">
        <f>E8*H8</f>
        <v>0</v>
      </c>
      <c r="J8" s="247"/>
      <c r="K8" s="248">
        <f>E8*J8</f>
        <v>0</v>
      </c>
      <c r="O8" s="240">
        <v>2</v>
      </c>
      <c r="AA8" s="213">
        <v>12</v>
      </c>
      <c r="AB8" s="213">
        <v>0</v>
      </c>
      <c r="AC8" s="213">
        <v>1</v>
      </c>
      <c r="AZ8" s="213">
        <v>1</v>
      </c>
      <c r="BA8" s="213">
        <f>IF(AZ8=1,G8,0)</f>
        <v>0</v>
      </c>
      <c r="BB8" s="213">
        <f>IF(AZ8=2,G8,0)</f>
        <v>0</v>
      </c>
      <c r="BC8" s="213">
        <f>IF(AZ8=3,G8,0)</f>
        <v>0</v>
      </c>
      <c r="BD8" s="213">
        <f>IF(AZ8=4,G8,0)</f>
        <v>0</v>
      </c>
      <c r="BE8" s="213">
        <f>IF(AZ8=5,G8,0)</f>
        <v>0</v>
      </c>
      <c r="CA8" s="240">
        <v>12</v>
      </c>
      <c r="CB8" s="240">
        <v>0</v>
      </c>
    </row>
    <row r="9" spans="1:57" ht="12.75">
      <c r="A9" s="257"/>
      <c r="B9" s="258" t="s">
        <v>102</v>
      </c>
      <c r="C9" s="259" t="s">
        <v>132</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DVErt2cIl/xLpOCp6Ewhl/NsohRNBYMeE6YlaMwm2LACui+res9hnmdPXeFObW7VZr3qOIhIVJCqOckuKgFYRg==" saltValue="YCLWa0YVjq8Mf0BIHycr5A=="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137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136</v>
      </c>
      <c r="B5" s="91"/>
      <c r="C5" s="92" t="s">
        <v>137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04 1 Rek'!E8</f>
        <v>0</v>
      </c>
      <c r="D15" s="130">
        <f>'SO 04 1 Rek'!A16</f>
        <v>0</v>
      </c>
      <c r="E15" s="131"/>
      <c r="F15" s="132"/>
      <c r="G15" s="129">
        <f>'SO 04 1 Rek'!I16</f>
        <v>0</v>
      </c>
    </row>
    <row r="16" spans="1:7" ht="15.95" customHeight="1">
      <c r="A16" s="127" t="s">
        <v>53</v>
      </c>
      <c r="B16" s="128" t="s">
        <v>54</v>
      </c>
      <c r="C16" s="129">
        <f>'SO 04 1 Rek'!F8</f>
        <v>0</v>
      </c>
      <c r="D16" s="82"/>
      <c r="E16" s="133"/>
      <c r="F16" s="134"/>
      <c r="G16" s="129"/>
    </row>
    <row r="17" spans="1:7" ht="15.95" customHeight="1">
      <c r="A17" s="127" t="s">
        <v>55</v>
      </c>
      <c r="B17" s="128" t="s">
        <v>56</v>
      </c>
      <c r="C17" s="129">
        <f>'SO 04 1 Rek'!H8</f>
        <v>0</v>
      </c>
      <c r="D17" s="82"/>
      <c r="E17" s="133"/>
      <c r="F17" s="134"/>
      <c r="G17" s="129"/>
    </row>
    <row r="18" spans="1:7" ht="15.95" customHeight="1">
      <c r="A18" s="135" t="s">
        <v>57</v>
      </c>
      <c r="B18" s="136" t="s">
        <v>58</v>
      </c>
      <c r="C18" s="129">
        <f>'SO 04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04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04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138</v>
      </c>
      <c r="D2" s="174"/>
      <c r="E2" s="175"/>
      <c r="F2" s="174"/>
      <c r="G2" s="703" t="s">
        <v>137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04 1 Pol'!B7</f>
        <v>M36</v>
      </c>
      <c r="B7" s="47" t="str">
        <f>'SO 04 1 Pol'!C7</f>
        <v>Montáže měřících a regulačních zařízení</v>
      </c>
      <c r="D7" s="185"/>
      <c r="E7" s="274">
        <f>'SO 04 1 Pol'!BA9</f>
        <v>0</v>
      </c>
      <c r="F7" s="275">
        <f>'SO 04 1 Pol'!BB9</f>
        <v>0</v>
      </c>
      <c r="G7" s="275">
        <f>'SO 04 1 Pol'!BC9</f>
        <v>0</v>
      </c>
      <c r="H7" s="275">
        <f>'SO 04 1 Pol'!BD9</f>
        <v>0</v>
      </c>
      <c r="I7" s="276">
        <f>'SO 04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election activeCell="E11" sqref="E11"/>
    </sheetView>
  </sheetViews>
  <sheetFormatPr defaultColWidth="9.00390625" defaultRowHeight="12.75"/>
  <cols>
    <col min="1" max="1" width="9.125" style="332" customWidth="1"/>
    <col min="2" max="2" width="57.125" style="332" customWidth="1"/>
    <col min="3" max="3" width="7.875" style="332" customWidth="1"/>
    <col min="4" max="4" width="9.125" style="332" customWidth="1"/>
    <col min="5" max="5" width="11.375" style="332" customWidth="1"/>
    <col min="6" max="6" width="18.00390625" style="332" customWidth="1"/>
    <col min="7" max="16384" width="9.125" style="332" customWidth="1"/>
  </cols>
  <sheetData>
    <row r="1" spans="1:6" ht="18.75" thickBot="1">
      <c r="A1" s="722" t="s">
        <v>861</v>
      </c>
      <c r="B1" s="722"/>
      <c r="C1" s="722"/>
      <c r="D1" s="722"/>
      <c r="E1" s="722"/>
      <c r="F1" s="722"/>
    </row>
    <row r="2" spans="1:6" ht="27" thickBot="1">
      <c r="A2" s="333" t="s">
        <v>862</v>
      </c>
      <c r="B2" s="723" t="s">
        <v>863</v>
      </c>
      <c r="C2" s="723"/>
      <c r="D2" s="723"/>
      <c r="E2" s="279"/>
      <c r="F2" s="280"/>
    </row>
    <row r="3" spans="1:6" ht="15.75" thickBot="1">
      <c r="A3" s="333" t="s">
        <v>864</v>
      </c>
      <c r="B3" s="724" t="s">
        <v>865</v>
      </c>
      <c r="C3" s="725"/>
      <c r="D3" s="726"/>
      <c r="E3" s="281"/>
      <c r="F3" s="280"/>
    </row>
    <row r="4" spans="1:6" ht="26.25" thickBot="1">
      <c r="A4" s="334" t="s">
        <v>866</v>
      </c>
      <c r="B4" s="335" t="s">
        <v>867</v>
      </c>
      <c r="C4" s="716" t="s">
        <v>868</v>
      </c>
      <c r="D4" s="716"/>
      <c r="E4" s="716" t="s">
        <v>1285</v>
      </c>
      <c r="F4" s="716"/>
    </row>
    <row r="5" spans="1:6" ht="39.75" thickBot="1">
      <c r="A5" s="336" t="s">
        <v>870</v>
      </c>
      <c r="B5" s="337">
        <f>SUM(F10:F81)</f>
        <v>0</v>
      </c>
      <c r="C5" s="715" t="s">
        <v>871</v>
      </c>
      <c r="D5" s="715"/>
      <c r="E5" s="716" t="s">
        <v>1285</v>
      </c>
      <c r="F5" s="716"/>
    </row>
    <row r="6" spans="1:6" ht="27" thickBot="1">
      <c r="A6" s="336" t="s">
        <v>873</v>
      </c>
      <c r="B6" s="337">
        <f>B5*0.21</f>
        <v>0</v>
      </c>
      <c r="C6" s="715" t="s">
        <v>874</v>
      </c>
      <c r="D6" s="715"/>
      <c r="E6" s="716" t="s">
        <v>1206</v>
      </c>
      <c r="F6" s="716"/>
    </row>
    <row r="7" spans="1:6" ht="39.75" thickBot="1">
      <c r="A7" s="336" t="s">
        <v>876</v>
      </c>
      <c r="B7" s="337">
        <f>B5+B6</f>
        <v>0</v>
      </c>
      <c r="C7" s="715" t="s">
        <v>877</v>
      </c>
      <c r="D7" s="715"/>
      <c r="E7" s="717" t="s">
        <v>878</v>
      </c>
      <c r="F7" s="717"/>
    </row>
    <row r="8" spans="1:6" ht="13.5" thickBot="1">
      <c r="A8" s="286" t="s">
        <v>879</v>
      </c>
      <c r="B8" s="287" t="s">
        <v>880</v>
      </c>
      <c r="C8" s="288" t="s">
        <v>881</v>
      </c>
      <c r="D8" s="289" t="s">
        <v>90</v>
      </c>
      <c r="E8" s="290" t="s">
        <v>882</v>
      </c>
      <c r="F8" s="291" t="s">
        <v>17</v>
      </c>
    </row>
    <row r="9" spans="1:6" ht="27" thickBot="1">
      <c r="A9" s="718" t="s">
        <v>1286</v>
      </c>
      <c r="B9" s="718"/>
      <c r="C9" s="718"/>
      <c r="D9" s="718"/>
      <c r="E9" s="718"/>
      <c r="F9" s="718"/>
    </row>
    <row r="10" spans="1:6" ht="32.25" thickBot="1">
      <c r="A10" s="459"/>
      <c r="B10" s="487" t="s">
        <v>1287</v>
      </c>
      <c r="C10" s="488"/>
      <c r="D10" s="488"/>
      <c r="E10" s="488"/>
      <c r="F10" s="489"/>
    </row>
    <row r="11" spans="1:6" ht="15">
      <c r="A11" s="460" t="s">
        <v>99</v>
      </c>
      <c r="B11" s="461" t="s">
        <v>1288</v>
      </c>
      <c r="C11" s="462">
        <v>1</v>
      </c>
      <c r="D11" s="463" t="s">
        <v>1289</v>
      </c>
      <c r="E11" s="654"/>
      <c r="F11" s="464">
        <f aca="true" t="shared" si="0" ref="F11:F38">C11*E11</f>
        <v>0</v>
      </c>
    </row>
    <row r="12" spans="1:6" ht="15">
      <c r="A12" s="465" t="s">
        <v>130</v>
      </c>
      <c r="B12" s="466" t="s">
        <v>1290</v>
      </c>
      <c r="C12" s="467">
        <v>1</v>
      </c>
      <c r="D12" s="468" t="s">
        <v>1289</v>
      </c>
      <c r="E12" s="655"/>
      <c r="F12" s="469">
        <f t="shared" si="0"/>
        <v>0</v>
      </c>
    </row>
    <row r="13" spans="1:6" ht="15">
      <c r="A13" s="465" t="s">
        <v>186</v>
      </c>
      <c r="B13" s="466" t="s">
        <v>1291</v>
      </c>
      <c r="C13" s="467">
        <v>100</v>
      </c>
      <c r="D13" s="468" t="s">
        <v>1292</v>
      </c>
      <c r="E13" s="655"/>
      <c r="F13" s="469">
        <f t="shared" si="0"/>
        <v>0</v>
      </c>
    </row>
    <row r="14" spans="1:6" ht="15">
      <c r="A14" s="465" t="s">
        <v>348</v>
      </c>
      <c r="B14" s="466" t="s">
        <v>1293</v>
      </c>
      <c r="C14" s="467">
        <v>100</v>
      </c>
      <c r="D14" s="468" t="s">
        <v>1292</v>
      </c>
      <c r="E14" s="655"/>
      <c r="F14" s="469">
        <f t="shared" si="0"/>
        <v>0</v>
      </c>
    </row>
    <row r="15" spans="1:6" ht="15">
      <c r="A15" s="465" t="s">
        <v>192</v>
      </c>
      <c r="B15" s="466" t="s">
        <v>1294</v>
      </c>
      <c r="C15" s="467">
        <v>100</v>
      </c>
      <c r="D15" s="468" t="s">
        <v>1292</v>
      </c>
      <c r="E15" s="655"/>
      <c r="F15" s="469">
        <f t="shared" si="0"/>
        <v>0</v>
      </c>
    </row>
    <row r="16" spans="1:6" ht="30">
      <c r="A16" s="465" t="s">
        <v>1213</v>
      </c>
      <c r="B16" s="466" t="s">
        <v>1295</v>
      </c>
      <c r="C16" s="467">
        <v>1</v>
      </c>
      <c r="D16" s="468" t="s">
        <v>1289</v>
      </c>
      <c r="E16" s="655"/>
      <c r="F16" s="469">
        <f t="shared" si="0"/>
        <v>0</v>
      </c>
    </row>
    <row r="17" spans="1:6" ht="30">
      <c r="A17" s="465" t="s">
        <v>1215</v>
      </c>
      <c r="B17" s="466" t="s">
        <v>1296</v>
      </c>
      <c r="C17" s="467">
        <v>1</v>
      </c>
      <c r="D17" s="468" t="s">
        <v>1289</v>
      </c>
      <c r="E17" s="655"/>
      <c r="F17" s="469">
        <f t="shared" si="0"/>
        <v>0</v>
      </c>
    </row>
    <row r="18" spans="1:6" ht="15">
      <c r="A18" s="465" t="s">
        <v>1217</v>
      </c>
      <c r="B18" s="466" t="s">
        <v>1297</v>
      </c>
      <c r="C18" s="467">
        <v>1</v>
      </c>
      <c r="D18" s="468" t="s">
        <v>1289</v>
      </c>
      <c r="E18" s="655"/>
      <c r="F18" s="469">
        <f t="shared" si="0"/>
        <v>0</v>
      </c>
    </row>
    <row r="19" spans="1:6" ht="30">
      <c r="A19" s="465" t="s">
        <v>1219</v>
      </c>
      <c r="B19" s="466" t="s">
        <v>1298</v>
      </c>
      <c r="C19" s="467">
        <v>2500</v>
      </c>
      <c r="D19" s="468" t="s">
        <v>1299</v>
      </c>
      <c r="E19" s="655"/>
      <c r="F19" s="469">
        <f t="shared" si="0"/>
        <v>0</v>
      </c>
    </row>
    <row r="20" spans="1:6" ht="30">
      <c r="A20" s="465" t="s">
        <v>1221</v>
      </c>
      <c r="B20" s="466" t="s">
        <v>1300</v>
      </c>
      <c r="C20" s="467">
        <v>400</v>
      </c>
      <c r="D20" s="468" t="s">
        <v>1299</v>
      </c>
      <c r="E20" s="655"/>
      <c r="F20" s="469">
        <f t="shared" si="0"/>
        <v>0</v>
      </c>
    </row>
    <row r="21" spans="1:6" ht="45">
      <c r="A21" s="465" t="s">
        <v>1223</v>
      </c>
      <c r="B21" s="466" t="s">
        <v>1301</v>
      </c>
      <c r="C21" s="467">
        <v>10</v>
      </c>
      <c r="D21" s="468" t="s">
        <v>101</v>
      </c>
      <c r="E21" s="655"/>
      <c r="F21" s="469">
        <f t="shared" si="0"/>
        <v>0</v>
      </c>
    </row>
    <row r="22" spans="1:6" ht="15">
      <c r="A22" s="465" t="s">
        <v>1302</v>
      </c>
      <c r="B22" s="466" t="s">
        <v>1303</v>
      </c>
      <c r="C22" s="467">
        <v>20</v>
      </c>
      <c r="D22" s="468" t="s">
        <v>1289</v>
      </c>
      <c r="E22" s="655"/>
      <c r="F22" s="469">
        <f t="shared" si="0"/>
        <v>0</v>
      </c>
    </row>
    <row r="23" spans="1:6" ht="30">
      <c r="A23" s="465" t="s">
        <v>1304</v>
      </c>
      <c r="B23" s="466" t="s">
        <v>1305</v>
      </c>
      <c r="C23" s="467">
        <v>20</v>
      </c>
      <c r="D23" s="468" t="s">
        <v>101</v>
      </c>
      <c r="E23" s="655"/>
      <c r="F23" s="469">
        <f t="shared" si="0"/>
        <v>0</v>
      </c>
    </row>
    <row r="24" spans="1:6" ht="15">
      <c r="A24" s="465" t="s">
        <v>1306</v>
      </c>
      <c r="B24" s="466" t="s">
        <v>1307</v>
      </c>
      <c r="C24" s="467">
        <v>20</v>
      </c>
      <c r="D24" s="468" t="s">
        <v>101</v>
      </c>
      <c r="E24" s="655"/>
      <c r="F24" s="469">
        <f t="shared" si="0"/>
        <v>0</v>
      </c>
    </row>
    <row r="25" spans="1:6" ht="15">
      <c r="A25" s="465" t="s">
        <v>1308</v>
      </c>
      <c r="B25" s="466" t="s">
        <v>1309</v>
      </c>
      <c r="C25" s="467">
        <v>20</v>
      </c>
      <c r="D25" s="468" t="s">
        <v>101</v>
      </c>
      <c r="E25" s="655"/>
      <c r="F25" s="469">
        <f t="shared" si="0"/>
        <v>0</v>
      </c>
    </row>
    <row r="26" spans="1:6" ht="30">
      <c r="A26" s="465" t="s">
        <v>1310</v>
      </c>
      <c r="B26" s="466" t="s">
        <v>1311</v>
      </c>
      <c r="C26" s="467">
        <v>20</v>
      </c>
      <c r="D26" s="468" t="s">
        <v>1289</v>
      </c>
      <c r="E26" s="655"/>
      <c r="F26" s="469">
        <f t="shared" si="0"/>
        <v>0</v>
      </c>
    </row>
    <row r="27" spans="1:6" ht="30">
      <c r="A27" s="465" t="s">
        <v>1312</v>
      </c>
      <c r="B27" s="466" t="s">
        <v>1313</v>
      </c>
      <c r="C27" s="467">
        <v>20</v>
      </c>
      <c r="D27" s="468" t="s">
        <v>1289</v>
      </c>
      <c r="E27" s="655"/>
      <c r="F27" s="469">
        <f t="shared" si="0"/>
        <v>0</v>
      </c>
    </row>
    <row r="28" spans="1:6" ht="30">
      <c r="A28" s="465" t="s">
        <v>1314</v>
      </c>
      <c r="B28" s="466" t="s">
        <v>1315</v>
      </c>
      <c r="C28" s="467">
        <v>1</v>
      </c>
      <c r="D28" s="468" t="s">
        <v>1289</v>
      </c>
      <c r="E28" s="655"/>
      <c r="F28" s="469">
        <f t="shared" si="0"/>
        <v>0</v>
      </c>
    </row>
    <row r="29" spans="1:6" ht="15">
      <c r="A29" s="465" t="s">
        <v>1316</v>
      </c>
      <c r="B29" s="466" t="s">
        <v>1317</v>
      </c>
      <c r="C29" s="467">
        <v>1</v>
      </c>
      <c r="D29" s="468" t="s">
        <v>1289</v>
      </c>
      <c r="E29" s="655"/>
      <c r="F29" s="469">
        <f t="shared" si="0"/>
        <v>0</v>
      </c>
    </row>
    <row r="30" spans="1:6" ht="45">
      <c r="A30" s="465" t="s">
        <v>1318</v>
      </c>
      <c r="B30" s="466" t="s">
        <v>1319</v>
      </c>
      <c r="C30" s="467">
        <v>1</v>
      </c>
      <c r="D30" s="468" t="s">
        <v>1289</v>
      </c>
      <c r="E30" s="655"/>
      <c r="F30" s="469">
        <f t="shared" si="0"/>
        <v>0</v>
      </c>
    </row>
    <row r="31" spans="1:6" ht="15">
      <c r="A31" s="465" t="s">
        <v>1320</v>
      </c>
      <c r="B31" s="466" t="s">
        <v>1321</v>
      </c>
      <c r="C31" s="467">
        <v>40</v>
      </c>
      <c r="D31" s="468" t="s">
        <v>1289</v>
      </c>
      <c r="E31" s="655"/>
      <c r="F31" s="469">
        <f t="shared" si="0"/>
        <v>0</v>
      </c>
    </row>
    <row r="32" spans="1:6" ht="30">
      <c r="A32" s="465" t="s">
        <v>1322</v>
      </c>
      <c r="B32" s="466" t="s">
        <v>1323</v>
      </c>
      <c r="C32" s="467">
        <v>40</v>
      </c>
      <c r="D32" s="468" t="s">
        <v>1324</v>
      </c>
      <c r="E32" s="655"/>
      <c r="F32" s="469">
        <f t="shared" si="0"/>
        <v>0</v>
      </c>
    </row>
    <row r="33" spans="1:6" ht="45">
      <c r="A33" s="465" t="s">
        <v>1325</v>
      </c>
      <c r="B33" s="466" t="s">
        <v>1326</v>
      </c>
      <c r="C33" s="467">
        <v>1</v>
      </c>
      <c r="D33" s="468" t="s">
        <v>1289</v>
      </c>
      <c r="E33" s="655"/>
      <c r="F33" s="469">
        <f t="shared" si="0"/>
        <v>0</v>
      </c>
    </row>
    <row r="34" spans="1:6" ht="15">
      <c r="A34" s="465" t="s">
        <v>1327</v>
      </c>
      <c r="B34" s="466" t="s">
        <v>1328</v>
      </c>
      <c r="C34" s="467">
        <v>1</v>
      </c>
      <c r="D34" s="468" t="s">
        <v>1289</v>
      </c>
      <c r="E34" s="655"/>
      <c r="F34" s="469">
        <f t="shared" si="0"/>
        <v>0</v>
      </c>
    </row>
    <row r="35" spans="1:6" ht="15">
      <c r="A35" s="465" t="s">
        <v>1329</v>
      </c>
      <c r="B35" s="466" t="s">
        <v>1330</v>
      </c>
      <c r="C35" s="467">
        <v>1</v>
      </c>
      <c r="D35" s="468" t="s">
        <v>1289</v>
      </c>
      <c r="E35" s="655"/>
      <c r="F35" s="469">
        <f t="shared" si="0"/>
        <v>0</v>
      </c>
    </row>
    <row r="36" spans="1:6" ht="15">
      <c r="A36" s="465" t="s">
        <v>915</v>
      </c>
      <c r="B36" s="466" t="s">
        <v>1331</v>
      </c>
      <c r="C36" s="467">
        <v>1</v>
      </c>
      <c r="D36" s="468" t="s">
        <v>1289</v>
      </c>
      <c r="E36" s="655"/>
      <c r="F36" s="469">
        <f t="shared" si="0"/>
        <v>0</v>
      </c>
    </row>
    <row r="37" spans="1:6" ht="15">
      <c r="A37" s="465" t="s">
        <v>917</v>
      </c>
      <c r="B37" s="466" t="s">
        <v>1332</v>
      </c>
      <c r="C37" s="467">
        <v>1</v>
      </c>
      <c r="D37" s="468" t="s">
        <v>1289</v>
      </c>
      <c r="E37" s="655"/>
      <c r="F37" s="469">
        <f t="shared" si="0"/>
        <v>0</v>
      </c>
    </row>
    <row r="38" spans="1:6" ht="45.75" thickBot="1">
      <c r="A38" s="465" t="s">
        <v>919</v>
      </c>
      <c r="B38" s="470" t="s">
        <v>1333</v>
      </c>
      <c r="C38" s="471">
        <v>1</v>
      </c>
      <c r="D38" s="472" t="s">
        <v>1289</v>
      </c>
      <c r="E38" s="656"/>
      <c r="F38" s="473">
        <f t="shared" si="0"/>
        <v>0</v>
      </c>
    </row>
    <row r="39" spans="1:6" ht="33" thickBot="1">
      <c r="A39" s="490"/>
      <c r="B39" s="491" t="s">
        <v>1334</v>
      </c>
      <c r="C39" s="382"/>
      <c r="D39" s="382"/>
      <c r="E39" s="657"/>
      <c r="F39" s="492"/>
    </row>
    <row r="40" spans="1:6" ht="75">
      <c r="A40" s="474">
        <v>29</v>
      </c>
      <c r="B40" s="475" t="s">
        <v>1335</v>
      </c>
      <c r="C40" s="462">
        <v>40</v>
      </c>
      <c r="D40" s="463" t="s">
        <v>101</v>
      </c>
      <c r="E40" s="654"/>
      <c r="F40" s="464">
        <f aca="true" t="shared" si="1" ref="F40:F81">C40*E40</f>
        <v>0</v>
      </c>
    </row>
    <row r="41" spans="1:6" ht="45">
      <c r="A41" s="476">
        <v>30</v>
      </c>
      <c r="B41" s="477" t="s">
        <v>1336</v>
      </c>
      <c r="C41" s="467">
        <v>1200</v>
      </c>
      <c r="D41" s="468" t="s">
        <v>210</v>
      </c>
      <c r="E41" s="655"/>
      <c r="F41" s="469">
        <f t="shared" si="1"/>
        <v>0</v>
      </c>
    </row>
    <row r="42" spans="1:6" ht="15">
      <c r="A42" s="476">
        <v>31</v>
      </c>
      <c r="B42" s="478" t="s">
        <v>1337</v>
      </c>
      <c r="C42" s="467">
        <v>40</v>
      </c>
      <c r="D42" s="468" t="s">
        <v>101</v>
      </c>
      <c r="E42" s="655"/>
      <c r="F42" s="469">
        <f t="shared" si="1"/>
        <v>0</v>
      </c>
    </row>
    <row r="43" spans="1:6" ht="15">
      <c r="A43" s="476">
        <v>32</v>
      </c>
      <c r="B43" s="478" t="s">
        <v>1338</v>
      </c>
      <c r="C43" s="467">
        <v>220</v>
      </c>
      <c r="D43" s="468" t="s">
        <v>210</v>
      </c>
      <c r="E43" s="655"/>
      <c r="F43" s="469">
        <f t="shared" si="1"/>
        <v>0</v>
      </c>
    </row>
    <row r="44" spans="1:6" ht="15">
      <c r="A44" s="476">
        <v>33</v>
      </c>
      <c r="B44" s="478" t="s">
        <v>1339</v>
      </c>
      <c r="C44" s="467">
        <v>220</v>
      </c>
      <c r="D44" s="468" t="s">
        <v>210</v>
      </c>
      <c r="E44" s="655"/>
      <c r="F44" s="469">
        <f t="shared" si="1"/>
        <v>0</v>
      </c>
    </row>
    <row r="45" spans="1:6" ht="135">
      <c r="A45" s="476">
        <v>34</v>
      </c>
      <c r="B45" s="479" t="s">
        <v>1340</v>
      </c>
      <c r="C45" s="467">
        <v>1</v>
      </c>
      <c r="D45" s="468" t="s">
        <v>101</v>
      </c>
      <c r="E45" s="655"/>
      <c r="F45" s="469">
        <f t="shared" si="1"/>
        <v>0</v>
      </c>
    </row>
    <row r="46" spans="1:6" ht="135">
      <c r="A46" s="476">
        <v>35</v>
      </c>
      <c r="B46" s="479" t="s">
        <v>1341</v>
      </c>
      <c r="C46" s="467">
        <v>1</v>
      </c>
      <c r="D46" s="468" t="s">
        <v>101</v>
      </c>
      <c r="E46" s="655"/>
      <c r="F46" s="469">
        <f t="shared" si="1"/>
        <v>0</v>
      </c>
    </row>
    <row r="47" spans="1:6" ht="45">
      <c r="A47" s="476">
        <v>36</v>
      </c>
      <c r="B47" s="478" t="s">
        <v>1342</v>
      </c>
      <c r="C47" s="467">
        <v>216</v>
      </c>
      <c r="D47" s="468" t="s">
        <v>210</v>
      </c>
      <c r="E47" s="655"/>
      <c r="F47" s="469">
        <f t="shared" si="1"/>
        <v>0</v>
      </c>
    </row>
    <row r="48" spans="1:6" ht="15">
      <c r="A48" s="476">
        <v>37</v>
      </c>
      <c r="B48" s="478" t="s">
        <v>1343</v>
      </c>
      <c r="C48" s="467">
        <v>20</v>
      </c>
      <c r="D48" s="468" t="s">
        <v>101</v>
      </c>
      <c r="E48" s="655"/>
      <c r="F48" s="469">
        <f t="shared" si="1"/>
        <v>0</v>
      </c>
    </row>
    <row r="49" spans="1:6" ht="15">
      <c r="A49" s="476">
        <v>38</v>
      </c>
      <c r="B49" s="477" t="s">
        <v>1344</v>
      </c>
      <c r="C49" s="467">
        <v>6</v>
      </c>
      <c r="D49" s="468" t="s">
        <v>101</v>
      </c>
      <c r="E49" s="655"/>
      <c r="F49" s="469">
        <f t="shared" si="1"/>
        <v>0</v>
      </c>
    </row>
    <row r="50" spans="1:6" ht="15">
      <c r="A50" s="476">
        <v>39</v>
      </c>
      <c r="B50" s="478" t="s">
        <v>1345</v>
      </c>
      <c r="C50" s="467">
        <v>210</v>
      </c>
      <c r="D50" s="468" t="s">
        <v>210</v>
      </c>
      <c r="E50" s="655"/>
      <c r="F50" s="469">
        <f t="shared" si="1"/>
        <v>0</v>
      </c>
    </row>
    <row r="51" spans="1:6" ht="15">
      <c r="A51" s="476">
        <v>40</v>
      </c>
      <c r="B51" s="478" t="s">
        <v>1346</v>
      </c>
      <c r="C51" s="467">
        <v>160</v>
      </c>
      <c r="D51" s="468" t="s">
        <v>210</v>
      </c>
      <c r="E51" s="655"/>
      <c r="F51" s="469">
        <f t="shared" si="1"/>
        <v>0</v>
      </c>
    </row>
    <row r="52" spans="1:6" ht="45">
      <c r="A52" s="476">
        <v>41</v>
      </c>
      <c r="B52" s="477" t="s">
        <v>1347</v>
      </c>
      <c r="C52" s="467">
        <v>1</v>
      </c>
      <c r="D52" s="468" t="s">
        <v>1289</v>
      </c>
      <c r="E52" s="655"/>
      <c r="F52" s="469">
        <f t="shared" si="1"/>
        <v>0</v>
      </c>
    </row>
    <row r="53" spans="1:6" ht="60">
      <c r="A53" s="476">
        <v>42</v>
      </c>
      <c r="B53" s="480" t="s">
        <v>1348</v>
      </c>
      <c r="C53" s="467">
        <v>4</v>
      </c>
      <c r="D53" s="468" t="s">
        <v>101</v>
      </c>
      <c r="E53" s="655"/>
      <c r="F53" s="469">
        <f t="shared" si="1"/>
        <v>0</v>
      </c>
    </row>
    <row r="54" spans="1:6" ht="75">
      <c r="A54" s="476">
        <v>43</v>
      </c>
      <c r="B54" s="477" t="s">
        <v>1349</v>
      </c>
      <c r="C54" s="467">
        <v>2300</v>
      </c>
      <c r="D54" s="468" t="s">
        <v>1350</v>
      </c>
      <c r="E54" s="655"/>
      <c r="F54" s="469">
        <f t="shared" si="1"/>
        <v>0</v>
      </c>
    </row>
    <row r="55" spans="1:6" ht="15">
      <c r="A55" s="476">
        <v>44</v>
      </c>
      <c r="B55" s="466" t="s">
        <v>1351</v>
      </c>
      <c r="C55" s="467">
        <v>1</v>
      </c>
      <c r="D55" s="468" t="s">
        <v>1289</v>
      </c>
      <c r="E55" s="655"/>
      <c r="F55" s="469">
        <f t="shared" si="1"/>
        <v>0</v>
      </c>
    </row>
    <row r="56" spans="1:6" ht="15">
      <c r="A56" s="476">
        <v>45</v>
      </c>
      <c r="B56" s="466" t="s">
        <v>1352</v>
      </c>
      <c r="C56" s="467">
        <v>400</v>
      </c>
      <c r="D56" s="468" t="s">
        <v>1292</v>
      </c>
      <c r="E56" s="655"/>
      <c r="F56" s="469">
        <f t="shared" si="1"/>
        <v>0</v>
      </c>
    </row>
    <row r="57" spans="1:6" ht="15">
      <c r="A57" s="476">
        <v>46</v>
      </c>
      <c r="B57" s="466" t="s">
        <v>1353</v>
      </c>
      <c r="C57" s="467">
        <v>2</v>
      </c>
      <c r="D57" s="468" t="s">
        <v>1289</v>
      </c>
      <c r="E57" s="655"/>
      <c r="F57" s="469">
        <f t="shared" si="1"/>
        <v>0</v>
      </c>
    </row>
    <row r="58" spans="1:6" ht="15">
      <c r="A58" s="476">
        <v>47</v>
      </c>
      <c r="B58" s="466" t="s">
        <v>1354</v>
      </c>
      <c r="C58" s="467">
        <v>1</v>
      </c>
      <c r="D58" s="468" t="s">
        <v>1289</v>
      </c>
      <c r="E58" s="655"/>
      <c r="F58" s="469">
        <f t="shared" si="1"/>
        <v>0</v>
      </c>
    </row>
    <row r="59" spans="1:6" ht="30">
      <c r="A59" s="476">
        <v>48</v>
      </c>
      <c r="B59" s="466" t="s">
        <v>1355</v>
      </c>
      <c r="C59" s="467">
        <v>1</v>
      </c>
      <c r="D59" s="468" t="s">
        <v>1289</v>
      </c>
      <c r="E59" s="655"/>
      <c r="F59" s="469">
        <f t="shared" si="1"/>
        <v>0</v>
      </c>
    </row>
    <row r="60" spans="1:6" ht="30">
      <c r="A60" s="476">
        <v>49</v>
      </c>
      <c r="B60" s="466" t="s">
        <v>1356</v>
      </c>
      <c r="C60" s="481">
        <v>18</v>
      </c>
      <c r="D60" s="468" t="s">
        <v>151</v>
      </c>
      <c r="E60" s="655"/>
      <c r="F60" s="469">
        <f t="shared" si="1"/>
        <v>0</v>
      </c>
    </row>
    <row r="61" spans="1:6" ht="15">
      <c r="A61" s="476">
        <v>50</v>
      </c>
      <c r="B61" s="466" t="s">
        <v>1357</v>
      </c>
      <c r="C61" s="481">
        <v>50</v>
      </c>
      <c r="D61" s="468" t="s">
        <v>151</v>
      </c>
      <c r="E61" s="655"/>
      <c r="F61" s="469">
        <f t="shared" si="1"/>
        <v>0</v>
      </c>
    </row>
    <row r="62" spans="1:6" ht="15">
      <c r="A62" s="476">
        <v>51</v>
      </c>
      <c r="B62" s="466" t="s">
        <v>1358</v>
      </c>
      <c r="C62" s="481">
        <v>10</v>
      </c>
      <c r="D62" s="468" t="s">
        <v>151</v>
      </c>
      <c r="E62" s="655"/>
      <c r="F62" s="469">
        <f t="shared" si="1"/>
        <v>0</v>
      </c>
    </row>
    <row r="63" spans="1:6" ht="30">
      <c r="A63" s="476">
        <v>52</v>
      </c>
      <c r="B63" s="482" t="s">
        <v>1359</v>
      </c>
      <c r="C63" s="481">
        <v>175</v>
      </c>
      <c r="D63" s="468" t="s">
        <v>164</v>
      </c>
      <c r="E63" s="655"/>
      <c r="F63" s="469">
        <f t="shared" si="1"/>
        <v>0</v>
      </c>
    </row>
    <row r="64" spans="1:6" ht="30">
      <c r="A64" s="476">
        <v>53</v>
      </c>
      <c r="B64" s="482" t="s">
        <v>1360</v>
      </c>
      <c r="C64" s="481">
        <v>8</v>
      </c>
      <c r="D64" s="468" t="s">
        <v>164</v>
      </c>
      <c r="E64" s="655"/>
      <c r="F64" s="469">
        <f t="shared" si="1"/>
        <v>0</v>
      </c>
    </row>
    <row r="65" spans="1:6" ht="15">
      <c r="A65" s="476">
        <v>54</v>
      </c>
      <c r="B65" s="482" t="s">
        <v>1361</v>
      </c>
      <c r="C65" s="481">
        <v>183</v>
      </c>
      <c r="D65" s="468" t="s">
        <v>164</v>
      </c>
      <c r="E65" s="655"/>
      <c r="F65" s="469">
        <f t="shared" si="1"/>
        <v>0</v>
      </c>
    </row>
    <row r="66" spans="1:6" ht="15">
      <c r="A66" s="476">
        <v>55</v>
      </c>
      <c r="B66" s="482" t="s">
        <v>1362</v>
      </c>
      <c r="C66" s="481">
        <v>183</v>
      </c>
      <c r="D66" s="468" t="s">
        <v>164</v>
      </c>
      <c r="E66" s="655"/>
      <c r="F66" s="469">
        <f t="shared" si="1"/>
        <v>0</v>
      </c>
    </row>
    <row r="67" spans="1:6" ht="15">
      <c r="A67" s="476">
        <v>56</v>
      </c>
      <c r="B67" s="482" t="s">
        <v>1363</v>
      </c>
      <c r="C67" s="481">
        <v>37</v>
      </c>
      <c r="D67" s="468" t="s">
        <v>164</v>
      </c>
      <c r="E67" s="655"/>
      <c r="F67" s="469">
        <f t="shared" si="1"/>
        <v>0</v>
      </c>
    </row>
    <row r="68" spans="1:6" ht="15">
      <c r="A68" s="476">
        <v>57</v>
      </c>
      <c r="B68" s="482" t="s">
        <v>1364</v>
      </c>
      <c r="C68" s="481">
        <v>50</v>
      </c>
      <c r="D68" s="468" t="s">
        <v>164</v>
      </c>
      <c r="E68" s="655"/>
      <c r="F68" s="469">
        <f t="shared" si="1"/>
        <v>0</v>
      </c>
    </row>
    <row r="69" spans="1:6" ht="15">
      <c r="A69" s="476">
        <v>58</v>
      </c>
      <c r="B69" s="482" t="s">
        <v>1365</v>
      </c>
      <c r="C69" s="481">
        <v>37</v>
      </c>
      <c r="D69" s="468" t="s">
        <v>164</v>
      </c>
      <c r="E69" s="655"/>
      <c r="F69" s="469">
        <f t="shared" si="1"/>
        <v>0</v>
      </c>
    </row>
    <row r="70" spans="1:6" ht="15">
      <c r="A70" s="476">
        <v>59</v>
      </c>
      <c r="B70" s="482" t="s">
        <v>1366</v>
      </c>
      <c r="C70" s="481">
        <v>175</v>
      </c>
      <c r="D70" s="468" t="s">
        <v>164</v>
      </c>
      <c r="E70" s="655"/>
      <c r="F70" s="469">
        <f t="shared" si="1"/>
        <v>0</v>
      </c>
    </row>
    <row r="71" spans="1:6" ht="15">
      <c r="A71" s="476">
        <v>60</v>
      </c>
      <c r="B71" s="482" t="s">
        <v>1367</v>
      </c>
      <c r="C71" s="467">
        <v>10</v>
      </c>
      <c r="D71" s="468" t="s">
        <v>12</v>
      </c>
      <c r="E71" s="655"/>
      <c r="F71" s="469">
        <f t="shared" si="1"/>
        <v>0</v>
      </c>
    </row>
    <row r="72" spans="1:6" ht="15">
      <c r="A72" s="476">
        <v>61</v>
      </c>
      <c r="B72" s="466" t="s">
        <v>1368</v>
      </c>
      <c r="C72" s="467">
        <v>10</v>
      </c>
      <c r="D72" s="468" t="s">
        <v>151</v>
      </c>
      <c r="E72" s="655"/>
      <c r="F72" s="469">
        <f t="shared" si="1"/>
        <v>0</v>
      </c>
    </row>
    <row r="73" spans="1:6" ht="30">
      <c r="A73" s="476">
        <v>62</v>
      </c>
      <c r="B73" s="482" t="s">
        <v>1369</v>
      </c>
      <c r="C73" s="467">
        <v>50</v>
      </c>
      <c r="D73" s="468" t="s">
        <v>151</v>
      </c>
      <c r="E73" s="655"/>
      <c r="F73" s="469">
        <f t="shared" si="1"/>
        <v>0</v>
      </c>
    </row>
    <row r="74" spans="1:6" ht="45">
      <c r="A74" s="476">
        <v>63</v>
      </c>
      <c r="B74" s="482" t="s">
        <v>1370</v>
      </c>
      <c r="C74" s="467">
        <v>18</v>
      </c>
      <c r="D74" s="468" t="s">
        <v>151</v>
      </c>
      <c r="E74" s="655"/>
      <c r="F74" s="469">
        <f t="shared" si="1"/>
        <v>0</v>
      </c>
    </row>
    <row r="75" spans="1:6" ht="15">
      <c r="A75" s="476">
        <v>64</v>
      </c>
      <c r="B75" s="466" t="s">
        <v>1371</v>
      </c>
      <c r="C75" s="467">
        <v>1</v>
      </c>
      <c r="D75" s="468" t="s">
        <v>1289</v>
      </c>
      <c r="E75" s="655"/>
      <c r="F75" s="469">
        <f t="shared" si="1"/>
        <v>0</v>
      </c>
    </row>
    <row r="76" spans="1:6" ht="30">
      <c r="A76" s="476">
        <v>65</v>
      </c>
      <c r="B76" s="466" t="s">
        <v>1372</v>
      </c>
      <c r="C76" s="467">
        <v>1</v>
      </c>
      <c r="D76" s="468" t="s">
        <v>1289</v>
      </c>
      <c r="E76" s="655"/>
      <c r="F76" s="469">
        <f t="shared" si="1"/>
        <v>0</v>
      </c>
    </row>
    <row r="77" spans="1:6" ht="15">
      <c r="A77" s="476">
        <v>66</v>
      </c>
      <c r="B77" s="466" t="s">
        <v>1373</v>
      </c>
      <c r="C77" s="467">
        <v>400</v>
      </c>
      <c r="D77" s="468" t="s">
        <v>1292</v>
      </c>
      <c r="E77" s="655"/>
      <c r="F77" s="469">
        <f t="shared" si="1"/>
        <v>0</v>
      </c>
    </row>
    <row r="78" spans="1:6" ht="15">
      <c r="A78" s="476">
        <v>67</v>
      </c>
      <c r="B78" s="466" t="s">
        <v>1330</v>
      </c>
      <c r="C78" s="467">
        <v>1</v>
      </c>
      <c r="D78" s="468" t="s">
        <v>1289</v>
      </c>
      <c r="E78" s="655"/>
      <c r="F78" s="469">
        <f t="shared" si="1"/>
        <v>0</v>
      </c>
    </row>
    <row r="79" spans="1:6" ht="15">
      <c r="A79" s="476">
        <v>68</v>
      </c>
      <c r="B79" s="466" t="s">
        <v>1331</v>
      </c>
      <c r="C79" s="467">
        <v>1</v>
      </c>
      <c r="D79" s="468" t="s">
        <v>1289</v>
      </c>
      <c r="E79" s="655"/>
      <c r="F79" s="469">
        <f t="shared" si="1"/>
        <v>0</v>
      </c>
    </row>
    <row r="80" spans="1:6" ht="30">
      <c r="A80" s="476">
        <v>69</v>
      </c>
      <c r="B80" s="483" t="s">
        <v>1374</v>
      </c>
      <c r="C80" s="484">
        <v>1</v>
      </c>
      <c r="D80" s="485" t="s">
        <v>114</v>
      </c>
      <c r="E80" s="658"/>
      <c r="F80" s="486">
        <f t="shared" si="1"/>
        <v>0</v>
      </c>
    </row>
    <row r="81" spans="1:6" ht="45.75" thickBot="1">
      <c r="A81" s="476">
        <v>70</v>
      </c>
      <c r="B81" s="470" t="s">
        <v>1333</v>
      </c>
      <c r="C81" s="471">
        <v>1</v>
      </c>
      <c r="D81" s="472" t="s">
        <v>1289</v>
      </c>
      <c r="E81" s="656"/>
      <c r="F81" s="473">
        <f t="shared" si="1"/>
        <v>0</v>
      </c>
    </row>
    <row r="82" spans="1:6" ht="13.5" thickBot="1">
      <c r="A82" s="729" t="s">
        <v>1204</v>
      </c>
      <c r="B82" s="729"/>
      <c r="C82" s="729"/>
      <c r="D82" s="729"/>
      <c r="E82" s="729"/>
      <c r="F82" s="729"/>
    </row>
    <row r="83" spans="1:6" ht="13.5" thickBot="1">
      <c r="A83" s="730"/>
      <c r="B83" s="730"/>
      <c r="C83" s="730"/>
      <c r="D83" s="730"/>
      <c r="E83" s="730"/>
      <c r="F83" s="730"/>
    </row>
  </sheetData>
  <sheetProtection algorithmName="SHA-512" hashValue="NVjv80oxofMlAzxdXHePf5hUTk4kGlOE6cYOpulB+93rPl6tzVNP4f+8fiNaLi2f7rj7i1U2rttu9FU2n+PtjQ==" saltValue="9oXEQ6isP/Atg+BAYOYrSA==" spinCount="100000" sheet="1" objects="1" scenarios="1"/>
  <mergeCells count="13">
    <mergeCell ref="A82:F83"/>
    <mergeCell ref="A1:F1"/>
    <mergeCell ref="B2:D2"/>
    <mergeCell ref="B3:D3"/>
    <mergeCell ref="C4:D4"/>
    <mergeCell ref="E4:F4"/>
    <mergeCell ref="C5:D5"/>
    <mergeCell ref="E5:F5"/>
    <mergeCell ref="C6:D6"/>
    <mergeCell ref="E6:F6"/>
    <mergeCell ref="C7:D7"/>
    <mergeCell ref="E7:F7"/>
    <mergeCell ref="A9:F9"/>
  </mergeCells>
  <printOptions/>
  <pageMargins left="0.3020833333333333" right="0.3854166666666667" top="0.787401575" bottom="0.787401575" header="0.3" footer="0.3"/>
  <pageSetup horizontalDpi="600" verticalDpi="600" orientation="portrait" paperSize="9" scale="87"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04 1 Rek'!H1</f>
        <v>1</v>
      </c>
      <c r="G3" s="220"/>
    </row>
    <row r="4" spans="1:7" ht="13.5" thickBot="1">
      <c r="A4" s="709" t="s">
        <v>77</v>
      </c>
      <c r="B4" s="702"/>
      <c r="C4" s="173" t="s">
        <v>138</v>
      </c>
      <c r="D4" s="221"/>
      <c r="E4" s="710" t="str">
        <f>'SO 04 1 Rek'!G2</f>
        <v>Měření a regulace TČ</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139</v>
      </c>
      <c r="C7" s="232" t="s">
        <v>140</v>
      </c>
      <c r="D7" s="233"/>
      <c r="E7" s="234"/>
      <c r="F7" s="234"/>
      <c r="G7" s="235"/>
      <c r="H7" s="236"/>
      <c r="I7" s="237"/>
      <c r="J7" s="238"/>
      <c r="K7" s="239"/>
      <c r="O7" s="240">
        <v>1</v>
      </c>
    </row>
    <row r="8" spans="1:80" ht="12.75">
      <c r="A8" s="241">
        <v>1</v>
      </c>
      <c r="B8" s="242" t="s">
        <v>142</v>
      </c>
      <c r="C8" s="243" t="s">
        <v>143</v>
      </c>
      <c r="D8" s="244" t="s">
        <v>114</v>
      </c>
      <c r="E8" s="245">
        <v>1</v>
      </c>
      <c r="F8" s="245">
        <f>SUM('SO 04 1 Pol MaR'!B5)</f>
        <v>0</v>
      </c>
      <c r="G8" s="246">
        <f>E8*F8</f>
        <v>0</v>
      </c>
      <c r="H8" s="247">
        <v>0</v>
      </c>
      <c r="I8" s="248">
        <f>E8*H8</f>
        <v>0</v>
      </c>
      <c r="J8" s="247"/>
      <c r="K8" s="248">
        <f>E8*J8</f>
        <v>0</v>
      </c>
      <c r="O8" s="240">
        <v>2</v>
      </c>
      <c r="AA8" s="213">
        <v>12</v>
      </c>
      <c r="AB8" s="213">
        <v>0</v>
      </c>
      <c r="AC8" s="213">
        <v>1</v>
      </c>
      <c r="AZ8" s="213">
        <v>4</v>
      </c>
      <c r="BA8" s="213">
        <f>IF(AZ8=1,G8,0)</f>
        <v>0</v>
      </c>
      <c r="BB8" s="213">
        <f>IF(AZ8=2,G8,0)</f>
        <v>0</v>
      </c>
      <c r="BC8" s="213">
        <f>IF(AZ8=3,G8,0)</f>
        <v>0</v>
      </c>
      <c r="BD8" s="213">
        <f>IF(AZ8=4,G8,0)</f>
        <v>0</v>
      </c>
      <c r="BE8" s="213">
        <f>IF(AZ8=5,G8,0)</f>
        <v>0</v>
      </c>
      <c r="CA8" s="240">
        <v>12</v>
      </c>
      <c r="CB8" s="240">
        <v>0</v>
      </c>
    </row>
    <row r="9" spans="1:57" ht="12.75">
      <c r="A9" s="257"/>
      <c r="B9" s="258" t="s">
        <v>102</v>
      </c>
      <c r="C9" s="259" t="s">
        <v>141</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dl2ry8+fehulbpz7jdWOV483La1AmAJ6iSP9Rf66gZkRcQ9aXzPIhv0tB/vlyYTWpbj5irTRTKNXqHHKAWi1RA==" saltValue="58OcvzQ2eiEwstBxUcSQWg=="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146</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145</v>
      </c>
      <c r="B5" s="91"/>
      <c r="C5" s="92" t="s">
        <v>146</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05 1 Rek'!E17</f>
        <v>0</v>
      </c>
      <c r="D15" s="130">
        <f>'SO 05 1 Rek'!A25</f>
        <v>0</v>
      </c>
      <c r="E15" s="131"/>
      <c r="F15" s="132"/>
      <c r="G15" s="129">
        <f>'SO 05 1 Rek'!I25</f>
        <v>0</v>
      </c>
    </row>
    <row r="16" spans="1:7" ht="15.95" customHeight="1">
      <c r="A16" s="127" t="s">
        <v>53</v>
      </c>
      <c r="B16" s="128" t="s">
        <v>54</v>
      </c>
      <c r="C16" s="129">
        <f>'SO 05 1 Rek'!F17</f>
        <v>0</v>
      </c>
      <c r="D16" s="82"/>
      <c r="E16" s="133"/>
      <c r="F16" s="134"/>
      <c r="G16" s="129"/>
    </row>
    <row r="17" spans="1:7" ht="15.95" customHeight="1">
      <c r="A17" s="127" t="s">
        <v>55</v>
      </c>
      <c r="B17" s="128" t="s">
        <v>56</v>
      </c>
      <c r="C17" s="129">
        <f>'SO 05 1 Rek'!H17</f>
        <v>0</v>
      </c>
      <c r="D17" s="82"/>
      <c r="E17" s="133"/>
      <c r="F17" s="134"/>
      <c r="G17" s="129"/>
    </row>
    <row r="18" spans="1:7" ht="15.95" customHeight="1">
      <c r="A18" s="135" t="s">
        <v>57</v>
      </c>
      <c r="B18" s="136" t="s">
        <v>58</v>
      </c>
      <c r="C18" s="129">
        <f>'SO 05 1 Rek'!G17</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05 1 Rek'!I17</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05 1 Rek'!H23</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4"/>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147</v>
      </c>
      <c r="D2" s="174"/>
      <c r="E2" s="175"/>
      <c r="F2" s="174"/>
      <c r="G2" s="703" t="s">
        <v>146</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2.75">
      <c r="A7" s="273" t="str">
        <f>'SO 05 1 Pol'!B7</f>
        <v>1</v>
      </c>
      <c r="B7" s="47" t="str">
        <f>'SO 05 1 Pol'!C7</f>
        <v>Zemní práce</v>
      </c>
      <c r="D7" s="185"/>
      <c r="E7" s="274">
        <f>'SO 05 1 Pol'!BA43</f>
        <v>0</v>
      </c>
      <c r="F7" s="275">
        <f>'SO 05 1 Pol'!BB43</f>
        <v>0</v>
      </c>
      <c r="G7" s="275">
        <f>'SO 05 1 Pol'!BC43</f>
        <v>0</v>
      </c>
      <c r="H7" s="275">
        <f>'SO 05 1 Pol'!BD43</f>
        <v>0</v>
      </c>
      <c r="I7" s="276">
        <f>'SO 05 1 Pol'!BE43</f>
        <v>0</v>
      </c>
    </row>
    <row r="8" spans="1:9" s="108" customFormat="1" ht="12.75">
      <c r="A8" s="273" t="str">
        <f>'SO 05 1 Pol'!B44</f>
        <v>3</v>
      </c>
      <c r="B8" s="47" t="str">
        <f>'SO 05 1 Pol'!C44</f>
        <v>Svislé a kompletní konstrukce</v>
      </c>
      <c r="D8" s="185"/>
      <c r="E8" s="274">
        <f>'SO 05 1 Pol'!BA48</f>
        <v>0</v>
      </c>
      <c r="F8" s="275">
        <f>'SO 05 1 Pol'!BB48</f>
        <v>0</v>
      </c>
      <c r="G8" s="275">
        <f>'SO 05 1 Pol'!BC48</f>
        <v>0</v>
      </c>
      <c r="H8" s="275">
        <f>'SO 05 1 Pol'!BD48</f>
        <v>0</v>
      </c>
      <c r="I8" s="276">
        <f>'SO 05 1 Pol'!BE48</f>
        <v>0</v>
      </c>
    </row>
    <row r="9" spans="1:9" s="108" customFormat="1" ht="12.75">
      <c r="A9" s="273" t="str">
        <f>'SO 05 1 Pol'!B49</f>
        <v>5</v>
      </c>
      <c r="B9" s="47" t="str">
        <f>'SO 05 1 Pol'!C49</f>
        <v>Komunikace</v>
      </c>
      <c r="D9" s="185"/>
      <c r="E9" s="274">
        <f>'SO 05 1 Pol'!BA56</f>
        <v>0</v>
      </c>
      <c r="F9" s="275">
        <f>'SO 05 1 Pol'!BB56</f>
        <v>0</v>
      </c>
      <c r="G9" s="275">
        <f>'SO 05 1 Pol'!BC56</f>
        <v>0</v>
      </c>
      <c r="H9" s="275">
        <f>'SO 05 1 Pol'!BD56</f>
        <v>0</v>
      </c>
      <c r="I9" s="276">
        <f>'SO 05 1 Pol'!BE56</f>
        <v>0</v>
      </c>
    </row>
    <row r="10" spans="1:9" s="108" customFormat="1" ht="12.75">
      <c r="A10" s="273" t="str">
        <f>'SO 05 1 Pol'!B57</f>
        <v>62</v>
      </c>
      <c r="B10" s="47" t="str">
        <f>'SO 05 1 Pol'!C57</f>
        <v>Úpravy povrchů vnější</v>
      </c>
      <c r="D10" s="185"/>
      <c r="E10" s="274">
        <f>'SO 05 1 Pol'!BA61</f>
        <v>0</v>
      </c>
      <c r="F10" s="275">
        <f>'SO 05 1 Pol'!BB61</f>
        <v>0</v>
      </c>
      <c r="G10" s="275">
        <f>'SO 05 1 Pol'!BC61</f>
        <v>0</v>
      </c>
      <c r="H10" s="275">
        <f>'SO 05 1 Pol'!BD61</f>
        <v>0</v>
      </c>
      <c r="I10" s="276">
        <f>'SO 05 1 Pol'!BE61</f>
        <v>0</v>
      </c>
    </row>
    <row r="11" spans="1:9" s="108" customFormat="1" ht="12.75">
      <c r="A11" s="273" t="str">
        <f>'SO 05 1 Pol'!B62</f>
        <v>94</v>
      </c>
      <c r="B11" s="47" t="str">
        <f>'SO 05 1 Pol'!C62</f>
        <v>Lešení a stavební výtahy</v>
      </c>
      <c r="D11" s="185"/>
      <c r="E11" s="274">
        <f>'SO 05 1 Pol'!BA65</f>
        <v>0</v>
      </c>
      <c r="F11" s="275">
        <f>'SO 05 1 Pol'!BB65</f>
        <v>0</v>
      </c>
      <c r="G11" s="275">
        <f>'SO 05 1 Pol'!BC65</f>
        <v>0</v>
      </c>
      <c r="H11" s="275">
        <f>'SO 05 1 Pol'!BD65</f>
        <v>0</v>
      </c>
      <c r="I11" s="276">
        <f>'SO 05 1 Pol'!BE65</f>
        <v>0</v>
      </c>
    </row>
    <row r="12" spans="1:9" s="108" customFormat="1" ht="12.75">
      <c r="A12" s="273" t="str">
        <f>'SO 05 1 Pol'!B66</f>
        <v>96</v>
      </c>
      <c r="B12" s="47" t="str">
        <f>'SO 05 1 Pol'!C66</f>
        <v>Bourání konstrukcí</v>
      </c>
      <c r="D12" s="185"/>
      <c r="E12" s="274">
        <f>'SO 05 1 Pol'!BA87</f>
        <v>0</v>
      </c>
      <c r="F12" s="275">
        <f>'SO 05 1 Pol'!BB87</f>
        <v>0</v>
      </c>
      <c r="G12" s="275">
        <f>'SO 05 1 Pol'!BC87</f>
        <v>0</v>
      </c>
      <c r="H12" s="275">
        <f>'SO 05 1 Pol'!BD87</f>
        <v>0</v>
      </c>
      <c r="I12" s="276">
        <f>'SO 05 1 Pol'!BE87</f>
        <v>0</v>
      </c>
    </row>
    <row r="13" spans="1:9" s="108" customFormat="1" ht="12.75">
      <c r="A13" s="273" t="str">
        <f>'SO 05 1 Pol'!B88</f>
        <v>97</v>
      </c>
      <c r="B13" s="47" t="str">
        <f>'SO 05 1 Pol'!C88</f>
        <v>Prorážení otvorů</v>
      </c>
      <c r="D13" s="185"/>
      <c r="E13" s="274">
        <f>'SO 05 1 Pol'!BA91</f>
        <v>0</v>
      </c>
      <c r="F13" s="275">
        <f>'SO 05 1 Pol'!BB91</f>
        <v>0</v>
      </c>
      <c r="G13" s="275">
        <f>'SO 05 1 Pol'!BC91</f>
        <v>0</v>
      </c>
      <c r="H13" s="275">
        <f>'SO 05 1 Pol'!BD91</f>
        <v>0</v>
      </c>
      <c r="I13" s="276">
        <f>'SO 05 1 Pol'!BE91</f>
        <v>0</v>
      </c>
    </row>
    <row r="14" spans="1:9" s="108" customFormat="1" ht="12.75">
      <c r="A14" s="273" t="str">
        <f>'SO 05 1 Pol'!B92</f>
        <v>99</v>
      </c>
      <c r="B14" s="47" t="str">
        <f>'SO 05 1 Pol'!C92</f>
        <v>Staveništní přesun hmot</v>
      </c>
      <c r="D14" s="185"/>
      <c r="E14" s="274">
        <f>'SO 05 1 Pol'!BA94</f>
        <v>0</v>
      </c>
      <c r="F14" s="275">
        <f>'SO 05 1 Pol'!BB94</f>
        <v>0</v>
      </c>
      <c r="G14" s="275">
        <f>'SO 05 1 Pol'!BC94</f>
        <v>0</v>
      </c>
      <c r="H14" s="275">
        <f>'SO 05 1 Pol'!BD94</f>
        <v>0</v>
      </c>
      <c r="I14" s="276">
        <f>'SO 05 1 Pol'!BE94</f>
        <v>0</v>
      </c>
    </row>
    <row r="15" spans="1:9" s="108" customFormat="1" ht="12.75">
      <c r="A15" s="273" t="str">
        <f>'SO 05 1 Pol'!B95</f>
        <v>767</v>
      </c>
      <c r="B15" s="47" t="str">
        <f>'SO 05 1 Pol'!C95</f>
        <v>Konstrukce zámečnické</v>
      </c>
      <c r="D15" s="185"/>
      <c r="E15" s="274">
        <f>'SO 05 1 Pol'!BA115</f>
        <v>0</v>
      </c>
      <c r="F15" s="275">
        <f>'SO 05 1 Pol'!BB115</f>
        <v>0</v>
      </c>
      <c r="G15" s="275">
        <f>'SO 05 1 Pol'!BC115</f>
        <v>0</v>
      </c>
      <c r="H15" s="275">
        <f>'SO 05 1 Pol'!BD115</f>
        <v>0</v>
      </c>
      <c r="I15" s="276">
        <f>'SO 05 1 Pol'!BE115</f>
        <v>0</v>
      </c>
    </row>
    <row r="16" spans="1:9" s="108" customFormat="1" ht="13.5" thickBot="1">
      <c r="A16" s="273" t="str">
        <f>'SO 05 1 Pol'!B116</f>
        <v>D96</v>
      </c>
      <c r="B16" s="47" t="str">
        <f>'SO 05 1 Pol'!C116</f>
        <v>Přesuny suti a vybouraných hmot</v>
      </c>
      <c r="D16" s="185"/>
      <c r="E16" s="274">
        <f>'SO 05 1 Pol'!BA122</f>
        <v>0</v>
      </c>
      <c r="F16" s="275">
        <f>'SO 05 1 Pol'!BB122</f>
        <v>0</v>
      </c>
      <c r="G16" s="275">
        <f>'SO 05 1 Pol'!BC122</f>
        <v>0</v>
      </c>
      <c r="H16" s="275">
        <f>'SO 05 1 Pol'!BD122</f>
        <v>0</v>
      </c>
      <c r="I16" s="276">
        <f>'SO 05 1 Pol'!BE122</f>
        <v>0</v>
      </c>
    </row>
    <row r="17" spans="1:9" s="4" customFormat="1" ht="13.5" thickBot="1">
      <c r="A17" s="186"/>
      <c r="B17" s="187" t="s">
        <v>80</v>
      </c>
      <c r="C17" s="187"/>
      <c r="D17" s="188"/>
      <c r="E17" s="189">
        <f>SUM(E7:E16)</f>
        <v>0</v>
      </c>
      <c r="F17" s="190">
        <f>SUM(F7:F16)</f>
        <v>0</v>
      </c>
      <c r="G17" s="190">
        <f>SUM(G7:G16)</f>
        <v>0</v>
      </c>
      <c r="H17" s="190">
        <f>SUM(H7:H16)</f>
        <v>0</v>
      </c>
      <c r="I17" s="191">
        <f>SUM(I7:I16)</f>
        <v>0</v>
      </c>
    </row>
    <row r="18" spans="1:9" ht="12.75">
      <c r="A18" s="108"/>
      <c r="B18" s="108"/>
      <c r="C18" s="108"/>
      <c r="D18" s="108"/>
      <c r="E18" s="108"/>
      <c r="F18" s="108"/>
      <c r="G18" s="108"/>
      <c r="H18" s="108"/>
      <c r="I18" s="108"/>
    </row>
    <row r="19" spans="1:57" ht="19.5" customHeight="1">
      <c r="A19" s="177" t="s">
        <v>81</v>
      </c>
      <c r="B19" s="177"/>
      <c r="C19" s="177"/>
      <c r="D19" s="177"/>
      <c r="E19" s="177"/>
      <c r="F19" s="177"/>
      <c r="G19" s="192"/>
      <c r="H19" s="177"/>
      <c r="I19" s="177"/>
      <c r="BA19" s="114"/>
      <c r="BB19" s="114"/>
      <c r="BC19" s="114"/>
      <c r="BD19" s="114"/>
      <c r="BE19" s="114"/>
    </row>
    <row r="20" ht="13.5" thickBot="1"/>
    <row r="21" spans="1:9" ht="12.75">
      <c r="A21" s="143" t="s">
        <v>82</v>
      </c>
      <c r="B21" s="144"/>
      <c r="C21" s="144"/>
      <c r="D21" s="193"/>
      <c r="E21" s="194" t="s">
        <v>83</v>
      </c>
      <c r="F21" s="195" t="s">
        <v>12</v>
      </c>
      <c r="G21" s="196" t="s">
        <v>84</v>
      </c>
      <c r="H21" s="197"/>
      <c r="I21" s="198" t="s">
        <v>83</v>
      </c>
    </row>
    <row r="22" spans="1:53" ht="12.75">
      <c r="A22" s="137"/>
      <c r="B22" s="128"/>
      <c r="C22" s="128"/>
      <c r="D22" s="199"/>
      <c r="E22" s="200"/>
      <c r="F22" s="201"/>
      <c r="G22" s="202">
        <f>CHOOSE(BA22+1,E17+F17,E17+F17+H17,E17+F17+G17+H17,E17,F17,H17,G17,H17+G17,0)</f>
        <v>0</v>
      </c>
      <c r="H22" s="203"/>
      <c r="I22" s="204">
        <f>E22+F22*G22/100</f>
        <v>0</v>
      </c>
      <c r="BA22" s="1">
        <v>8</v>
      </c>
    </row>
    <row r="23" spans="1:9" ht="13.5" thickBot="1">
      <c r="A23" s="205"/>
      <c r="B23" s="206" t="s">
        <v>85</v>
      </c>
      <c r="C23" s="207"/>
      <c r="D23" s="208"/>
      <c r="E23" s="209"/>
      <c r="F23" s="210"/>
      <c r="G23" s="210"/>
      <c r="H23" s="706">
        <f>SUM(I22:I22)</f>
        <v>0</v>
      </c>
      <c r="I23" s="707"/>
    </row>
    <row r="25" spans="2:9" ht="12.75">
      <c r="B25" s="4"/>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row r="66" spans="6:9" ht="12.75">
      <c r="F66" s="211"/>
      <c r="G66" s="212"/>
      <c r="H66" s="212"/>
      <c r="I66" s="31"/>
    </row>
    <row r="67" spans="6:9" ht="12.75">
      <c r="F67" s="211"/>
      <c r="G67" s="212"/>
      <c r="H67" s="212"/>
      <c r="I67" s="31"/>
    </row>
    <row r="68" spans="6:9" ht="12.75">
      <c r="F68" s="211"/>
      <c r="G68" s="212"/>
      <c r="H68" s="212"/>
      <c r="I68" s="31"/>
    </row>
    <row r="69" spans="6:9" ht="12.75">
      <c r="F69" s="211"/>
      <c r="G69" s="212"/>
      <c r="H69" s="212"/>
      <c r="I69" s="31"/>
    </row>
    <row r="70" spans="6:9" ht="12.75">
      <c r="F70" s="211"/>
      <c r="G70" s="212"/>
      <c r="H70" s="212"/>
      <c r="I70" s="31"/>
    </row>
    <row r="71" spans="6:9" ht="12.75">
      <c r="F71" s="211"/>
      <c r="G71" s="212"/>
      <c r="H71" s="212"/>
      <c r="I71" s="31"/>
    </row>
    <row r="72" spans="6:9" ht="12.75">
      <c r="F72" s="211"/>
      <c r="G72" s="212"/>
      <c r="H72" s="212"/>
      <c r="I72" s="31"/>
    </row>
    <row r="73" spans="6:9" ht="12.75">
      <c r="F73" s="211"/>
      <c r="G73" s="212"/>
      <c r="H73" s="212"/>
      <c r="I73" s="31"/>
    </row>
    <row r="74" spans="6:9" ht="12.75">
      <c r="F74" s="211"/>
      <c r="G74" s="212"/>
      <c r="H74" s="212"/>
      <c r="I74" s="31"/>
    </row>
  </sheetData>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election activeCell="F12" sqref="F12"/>
    </sheetView>
  </sheetViews>
  <sheetFormatPr defaultColWidth="9.00390625" defaultRowHeight="12.75"/>
  <cols>
    <col min="1" max="1" width="12.25390625" style="546" customWidth="1"/>
    <col min="2" max="2" width="70.375" style="546" customWidth="1"/>
    <col min="3" max="5" width="9.125" style="546" customWidth="1"/>
    <col min="6" max="6" width="12.25390625" style="546" customWidth="1"/>
    <col min="7" max="7" width="12.875" style="546" customWidth="1"/>
    <col min="8" max="16384" width="9.125" style="546" customWidth="1"/>
  </cols>
  <sheetData>
    <row r="1" spans="1:7" ht="18.75" thickBot="1">
      <c r="A1" s="735" t="s">
        <v>33</v>
      </c>
      <c r="B1" s="735"/>
      <c r="C1" s="735"/>
      <c r="D1" s="735"/>
      <c r="E1" s="735"/>
      <c r="F1" s="735"/>
      <c r="G1" s="735"/>
    </row>
    <row r="2" spans="1:7" ht="26.25" thickBot="1">
      <c r="A2" s="278" t="s">
        <v>862</v>
      </c>
      <c r="B2" s="736" t="s">
        <v>863</v>
      </c>
      <c r="C2" s="736"/>
      <c r="D2" s="736"/>
      <c r="E2" s="493"/>
      <c r="F2" s="547"/>
      <c r="G2" s="548"/>
    </row>
    <row r="3" spans="1:7" ht="15.75" thickBot="1">
      <c r="A3" s="278" t="s">
        <v>864</v>
      </c>
      <c r="B3" s="737" t="s">
        <v>865</v>
      </c>
      <c r="C3" s="738"/>
      <c r="D3" s="739"/>
      <c r="E3" s="549"/>
      <c r="F3" s="550"/>
      <c r="G3" s="548"/>
    </row>
    <row r="4" spans="1:7" ht="13.5" thickBot="1">
      <c r="A4" s="282" t="s">
        <v>866</v>
      </c>
      <c r="B4" s="283" t="s">
        <v>867</v>
      </c>
      <c r="C4" s="732" t="s">
        <v>868</v>
      </c>
      <c r="D4" s="732"/>
      <c r="E4" s="551"/>
      <c r="F4" s="732" t="s">
        <v>1375</v>
      </c>
      <c r="G4" s="732"/>
    </row>
    <row r="5" spans="1:7" ht="39" thickBot="1">
      <c r="A5" s="284" t="s">
        <v>870</v>
      </c>
      <c r="B5" s="285">
        <f>SUM(G10:G176)</f>
        <v>0</v>
      </c>
      <c r="C5" s="731" t="s">
        <v>871</v>
      </c>
      <c r="D5" s="731"/>
      <c r="E5" s="278"/>
      <c r="F5" s="732" t="s">
        <v>1376</v>
      </c>
      <c r="G5" s="732"/>
    </row>
    <row r="6" spans="1:7" ht="18.75" thickBot="1">
      <c r="A6" s="284" t="s">
        <v>873</v>
      </c>
      <c r="B6" s="285">
        <f>B5*0.21</f>
        <v>0</v>
      </c>
      <c r="C6" s="731" t="s">
        <v>874</v>
      </c>
      <c r="D6" s="731"/>
      <c r="E6" s="278"/>
      <c r="F6" s="732" t="s">
        <v>1206</v>
      </c>
      <c r="G6" s="732"/>
    </row>
    <row r="7" spans="1:7" ht="39" thickBot="1">
      <c r="A7" s="284" t="s">
        <v>876</v>
      </c>
      <c r="B7" s="285">
        <f>B5+B6</f>
        <v>0</v>
      </c>
      <c r="C7" s="731" t="s">
        <v>877</v>
      </c>
      <c r="D7" s="731"/>
      <c r="E7" s="278"/>
      <c r="F7" s="733" t="s">
        <v>878</v>
      </c>
      <c r="G7" s="733"/>
    </row>
    <row r="8" spans="1:7" ht="13.5" thickBot="1">
      <c r="A8" s="552" t="s">
        <v>879</v>
      </c>
      <c r="B8" s="553" t="s">
        <v>880</v>
      </c>
      <c r="C8" s="554" t="s">
        <v>881</v>
      </c>
      <c r="D8" s="555" t="s">
        <v>90</v>
      </c>
      <c r="E8" s="555" t="s">
        <v>1377</v>
      </c>
      <c r="F8" s="556" t="s">
        <v>882</v>
      </c>
      <c r="G8" s="557" t="s">
        <v>17</v>
      </c>
    </row>
    <row r="9" spans="1:7" ht="26.25">
      <c r="A9" s="734" t="s">
        <v>1378</v>
      </c>
      <c r="B9" s="734"/>
      <c r="C9" s="734"/>
      <c r="D9" s="734"/>
      <c r="E9" s="734"/>
      <c r="F9" s="734"/>
      <c r="G9" s="734"/>
    </row>
    <row r="10" spans="1:7" ht="15.75">
      <c r="A10" s="495"/>
      <c r="B10" s="558" t="s">
        <v>1379</v>
      </c>
      <c r="C10" s="497"/>
      <c r="D10" s="498"/>
      <c r="E10" s="498"/>
      <c r="F10" s="499"/>
      <c r="G10" s="499"/>
    </row>
    <row r="11" spans="1:7" ht="15">
      <c r="A11" s="500"/>
      <c r="B11" s="501" t="s">
        <v>1380</v>
      </c>
      <c r="C11" s="502"/>
      <c r="D11" s="502"/>
      <c r="E11" s="502"/>
      <c r="F11" s="503"/>
      <c r="G11" s="503"/>
    </row>
    <row r="12" spans="1:7" ht="42.75">
      <c r="A12" s="495" t="s">
        <v>1381</v>
      </c>
      <c r="B12" s="495" t="s">
        <v>1382</v>
      </c>
      <c r="C12" s="497">
        <v>1</v>
      </c>
      <c r="D12" s="498" t="s">
        <v>101</v>
      </c>
      <c r="E12" s="499" t="s">
        <v>1383</v>
      </c>
      <c r="F12" s="659"/>
      <c r="G12" s="499">
        <f aca="true" t="shared" si="0" ref="G12:G26">C12*F12</f>
        <v>0</v>
      </c>
    </row>
    <row r="13" spans="1:7" ht="57">
      <c r="A13" s="495"/>
      <c r="B13" s="495" t="s">
        <v>1384</v>
      </c>
      <c r="C13" s="497">
        <v>1</v>
      </c>
      <c r="D13" s="498" t="s">
        <v>101</v>
      </c>
      <c r="E13" s="499" t="s">
        <v>1383</v>
      </c>
      <c r="F13" s="659"/>
      <c r="G13" s="499">
        <f t="shared" si="0"/>
        <v>0</v>
      </c>
    </row>
    <row r="14" spans="1:7" ht="57">
      <c r="A14" s="495"/>
      <c r="B14" s="495" t="s">
        <v>1385</v>
      </c>
      <c r="C14" s="497">
        <v>1</v>
      </c>
      <c r="D14" s="498" t="s">
        <v>101</v>
      </c>
      <c r="E14" s="499" t="s">
        <v>1383</v>
      </c>
      <c r="F14" s="659"/>
      <c r="G14" s="499">
        <f t="shared" si="0"/>
        <v>0</v>
      </c>
    </row>
    <row r="15" spans="1:7" ht="42.75">
      <c r="A15" s="495" t="s">
        <v>1386</v>
      </c>
      <c r="B15" s="495" t="s">
        <v>1387</v>
      </c>
      <c r="C15" s="497">
        <v>6</v>
      </c>
      <c r="D15" s="498" t="s">
        <v>101</v>
      </c>
      <c r="E15" s="499" t="s">
        <v>1383</v>
      </c>
      <c r="F15" s="659"/>
      <c r="G15" s="499">
        <f t="shared" si="0"/>
        <v>0</v>
      </c>
    </row>
    <row r="16" spans="1:7" ht="28.5">
      <c r="A16" s="504" t="s">
        <v>1388</v>
      </c>
      <c r="B16" s="495" t="s">
        <v>1389</v>
      </c>
      <c r="C16" s="506">
        <v>2</v>
      </c>
      <c r="D16" s="506" t="s">
        <v>101</v>
      </c>
      <c r="E16" s="499" t="s">
        <v>1383</v>
      </c>
      <c r="F16" s="659"/>
      <c r="G16" s="499">
        <f t="shared" si="0"/>
        <v>0</v>
      </c>
    </row>
    <row r="17" spans="1:7" ht="57">
      <c r="A17" s="495" t="s">
        <v>1390</v>
      </c>
      <c r="B17" s="495" t="s">
        <v>1391</v>
      </c>
      <c r="C17" s="506">
        <v>6</v>
      </c>
      <c r="D17" s="506" t="s">
        <v>101</v>
      </c>
      <c r="E17" s="499" t="s">
        <v>1383</v>
      </c>
      <c r="F17" s="659"/>
      <c r="G17" s="499">
        <f t="shared" si="0"/>
        <v>0</v>
      </c>
    </row>
    <row r="18" spans="1:7" ht="57">
      <c r="A18" s="495" t="s">
        <v>1392</v>
      </c>
      <c r="B18" s="495" t="s">
        <v>1393</v>
      </c>
      <c r="C18" s="506">
        <v>8</v>
      </c>
      <c r="D18" s="506" t="s">
        <v>101</v>
      </c>
      <c r="E18" s="499" t="s">
        <v>1383</v>
      </c>
      <c r="F18" s="659"/>
      <c r="G18" s="499">
        <f t="shared" si="0"/>
        <v>0</v>
      </c>
    </row>
    <row r="19" spans="1:7" ht="28.5">
      <c r="A19" s="504"/>
      <c r="B19" s="495" t="s">
        <v>1394</v>
      </c>
      <c r="C19" s="506">
        <v>1</v>
      </c>
      <c r="D19" s="506" t="s">
        <v>101</v>
      </c>
      <c r="E19" s="499" t="s">
        <v>1383</v>
      </c>
      <c r="F19" s="659"/>
      <c r="G19" s="499">
        <f t="shared" si="0"/>
        <v>0</v>
      </c>
    </row>
    <row r="20" spans="1:7" ht="28.5">
      <c r="A20" s="504" t="s">
        <v>1395</v>
      </c>
      <c r="B20" s="495" t="s">
        <v>1396</v>
      </c>
      <c r="C20" s="506">
        <v>1</v>
      </c>
      <c r="D20" s="506" t="s">
        <v>101</v>
      </c>
      <c r="E20" s="499" t="s">
        <v>1383</v>
      </c>
      <c r="F20" s="659"/>
      <c r="G20" s="499">
        <f t="shared" si="0"/>
        <v>0</v>
      </c>
    </row>
    <row r="21" spans="1:7" ht="28.5">
      <c r="A21" s="504" t="s">
        <v>1397</v>
      </c>
      <c r="B21" s="495" t="s">
        <v>1398</v>
      </c>
      <c r="C21" s="506">
        <v>1</v>
      </c>
      <c r="D21" s="506" t="s">
        <v>101</v>
      </c>
      <c r="E21" s="499" t="s">
        <v>1383</v>
      </c>
      <c r="F21" s="659"/>
      <c r="G21" s="499">
        <f t="shared" si="0"/>
        <v>0</v>
      </c>
    </row>
    <row r="22" spans="1:7" ht="28.5">
      <c r="A22" s="504" t="s">
        <v>1399</v>
      </c>
      <c r="B22" s="495" t="s">
        <v>1400</v>
      </c>
      <c r="C22" s="506">
        <v>1</v>
      </c>
      <c r="D22" s="506" t="s">
        <v>101</v>
      </c>
      <c r="E22" s="499" t="s">
        <v>1383</v>
      </c>
      <c r="F22" s="659"/>
      <c r="G22" s="499">
        <f t="shared" si="0"/>
        <v>0</v>
      </c>
    </row>
    <row r="23" spans="1:7" ht="28.5">
      <c r="A23" s="504" t="s">
        <v>1401</v>
      </c>
      <c r="B23" s="495" t="s">
        <v>1402</v>
      </c>
      <c r="C23" s="506">
        <v>1</v>
      </c>
      <c r="D23" s="506" t="s">
        <v>101</v>
      </c>
      <c r="E23" s="499" t="s">
        <v>1383</v>
      </c>
      <c r="F23" s="659"/>
      <c r="G23" s="499">
        <f t="shared" si="0"/>
        <v>0</v>
      </c>
    </row>
    <row r="24" spans="1:7" ht="14.25">
      <c r="A24" s="504"/>
      <c r="B24" s="495" t="s">
        <v>1403</v>
      </c>
      <c r="C24" s="506">
        <v>1</v>
      </c>
      <c r="D24" s="506" t="s">
        <v>101</v>
      </c>
      <c r="E24" s="499" t="s">
        <v>1383</v>
      </c>
      <c r="F24" s="659"/>
      <c r="G24" s="499">
        <f t="shared" si="0"/>
        <v>0</v>
      </c>
    </row>
    <row r="25" spans="1:7" ht="14.25">
      <c r="A25" s="504"/>
      <c r="B25" s="495" t="s">
        <v>1404</v>
      </c>
      <c r="C25" s="506">
        <v>2</v>
      </c>
      <c r="D25" s="506" t="s">
        <v>101</v>
      </c>
      <c r="E25" s="499" t="s">
        <v>1383</v>
      </c>
      <c r="F25" s="659"/>
      <c r="G25" s="499">
        <f t="shared" si="0"/>
        <v>0</v>
      </c>
    </row>
    <row r="26" spans="1:7" ht="14.25">
      <c r="A26" s="504"/>
      <c r="B26" s="495" t="s">
        <v>1405</v>
      </c>
      <c r="C26" s="506">
        <v>1</v>
      </c>
      <c r="D26" s="506" t="s">
        <v>101</v>
      </c>
      <c r="E26" s="499" t="s">
        <v>1383</v>
      </c>
      <c r="F26" s="659"/>
      <c r="G26" s="499">
        <f t="shared" si="0"/>
        <v>0</v>
      </c>
    </row>
    <row r="27" spans="1:7" ht="14.25">
      <c r="A27" s="504"/>
      <c r="B27" s="495"/>
      <c r="C27" s="506"/>
      <c r="D27" s="506"/>
      <c r="E27" s="499"/>
      <c r="F27" s="659"/>
      <c r="G27" s="499"/>
    </row>
    <row r="28" spans="1:7" ht="15">
      <c r="A28" s="500"/>
      <c r="B28" s="501" t="s">
        <v>1406</v>
      </c>
      <c r="C28" s="502"/>
      <c r="D28" s="502"/>
      <c r="E28" s="502"/>
      <c r="F28" s="660"/>
      <c r="G28" s="503"/>
    </row>
    <row r="29" spans="1:7" ht="28.5">
      <c r="A29" s="504"/>
      <c r="B29" s="495" t="s">
        <v>1407</v>
      </c>
      <c r="C29" s="506">
        <v>1</v>
      </c>
      <c r="D29" s="506" t="s">
        <v>101</v>
      </c>
      <c r="E29" s="499" t="s">
        <v>1383</v>
      </c>
      <c r="F29" s="659"/>
      <c r="G29" s="499">
        <f>C29*F29</f>
        <v>0</v>
      </c>
    </row>
    <row r="30" spans="1:7" ht="14.25">
      <c r="A30" s="504"/>
      <c r="B30" s="495"/>
      <c r="C30" s="506"/>
      <c r="D30" s="506"/>
      <c r="E30" s="499"/>
      <c r="F30" s="659"/>
      <c r="G30" s="499"/>
    </row>
    <row r="31" spans="1:7" ht="15">
      <c r="A31" s="500"/>
      <c r="B31" s="501" t="s">
        <v>1408</v>
      </c>
      <c r="C31" s="502"/>
      <c r="D31" s="502"/>
      <c r="E31" s="502"/>
      <c r="F31" s="660"/>
      <c r="G31" s="503"/>
    </row>
    <row r="32" spans="1:7" ht="15">
      <c r="A32" s="504"/>
      <c r="B32" s="507" t="s">
        <v>1409</v>
      </c>
      <c r="C32" s="497"/>
      <c r="D32" s="498"/>
      <c r="E32" s="498"/>
      <c r="F32" s="659"/>
      <c r="G32" s="499"/>
    </row>
    <row r="33" spans="1:7" ht="28.5">
      <c r="A33" s="504" t="s">
        <v>1410</v>
      </c>
      <c r="B33" s="495" t="s">
        <v>1411</v>
      </c>
      <c r="C33" s="497">
        <v>1</v>
      </c>
      <c r="D33" s="498" t="s">
        <v>101</v>
      </c>
      <c r="E33" s="498" t="s">
        <v>1412</v>
      </c>
      <c r="F33" s="659"/>
      <c r="G33" s="499">
        <f>C33*F33</f>
        <v>0</v>
      </c>
    </row>
    <row r="34" spans="1:7" ht="28.5">
      <c r="A34" s="504" t="s">
        <v>1413</v>
      </c>
      <c r="B34" s="495" t="s">
        <v>1414</v>
      </c>
      <c r="C34" s="497">
        <v>1</v>
      </c>
      <c r="D34" s="498" t="s">
        <v>101</v>
      </c>
      <c r="E34" s="498" t="s">
        <v>1412</v>
      </c>
      <c r="F34" s="659"/>
      <c r="G34" s="499">
        <f>C34*F34</f>
        <v>0</v>
      </c>
    </row>
    <row r="35" spans="1:7" ht="28.5">
      <c r="A35" s="504" t="s">
        <v>1415</v>
      </c>
      <c r="B35" s="495" t="s">
        <v>1416</v>
      </c>
      <c r="C35" s="497">
        <v>1</v>
      </c>
      <c r="D35" s="498" t="s">
        <v>101</v>
      </c>
      <c r="E35" s="498" t="s">
        <v>1412</v>
      </c>
      <c r="F35" s="659"/>
      <c r="G35" s="499">
        <f>C35*F35</f>
        <v>0</v>
      </c>
    </row>
    <row r="36" spans="1:7" ht="57">
      <c r="A36" s="504" t="s">
        <v>1395</v>
      </c>
      <c r="B36" s="495" t="s">
        <v>1417</v>
      </c>
      <c r="C36" s="497">
        <v>1</v>
      </c>
      <c r="D36" s="498" t="s">
        <v>101</v>
      </c>
      <c r="E36" s="498" t="s">
        <v>1418</v>
      </c>
      <c r="F36" s="659"/>
      <c r="G36" s="499">
        <f>C36*F36</f>
        <v>0</v>
      </c>
    </row>
    <row r="37" spans="1:7" ht="28.5">
      <c r="A37" s="495" t="s">
        <v>1419</v>
      </c>
      <c r="B37" s="495" t="s">
        <v>1420</v>
      </c>
      <c r="C37" s="497"/>
      <c r="D37" s="498"/>
      <c r="E37" s="499"/>
      <c r="F37" s="659"/>
      <c r="G37" s="499"/>
    </row>
    <row r="38" spans="1:7" ht="28.5">
      <c r="A38" s="504" t="s">
        <v>1421</v>
      </c>
      <c r="B38" s="495" t="s">
        <v>1422</v>
      </c>
      <c r="C38" s="497">
        <v>1</v>
      </c>
      <c r="D38" s="498" t="s">
        <v>101</v>
      </c>
      <c r="E38" s="498" t="s">
        <v>1418</v>
      </c>
      <c r="F38" s="659"/>
      <c r="G38" s="499">
        <f>C38*F38</f>
        <v>0</v>
      </c>
    </row>
    <row r="39" spans="1:7" ht="14.25">
      <c r="A39" s="504" t="s">
        <v>1423</v>
      </c>
      <c r="B39" s="495" t="s">
        <v>1424</v>
      </c>
      <c r="C39" s="497">
        <v>1</v>
      </c>
      <c r="D39" s="498" t="s">
        <v>101</v>
      </c>
      <c r="E39" s="498" t="s">
        <v>1418</v>
      </c>
      <c r="F39" s="659"/>
      <c r="G39" s="499">
        <f>C39*F39</f>
        <v>0</v>
      </c>
    </row>
    <row r="40" spans="1:7" ht="14.25">
      <c r="A40" s="504" t="s">
        <v>1425</v>
      </c>
      <c r="B40" s="495" t="s">
        <v>1426</v>
      </c>
      <c r="C40" s="497">
        <v>1</v>
      </c>
      <c r="D40" s="498" t="s">
        <v>101</v>
      </c>
      <c r="E40" s="498" t="s">
        <v>1418</v>
      </c>
      <c r="F40" s="659"/>
      <c r="G40" s="499">
        <f>C40*F40</f>
        <v>0</v>
      </c>
    </row>
    <row r="41" spans="1:7" ht="28.5">
      <c r="A41" s="504" t="s">
        <v>1427</v>
      </c>
      <c r="B41" s="495" t="s">
        <v>1428</v>
      </c>
      <c r="C41" s="497">
        <v>2</v>
      </c>
      <c r="D41" s="498" t="s">
        <v>101</v>
      </c>
      <c r="E41" s="498" t="s">
        <v>1383</v>
      </c>
      <c r="F41" s="659"/>
      <c r="G41" s="499">
        <f>C41*F41</f>
        <v>0</v>
      </c>
    </row>
    <row r="42" spans="1:7" ht="14.25">
      <c r="A42" s="504" t="s">
        <v>1427</v>
      </c>
      <c r="B42" s="495" t="s">
        <v>1429</v>
      </c>
      <c r="C42" s="497">
        <v>2</v>
      </c>
      <c r="D42" s="498" t="s">
        <v>101</v>
      </c>
      <c r="E42" s="498" t="s">
        <v>1430</v>
      </c>
      <c r="F42" s="659"/>
      <c r="G42" s="499">
        <f>C42*F42</f>
        <v>0</v>
      </c>
    </row>
    <row r="43" spans="1:7" ht="15">
      <c r="A43" s="504"/>
      <c r="B43" s="507" t="s">
        <v>1431</v>
      </c>
      <c r="C43" s="497"/>
      <c r="D43" s="498"/>
      <c r="E43" s="498"/>
      <c r="F43" s="659"/>
      <c r="G43" s="499"/>
    </row>
    <row r="44" spans="1:7" ht="28.5">
      <c r="A44" s="504" t="s">
        <v>1432</v>
      </c>
      <c r="B44" s="495" t="s">
        <v>1411</v>
      </c>
      <c r="C44" s="497">
        <v>1</v>
      </c>
      <c r="D44" s="498" t="s">
        <v>101</v>
      </c>
      <c r="E44" s="498" t="s">
        <v>1412</v>
      </c>
      <c r="F44" s="659"/>
      <c r="G44" s="499">
        <f>C44*F44</f>
        <v>0</v>
      </c>
    </row>
    <row r="45" spans="1:7" ht="28.5">
      <c r="A45" s="504" t="s">
        <v>1433</v>
      </c>
      <c r="B45" s="495" t="s">
        <v>1434</v>
      </c>
      <c r="C45" s="497">
        <v>1</v>
      </c>
      <c r="D45" s="498" t="s">
        <v>101</v>
      </c>
      <c r="E45" s="498" t="s">
        <v>1412</v>
      </c>
      <c r="F45" s="659"/>
      <c r="G45" s="499">
        <f>C45*F45</f>
        <v>0</v>
      </c>
    </row>
    <row r="46" spans="1:7" ht="28.5">
      <c r="A46" s="504" t="s">
        <v>1435</v>
      </c>
      <c r="B46" s="495" t="s">
        <v>1416</v>
      </c>
      <c r="C46" s="497">
        <v>1</v>
      </c>
      <c r="D46" s="498" t="s">
        <v>101</v>
      </c>
      <c r="E46" s="498" t="s">
        <v>1412</v>
      </c>
      <c r="F46" s="659"/>
      <c r="G46" s="499">
        <f>C46*F46</f>
        <v>0</v>
      </c>
    </row>
    <row r="47" spans="1:7" ht="15">
      <c r="A47" s="504"/>
      <c r="B47" s="507" t="s">
        <v>1436</v>
      </c>
      <c r="C47" s="497"/>
      <c r="D47" s="498"/>
      <c r="E47" s="498"/>
      <c r="F47" s="659"/>
      <c r="G47" s="499"/>
    </row>
    <row r="48" spans="1:7" ht="28.5">
      <c r="A48" s="504" t="s">
        <v>1437</v>
      </c>
      <c r="B48" s="495" t="s">
        <v>1411</v>
      </c>
      <c r="C48" s="497">
        <v>1</v>
      </c>
      <c r="D48" s="498" t="s">
        <v>101</v>
      </c>
      <c r="E48" s="498" t="s">
        <v>1412</v>
      </c>
      <c r="F48" s="659"/>
      <c r="G48" s="499">
        <f>C48*F48</f>
        <v>0</v>
      </c>
    </row>
    <row r="49" spans="1:7" ht="28.5">
      <c r="A49" s="504" t="s">
        <v>1438</v>
      </c>
      <c r="B49" s="495" t="s">
        <v>1434</v>
      </c>
      <c r="C49" s="497">
        <v>1</v>
      </c>
      <c r="D49" s="498" t="s">
        <v>101</v>
      </c>
      <c r="E49" s="498" t="s">
        <v>1412</v>
      </c>
      <c r="F49" s="659"/>
      <c r="G49" s="499">
        <f>C49*F49</f>
        <v>0</v>
      </c>
    </row>
    <row r="50" spans="1:7" ht="28.5">
      <c r="A50" s="504" t="s">
        <v>1439</v>
      </c>
      <c r="B50" s="495" t="s">
        <v>1416</v>
      </c>
      <c r="C50" s="497">
        <v>1</v>
      </c>
      <c r="D50" s="498" t="s">
        <v>101</v>
      </c>
      <c r="E50" s="498" t="s">
        <v>1412</v>
      </c>
      <c r="F50" s="659"/>
      <c r="G50" s="499">
        <f>C50*F50</f>
        <v>0</v>
      </c>
    </row>
    <row r="51" spans="1:7" ht="15">
      <c r="A51" s="504"/>
      <c r="B51" s="507" t="s">
        <v>1440</v>
      </c>
      <c r="C51" s="497"/>
      <c r="D51" s="498"/>
      <c r="E51" s="498"/>
      <c r="F51" s="659"/>
      <c r="G51" s="499"/>
    </row>
    <row r="52" spans="1:7" ht="28.5">
      <c r="A52" s="504" t="s">
        <v>1441</v>
      </c>
      <c r="B52" s="495" t="s">
        <v>1411</v>
      </c>
      <c r="C52" s="497">
        <v>1</v>
      </c>
      <c r="D52" s="498" t="s">
        <v>101</v>
      </c>
      <c r="E52" s="498" t="s">
        <v>1412</v>
      </c>
      <c r="F52" s="659"/>
      <c r="G52" s="499">
        <f>C52*F52</f>
        <v>0</v>
      </c>
    </row>
    <row r="53" spans="1:7" ht="28.5">
      <c r="A53" s="504" t="s">
        <v>1442</v>
      </c>
      <c r="B53" s="495" t="s">
        <v>1434</v>
      </c>
      <c r="C53" s="497">
        <v>1</v>
      </c>
      <c r="D53" s="498" t="s">
        <v>101</v>
      </c>
      <c r="E53" s="498" t="s">
        <v>1412</v>
      </c>
      <c r="F53" s="659"/>
      <c r="G53" s="499">
        <f>C53*F53</f>
        <v>0</v>
      </c>
    </row>
    <row r="54" spans="1:7" ht="28.5">
      <c r="A54" s="504" t="s">
        <v>1443</v>
      </c>
      <c r="B54" s="495" t="s">
        <v>1416</v>
      </c>
      <c r="C54" s="497">
        <v>1</v>
      </c>
      <c r="D54" s="498" t="s">
        <v>101</v>
      </c>
      <c r="E54" s="498" t="s">
        <v>1412</v>
      </c>
      <c r="F54" s="659"/>
      <c r="G54" s="499">
        <f>C54*F54</f>
        <v>0</v>
      </c>
    </row>
    <row r="55" spans="1:7" ht="15">
      <c r="A55" s="504"/>
      <c r="B55" s="507" t="s">
        <v>1444</v>
      </c>
      <c r="C55" s="497"/>
      <c r="D55" s="498"/>
      <c r="E55" s="498"/>
      <c r="F55" s="659"/>
      <c r="G55" s="499"/>
    </row>
    <row r="56" spans="1:7" ht="28.5">
      <c r="A56" s="504" t="s">
        <v>1445</v>
      </c>
      <c r="B56" s="495" t="s">
        <v>1411</v>
      </c>
      <c r="C56" s="497">
        <v>1</v>
      </c>
      <c r="D56" s="498" t="s">
        <v>101</v>
      </c>
      <c r="E56" s="498" t="s">
        <v>1412</v>
      </c>
      <c r="F56" s="659"/>
      <c r="G56" s="499">
        <f>C56*F56</f>
        <v>0</v>
      </c>
    </row>
    <row r="57" spans="1:7" ht="28.5">
      <c r="A57" s="504" t="s">
        <v>1446</v>
      </c>
      <c r="B57" s="495" t="s">
        <v>1434</v>
      </c>
      <c r="C57" s="497">
        <v>1</v>
      </c>
      <c r="D57" s="498" t="s">
        <v>101</v>
      </c>
      <c r="E57" s="498" t="s">
        <v>1412</v>
      </c>
      <c r="F57" s="659"/>
      <c r="G57" s="499">
        <f>C57*F57</f>
        <v>0</v>
      </c>
    </row>
    <row r="58" spans="1:7" ht="28.5">
      <c r="A58" s="504" t="s">
        <v>1447</v>
      </c>
      <c r="B58" s="495" t="s">
        <v>1416</v>
      </c>
      <c r="C58" s="497">
        <v>1</v>
      </c>
      <c r="D58" s="498" t="s">
        <v>101</v>
      </c>
      <c r="E58" s="498" t="s">
        <v>1412</v>
      </c>
      <c r="F58" s="659"/>
      <c r="G58" s="499">
        <f>C58*F58</f>
        <v>0</v>
      </c>
    </row>
    <row r="59" spans="1:7" ht="15">
      <c r="A59" s="504"/>
      <c r="B59" s="507" t="s">
        <v>1448</v>
      </c>
      <c r="C59" s="497"/>
      <c r="D59" s="498"/>
      <c r="E59" s="498"/>
      <c r="F59" s="659"/>
      <c r="G59" s="499"/>
    </row>
    <row r="60" spans="1:7" ht="28.5">
      <c r="A60" s="504" t="s">
        <v>1449</v>
      </c>
      <c r="B60" s="495" t="s">
        <v>1411</v>
      </c>
      <c r="C60" s="497">
        <v>1</v>
      </c>
      <c r="D60" s="498" t="s">
        <v>101</v>
      </c>
      <c r="E60" s="498" t="s">
        <v>1412</v>
      </c>
      <c r="F60" s="659"/>
      <c r="G60" s="499">
        <f>C60*F60</f>
        <v>0</v>
      </c>
    </row>
    <row r="61" spans="1:7" ht="28.5">
      <c r="A61" s="504" t="s">
        <v>1450</v>
      </c>
      <c r="B61" s="495" t="s">
        <v>1434</v>
      </c>
      <c r="C61" s="497">
        <v>1</v>
      </c>
      <c r="D61" s="498" t="s">
        <v>101</v>
      </c>
      <c r="E61" s="498" t="s">
        <v>1412</v>
      </c>
      <c r="F61" s="659"/>
      <c r="G61" s="499">
        <f>C61*F61</f>
        <v>0</v>
      </c>
    </row>
    <row r="62" spans="1:7" ht="28.5">
      <c r="A62" s="504" t="s">
        <v>1451</v>
      </c>
      <c r="B62" s="495" t="s">
        <v>1416</v>
      </c>
      <c r="C62" s="497">
        <v>1</v>
      </c>
      <c r="D62" s="498" t="s">
        <v>101</v>
      </c>
      <c r="E62" s="498" t="s">
        <v>1412</v>
      </c>
      <c r="F62" s="659"/>
      <c r="G62" s="499">
        <f>C62*F62</f>
        <v>0</v>
      </c>
    </row>
    <row r="63" spans="1:7" ht="15">
      <c r="A63" s="495"/>
      <c r="B63" s="507" t="s">
        <v>1452</v>
      </c>
      <c r="C63" s="497"/>
      <c r="D63" s="498"/>
      <c r="E63" s="498"/>
      <c r="F63" s="659"/>
      <c r="G63" s="499"/>
    </row>
    <row r="64" spans="1:7" ht="42.75">
      <c r="A64" s="495" t="s">
        <v>1388</v>
      </c>
      <c r="B64" s="495" t="s">
        <v>1453</v>
      </c>
      <c r="C64" s="497">
        <v>2</v>
      </c>
      <c r="D64" s="498" t="s">
        <v>101</v>
      </c>
      <c r="E64" s="498" t="s">
        <v>1412</v>
      </c>
      <c r="F64" s="659"/>
      <c r="G64" s="499">
        <f>C64*F64</f>
        <v>0</v>
      </c>
    </row>
    <row r="65" spans="1:7" ht="28.5">
      <c r="A65" s="504" t="s">
        <v>1454</v>
      </c>
      <c r="B65" s="495" t="s">
        <v>1455</v>
      </c>
      <c r="C65" s="497">
        <v>2</v>
      </c>
      <c r="D65" s="498" t="s">
        <v>101</v>
      </c>
      <c r="E65" s="498" t="s">
        <v>1412</v>
      </c>
      <c r="F65" s="659"/>
      <c r="G65" s="499">
        <f>C65*F65</f>
        <v>0</v>
      </c>
    </row>
    <row r="66" spans="1:7" ht="14.25">
      <c r="A66" s="504" t="s">
        <v>1456</v>
      </c>
      <c r="B66" s="495" t="s">
        <v>1457</v>
      </c>
      <c r="C66" s="497">
        <v>4</v>
      </c>
      <c r="D66" s="498" t="s">
        <v>101</v>
      </c>
      <c r="E66" s="498" t="s">
        <v>1430</v>
      </c>
      <c r="F66" s="659"/>
      <c r="G66" s="499">
        <f>C66*F66</f>
        <v>0</v>
      </c>
    </row>
    <row r="67" spans="1:7" ht="14.25">
      <c r="A67" s="504" t="s">
        <v>1456</v>
      </c>
      <c r="B67" s="495" t="s">
        <v>1458</v>
      </c>
      <c r="C67" s="497">
        <v>4</v>
      </c>
      <c r="D67" s="498" t="s">
        <v>101</v>
      </c>
      <c r="E67" s="498" t="s">
        <v>1383</v>
      </c>
      <c r="F67" s="659"/>
      <c r="G67" s="499">
        <f>C67*F67</f>
        <v>0</v>
      </c>
    </row>
    <row r="68" spans="1:7" ht="28.5">
      <c r="A68" s="504" t="s">
        <v>1459</v>
      </c>
      <c r="B68" s="495" t="s">
        <v>1460</v>
      </c>
      <c r="C68" s="497">
        <v>4</v>
      </c>
      <c r="D68" s="498" t="s">
        <v>101</v>
      </c>
      <c r="E68" s="498" t="s">
        <v>1383</v>
      </c>
      <c r="F68" s="659"/>
      <c r="G68" s="499">
        <f>C68*F68</f>
        <v>0</v>
      </c>
    </row>
    <row r="69" spans="1:7" ht="15">
      <c r="A69" s="504"/>
      <c r="B69" s="507" t="s">
        <v>1461</v>
      </c>
      <c r="C69" s="497"/>
      <c r="D69" s="498"/>
      <c r="E69" s="498"/>
      <c r="F69" s="659"/>
      <c r="G69" s="499"/>
    </row>
    <row r="70" spans="1:7" ht="14.25">
      <c r="A70" s="504" t="s">
        <v>1462</v>
      </c>
      <c r="B70" s="495" t="s">
        <v>1463</v>
      </c>
      <c r="C70" s="497">
        <v>1</v>
      </c>
      <c r="D70" s="498" t="s">
        <v>101</v>
      </c>
      <c r="E70" s="498" t="s">
        <v>1383</v>
      </c>
      <c r="F70" s="659"/>
      <c r="G70" s="499">
        <f aca="true" t="shared" si="1" ref="G70:G78">C70*F70</f>
        <v>0</v>
      </c>
    </row>
    <row r="71" spans="1:7" ht="28.5">
      <c r="A71" s="504" t="s">
        <v>1464</v>
      </c>
      <c r="B71" s="495" t="s">
        <v>1465</v>
      </c>
      <c r="C71" s="497">
        <v>1</v>
      </c>
      <c r="D71" s="498" t="s">
        <v>101</v>
      </c>
      <c r="E71" s="498" t="s">
        <v>1412</v>
      </c>
      <c r="F71" s="659"/>
      <c r="G71" s="499">
        <f t="shared" si="1"/>
        <v>0</v>
      </c>
    </row>
    <row r="72" spans="1:7" ht="28.5">
      <c r="A72" s="504" t="s">
        <v>1466</v>
      </c>
      <c r="B72" s="495" t="s">
        <v>1467</v>
      </c>
      <c r="C72" s="497">
        <v>1</v>
      </c>
      <c r="D72" s="498" t="s">
        <v>101</v>
      </c>
      <c r="E72" s="498" t="s">
        <v>1383</v>
      </c>
      <c r="F72" s="659"/>
      <c r="G72" s="499">
        <f t="shared" si="1"/>
        <v>0</v>
      </c>
    </row>
    <row r="73" spans="1:7" ht="28.5">
      <c r="A73" s="504" t="s">
        <v>1468</v>
      </c>
      <c r="B73" s="495" t="s">
        <v>1469</v>
      </c>
      <c r="C73" s="497">
        <v>1</v>
      </c>
      <c r="D73" s="498" t="s">
        <v>101</v>
      </c>
      <c r="E73" s="498" t="s">
        <v>1383</v>
      </c>
      <c r="F73" s="659"/>
      <c r="G73" s="499">
        <f t="shared" si="1"/>
        <v>0</v>
      </c>
    </row>
    <row r="74" spans="1:7" ht="28.5">
      <c r="A74" s="504" t="s">
        <v>1470</v>
      </c>
      <c r="B74" s="495" t="s">
        <v>1471</v>
      </c>
      <c r="C74" s="497">
        <v>1</v>
      </c>
      <c r="D74" s="498" t="s">
        <v>101</v>
      </c>
      <c r="E74" s="498" t="s">
        <v>1383</v>
      </c>
      <c r="F74" s="659"/>
      <c r="G74" s="499">
        <f t="shared" si="1"/>
        <v>0</v>
      </c>
    </row>
    <row r="75" spans="1:7" ht="28.5">
      <c r="A75" s="504" t="s">
        <v>1472</v>
      </c>
      <c r="B75" s="495" t="s">
        <v>1473</v>
      </c>
      <c r="C75" s="497">
        <v>1</v>
      </c>
      <c r="D75" s="498" t="s">
        <v>101</v>
      </c>
      <c r="E75" s="498" t="s">
        <v>1474</v>
      </c>
      <c r="F75" s="659"/>
      <c r="G75" s="499">
        <f t="shared" si="1"/>
        <v>0</v>
      </c>
    </row>
    <row r="76" spans="1:7" ht="14.25">
      <c r="A76" s="504" t="s">
        <v>1472</v>
      </c>
      <c r="B76" s="495" t="s">
        <v>1475</v>
      </c>
      <c r="C76" s="497">
        <v>1</v>
      </c>
      <c r="D76" s="498" t="s">
        <v>101</v>
      </c>
      <c r="E76" s="498" t="s">
        <v>1430</v>
      </c>
      <c r="F76" s="659"/>
      <c r="G76" s="499">
        <f t="shared" si="1"/>
        <v>0</v>
      </c>
    </row>
    <row r="77" spans="1:7" ht="28.5">
      <c r="A77" s="504" t="s">
        <v>1476</v>
      </c>
      <c r="B77" s="495" t="s">
        <v>1477</v>
      </c>
      <c r="C77" s="497">
        <v>2</v>
      </c>
      <c r="D77" s="498" t="s">
        <v>101</v>
      </c>
      <c r="E77" s="498" t="s">
        <v>1383</v>
      </c>
      <c r="F77" s="659"/>
      <c r="G77" s="499">
        <f t="shared" si="1"/>
        <v>0</v>
      </c>
    </row>
    <row r="78" spans="1:7" ht="14.25">
      <c r="A78" s="504" t="s">
        <v>1478</v>
      </c>
      <c r="B78" s="504" t="s">
        <v>1479</v>
      </c>
      <c r="C78" s="497">
        <v>1</v>
      </c>
      <c r="D78" s="498" t="s">
        <v>101</v>
      </c>
      <c r="E78" s="498" t="s">
        <v>1383</v>
      </c>
      <c r="F78" s="659"/>
      <c r="G78" s="499">
        <f t="shared" si="1"/>
        <v>0</v>
      </c>
    </row>
    <row r="79" spans="1:7" ht="15">
      <c r="A79" s="504"/>
      <c r="B79" s="507" t="s">
        <v>1480</v>
      </c>
      <c r="C79" s="497"/>
      <c r="D79" s="498"/>
      <c r="E79" s="498"/>
      <c r="F79" s="659"/>
      <c r="G79" s="499"/>
    </row>
    <row r="80" spans="1:7" ht="42.75">
      <c r="A80" s="504" t="s">
        <v>1397</v>
      </c>
      <c r="B80" s="495" t="s">
        <v>1481</v>
      </c>
      <c r="C80" s="497">
        <v>1</v>
      </c>
      <c r="D80" s="498" t="s">
        <v>101</v>
      </c>
      <c r="E80" s="498" t="s">
        <v>1412</v>
      </c>
      <c r="F80" s="659"/>
      <c r="G80" s="499">
        <f>C80*F80</f>
        <v>0</v>
      </c>
    </row>
    <row r="81" spans="1:7" ht="15">
      <c r="A81" s="504"/>
      <c r="B81" s="507" t="s">
        <v>1482</v>
      </c>
      <c r="C81" s="497"/>
      <c r="D81" s="498"/>
      <c r="E81" s="498"/>
      <c r="F81" s="659"/>
      <c r="G81" s="499"/>
    </row>
    <row r="82" spans="1:7" ht="42.75">
      <c r="A82" s="504" t="s">
        <v>1483</v>
      </c>
      <c r="B82" s="495" t="s">
        <v>1484</v>
      </c>
      <c r="C82" s="497">
        <v>1</v>
      </c>
      <c r="D82" s="498" t="s">
        <v>101</v>
      </c>
      <c r="E82" s="498" t="s">
        <v>1412</v>
      </c>
      <c r="F82" s="659"/>
      <c r="G82" s="499">
        <f>C82*F82</f>
        <v>0</v>
      </c>
    </row>
    <row r="83" spans="1:7" ht="15">
      <c r="A83" s="495"/>
      <c r="B83" s="507" t="s">
        <v>1485</v>
      </c>
      <c r="C83" s="497"/>
      <c r="D83" s="498"/>
      <c r="E83" s="498"/>
      <c r="F83" s="659"/>
      <c r="G83" s="499"/>
    </row>
    <row r="84" spans="1:7" ht="28.5">
      <c r="A84" s="495" t="s">
        <v>1486</v>
      </c>
      <c r="B84" s="495" t="s">
        <v>1487</v>
      </c>
      <c r="C84" s="497">
        <v>1</v>
      </c>
      <c r="D84" s="498" t="s">
        <v>101</v>
      </c>
      <c r="E84" s="498" t="s">
        <v>1412</v>
      </c>
      <c r="F84" s="659"/>
      <c r="G84" s="499">
        <f aca="true" t="shared" si="2" ref="G84:G89">C84*F84</f>
        <v>0</v>
      </c>
    </row>
    <row r="85" spans="1:7" ht="14.25">
      <c r="A85" s="495" t="s">
        <v>1488</v>
      </c>
      <c r="B85" s="495" t="s">
        <v>1489</v>
      </c>
      <c r="C85" s="497">
        <v>1</v>
      </c>
      <c r="D85" s="498" t="s">
        <v>101</v>
      </c>
      <c r="E85" s="498" t="s">
        <v>1430</v>
      </c>
      <c r="F85" s="659"/>
      <c r="G85" s="499">
        <f t="shared" si="2"/>
        <v>0</v>
      </c>
    </row>
    <row r="86" spans="1:7" ht="28.5">
      <c r="A86" s="495" t="s">
        <v>1488</v>
      </c>
      <c r="B86" s="495" t="s">
        <v>1490</v>
      </c>
      <c r="C86" s="497">
        <v>1</v>
      </c>
      <c r="D86" s="498" t="s">
        <v>101</v>
      </c>
      <c r="E86" s="498" t="s">
        <v>1383</v>
      </c>
      <c r="F86" s="659"/>
      <c r="G86" s="499">
        <f t="shared" si="2"/>
        <v>0</v>
      </c>
    </row>
    <row r="87" spans="1:7" ht="28.5">
      <c r="A87" s="495" t="s">
        <v>1491</v>
      </c>
      <c r="B87" s="495" t="s">
        <v>1428</v>
      </c>
      <c r="C87" s="497">
        <v>1</v>
      </c>
      <c r="D87" s="498" t="s">
        <v>101</v>
      </c>
      <c r="E87" s="498" t="s">
        <v>1383</v>
      </c>
      <c r="F87" s="659"/>
      <c r="G87" s="499">
        <f t="shared" si="2"/>
        <v>0</v>
      </c>
    </row>
    <row r="88" spans="1:7" ht="14.25">
      <c r="A88" s="495" t="s">
        <v>1491</v>
      </c>
      <c r="B88" s="495" t="s">
        <v>1492</v>
      </c>
      <c r="C88" s="497">
        <v>1</v>
      </c>
      <c r="D88" s="498" t="s">
        <v>101</v>
      </c>
      <c r="E88" s="498" t="s">
        <v>1430</v>
      </c>
      <c r="F88" s="659"/>
      <c r="G88" s="499">
        <f t="shared" si="2"/>
        <v>0</v>
      </c>
    </row>
    <row r="89" spans="1:7" ht="14.25">
      <c r="A89" s="495" t="s">
        <v>1493</v>
      </c>
      <c r="B89" s="495" t="s">
        <v>1494</v>
      </c>
      <c r="C89" s="497">
        <v>2</v>
      </c>
      <c r="D89" s="498" t="s">
        <v>101</v>
      </c>
      <c r="E89" s="498" t="s">
        <v>1383</v>
      </c>
      <c r="F89" s="659"/>
      <c r="G89" s="499">
        <f t="shared" si="2"/>
        <v>0</v>
      </c>
    </row>
    <row r="90" spans="1:7" ht="15">
      <c r="A90" s="495"/>
      <c r="B90" s="507" t="s">
        <v>1495</v>
      </c>
      <c r="C90" s="497"/>
      <c r="D90" s="498"/>
      <c r="E90" s="498"/>
      <c r="F90" s="659"/>
      <c r="G90" s="499"/>
    </row>
    <row r="91" spans="1:7" ht="28.5">
      <c r="A91" s="495" t="s">
        <v>1496</v>
      </c>
      <c r="B91" s="495" t="s">
        <v>1497</v>
      </c>
      <c r="C91" s="497">
        <v>1</v>
      </c>
      <c r="D91" s="498" t="s">
        <v>101</v>
      </c>
      <c r="E91" s="498" t="s">
        <v>1412</v>
      </c>
      <c r="F91" s="659"/>
      <c r="G91" s="499">
        <f>C91*F91</f>
        <v>0</v>
      </c>
    </row>
    <row r="92" spans="1:7" ht="14.25">
      <c r="A92" s="495" t="s">
        <v>1498</v>
      </c>
      <c r="B92" s="495" t="s">
        <v>1499</v>
      </c>
      <c r="C92" s="497">
        <v>1</v>
      </c>
      <c r="D92" s="498" t="s">
        <v>101</v>
      </c>
      <c r="E92" s="498" t="s">
        <v>1430</v>
      </c>
      <c r="F92" s="659"/>
      <c r="G92" s="499">
        <f>C92*F92</f>
        <v>0</v>
      </c>
    </row>
    <row r="93" spans="1:7" ht="28.5">
      <c r="A93" s="495" t="s">
        <v>1498</v>
      </c>
      <c r="B93" s="495" t="s">
        <v>1490</v>
      </c>
      <c r="C93" s="497">
        <v>1</v>
      </c>
      <c r="D93" s="498" t="s">
        <v>101</v>
      </c>
      <c r="E93" s="498" t="s">
        <v>1383</v>
      </c>
      <c r="F93" s="659"/>
      <c r="G93" s="499">
        <f>C93*F93</f>
        <v>0</v>
      </c>
    </row>
    <row r="94" spans="1:7" ht="28.5">
      <c r="A94" s="495" t="s">
        <v>1500</v>
      </c>
      <c r="B94" s="495" t="s">
        <v>1460</v>
      </c>
      <c r="C94" s="497">
        <v>1</v>
      </c>
      <c r="D94" s="498" t="s">
        <v>101</v>
      </c>
      <c r="E94" s="498" t="s">
        <v>1383</v>
      </c>
      <c r="F94" s="659"/>
      <c r="G94" s="499">
        <f>C94*F94</f>
        <v>0</v>
      </c>
    </row>
    <row r="95" spans="1:7" ht="15">
      <c r="A95" s="495"/>
      <c r="B95" s="507" t="s">
        <v>1501</v>
      </c>
      <c r="C95" s="497"/>
      <c r="D95" s="498"/>
      <c r="E95" s="498"/>
      <c r="F95" s="659"/>
      <c r="G95" s="499"/>
    </row>
    <row r="96" spans="1:7" ht="28.5">
      <c r="A96" s="495" t="s">
        <v>1502</v>
      </c>
      <c r="B96" s="495" t="s">
        <v>1497</v>
      </c>
      <c r="C96" s="497">
        <v>1</v>
      </c>
      <c r="D96" s="498" t="s">
        <v>101</v>
      </c>
      <c r="E96" s="498" t="s">
        <v>1412</v>
      </c>
      <c r="F96" s="659"/>
      <c r="G96" s="499">
        <f>C96*F96</f>
        <v>0</v>
      </c>
    </row>
    <row r="97" spans="1:7" ht="14.25">
      <c r="A97" s="495" t="s">
        <v>1503</v>
      </c>
      <c r="B97" s="495" t="s">
        <v>1499</v>
      </c>
      <c r="C97" s="497">
        <v>1</v>
      </c>
      <c r="D97" s="498" t="s">
        <v>101</v>
      </c>
      <c r="E97" s="498" t="s">
        <v>1430</v>
      </c>
      <c r="F97" s="659"/>
      <c r="G97" s="499">
        <f>C97*F97</f>
        <v>0</v>
      </c>
    </row>
    <row r="98" spans="1:7" ht="28.5">
      <c r="A98" s="495" t="s">
        <v>1503</v>
      </c>
      <c r="B98" s="495" t="s">
        <v>1490</v>
      </c>
      <c r="C98" s="497">
        <v>1</v>
      </c>
      <c r="D98" s="498" t="s">
        <v>101</v>
      </c>
      <c r="E98" s="498" t="s">
        <v>1383</v>
      </c>
      <c r="F98" s="659"/>
      <c r="G98" s="499">
        <f>C98*F98</f>
        <v>0</v>
      </c>
    </row>
    <row r="99" spans="1:7" ht="28.5">
      <c r="A99" s="495" t="s">
        <v>1504</v>
      </c>
      <c r="B99" s="495" t="s">
        <v>1460</v>
      </c>
      <c r="C99" s="497">
        <v>1</v>
      </c>
      <c r="D99" s="498" t="s">
        <v>101</v>
      </c>
      <c r="E99" s="498" t="s">
        <v>1383</v>
      </c>
      <c r="F99" s="659"/>
      <c r="G99" s="499">
        <f>C99*F99</f>
        <v>0</v>
      </c>
    </row>
    <row r="100" spans="1:7" ht="15">
      <c r="A100" s="495"/>
      <c r="B100" s="507" t="s">
        <v>1505</v>
      </c>
      <c r="C100" s="497"/>
      <c r="D100" s="498"/>
      <c r="E100" s="498"/>
      <c r="F100" s="659"/>
      <c r="G100" s="499"/>
    </row>
    <row r="101" spans="1:7" ht="28.5">
      <c r="A101" s="495" t="s">
        <v>1506</v>
      </c>
      <c r="B101" s="495" t="s">
        <v>1497</v>
      </c>
      <c r="C101" s="497">
        <v>1</v>
      </c>
      <c r="D101" s="498" t="s">
        <v>101</v>
      </c>
      <c r="E101" s="498" t="s">
        <v>1412</v>
      </c>
      <c r="F101" s="659"/>
      <c r="G101" s="499">
        <f>C101*F101</f>
        <v>0</v>
      </c>
    </row>
    <row r="102" spans="1:7" ht="14.25">
      <c r="A102" s="495" t="s">
        <v>1507</v>
      </c>
      <c r="B102" s="495" t="s">
        <v>1499</v>
      </c>
      <c r="C102" s="497">
        <v>1</v>
      </c>
      <c r="D102" s="498" t="s">
        <v>101</v>
      </c>
      <c r="E102" s="498" t="s">
        <v>1430</v>
      </c>
      <c r="F102" s="659"/>
      <c r="G102" s="499">
        <f>C102*F102</f>
        <v>0</v>
      </c>
    </row>
    <row r="103" spans="1:7" ht="28.5">
      <c r="A103" s="495" t="s">
        <v>1507</v>
      </c>
      <c r="B103" s="495" t="s">
        <v>1490</v>
      </c>
      <c r="C103" s="497">
        <v>1</v>
      </c>
      <c r="D103" s="498" t="s">
        <v>101</v>
      </c>
      <c r="E103" s="498" t="s">
        <v>1383</v>
      </c>
      <c r="F103" s="659"/>
      <c r="G103" s="499">
        <f>C103*F103</f>
        <v>0</v>
      </c>
    </row>
    <row r="104" spans="1:7" ht="28.5">
      <c r="A104" s="495" t="s">
        <v>1508</v>
      </c>
      <c r="B104" s="495" t="s">
        <v>1460</v>
      </c>
      <c r="C104" s="497">
        <v>1</v>
      </c>
      <c r="D104" s="498" t="s">
        <v>101</v>
      </c>
      <c r="E104" s="498" t="s">
        <v>1383</v>
      </c>
      <c r="F104" s="659"/>
      <c r="G104" s="499">
        <f>C104*F104</f>
        <v>0</v>
      </c>
    </row>
    <row r="105" spans="1:7" ht="15">
      <c r="A105" s="495"/>
      <c r="B105" s="507" t="s">
        <v>1509</v>
      </c>
      <c r="C105" s="497"/>
      <c r="D105" s="498"/>
      <c r="E105" s="498"/>
      <c r="F105" s="659"/>
      <c r="G105" s="499"/>
    </row>
    <row r="106" spans="1:7" ht="28.5">
      <c r="A106" s="495" t="s">
        <v>1510</v>
      </c>
      <c r="B106" s="495" t="s">
        <v>1511</v>
      </c>
      <c r="C106" s="497">
        <v>1</v>
      </c>
      <c r="D106" s="498" t="s">
        <v>101</v>
      </c>
      <c r="E106" s="498" t="s">
        <v>1412</v>
      </c>
      <c r="F106" s="659"/>
      <c r="G106" s="499">
        <f>C106*F106</f>
        <v>0</v>
      </c>
    </row>
    <row r="107" spans="1:7" ht="14.25">
      <c r="A107" s="495" t="s">
        <v>1512</v>
      </c>
      <c r="B107" s="495" t="s">
        <v>1513</v>
      </c>
      <c r="C107" s="497">
        <v>1</v>
      </c>
      <c r="D107" s="498" t="s">
        <v>101</v>
      </c>
      <c r="E107" s="498" t="s">
        <v>1430</v>
      </c>
      <c r="F107" s="659"/>
      <c r="G107" s="499">
        <f>C107*F107</f>
        <v>0</v>
      </c>
    </row>
    <row r="108" spans="1:7" ht="28.5">
      <c r="A108" s="495" t="s">
        <v>1512</v>
      </c>
      <c r="B108" s="495" t="s">
        <v>1490</v>
      </c>
      <c r="C108" s="497">
        <v>1</v>
      </c>
      <c r="D108" s="498" t="s">
        <v>101</v>
      </c>
      <c r="E108" s="498" t="s">
        <v>1383</v>
      </c>
      <c r="F108" s="659"/>
      <c r="G108" s="499">
        <f>C108*F108</f>
        <v>0</v>
      </c>
    </row>
    <row r="109" spans="1:7" ht="28.5">
      <c r="A109" s="495" t="s">
        <v>1514</v>
      </c>
      <c r="B109" s="495" t="s">
        <v>1460</v>
      </c>
      <c r="C109" s="497">
        <v>1</v>
      </c>
      <c r="D109" s="498" t="s">
        <v>101</v>
      </c>
      <c r="E109" s="498" t="s">
        <v>1383</v>
      </c>
      <c r="F109" s="659"/>
      <c r="G109" s="499">
        <f>C109*F109</f>
        <v>0</v>
      </c>
    </row>
    <row r="110" spans="1:7" ht="15">
      <c r="A110" s="495"/>
      <c r="B110" s="507" t="s">
        <v>1515</v>
      </c>
      <c r="C110" s="497"/>
      <c r="D110" s="498"/>
      <c r="E110" s="498"/>
      <c r="F110" s="659"/>
      <c r="G110" s="499"/>
    </row>
    <row r="111" spans="1:7" ht="28.5">
      <c r="A111" s="495" t="s">
        <v>1516</v>
      </c>
      <c r="B111" s="495" t="s">
        <v>1517</v>
      </c>
      <c r="C111" s="497">
        <v>1</v>
      </c>
      <c r="D111" s="498" t="s">
        <v>101</v>
      </c>
      <c r="E111" s="498" t="s">
        <v>1412</v>
      </c>
      <c r="F111" s="659"/>
      <c r="G111" s="499">
        <f>C111*F111</f>
        <v>0</v>
      </c>
    </row>
    <row r="112" spans="1:7" ht="14.25">
      <c r="A112" s="495" t="s">
        <v>1518</v>
      </c>
      <c r="B112" s="495" t="s">
        <v>1519</v>
      </c>
      <c r="C112" s="497">
        <v>1</v>
      </c>
      <c r="D112" s="498" t="s">
        <v>101</v>
      </c>
      <c r="E112" s="498" t="s">
        <v>1430</v>
      </c>
      <c r="F112" s="659"/>
      <c r="G112" s="499">
        <f>C112*F112</f>
        <v>0</v>
      </c>
    </row>
    <row r="113" spans="1:7" ht="28.5">
      <c r="A113" s="495" t="s">
        <v>1518</v>
      </c>
      <c r="B113" s="495" t="s">
        <v>1490</v>
      </c>
      <c r="C113" s="497">
        <v>1</v>
      </c>
      <c r="D113" s="498" t="s">
        <v>101</v>
      </c>
      <c r="E113" s="498" t="s">
        <v>1383</v>
      </c>
      <c r="F113" s="659"/>
      <c r="G113" s="499">
        <f>C113*F113</f>
        <v>0</v>
      </c>
    </row>
    <row r="114" spans="1:7" ht="28.5">
      <c r="A114" s="495" t="s">
        <v>1520</v>
      </c>
      <c r="B114" s="495" t="s">
        <v>1460</v>
      </c>
      <c r="C114" s="497">
        <v>1</v>
      </c>
      <c r="D114" s="498" t="s">
        <v>101</v>
      </c>
      <c r="E114" s="498" t="s">
        <v>1383</v>
      </c>
      <c r="F114" s="659"/>
      <c r="G114" s="499">
        <f>C114*F114</f>
        <v>0</v>
      </c>
    </row>
    <row r="115" spans="1:7" ht="15">
      <c r="A115" s="495"/>
      <c r="B115" s="507" t="s">
        <v>1521</v>
      </c>
      <c r="C115" s="497"/>
      <c r="D115" s="498"/>
      <c r="E115" s="498"/>
      <c r="F115" s="659"/>
      <c r="G115" s="499"/>
    </row>
    <row r="116" spans="1:7" ht="14.25">
      <c r="A116" s="495" t="s">
        <v>1522</v>
      </c>
      <c r="B116" s="495" t="s">
        <v>1523</v>
      </c>
      <c r="C116" s="497">
        <v>1</v>
      </c>
      <c r="D116" s="498" t="s">
        <v>101</v>
      </c>
      <c r="E116" s="498" t="s">
        <v>1412</v>
      </c>
      <c r="F116" s="659"/>
      <c r="G116" s="499">
        <f aca="true" t="shared" si="3" ref="G116:G121">C116*F116</f>
        <v>0</v>
      </c>
    </row>
    <row r="117" spans="1:7" ht="14.25">
      <c r="A117" s="495" t="s">
        <v>1524</v>
      </c>
      <c r="B117" s="495" t="s">
        <v>1525</v>
      </c>
      <c r="C117" s="497">
        <v>1</v>
      </c>
      <c r="D117" s="498" t="s">
        <v>101</v>
      </c>
      <c r="E117" s="498" t="s">
        <v>1412</v>
      </c>
      <c r="F117" s="659"/>
      <c r="G117" s="499">
        <f t="shared" si="3"/>
        <v>0</v>
      </c>
    </row>
    <row r="118" spans="1:7" ht="28.5">
      <c r="A118" s="495" t="s">
        <v>1526</v>
      </c>
      <c r="B118" s="495" t="s">
        <v>1428</v>
      </c>
      <c r="C118" s="497">
        <v>2</v>
      </c>
      <c r="D118" s="498" t="s">
        <v>101</v>
      </c>
      <c r="E118" s="498" t="s">
        <v>1383</v>
      </c>
      <c r="F118" s="659"/>
      <c r="G118" s="499">
        <f t="shared" si="3"/>
        <v>0</v>
      </c>
    </row>
    <row r="119" spans="1:7" ht="14.25">
      <c r="A119" s="495" t="s">
        <v>1526</v>
      </c>
      <c r="B119" s="495" t="s">
        <v>1429</v>
      </c>
      <c r="C119" s="497">
        <v>2</v>
      </c>
      <c r="D119" s="498" t="s">
        <v>101</v>
      </c>
      <c r="E119" s="498" t="s">
        <v>1430</v>
      </c>
      <c r="F119" s="659"/>
      <c r="G119" s="499">
        <f t="shared" si="3"/>
        <v>0</v>
      </c>
    </row>
    <row r="120" spans="1:7" ht="28.5">
      <c r="A120" s="495" t="s">
        <v>1527</v>
      </c>
      <c r="B120" s="495" t="s">
        <v>1528</v>
      </c>
      <c r="C120" s="497">
        <v>1</v>
      </c>
      <c r="D120" s="498" t="s">
        <v>101</v>
      </c>
      <c r="E120" s="498" t="s">
        <v>1383</v>
      </c>
      <c r="F120" s="659"/>
      <c r="G120" s="499">
        <f t="shared" si="3"/>
        <v>0</v>
      </c>
    </row>
    <row r="121" spans="1:7" ht="42.75">
      <c r="A121" s="495" t="s">
        <v>1529</v>
      </c>
      <c r="B121" s="495" t="s">
        <v>1530</v>
      </c>
      <c r="C121" s="497">
        <v>1</v>
      </c>
      <c r="D121" s="498" t="s">
        <v>101</v>
      </c>
      <c r="E121" s="498" t="s">
        <v>1383</v>
      </c>
      <c r="F121" s="659"/>
      <c r="G121" s="499">
        <f t="shared" si="3"/>
        <v>0</v>
      </c>
    </row>
    <row r="122" spans="1:7" ht="14.25">
      <c r="A122" s="495"/>
      <c r="B122" s="495"/>
      <c r="C122" s="497"/>
      <c r="D122" s="498"/>
      <c r="E122" s="498"/>
      <c r="F122" s="659"/>
      <c r="G122" s="499"/>
    </row>
    <row r="123" spans="1:7" ht="15">
      <c r="A123" s="512"/>
      <c r="B123" s="501" t="s">
        <v>1531</v>
      </c>
      <c r="C123" s="512"/>
      <c r="D123" s="513"/>
      <c r="E123" s="513"/>
      <c r="F123" s="660"/>
      <c r="G123" s="503"/>
    </row>
    <row r="124" spans="1:7" ht="14.25">
      <c r="A124" s="495" t="s">
        <v>1399</v>
      </c>
      <c r="B124" s="514" t="s">
        <v>1532</v>
      </c>
      <c r="C124" s="497">
        <v>1</v>
      </c>
      <c r="D124" s="498" t="s">
        <v>101</v>
      </c>
      <c r="E124" s="498" t="s">
        <v>1383</v>
      </c>
      <c r="F124" s="659"/>
      <c r="G124" s="499">
        <f aca="true" t="shared" si="4" ref="G124:G135">C124*F124</f>
        <v>0</v>
      </c>
    </row>
    <row r="125" spans="1:7" ht="14.25">
      <c r="A125" s="495" t="s">
        <v>1533</v>
      </c>
      <c r="B125" s="514" t="s">
        <v>1534</v>
      </c>
      <c r="C125" s="497">
        <v>2</v>
      </c>
      <c r="D125" s="498" t="s">
        <v>101</v>
      </c>
      <c r="E125" s="498" t="s">
        <v>1383</v>
      </c>
      <c r="F125" s="659"/>
      <c r="G125" s="499">
        <f t="shared" si="4"/>
        <v>0</v>
      </c>
    </row>
    <row r="126" spans="1:7" ht="14.25">
      <c r="A126" s="504" t="s">
        <v>1535</v>
      </c>
      <c r="B126" s="515" t="s">
        <v>1536</v>
      </c>
      <c r="C126" s="497">
        <v>2</v>
      </c>
      <c r="D126" s="498" t="s">
        <v>101</v>
      </c>
      <c r="E126" s="498" t="s">
        <v>1383</v>
      </c>
      <c r="F126" s="659"/>
      <c r="G126" s="499">
        <f t="shared" si="4"/>
        <v>0</v>
      </c>
    </row>
    <row r="127" spans="1:7" ht="14.25">
      <c r="A127" s="495" t="s">
        <v>1537</v>
      </c>
      <c r="B127" s="514" t="s">
        <v>1538</v>
      </c>
      <c r="C127" s="497">
        <v>1</v>
      </c>
      <c r="D127" s="498" t="s">
        <v>101</v>
      </c>
      <c r="E127" s="498" t="s">
        <v>1383</v>
      </c>
      <c r="F127" s="659"/>
      <c r="G127" s="499">
        <f t="shared" si="4"/>
        <v>0</v>
      </c>
    </row>
    <row r="128" spans="1:7" ht="14.25">
      <c r="A128" s="495" t="s">
        <v>1539</v>
      </c>
      <c r="B128" s="515" t="s">
        <v>1540</v>
      </c>
      <c r="C128" s="497">
        <v>1</v>
      </c>
      <c r="D128" s="498" t="s">
        <v>101</v>
      </c>
      <c r="E128" s="498" t="s">
        <v>1383</v>
      </c>
      <c r="F128" s="659"/>
      <c r="G128" s="499">
        <f t="shared" si="4"/>
        <v>0</v>
      </c>
    </row>
    <row r="129" spans="1:7" ht="14.25">
      <c r="A129" s="495" t="s">
        <v>1541</v>
      </c>
      <c r="B129" s="515" t="s">
        <v>1542</v>
      </c>
      <c r="C129" s="497">
        <v>1</v>
      </c>
      <c r="D129" s="498" t="s">
        <v>101</v>
      </c>
      <c r="E129" s="498" t="s">
        <v>1383</v>
      </c>
      <c r="F129" s="659"/>
      <c r="G129" s="499">
        <f t="shared" si="4"/>
        <v>0</v>
      </c>
    </row>
    <row r="130" spans="1:7" ht="14.25">
      <c r="A130" s="495" t="s">
        <v>1401</v>
      </c>
      <c r="B130" s="514" t="s">
        <v>1543</v>
      </c>
      <c r="C130" s="497">
        <v>1</v>
      </c>
      <c r="D130" s="498" t="s">
        <v>101</v>
      </c>
      <c r="E130" s="498" t="s">
        <v>1383</v>
      </c>
      <c r="F130" s="659"/>
      <c r="G130" s="499">
        <f t="shared" si="4"/>
        <v>0</v>
      </c>
    </row>
    <row r="131" spans="1:7" ht="14.25">
      <c r="A131" s="495" t="s">
        <v>1544</v>
      </c>
      <c r="B131" s="514" t="s">
        <v>1545</v>
      </c>
      <c r="C131" s="497">
        <v>2</v>
      </c>
      <c r="D131" s="498" t="s">
        <v>101</v>
      </c>
      <c r="E131" s="498" t="s">
        <v>1383</v>
      </c>
      <c r="F131" s="659"/>
      <c r="G131" s="499">
        <f t="shared" si="4"/>
        <v>0</v>
      </c>
    </row>
    <row r="132" spans="1:7" ht="14.25">
      <c r="A132" s="495" t="s">
        <v>1546</v>
      </c>
      <c r="B132" s="514" t="s">
        <v>1545</v>
      </c>
      <c r="C132" s="497">
        <v>2</v>
      </c>
      <c r="D132" s="498" t="s">
        <v>101</v>
      </c>
      <c r="E132" s="498" t="s">
        <v>1383</v>
      </c>
      <c r="F132" s="659"/>
      <c r="G132" s="499">
        <f t="shared" si="4"/>
        <v>0</v>
      </c>
    </row>
    <row r="133" spans="1:7" ht="14.25">
      <c r="A133" s="495" t="s">
        <v>1547</v>
      </c>
      <c r="B133" s="514" t="s">
        <v>1545</v>
      </c>
      <c r="C133" s="497">
        <v>2</v>
      </c>
      <c r="D133" s="498" t="s">
        <v>101</v>
      </c>
      <c r="E133" s="498" t="s">
        <v>1383</v>
      </c>
      <c r="F133" s="659"/>
      <c r="G133" s="499">
        <f t="shared" si="4"/>
        <v>0</v>
      </c>
    </row>
    <row r="134" spans="1:7" ht="14.25">
      <c r="A134" s="495" t="s">
        <v>1548</v>
      </c>
      <c r="B134" s="514" t="s">
        <v>1549</v>
      </c>
      <c r="C134" s="497">
        <v>1</v>
      </c>
      <c r="D134" s="498" t="s">
        <v>101</v>
      </c>
      <c r="E134" s="498" t="s">
        <v>1383</v>
      </c>
      <c r="F134" s="659"/>
      <c r="G134" s="499">
        <f t="shared" si="4"/>
        <v>0</v>
      </c>
    </row>
    <row r="135" spans="1:7" ht="28.5">
      <c r="A135" s="517"/>
      <c r="B135" s="495" t="s">
        <v>1550</v>
      </c>
      <c r="C135" s="506">
        <v>22</v>
      </c>
      <c r="D135" s="506" t="s">
        <v>101</v>
      </c>
      <c r="E135" s="506" t="s">
        <v>1383</v>
      </c>
      <c r="F135" s="659"/>
      <c r="G135" s="499">
        <f t="shared" si="4"/>
        <v>0</v>
      </c>
    </row>
    <row r="136" spans="1:7" ht="71.25">
      <c r="A136" s="495" t="s">
        <v>1551</v>
      </c>
      <c r="B136" s="514" t="s">
        <v>1552</v>
      </c>
      <c r="C136" s="506"/>
      <c r="D136" s="506"/>
      <c r="E136" s="506"/>
      <c r="F136" s="659"/>
      <c r="G136" s="499"/>
    </row>
    <row r="137" spans="1:7" ht="14.25">
      <c r="A137" s="517"/>
      <c r="B137" s="495"/>
      <c r="C137" s="506"/>
      <c r="D137" s="506"/>
      <c r="E137" s="506"/>
      <c r="F137" s="659"/>
      <c r="G137" s="499"/>
    </row>
    <row r="138" spans="1:7" ht="15">
      <c r="A138" s="512"/>
      <c r="B138" s="501" t="s">
        <v>1553</v>
      </c>
      <c r="C138" s="512"/>
      <c r="D138" s="513"/>
      <c r="E138" s="513"/>
      <c r="F138" s="660"/>
      <c r="G138" s="503"/>
    </row>
    <row r="139" spans="1:7" ht="14.25">
      <c r="A139" s="518"/>
      <c r="B139" s="519" t="s">
        <v>1554</v>
      </c>
      <c r="C139" s="520">
        <v>20</v>
      </c>
      <c r="D139" s="521" t="s">
        <v>210</v>
      </c>
      <c r="E139" s="521"/>
      <c r="F139" s="661"/>
      <c r="G139" s="499">
        <f aca="true" t="shared" si="5" ref="G139:G146">C139*F139</f>
        <v>0</v>
      </c>
    </row>
    <row r="140" spans="1:7" ht="14.25">
      <c r="A140" s="518"/>
      <c r="B140" s="519" t="s">
        <v>1555</v>
      </c>
      <c r="C140" s="520">
        <v>40</v>
      </c>
      <c r="D140" s="521" t="s">
        <v>210</v>
      </c>
      <c r="E140" s="521"/>
      <c r="F140" s="661"/>
      <c r="G140" s="499">
        <f t="shared" si="5"/>
        <v>0</v>
      </c>
    </row>
    <row r="141" spans="1:7" ht="14.25">
      <c r="A141" s="522"/>
      <c r="B141" s="514" t="s">
        <v>1556</v>
      </c>
      <c r="C141" s="497">
        <v>60</v>
      </c>
      <c r="D141" s="498" t="s">
        <v>210</v>
      </c>
      <c r="E141" s="498"/>
      <c r="F141" s="659"/>
      <c r="G141" s="499">
        <f t="shared" si="5"/>
        <v>0</v>
      </c>
    </row>
    <row r="142" spans="1:7" ht="14.25">
      <c r="A142" s="522"/>
      <c r="B142" s="514" t="s">
        <v>1557</v>
      </c>
      <c r="C142" s="497">
        <v>40</v>
      </c>
      <c r="D142" s="498" t="s">
        <v>210</v>
      </c>
      <c r="E142" s="498"/>
      <c r="F142" s="659"/>
      <c r="G142" s="499">
        <f t="shared" si="5"/>
        <v>0</v>
      </c>
    </row>
    <row r="143" spans="1:7" ht="14.25">
      <c r="A143" s="522"/>
      <c r="B143" s="514" t="s">
        <v>1558</v>
      </c>
      <c r="C143" s="497">
        <v>220</v>
      </c>
      <c r="D143" s="498" t="s">
        <v>101</v>
      </c>
      <c r="E143" s="498"/>
      <c r="F143" s="659"/>
      <c r="G143" s="499">
        <f t="shared" si="5"/>
        <v>0</v>
      </c>
    </row>
    <row r="144" spans="1:7" ht="14.25">
      <c r="A144" s="522"/>
      <c r="B144" s="514" t="s">
        <v>1559</v>
      </c>
      <c r="C144" s="497">
        <v>14</v>
      </c>
      <c r="D144" s="498" t="s">
        <v>101</v>
      </c>
      <c r="E144" s="498"/>
      <c r="F144" s="659"/>
      <c r="G144" s="499">
        <f t="shared" si="5"/>
        <v>0</v>
      </c>
    </row>
    <row r="145" spans="1:7" ht="14.25">
      <c r="A145" s="522"/>
      <c r="B145" s="514" t="s">
        <v>1560</v>
      </c>
      <c r="C145" s="497">
        <v>1</v>
      </c>
      <c r="D145" s="498" t="s">
        <v>101</v>
      </c>
      <c r="E145" s="498"/>
      <c r="F145" s="659"/>
      <c r="G145" s="499">
        <f t="shared" si="5"/>
        <v>0</v>
      </c>
    </row>
    <row r="146" spans="1:7" ht="14.25">
      <c r="A146" s="522"/>
      <c r="B146" s="514" t="s">
        <v>1561</v>
      </c>
      <c r="C146" s="497">
        <v>1</v>
      </c>
      <c r="D146" s="498" t="s">
        <v>889</v>
      </c>
      <c r="E146" s="498"/>
      <c r="F146" s="659"/>
      <c r="G146" s="499">
        <f t="shared" si="5"/>
        <v>0</v>
      </c>
    </row>
    <row r="147" spans="1:7" ht="14.25">
      <c r="A147" s="522"/>
      <c r="B147" s="514"/>
      <c r="C147" s="497"/>
      <c r="D147" s="498"/>
      <c r="E147" s="498"/>
      <c r="F147" s="659"/>
      <c r="G147" s="499"/>
    </row>
    <row r="148" spans="1:7" ht="15">
      <c r="A148" s="523"/>
      <c r="B148" s="501" t="s">
        <v>1562</v>
      </c>
      <c r="C148" s="512"/>
      <c r="D148" s="513"/>
      <c r="E148" s="513"/>
      <c r="F148" s="660"/>
      <c r="G148" s="503"/>
    </row>
    <row r="149" spans="1:7" ht="14.25">
      <c r="A149" s="522"/>
      <c r="B149" s="514" t="s">
        <v>1563</v>
      </c>
      <c r="C149" s="497">
        <v>650</v>
      </c>
      <c r="D149" s="498" t="s">
        <v>210</v>
      </c>
      <c r="E149" s="498"/>
      <c r="F149" s="659"/>
      <c r="G149" s="499">
        <f aca="true" t="shared" si="6" ref="G149:G158">C149*F149</f>
        <v>0</v>
      </c>
    </row>
    <row r="150" spans="1:7" ht="14.25">
      <c r="A150" s="522"/>
      <c r="B150" s="514" t="s">
        <v>1564</v>
      </c>
      <c r="C150" s="497">
        <v>200</v>
      </c>
      <c r="D150" s="498" t="s">
        <v>210</v>
      </c>
      <c r="E150" s="498"/>
      <c r="F150" s="659"/>
      <c r="G150" s="499">
        <f t="shared" si="6"/>
        <v>0</v>
      </c>
    </row>
    <row r="151" spans="1:7" ht="14.25">
      <c r="A151" s="522"/>
      <c r="B151" s="514" t="s">
        <v>1565</v>
      </c>
      <c r="C151" s="497">
        <v>560</v>
      </c>
      <c r="D151" s="498" t="s">
        <v>210</v>
      </c>
      <c r="E151" s="498"/>
      <c r="F151" s="659"/>
      <c r="G151" s="499">
        <f t="shared" si="6"/>
        <v>0</v>
      </c>
    </row>
    <row r="152" spans="1:7" ht="14.25">
      <c r="A152" s="522"/>
      <c r="B152" s="514" t="s">
        <v>1566</v>
      </c>
      <c r="C152" s="497">
        <v>80</v>
      </c>
      <c r="D152" s="498" t="s">
        <v>210</v>
      </c>
      <c r="E152" s="498"/>
      <c r="F152" s="659"/>
      <c r="G152" s="499">
        <f t="shared" si="6"/>
        <v>0</v>
      </c>
    </row>
    <row r="153" spans="1:7" ht="14.25">
      <c r="A153" s="522"/>
      <c r="B153" s="514" t="s">
        <v>1567</v>
      </c>
      <c r="C153" s="497">
        <v>20</v>
      </c>
      <c r="D153" s="498" t="s">
        <v>210</v>
      </c>
      <c r="E153" s="498"/>
      <c r="F153" s="659"/>
      <c r="G153" s="499">
        <f t="shared" si="6"/>
        <v>0</v>
      </c>
    </row>
    <row r="154" spans="1:7" ht="14.25">
      <c r="A154" s="522"/>
      <c r="B154" s="514" t="s">
        <v>1568</v>
      </c>
      <c r="C154" s="497">
        <v>35</v>
      </c>
      <c r="D154" s="498" t="s">
        <v>210</v>
      </c>
      <c r="E154" s="498"/>
      <c r="F154" s="659"/>
      <c r="G154" s="499">
        <f t="shared" si="6"/>
        <v>0</v>
      </c>
    </row>
    <row r="155" spans="1:7" ht="14.25">
      <c r="A155" s="522"/>
      <c r="B155" s="514" t="s">
        <v>1569</v>
      </c>
      <c r="C155" s="497">
        <v>20</v>
      </c>
      <c r="D155" s="498" t="s">
        <v>210</v>
      </c>
      <c r="E155" s="498"/>
      <c r="F155" s="659"/>
      <c r="G155" s="499">
        <f t="shared" si="6"/>
        <v>0</v>
      </c>
    </row>
    <row r="156" spans="1:7" ht="14.25">
      <c r="A156" s="522"/>
      <c r="B156" s="514" t="s">
        <v>1570</v>
      </c>
      <c r="C156" s="497">
        <v>25</v>
      </c>
      <c r="D156" s="498" t="s">
        <v>210</v>
      </c>
      <c r="E156" s="498"/>
      <c r="F156" s="659"/>
      <c r="G156" s="499">
        <f t="shared" si="6"/>
        <v>0</v>
      </c>
    </row>
    <row r="157" spans="1:7" ht="14.25">
      <c r="A157" s="522"/>
      <c r="B157" s="514" t="s">
        <v>1571</v>
      </c>
      <c r="C157" s="497">
        <v>40</v>
      </c>
      <c r="D157" s="498" t="s">
        <v>210</v>
      </c>
      <c r="E157" s="498"/>
      <c r="F157" s="659"/>
      <c r="G157" s="499">
        <f t="shared" si="6"/>
        <v>0</v>
      </c>
    </row>
    <row r="158" spans="1:7" ht="14.25">
      <c r="A158" s="522"/>
      <c r="B158" s="514" t="s">
        <v>1572</v>
      </c>
      <c r="C158" s="497">
        <v>60</v>
      </c>
      <c r="D158" s="498" t="s">
        <v>210</v>
      </c>
      <c r="E158" s="498"/>
      <c r="F158" s="659"/>
      <c r="G158" s="499">
        <f t="shared" si="6"/>
        <v>0</v>
      </c>
    </row>
    <row r="159" spans="1:7" ht="14.25">
      <c r="A159" s="522"/>
      <c r="B159" s="514"/>
      <c r="C159" s="497"/>
      <c r="D159" s="498"/>
      <c r="E159" s="498"/>
      <c r="F159" s="659"/>
      <c r="G159" s="499"/>
    </row>
    <row r="160" spans="1:7" ht="15">
      <c r="A160" s="523"/>
      <c r="B160" s="501" t="s">
        <v>1573</v>
      </c>
      <c r="C160" s="512"/>
      <c r="D160" s="513"/>
      <c r="E160" s="513"/>
      <c r="F160" s="660"/>
      <c r="G160" s="503"/>
    </row>
    <row r="161" spans="1:7" ht="14.25">
      <c r="A161" s="522"/>
      <c r="B161" s="514" t="s">
        <v>1574</v>
      </c>
      <c r="C161" s="497">
        <v>1</v>
      </c>
      <c r="D161" s="498" t="s">
        <v>101</v>
      </c>
      <c r="E161" s="498"/>
      <c r="F161" s="659"/>
      <c r="G161" s="499">
        <f aca="true" t="shared" si="7" ref="G161:G170">C161*F161</f>
        <v>0</v>
      </c>
    </row>
    <row r="162" spans="1:7" ht="14.25">
      <c r="A162" s="522"/>
      <c r="B162" s="514" t="s">
        <v>1575</v>
      </c>
      <c r="C162" s="497">
        <v>1</v>
      </c>
      <c r="D162" s="498" t="s">
        <v>101</v>
      </c>
      <c r="E162" s="498"/>
      <c r="F162" s="659"/>
      <c r="G162" s="499">
        <f t="shared" si="7"/>
        <v>0</v>
      </c>
    </row>
    <row r="163" spans="1:7" ht="14.25">
      <c r="A163" s="522"/>
      <c r="B163" s="514" t="s">
        <v>1576</v>
      </c>
      <c r="C163" s="497">
        <v>1</v>
      </c>
      <c r="D163" s="498" t="s">
        <v>101</v>
      </c>
      <c r="E163" s="498"/>
      <c r="F163" s="659"/>
      <c r="G163" s="499">
        <f t="shared" si="7"/>
        <v>0</v>
      </c>
    </row>
    <row r="164" spans="1:7" ht="14.25">
      <c r="A164" s="522"/>
      <c r="B164" s="514" t="s">
        <v>1577</v>
      </c>
      <c r="C164" s="497">
        <v>1</v>
      </c>
      <c r="D164" s="498" t="s">
        <v>101</v>
      </c>
      <c r="E164" s="498"/>
      <c r="F164" s="659"/>
      <c r="G164" s="499">
        <f t="shared" si="7"/>
        <v>0</v>
      </c>
    </row>
    <row r="165" spans="1:7" ht="14.25">
      <c r="A165" s="522"/>
      <c r="B165" s="514" t="s">
        <v>1578</v>
      </c>
      <c r="C165" s="497">
        <v>1</v>
      </c>
      <c r="D165" s="498" t="s">
        <v>101</v>
      </c>
      <c r="E165" s="498"/>
      <c r="F165" s="659"/>
      <c r="G165" s="499">
        <f t="shared" si="7"/>
        <v>0</v>
      </c>
    </row>
    <row r="166" spans="1:7" ht="14.25">
      <c r="A166" s="522"/>
      <c r="B166" s="514" t="s">
        <v>1579</v>
      </c>
      <c r="C166" s="497">
        <v>1</v>
      </c>
      <c r="D166" s="498" t="s">
        <v>101</v>
      </c>
      <c r="E166" s="498"/>
      <c r="F166" s="659"/>
      <c r="G166" s="499">
        <f t="shared" si="7"/>
        <v>0</v>
      </c>
    </row>
    <row r="167" spans="1:7" ht="14.25">
      <c r="A167" s="522"/>
      <c r="B167" s="514" t="s">
        <v>1580</v>
      </c>
      <c r="C167" s="497">
        <v>1</v>
      </c>
      <c r="D167" s="498" t="s">
        <v>101</v>
      </c>
      <c r="E167" s="498"/>
      <c r="F167" s="659"/>
      <c r="G167" s="499">
        <f t="shared" si="7"/>
        <v>0</v>
      </c>
    </row>
    <row r="168" spans="1:7" ht="14.25">
      <c r="A168" s="522"/>
      <c r="B168" s="514" t="s">
        <v>1581</v>
      </c>
      <c r="C168" s="497">
        <v>1</v>
      </c>
      <c r="D168" s="498" t="s">
        <v>101</v>
      </c>
      <c r="E168" s="498"/>
      <c r="F168" s="659"/>
      <c r="G168" s="499">
        <f t="shared" si="7"/>
        <v>0</v>
      </c>
    </row>
    <row r="169" spans="1:7" ht="14.25">
      <c r="A169" s="522"/>
      <c r="B169" s="514" t="s">
        <v>1582</v>
      </c>
      <c r="C169" s="497">
        <v>1</v>
      </c>
      <c r="D169" s="498" t="s">
        <v>101</v>
      </c>
      <c r="E169" s="498"/>
      <c r="F169" s="659"/>
      <c r="G169" s="499">
        <f t="shared" si="7"/>
        <v>0</v>
      </c>
    </row>
    <row r="170" spans="1:7" ht="14.25">
      <c r="A170" s="522"/>
      <c r="B170" s="514" t="s">
        <v>1583</v>
      </c>
      <c r="C170" s="497">
        <v>1</v>
      </c>
      <c r="D170" s="498" t="s">
        <v>101</v>
      </c>
      <c r="E170" s="498"/>
      <c r="F170" s="659"/>
      <c r="G170" s="499">
        <f t="shared" si="7"/>
        <v>0</v>
      </c>
    </row>
    <row r="171" spans="1:7" ht="14.25">
      <c r="A171" s="522"/>
      <c r="B171" s="514"/>
      <c r="C171" s="497"/>
      <c r="D171" s="498"/>
      <c r="E171" s="498"/>
      <c r="F171" s="499"/>
      <c r="G171" s="499"/>
    </row>
    <row r="172" spans="1:7" ht="15">
      <c r="A172" s="522"/>
      <c r="B172" s="524" t="s">
        <v>1584</v>
      </c>
      <c r="C172" s="497"/>
      <c r="D172" s="498"/>
      <c r="E172" s="498"/>
      <c r="F172" s="499"/>
      <c r="G172" s="499"/>
    </row>
    <row r="173" spans="1:7" ht="14.25">
      <c r="A173" s="522"/>
      <c r="B173" s="514" t="s">
        <v>1585</v>
      </c>
      <c r="C173" s="497"/>
      <c r="D173" s="498"/>
      <c r="E173" s="498"/>
      <c r="F173" s="499"/>
      <c r="G173" s="499"/>
    </row>
    <row r="174" spans="1:7" ht="14.25">
      <c r="A174" s="522"/>
      <c r="B174" s="514" t="s">
        <v>1586</v>
      </c>
      <c r="C174" s="497"/>
      <c r="D174" s="498"/>
      <c r="E174" s="498"/>
      <c r="F174" s="499"/>
      <c r="G174" s="499"/>
    </row>
    <row r="175" spans="1:7" ht="14.25">
      <c r="A175" s="522"/>
      <c r="B175" s="514" t="s">
        <v>1587</v>
      </c>
      <c r="C175" s="497"/>
      <c r="D175" s="498"/>
      <c r="E175" s="498"/>
      <c r="F175" s="499"/>
      <c r="G175" s="499"/>
    </row>
    <row r="176" spans="1:7" ht="14.25">
      <c r="A176" s="525"/>
      <c r="B176" s="514" t="s">
        <v>1587</v>
      </c>
      <c r="C176" s="526"/>
      <c r="D176" s="527"/>
      <c r="E176" s="527"/>
      <c r="F176" s="528"/>
      <c r="G176" s="528"/>
    </row>
  </sheetData>
  <sheetProtection algorithmName="SHA-512" hashValue="v8PGySE7vSxjXois5toWoJhNfrRI/pjI1fzjQCnByxqLUS3TYt2q93z8Ff4xTYWmhMQQQKKfZ41R3SiLtPF06A==" saltValue="2r+0wxeEPKkyAXmkV7vWIA==" spinCount="100000" sheet="1" objects="1" scenarios="1"/>
  <mergeCells count="12">
    <mergeCell ref="C5:D5"/>
    <mergeCell ref="F5:G5"/>
    <mergeCell ref="A1:G1"/>
    <mergeCell ref="B2:D2"/>
    <mergeCell ref="B3:D3"/>
    <mergeCell ref="C4:D4"/>
    <mergeCell ref="F4:G4"/>
    <mergeCell ref="C6:D6"/>
    <mergeCell ref="F6:G6"/>
    <mergeCell ref="C7:D7"/>
    <mergeCell ref="F7:G7"/>
    <mergeCell ref="A9:G9"/>
  </mergeCells>
  <printOptions/>
  <pageMargins left="0.3229166666666667" right="0.4583333333333333" top="0.787401575" bottom="0.7874015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19"/>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107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106</v>
      </c>
      <c r="B5" s="91"/>
      <c r="C5" s="92" t="s">
        <v>107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01 1 Rek'!E8</f>
        <v>0</v>
      </c>
      <c r="D15" s="130">
        <f>'SO 01 1 Rek'!A16</f>
        <v>0</v>
      </c>
      <c r="E15" s="131"/>
      <c r="F15" s="132"/>
      <c r="G15" s="129">
        <f>'SO 01 1 Rek'!I16</f>
        <v>0</v>
      </c>
    </row>
    <row r="16" spans="1:7" ht="15.95" customHeight="1">
      <c r="A16" s="127" t="s">
        <v>53</v>
      </c>
      <c r="B16" s="128" t="s">
        <v>54</v>
      </c>
      <c r="C16" s="129">
        <f>'SO 01 1 Rek'!F8</f>
        <v>0</v>
      </c>
      <c r="D16" s="82"/>
      <c r="E16" s="133"/>
      <c r="F16" s="134"/>
      <c r="G16" s="129"/>
    </row>
    <row r="17" spans="1:7" ht="15.95" customHeight="1">
      <c r="A17" s="127" t="s">
        <v>55</v>
      </c>
      <c r="B17" s="128" t="s">
        <v>56</v>
      </c>
      <c r="C17" s="129">
        <f>'SO 01 1 Rek'!H8</f>
        <v>0</v>
      </c>
      <c r="D17" s="82"/>
      <c r="E17" s="133"/>
      <c r="F17" s="134"/>
      <c r="G17" s="129"/>
    </row>
    <row r="18" spans="1:7" ht="15.95" customHeight="1">
      <c r="A18" s="135" t="s">
        <v>57</v>
      </c>
      <c r="B18" s="136" t="s">
        <v>58</v>
      </c>
      <c r="C18" s="129">
        <f>'SO 01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01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01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5"/>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05 1 Rek'!H1</f>
        <v>1</v>
      </c>
      <c r="G3" s="220"/>
    </row>
    <row r="4" spans="1:7" ht="13.5" thickBot="1">
      <c r="A4" s="709" t="s">
        <v>77</v>
      </c>
      <c r="B4" s="702"/>
      <c r="C4" s="173" t="s">
        <v>147</v>
      </c>
      <c r="D4" s="221"/>
      <c r="E4" s="710" t="str">
        <f>'SO 05 1 Rek'!G2</f>
        <v>Stavební úpravy atria</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99</v>
      </c>
      <c r="C7" s="232" t="s">
        <v>100</v>
      </c>
      <c r="D7" s="233"/>
      <c r="E7" s="234"/>
      <c r="F7" s="234"/>
      <c r="G7" s="235"/>
      <c r="H7" s="236"/>
      <c r="I7" s="237"/>
      <c r="J7" s="238"/>
      <c r="K7" s="239"/>
      <c r="O7" s="240">
        <v>1</v>
      </c>
    </row>
    <row r="8" spans="1:80" ht="12.75">
      <c r="A8" s="241">
        <v>1</v>
      </c>
      <c r="B8" s="242" t="s">
        <v>149</v>
      </c>
      <c r="C8" s="243" t="s">
        <v>150</v>
      </c>
      <c r="D8" s="244" t="s">
        <v>151</v>
      </c>
      <c r="E8" s="245">
        <v>55</v>
      </c>
      <c r="F8" s="662"/>
      <c r="G8" s="246">
        <f>E8*F8</f>
        <v>0</v>
      </c>
      <c r="H8" s="247">
        <v>0</v>
      </c>
      <c r="I8" s="248">
        <f>E8*H8</f>
        <v>0</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2"/>
      <c r="C9" s="740" t="s">
        <v>152</v>
      </c>
      <c r="D9" s="741"/>
      <c r="E9" s="253">
        <v>0</v>
      </c>
      <c r="F9" s="663"/>
      <c r="G9" s="254"/>
      <c r="H9" s="255"/>
      <c r="I9" s="250"/>
      <c r="J9" s="256"/>
      <c r="K9" s="250"/>
      <c r="M9" s="251" t="s">
        <v>152</v>
      </c>
      <c r="O9" s="240"/>
    </row>
    <row r="10" spans="1:15" ht="12.75">
      <c r="A10" s="249"/>
      <c r="B10" s="252"/>
      <c r="C10" s="740" t="s">
        <v>153</v>
      </c>
      <c r="D10" s="741"/>
      <c r="E10" s="253">
        <v>55</v>
      </c>
      <c r="F10" s="663"/>
      <c r="G10" s="254"/>
      <c r="H10" s="255"/>
      <c r="I10" s="250"/>
      <c r="J10" s="256"/>
      <c r="K10" s="250"/>
      <c r="M10" s="251" t="s">
        <v>153</v>
      </c>
      <c r="O10" s="240"/>
    </row>
    <row r="11" spans="1:80" ht="12.75">
      <c r="A11" s="241">
        <v>2</v>
      </c>
      <c r="B11" s="242" t="s">
        <v>154</v>
      </c>
      <c r="C11" s="243" t="s">
        <v>155</v>
      </c>
      <c r="D11" s="244" t="s">
        <v>151</v>
      </c>
      <c r="E11" s="245">
        <v>5</v>
      </c>
      <c r="F11" s="662"/>
      <c r="G11" s="246">
        <f>E11*F11</f>
        <v>0</v>
      </c>
      <c r="H11" s="247">
        <v>0</v>
      </c>
      <c r="I11" s="248">
        <f>E11*H11</f>
        <v>0</v>
      </c>
      <c r="J11" s="247">
        <v>-0.225</v>
      </c>
      <c r="K11" s="248">
        <f>E11*J11</f>
        <v>-1.125</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2"/>
      <c r="C12" s="740" t="s">
        <v>152</v>
      </c>
      <c r="D12" s="741"/>
      <c r="E12" s="253">
        <v>0</v>
      </c>
      <c r="F12" s="663"/>
      <c r="G12" s="254"/>
      <c r="H12" s="255"/>
      <c r="I12" s="250"/>
      <c r="J12" s="256"/>
      <c r="K12" s="250"/>
      <c r="M12" s="251" t="s">
        <v>152</v>
      </c>
      <c r="O12" s="240"/>
    </row>
    <row r="13" spans="1:15" ht="12.75">
      <c r="A13" s="249"/>
      <c r="B13" s="252"/>
      <c r="C13" s="740" t="s">
        <v>156</v>
      </c>
      <c r="D13" s="741"/>
      <c r="E13" s="253">
        <v>5</v>
      </c>
      <c r="F13" s="663"/>
      <c r="G13" s="254"/>
      <c r="H13" s="255"/>
      <c r="I13" s="250"/>
      <c r="J13" s="256"/>
      <c r="K13" s="250"/>
      <c r="M13" s="251" t="s">
        <v>156</v>
      </c>
      <c r="O13" s="240"/>
    </row>
    <row r="14" spans="1:80" ht="12.75">
      <c r="A14" s="241">
        <v>3</v>
      </c>
      <c r="B14" s="242" t="s">
        <v>157</v>
      </c>
      <c r="C14" s="243" t="s">
        <v>158</v>
      </c>
      <c r="D14" s="244" t="s">
        <v>151</v>
      </c>
      <c r="E14" s="245">
        <v>5</v>
      </c>
      <c r="F14" s="662"/>
      <c r="G14" s="246">
        <f>E14*F14</f>
        <v>0</v>
      </c>
      <c r="H14" s="247">
        <v>0</v>
      </c>
      <c r="I14" s="248">
        <f>E14*H14</f>
        <v>0</v>
      </c>
      <c r="J14" s="247">
        <v>-0.44</v>
      </c>
      <c r="K14" s="248">
        <f>E14*J14</f>
        <v>-2.2</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2"/>
      <c r="C15" s="740" t="s">
        <v>156</v>
      </c>
      <c r="D15" s="741"/>
      <c r="E15" s="253">
        <v>5</v>
      </c>
      <c r="F15" s="663"/>
      <c r="G15" s="254"/>
      <c r="H15" s="255"/>
      <c r="I15" s="250"/>
      <c r="J15" s="256"/>
      <c r="K15" s="250"/>
      <c r="M15" s="251" t="s">
        <v>156</v>
      </c>
      <c r="O15" s="240"/>
    </row>
    <row r="16" spans="1:80" ht="12.75">
      <c r="A16" s="241">
        <v>4</v>
      </c>
      <c r="B16" s="242" t="s">
        <v>159</v>
      </c>
      <c r="C16" s="243" t="s">
        <v>160</v>
      </c>
      <c r="D16" s="244" t="s">
        <v>151</v>
      </c>
      <c r="E16" s="245">
        <v>48</v>
      </c>
      <c r="F16" s="662"/>
      <c r="G16" s="246">
        <f>E16*F16</f>
        <v>0</v>
      </c>
      <c r="H16" s="247">
        <v>0</v>
      </c>
      <c r="I16" s="248">
        <f>E16*H16</f>
        <v>0</v>
      </c>
      <c r="J16" s="247">
        <v>-0.6</v>
      </c>
      <c r="K16" s="248">
        <f>E16*J16</f>
        <v>-28.799999999999997</v>
      </c>
      <c r="O16" s="240">
        <v>2</v>
      </c>
      <c r="AA16" s="213">
        <v>1</v>
      </c>
      <c r="AB16" s="213">
        <v>1</v>
      </c>
      <c r="AC16" s="213">
        <v>1</v>
      </c>
      <c r="AZ16" s="213">
        <v>1</v>
      </c>
      <c r="BA16" s="213">
        <f>IF(AZ16=1,G16,0)</f>
        <v>0</v>
      </c>
      <c r="BB16" s="213">
        <f>IF(AZ16=2,G16,0)</f>
        <v>0</v>
      </c>
      <c r="BC16" s="213">
        <f>IF(AZ16=3,G16,0)</f>
        <v>0</v>
      </c>
      <c r="BD16" s="213">
        <f>IF(AZ16=4,G16,0)</f>
        <v>0</v>
      </c>
      <c r="BE16" s="213">
        <f>IF(AZ16=5,G16,0)</f>
        <v>0</v>
      </c>
      <c r="CA16" s="240">
        <v>1</v>
      </c>
      <c r="CB16" s="240">
        <v>1</v>
      </c>
    </row>
    <row r="17" spans="1:15" ht="12.75">
      <c r="A17" s="249"/>
      <c r="B17" s="252"/>
      <c r="C17" s="740" t="s">
        <v>152</v>
      </c>
      <c r="D17" s="741"/>
      <c r="E17" s="253">
        <v>0</v>
      </c>
      <c r="F17" s="663"/>
      <c r="G17" s="254"/>
      <c r="H17" s="255"/>
      <c r="I17" s="250"/>
      <c r="J17" s="256"/>
      <c r="K17" s="250"/>
      <c r="M17" s="251" t="s">
        <v>152</v>
      </c>
      <c r="O17" s="240"/>
    </row>
    <row r="18" spans="1:15" ht="12.75">
      <c r="A18" s="249"/>
      <c r="B18" s="252"/>
      <c r="C18" s="740" t="s">
        <v>161</v>
      </c>
      <c r="D18" s="741"/>
      <c r="E18" s="253">
        <v>48</v>
      </c>
      <c r="F18" s="663"/>
      <c r="G18" s="254"/>
      <c r="H18" s="255"/>
      <c r="I18" s="250"/>
      <c r="J18" s="256"/>
      <c r="K18" s="250"/>
      <c r="M18" s="251" t="s">
        <v>161</v>
      </c>
      <c r="O18" s="240"/>
    </row>
    <row r="19" spans="1:80" ht="12.75">
      <c r="A19" s="241">
        <v>5</v>
      </c>
      <c r="B19" s="242" t="s">
        <v>162</v>
      </c>
      <c r="C19" s="243" t="s">
        <v>163</v>
      </c>
      <c r="D19" s="244" t="s">
        <v>164</v>
      </c>
      <c r="E19" s="245">
        <v>43.8</v>
      </c>
      <c r="F19" s="662"/>
      <c r="G19" s="246">
        <f>E19*F19</f>
        <v>0</v>
      </c>
      <c r="H19" s="247">
        <v>0</v>
      </c>
      <c r="I19" s="248">
        <f>E19*H19</f>
        <v>0</v>
      </c>
      <c r="J19" s="247">
        <v>0</v>
      </c>
      <c r="K19" s="248">
        <f>E19*J19</f>
        <v>0</v>
      </c>
      <c r="O19" s="240">
        <v>2</v>
      </c>
      <c r="AA19" s="213">
        <v>1</v>
      </c>
      <c r="AB19" s="213">
        <v>1</v>
      </c>
      <c r="AC19" s="213">
        <v>1</v>
      </c>
      <c r="AZ19" s="213">
        <v>1</v>
      </c>
      <c r="BA19" s="213">
        <f>IF(AZ19=1,G19,0)</f>
        <v>0</v>
      </c>
      <c r="BB19" s="213">
        <f>IF(AZ19=2,G19,0)</f>
        <v>0</v>
      </c>
      <c r="BC19" s="213">
        <f>IF(AZ19=3,G19,0)</f>
        <v>0</v>
      </c>
      <c r="BD19" s="213">
        <f>IF(AZ19=4,G19,0)</f>
        <v>0</v>
      </c>
      <c r="BE19" s="213">
        <f>IF(AZ19=5,G19,0)</f>
        <v>0</v>
      </c>
      <c r="CA19" s="240">
        <v>1</v>
      </c>
      <c r="CB19" s="240">
        <v>1</v>
      </c>
    </row>
    <row r="20" spans="1:15" ht="12.75">
      <c r="A20" s="249"/>
      <c r="B20" s="252"/>
      <c r="C20" s="740" t="s">
        <v>165</v>
      </c>
      <c r="D20" s="741"/>
      <c r="E20" s="253">
        <v>0</v>
      </c>
      <c r="F20" s="663"/>
      <c r="G20" s="254"/>
      <c r="H20" s="255"/>
      <c r="I20" s="250"/>
      <c r="J20" s="256"/>
      <c r="K20" s="250"/>
      <c r="M20" s="251" t="s">
        <v>165</v>
      </c>
      <c r="O20" s="240"/>
    </row>
    <row r="21" spans="1:15" ht="12.75">
      <c r="A21" s="249"/>
      <c r="B21" s="252"/>
      <c r="C21" s="740" t="s">
        <v>166</v>
      </c>
      <c r="D21" s="741"/>
      <c r="E21" s="253">
        <v>43.8</v>
      </c>
      <c r="F21" s="663"/>
      <c r="G21" s="254"/>
      <c r="H21" s="255"/>
      <c r="I21" s="250"/>
      <c r="J21" s="256"/>
      <c r="K21" s="250"/>
      <c r="M21" s="251" t="s">
        <v>166</v>
      </c>
      <c r="O21" s="240"/>
    </row>
    <row r="22" spans="1:80" ht="12.75">
      <c r="A22" s="241">
        <v>6</v>
      </c>
      <c r="B22" s="242" t="s">
        <v>167</v>
      </c>
      <c r="C22" s="243" t="s">
        <v>168</v>
      </c>
      <c r="D22" s="244" t="s">
        <v>164</v>
      </c>
      <c r="E22" s="245">
        <v>13.14</v>
      </c>
      <c r="F22" s="662"/>
      <c r="G22" s="246">
        <f>E22*F22</f>
        <v>0</v>
      </c>
      <c r="H22" s="247">
        <v>0</v>
      </c>
      <c r="I22" s="248">
        <f>E22*H22</f>
        <v>0</v>
      </c>
      <c r="J22" s="247">
        <v>0</v>
      </c>
      <c r="K22" s="248">
        <f>E22*J22</f>
        <v>0</v>
      </c>
      <c r="O22" s="240">
        <v>2</v>
      </c>
      <c r="AA22" s="213">
        <v>1</v>
      </c>
      <c r="AB22" s="213">
        <v>1</v>
      </c>
      <c r="AC22" s="213">
        <v>1</v>
      </c>
      <c r="AZ22" s="213">
        <v>1</v>
      </c>
      <c r="BA22" s="213">
        <f>IF(AZ22=1,G22,0)</f>
        <v>0</v>
      </c>
      <c r="BB22" s="213">
        <f>IF(AZ22=2,G22,0)</f>
        <v>0</v>
      </c>
      <c r="BC22" s="213">
        <f>IF(AZ22=3,G22,0)</f>
        <v>0</v>
      </c>
      <c r="BD22" s="213">
        <f>IF(AZ22=4,G22,0)</f>
        <v>0</v>
      </c>
      <c r="BE22" s="213">
        <f>IF(AZ22=5,G22,0)</f>
        <v>0</v>
      </c>
      <c r="CA22" s="240">
        <v>1</v>
      </c>
      <c r="CB22" s="240">
        <v>1</v>
      </c>
    </row>
    <row r="23" spans="1:15" ht="12.75">
      <c r="A23" s="249"/>
      <c r="B23" s="252"/>
      <c r="C23" s="740" t="s">
        <v>165</v>
      </c>
      <c r="D23" s="741"/>
      <c r="E23" s="253">
        <v>0</v>
      </c>
      <c r="F23" s="663"/>
      <c r="G23" s="254"/>
      <c r="H23" s="255"/>
      <c r="I23" s="250"/>
      <c r="J23" s="256"/>
      <c r="K23" s="250"/>
      <c r="M23" s="251" t="s">
        <v>165</v>
      </c>
      <c r="O23" s="240"/>
    </row>
    <row r="24" spans="1:15" ht="12.75">
      <c r="A24" s="249"/>
      <c r="B24" s="252"/>
      <c r="C24" s="740" t="s">
        <v>169</v>
      </c>
      <c r="D24" s="741"/>
      <c r="E24" s="253">
        <v>13.14</v>
      </c>
      <c r="F24" s="663"/>
      <c r="G24" s="254"/>
      <c r="H24" s="255"/>
      <c r="I24" s="250"/>
      <c r="J24" s="256"/>
      <c r="K24" s="250"/>
      <c r="M24" s="251" t="s">
        <v>169</v>
      </c>
      <c r="O24" s="240"/>
    </row>
    <row r="25" spans="1:80" ht="12.75">
      <c r="A25" s="241">
        <v>7</v>
      </c>
      <c r="B25" s="242" t="s">
        <v>170</v>
      </c>
      <c r="C25" s="243" t="s">
        <v>171</v>
      </c>
      <c r="D25" s="244" t="s">
        <v>164</v>
      </c>
      <c r="E25" s="245">
        <v>43.8</v>
      </c>
      <c r="F25" s="662"/>
      <c r="G25" s="246">
        <f>E25*F25</f>
        <v>0</v>
      </c>
      <c r="H25" s="247">
        <v>0</v>
      </c>
      <c r="I25" s="248">
        <f>E25*H25</f>
        <v>0</v>
      </c>
      <c r="J25" s="247">
        <v>0</v>
      </c>
      <c r="K25" s="248">
        <f>E25*J25</f>
        <v>0</v>
      </c>
      <c r="O25" s="240">
        <v>2</v>
      </c>
      <c r="AA25" s="213">
        <v>1</v>
      </c>
      <c r="AB25" s="213">
        <v>1</v>
      </c>
      <c r="AC25" s="213">
        <v>1</v>
      </c>
      <c r="AZ25" s="213">
        <v>1</v>
      </c>
      <c r="BA25" s="213">
        <f>IF(AZ25=1,G25,0)</f>
        <v>0</v>
      </c>
      <c r="BB25" s="213">
        <f>IF(AZ25=2,G25,0)</f>
        <v>0</v>
      </c>
      <c r="BC25" s="213">
        <f>IF(AZ25=3,G25,0)</f>
        <v>0</v>
      </c>
      <c r="BD25" s="213">
        <f>IF(AZ25=4,G25,0)</f>
        <v>0</v>
      </c>
      <c r="BE25" s="213">
        <f>IF(AZ25=5,G25,0)</f>
        <v>0</v>
      </c>
      <c r="CA25" s="240">
        <v>1</v>
      </c>
      <c r="CB25" s="240">
        <v>1</v>
      </c>
    </row>
    <row r="26" spans="1:15" ht="12.75">
      <c r="A26" s="249"/>
      <c r="B26" s="252"/>
      <c r="C26" s="740" t="s">
        <v>172</v>
      </c>
      <c r="D26" s="741"/>
      <c r="E26" s="253">
        <v>0</v>
      </c>
      <c r="F26" s="663"/>
      <c r="G26" s="254"/>
      <c r="H26" s="255"/>
      <c r="I26" s="250"/>
      <c r="J26" s="256"/>
      <c r="K26" s="250"/>
      <c r="M26" s="251" t="s">
        <v>172</v>
      </c>
      <c r="O26" s="240"/>
    </row>
    <row r="27" spans="1:15" ht="12.75">
      <c r="A27" s="249"/>
      <c r="B27" s="252"/>
      <c r="C27" s="740" t="s">
        <v>173</v>
      </c>
      <c r="D27" s="741"/>
      <c r="E27" s="253">
        <v>43.8</v>
      </c>
      <c r="F27" s="663"/>
      <c r="G27" s="254"/>
      <c r="H27" s="255"/>
      <c r="I27" s="250"/>
      <c r="J27" s="256"/>
      <c r="K27" s="250"/>
      <c r="M27" s="251" t="s">
        <v>173</v>
      </c>
      <c r="O27" s="240"/>
    </row>
    <row r="28" spans="1:80" ht="12.75">
      <c r="A28" s="241">
        <v>8</v>
      </c>
      <c r="B28" s="242" t="s">
        <v>174</v>
      </c>
      <c r="C28" s="243" t="s">
        <v>175</v>
      </c>
      <c r="D28" s="244" t="s">
        <v>164</v>
      </c>
      <c r="E28" s="245">
        <v>43.8</v>
      </c>
      <c r="F28" s="662"/>
      <c r="G28" s="246">
        <f>E28*F28</f>
        <v>0</v>
      </c>
      <c r="H28" s="247">
        <v>0</v>
      </c>
      <c r="I28" s="248">
        <f>E28*H28</f>
        <v>0</v>
      </c>
      <c r="J28" s="247">
        <v>0</v>
      </c>
      <c r="K28" s="248">
        <f>E28*J28</f>
        <v>0</v>
      </c>
      <c r="O28" s="240">
        <v>2</v>
      </c>
      <c r="AA28" s="213">
        <v>1</v>
      </c>
      <c r="AB28" s="213">
        <v>1</v>
      </c>
      <c r="AC28" s="213">
        <v>1</v>
      </c>
      <c r="AZ28" s="213">
        <v>1</v>
      </c>
      <c r="BA28" s="213">
        <f>IF(AZ28=1,G28,0)</f>
        <v>0</v>
      </c>
      <c r="BB28" s="213">
        <f>IF(AZ28=2,G28,0)</f>
        <v>0</v>
      </c>
      <c r="BC28" s="213">
        <f>IF(AZ28=3,G28,0)</f>
        <v>0</v>
      </c>
      <c r="BD28" s="213">
        <f>IF(AZ28=4,G28,0)</f>
        <v>0</v>
      </c>
      <c r="BE28" s="213">
        <f>IF(AZ28=5,G28,0)</f>
        <v>0</v>
      </c>
      <c r="CA28" s="240">
        <v>1</v>
      </c>
      <c r="CB28" s="240">
        <v>1</v>
      </c>
    </row>
    <row r="29" spans="1:15" ht="12.75">
      <c r="A29" s="249"/>
      <c r="B29" s="252"/>
      <c r="C29" s="740" t="s">
        <v>172</v>
      </c>
      <c r="D29" s="741"/>
      <c r="E29" s="253">
        <v>0</v>
      </c>
      <c r="F29" s="663"/>
      <c r="G29" s="254"/>
      <c r="H29" s="255"/>
      <c r="I29" s="250"/>
      <c r="J29" s="256"/>
      <c r="K29" s="250"/>
      <c r="M29" s="251" t="s">
        <v>172</v>
      </c>
      <c r="O29" s="240"/>
    </row>
    <row r="30" spans="1:15" ht="12.75">
      <c r="A30" s="249"/>
      <c r="B30" s="252"/>
      <c r="C30" s="740" t="s">
        <v>173</v>
      </c>
      <c r="D30" s="741"/>
      <c r="E30" s="253">
        <v>43.8</v>
      </c>
      <c r="F30" s="663"/>
      <c r="G30" s="254"/>
      <c r="H30" s="255"/>
      <c r="I30" s="250"/>
      <c r="J30" s="256"/>
      <c r="K30" s="250"/>
      <c r="M30" s="251" t="s">
        <v>173</v>
      </c>
      <c r="O30" s="240"/>
    </row>
    <row r="31" spans="1:80" ht="12.75">
      <c r="A31" s="241">
        <v>9</v>
      </c>
      <c r="B31" s="242" t="s">
        <v>176</v>
      </c>
      <c r="C31" s="243" t="s">
        <v>177</v>
      </c>
      <c r="D31" s="244" t="s">
        <v>164</v>
      </c>
      <c r="E31" s="245">
        <v>43.8</v>
      </c>
      <c r="F31" s="662"/>
      <c r="G31" s="246">
        <f>E31*F31</f>
        <v>0</v>
      </c>
      <c r="H31" s="247">
        <v>0</v>
      </c>
      <c r="I31" s="248">
        <f>E31*H31</f>
        <v>0</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2"/>
      <c r="C32" s="740" t="s">
        <v>172</v>
      </c>
      <c r="D32" s="741"/>
      <c r="E32" s="253">
        <v>0</v>
      </c>
      <c r="F32" s="663"/>
      <c r="G32" s="254"/>
      <c r="H32" s="255"/>
      <c r="I32" s="250"/>
      <c r="J32" s="256"/>
      <c r="K32" s="250"/>
      <c r="M32" s="251" t="s">
        <v>172</v>
      </c>
      <c r="O32" s="240"/>
    </row>
    <row r="33" spans="1:15" ht="12.75">
      <c r="A33" s="249"/>
      <c r="B33" s="252"/>
      <c r="C33" s="740" t="s">
        <v>173</v>
      </c>
      <c r="D33" s="741"/>
      <c r="E33" s="253">
        <v>43.8</v>
      </c>
      <c r="F33" s="663"/>
      <c r="G33" s="254"/>
      <c r="H33" s="255"/>
      <c r="I33" s="250"/>
      <c r="J33" s="256"/>
      <c r="K33" s="250"/>
      <c r="M33" s="251" t="s">
        <v>173</v>
      </c>
      <c r="O33" s="240"/>
    </row>
    <row r="34" spans="1:80" ht="12.75">
      <c r="A34" s="241">
        <v>10</v>
      </c>
      <c r="B34" s="242" t="s">
        <v>178</v>
      </c>
      <c r="C34" s="243" t="s">
        <v>179</v>
      </c>
      <c r="D34" s="244" t="s">
        <v>164</v>
      </c>
      <c r="E34" s="245">
        <v>5.75</v>
      </c>
      <c r="F34" s="662"/>
      <c r="G34" s="246">
        <f>E34*F34</f>
        <v>0</v>
      </c>
      <c r="H34" s="247">
        <v>0</v>
      </c>
      <c r="I34" s="248">
        <f>E34*H34</f>
        <v>0</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2"/>
      <c r="C35" s="740" t="s">
        <v>152</v>
      </c>
      <c r="D35" s="741"/>
      <c r="E35" s="253">
        <v>0</v>
      </c>
      <c r="F35" s="663"/>
      <c r="G35" s="254"/>
      <c r="H35" s="255"/>
      <c r="I35" s="250"/>
      <c r="J35" s="256"/>
      <c r="K35" s="250"/>
      <c r="M35" s="251" t="s">
        <v>152</v>
      </c>
      <c r="O35" s="240"/>
    </row>
    <row r="36" spans="1:15" ht="12.75">
      <c r="A36" s="249"/>
      <c r="B36" s="252"/>
      <c r="C36" s="740" t="s">
        <v>180</v>
      </c>
      <c r="D36" s="741"/>
      <c r="E36" s="253">
        <v>5.75</v>
      </c>
      <c r="F36" s="663"/>
      <c r="G36" s="254"/>
      <c r="H36" s="255"/>
      <c r="I36" s="250"/>
      <c r="J36" s="256"/>
      <c r="K36" s="250"/>
      <c r="M36" s="251" t="s">
        <v>180</v>
      </c>
      <c r="O36" s="240"/>
    </row>
    <row r="37" spans="1:80" ht="12.75">
      <c r="A37" s="241">
        <v>11</v>
      </c>
      <c r="B37" s="242" t="s">
        <v>181</v>
      </c>
      <c r="C37" s="243" t="s">
        <v>182</v>
      </c>
      <c r="D37" s="244" t="s">
        <v>151</v>
      </c>
      <c r="E37" s="245">
        <v>11.5</v>
      </c>
      <c r="F37" s="662"/>
      <c r="G37" s="246">
        <f>E37*F37</f>
        <v>0</v>
      </c>
      <c r="H37" s="247">
        <v>0.0005</v>
      </c>
      <c r="I37" s="248">
        <f>E37*H37</f>
        <v>0.00575</v>
      </c>
      <c r="J37" s="247">
        <v>0</v>
      </c>
      <c r="K37" s="248">
        <f>E37*J37</f>
        <v>0</v>
      </c>
      <c r="O37" s="240">
        <v>2</v>
      </c>
      <c r="AA37" s="213">
        <v>1</v>
      </c>
      <c r="AB37" s="213">
        <v>1</v>
      </c>
      <c r="AC37" s="213">
        <v>1</v>
      </c>
      <c r="AZ37" s="213">
        <v>1</v>
      </c>
      <c r="BA37" s="213">
        <f>IF(AZ37=1,G37,0)</f>
        <v>0</v>
      </c>
      <c r="BB37" s="213">
        <f>IF(AZ37=2,G37,0)</f>
        <v>0</v>
      </c>
      <c r="BC37" s="213">
        <f>IF(AZ37=3,G37,0)</f>
        <v>0</v>
      </c>
      <c r="BD37" s="213">
        <f>IF(AZ37=4,G37,0)</f>
        <v>0</v>
      </c>
      <c r="BE37" s="213">
        <f>IF(AZ37=5,G37,0)</f>
        <v>0</v>
      </c>
      <c r="CA37" s="240">
        <v>1</v>
      </c>
      <c r="CB37" s="240">
        <v>1</v>
      </c>
    </row>
    <row r="38" spans="1:15" ht="12.75">
      <c r="A38" s="249"/>
      <c r="B38" s="252"/>
      <c r="C38" s="740" t="s">
        <v>152</v>
      </c>
      <c r="D38" s="741"/>
      <c r="E38" s="253">
        <v>0</v>
      </c>
      <c r="F38" s="663"/>
      <c r="G38" s="254"/>
      <c r="H38" s="255"/>
      <c r="I38" s="250"/>
      <c r="J38" s="256"/>
      <c r="K38" s="250"/>
      <c r="M38" s="251" t="s">
        <v>152</v>
      </c>
      <c r="O38" s="240"/>
    </row>
    <row r="39" spans="1:15" ht="12.75">
      <c r="A39" s="249"/>
      <c r="B39" s="252"/>
      <c r="C39" s="740" t="s">
        <v>183</v>
      </c>
      <c r="D39" s="741"/>
      <c r="E39" s="253">
        <v>11.5</v>
      </c>
      <c r="F39" s="663"/>
      <c r="G39" s="254"/>
      <c r="H39" s="255"/>
      <c r="I39" s="250"/>
      <c r="J39" s="256"/>
      <c r="K39" s="250"/>
      <c r="M39" s="251" t="s">
        <v>183</v>
      </c>
      <c r="O39" s="240"/>
    </row>
    <row r="40" spans="1:80" ht="12.75">
      <c r="A40" s="241">
        <v>12</v>
      </c>
      <c r="B40" s="242" t="s">
        <v>184</v>
      </c>
      <c r="C40" s="243" t="s">
        <v>185</v>
      </c>
      <c r="D40" s="244" t="s">
        <v>164</v>
      </c>
      <c r="E40" s="245">
        <v>43.8</v>
      </c>
      <c r="F40" s="662"/>
      <c r="G40" s="246">
        <f>E40*F40</f>
        <v>0</v>
      </c>
      <c r="H40" s="247">
        <v>0</v>
      </c>
      <c r="I40" s="248">
        <f>E40*H40</f>
        <v>0</v>
      </c>
      <c r="J40" s="247">
        <v>0</v>
      </c>
      <c r="K40" s="248">
        <f>E40*J40</f>
        <v>0</v>
      </c>
      <c r="O40" s="240">
        <v>2</v>
      </c>
      <c r="AA40" s="213">
        <v>1</v>
      </c>
      <c r="AB40" s="213">
        <v>1</v>
      </c>
      <c r="AC40" s="213">
        <v>1</v>
      </c>
      <c r="AZ40" s="213">
        <v>1</v>
      </c>
      <c r="BA40" s="213">
        <f>IF(AZ40=1,G40,0)</f>
        <v>0</v>
      </c>
      <c r="BB40" s="213">
        <f>IF(AZ40=2,G40,0)</f>
        <v>0</v>
      </c>
      <c r="BC40" s="213">
        <f>IF(AZ40=3,G40,0)</f>
        <v>0</v>
      </c>
      <c r="BD40" s="213">
        <f>IF(AZ40=4,G40,0)</f>
        <v>0</v>
      </c>
      <c r="BE40" s="213">
        <f>IF(AZ40=5,G40,0)</f>
        <v>0</v>
      </c>
      <c r="CA40" s="240">
        <v>1</v>
      </c>
      <c r="CB40" s="240">
        <v>1</v>
      </c>
    </row>
    <row r="41" spans="1:15" ht="12.75">
      <c r="A41" s="249"/>
      <c r="B41" s="252"/>
      <c r="C41" s="740" t="s">
        <v>172</v>
      </c>
      <c r="D41" s="741"/>
      <c r="E41" s="253">
        <v>0</v>
      </c>
      <c r="F41" s="663"/>
      <c r="G41" s="254"/>
      <c r="H41" s="255"/>
      <c r="I41" s="250"/>
      <c r="J41" s="256"/>
      <c r="K41" s="250"/>
      <c r="M41" s="251" t="s">
        <v>172</v>
      </c>
      <c r="O41" s="240"/>
    </row>
    <row r="42" spans="1:15" ht="12.75">
      <c r="A42" s="249"/>
      <c r="B42" s="252"/>
      <c r="C42" s="740" t="s">
        <v>173</v>
      </c>
      <c r="D42" s="741"/>
      <c r="E42" s="253">
        <v>43.8</v>
      </c>
      <c r="F42" s="663"/>
      <c r="G42" s="254"/>
      <c r="H42" s="255"/>
      <c r="I42" s="250"/>
      <c r="J42" s="256"/>
      <c r="K42" s="250"/>
      <c r="M42" s="251" t="s">
        <v>173</v>
      </c>
      <c r="O42" s="240"/>
    </row>
    <row r="43" spans="1:57" ht="12.75">
      <c r="A43" s="257"/>
      <c r="B43" s="258" t="s">
        <v>102</v>
      </c>
      <c r="C43" s="259" t="s">
        <v>148</v>
      </c>
      <c r="D43" s="260"/>
      <c r="E43" s="261"/>
      <c r="F43" s="664"/>
      <c r="G43" s="263">
        <f>SUM(G7:G42)</f>
        <v>0</v>
      </c>
      <c r="H43" s="264"/>
      <c r="I43" s="265">
        <f>SUM(I7:I42)</f>
        <v>0.00575</v>
      </c>
      <c r="J43" s="264"/>
      <c r="K43" s="265">
        <f>SUM(K7:K42)</f>
        <v>-32.125</v>
      </c>
      <c r="O43" s="240">
        <v>4</v>
      </c>
      <c r="BA43" s="266">
        <f>SUM(BA7:BA42)</f>
        <v>0</v>
      </c>
      <c r="BB43" s="266">
        <f>SUM(BB7:BB42)</f>
        <v>0</v>
      </c>
      <c r="BC43" s="266">
        <f>SUM(BC7:BC42)</f>
        <v>0</v>
      </c>
      <c r="BD43" s="266">
        <f>SUM(BD7:BD42)</f>
        <v>0</v>
      </c>
      <c r="BE43" s="266">
        <f>SUM(BE7:BE42)</f>
        <v>0</v>
      </c>
    </row>
    <row r="44" spans="1:15" ht="12.75">
      <c r="A44" s="230" t="s">
        <v>98</v>
      </c>
      <c r="B44" s="231" t="s">
        <v>186</v>
      </c>
      <c r="C44" s="232" t="s">
        <v>187</v>
      </c>
      <c r="D44" s="233"/>
      <c r="E44" s="234"/>
      <c r="F44" s="665"/>
      <c r="G44" s="235"/>
      <c r="H44" s="236"/>
      <c r="I44" s="237"/>
      <c r="J44" s="238"/>
      <c r="K44" s="239"/>
      <c r="O44" s="240">
        <v>1</v>
      </c>
    </row>
    <row r="45" spans="1:80" ht="12.75">
      <c r="A45" s="241">
        <v>13</v>
      </c>
      <c r="B45" s="242" t="s">
        <v>189</v>
      </c>
      <c r="C45" s="243" t="s">
        <v>190</v>
      </c>
      <c r="D45" s="244" t="s">
        <v>164</v>
      </c>
      <c r="E45" s="245">
        <v>0.9</v>
      </c>
      <c r="F45" s="662"/>
      <c r="G45" s="246">
        <f>E45*F45</f>
        <v>0</v>
      </c>
      <c r="H45" s="247">
        <v>1.32834</v>
      </c>
      <c r="I45" s="248">
        <f>E45*H45</f>
        <v>1.1955060000000002</v>
      </c>
      <c r="J45" s="247">
        <v>0</v>
      </c>
      <c r="K45" s="248">
        <f>E45*J45</f>
        <v>0</v>
      </c>
      <c r="O45" s="240">
        <v>2</v>
      </c>
      <c r="AA45" s="213">
        <v>1</v>
      </c>
      <c r="AB45" s="213">
        <v>1</v>
      </c>
      <c r="AC45" s="213">
        <v>1</v>
      </c>
      <c r="AZ45" s="213">
        <v>1</v>
      </c>
      <c r="BA45" s="213">
        <f>IF(AZ45=1,G45,0)</f>
        <v>0</v>
      </c>
      <c r="BB45" s="213">
        <f>IF(AZ45=2,G45,0)</f>
        <v>0</v>
      </c>
      <c r="BC45" s="213">
        <f>IF(AZ45=3,G45,0)</f>
        <v>0</v>
      </c>
      <c r="BD45" s="213">
        <f>IF(AZ45=4,G45,0)</f>
        <v>0</v>
      </c>
      <c r="BE45" s="213">
        <f>IF(AZ45=5,G45,0)</f>
        <v>0</v>
      </c>
      <c r="CA45" s="240">
        <v>1</v>
      </c>
      <c r="CB45" s="240">
        <v>1</v>
      </c>
    </row>
    <row r="46" spans="1:15" ht="12.75">
      <c r="A46" s="249"/>
      <c r="B46" s="252"/>
      <c r="C46" s="740" t="s">
        <v>152</v>
      </c>
      <c r="D46" s="741"/>
      <c r="E46" s="253">
        <v>0</v>
      </c>
      <c r="F46" s="663"/>
      <c r="G46" s="254"/>
      <c r="H46" s="255"/>
      <c r="I46" s="250"/>
      <c r="J46" s="256"/>
      <c r="K46" s="250"/>
      <c r="M46" s="251" t="s">
        <v>152</v>
      </c>
      <c r="O46" s="240"/>
    </row>
    <row r="47" spans="1:15" ht="12.75">
      <c r="A47" s="249"/>
      <c r="B47" s="252"/>
      <c r="C47" s="740" t="s">
        <v>191</v>
      </c>
      <c r="D47" s="741"/>
      <c r="E47" s="253">
        <v>0.9</v>
      </c>
      <c r="F47" s="663"/>
      <c r="G47" s="254"/>
      <c r="H47" s="255"/>
      <c r="I47" s="250"/>
      <c r="J47" s="256"/>
      <c r="K47" s="250"/>
      <c r="M47" s="251" t="s">
        <v>191</v>
      </c>
      <c r="O47" s="240"/>
    </row>
    <row r="48" spans="1:57" ht="12.75">
      <c r="A48" s="257"/>
      <c r="B48" s="258" t="s">
        <v>102</v>
      </c>
      <c r="C48" s="259" t="s">
        <v>188</v>
      </c>
      <c r="D48" s="260"/>
      <c r="E48" s="261"/>
      <c r="F48" s="664"/>
      <c r="G48" s="263">
        <f>SUM(G44:G47)</f>
        <v>0</v>
      </c>
      <c r="H48" s="264"/>
      <c r="I48" s="265">
        <f>SUM(I44:I47)</f>
        <v>1.1955060000000002</v>
      </c>
      <c r="J48" s="264"/>
      <c r="K48" s="265">
        <f>SUM(K44:K47)</f>
        <v>0</v>
      </c>
      <c r="O48" s="240">
        <v>4</v>
      </c>
      <c r="BA48" s="266">
        <f>SUM(BA44:BA47)</f>
        <v>0</v>
      </c>
      <c r="BB48" s="266">
        <f>SUM(BB44:BB47)</f>
        <v>0</v>
      </c>
      <c r="BC48" s="266">
        <f>SUM(BC44:BC47)</f>
        <v>0</v>
      </c>
      <c r="BD48" s="266">
        <f>SUM(BD44:BD47)</f>
        <v>0</v>
      </c>
      <c r="BE48" s="266">
        <f>SUM(BE44:BE47)</f>
        <v>0</v>
      </c>
    </row>
    <row r="49" spans="1:15" ht="12.75">
      <c r="A49" s="230" t="s">
        <v>98</v>
      </c>
      <c r="B49" s="231" t="s">
        <v>192</v>
      </c>
      <c r="C49" s="232" t="s">
        <v>193</v>
      </c>
      <c r="D49" s="233"/>
      <c r="E49" s="234"/>
      <c r="F49" s="665"/>
      <c r="G49" s="235"/>
      <c r="H49" s="236"/>
      <c r="I49" s="237"/>
      <c r="J49" s="238"/>
      <c r="K49" s="239"/>
      <c r="O49" s="240">
        <v>1</v>
      </c>
    </row>
    <row r="50" spans="1:80" ht="12.75">
      <c r="A50" s="241">
        <v>14</v>
      </c>
      <c r="B50" s="242" t="s">
        <v>195</v>
      </c>
      <c r="C50" s="243" t="s">
        <v>196</v>
      </c>
      <c r="D50" s="244" t="s">
        <v>151</v>
      </c>
      <c r="E50" s="245">
        <v>5</v>
      </c>
      <c r="F50" s="662"/>
      <c r="G50" s="246">
        <f>E50*F50</f>
        <v>0</v>
      </c>
      <c r="H50" s="247">
        <v>0.2205</v>
      </c>
      <c r="I50" s="248">
        <f>E50*H50</f>
        <v>1.1025</v>
      </c>
      <c r="J50" s="247">
        <v>0</v>
      </c>
      <c r="K50" s="248">
        <f>E50*J50</f>
        <v>0</v>
      </c>
      <c r="O50" s="240">
        <v>2</v>
      </c>
      <c r="AA50" s="213">
        <v>1</v>
      </c>
      <c r="AB50" s="213">
        <v>1</v>
      </c>
      <c r="AC50" s="213">
        <v>1</v>
      </c>
      <c r="AZ50" s="213">
        <v>1</v>
      </c>
      <c r="BA50" s="213">
        <f>IF(AZ50=1,G50,0)</f>
        <v>0</v>
      </c>
      <c r="BB50" s="213">
        <f>IF(AZ50=2,G50,0)</f>
        <v>0</v>
      </c>
      <c r="BC50" s="213">
        <f>IF(AZ50=3,G50,0)</f>
        <v>0</v>
      </c>
      <c r="BD50" s="213">
        <f>IF(AZ50=4,G50,0)</f>
        <v>0</v>
      </c>
      <c r="BE50" s="213">
        <f>IF(AZ50=5,G50,0)</f>
        <v>0</v>
      </c>
      <c r="CA50" s="240">
        <v>1</v>
      </c>
      <c r="CB50" s="240">
        <v>1</v>
      </c>
    </row>
    <row r="51" spans="1:15" ht="12.75">
      <c r="A51" s="249"/>
      <c r="B51" s="252"/>
      <c r="C51" s="740" t="s">
        <v>152</v>
      </c>
      <c r="D51" s="741"/>
      <c r="E51" s="253">
        <v>0</v>
      </c>
      <c r="F51" s="663"/>
      <c r="G51" s="254"/>
      <c r="H51" s="255"/>
      <c r="I51" s="250"/>
      <c r="J51" s="256"/>
      <c r="K51" s="250"/>
      <c r="M51" s="251" t="s">
        <v>152</v>
      </c>
      <c r="O51" s="240"/>
    </row>
    <row r="52" spans="1:15" ht="12.75">
      <c r="A52" s="249"/>
      <c r="B52" s="252"/>
      <c r="C52" s="740" t="s">
        <v>156</v>
      </c>
      <c r="D52" s="741"/>
      <c r="E52" s="253">
        <v>5</v>
      </c>
      <c r="F52" s="663"/>
      <c r="G52" s="254"/>
      <c r="H52" s="255"/>
      <c r="I52" s="250"/>
      <c r="J52" s="256"/>
      <c r="K52" s="250"/>
      <c r="M52" s="251" t="s">
        <v>156</v>
      </c>
      <c r="O52" s="240"/>
    </row>
    <row r="53" spans="1:80" ht="12.75">
      <c r="A53" s="241">
        <v>15</v>
      </c>
      <c r="B53" s="242" t="s">
        <v>197</v>
      </c>
      <c r="C53" s="243" t="s">
        <v>198</v>
      </c>
      <c r="D53" s="244" t="s">
        <v>151</v>
      </c>
      <c r="E53" s="245">
        <v>5</v>
      </c>
      <c r="F53" s="662"/>
      <c r="G53" s="246">
        <f>E53*F53</f>
        <v>0</v>
      </c>
      <c r="H53" s="247">
        <v>0.05545</v>
      </c>
      <c r="I53" s="248">
        <f>E53*H53</f>
        <v>0.27725</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12.75">
      <c r="A54" s="249"/>
      <c r="B54" s="252"/>
      <c r="C54" s="740" t="s">
        <v>152</v>
      </c>
      <c r="D54" s="741"/>
      <c r="E54" s="253">
        <v>0</v>
      </c>
      <c r="F54" s="663"/>
      <c r="G54" s="254"/>
      <c r="H54" s="255"/>
      <c r="I54" s="250"/>
      <c r="J54" s="256"/>
      <c r="K54" s="250"/>
      <c r="M54" s="251" t="s">
        <v>152</v>
      </c>
      <c r="O54" s="240"/>
    </row>
    <row r="55" spans="1:15" ht="12.75">
      <c r="A55" s="249"/>
      <c r="B55" s="252"/>
      <c r="C55" s="740" t="s">
        <v>156</v>
      </c>
      <c r="D55" s="741"/>
      <c r="E55" s="253">
        <v>5</v>
      </c>
      <c r="F55" s="663"/>
      <c r="G55" s="254"/>
      <c r="H55" s="255"/>
      <c r="I55" s="250"/>
      <c r="J55" s="256"/>
      <c r="K55" s="250"/>
      <c r="M55" s="251" t="s">
        <v>156</v>
      </c>
      <c r="O55" s="240"/>
    </row>
    <row r="56" spans="1:57" ht="12.75">
      <c r="A56" s="257"/>
      <c r="B56" s="258" t="s">
        <v>102</v>
      </c>
      <c r="C56" s="259" t="s">
        <v>194</v>
      </c>
      <c r="D56" s="260"/>
      <c r="E56" s="261"/>
      <c r="F56" s="664"/>
      <c r="G56" s="263">
        <f>SUM(G49:G55)</f>
        <v>0</v>
      </c>
      <c r="H56" s="264"/>
      <c r="I56" s="265">
        <f>SUM(I49:I55)</f>
        <v>1.37975</v>
      </c>
      <c r="J56" s="264"/>
      <c r="K56" s="265">
        <f>SUM(K49:K55)</f>
        <v>0</v>
      </c>
      <c r="O56" s="240">
        <v>4</v>
      </c>
      <c r="BA56" s="266">
        <f>SUM(BA49:BA55)</f>
        <v>0</v>
      </c>
      <c r="BB56" s="266">
        <f>SUM(BB49:BB55)</f>
        <v>0</v>
      </c>
      <c r="BC56" s="266">
        <f>SUM(BC49:BC55)</f>
        <v>0</v>
      </c>
      <c r="BD56" s="266">
        <f>SUM(BD49:BD55)</f>
        <v>0</v>
      </c>
      <c r="BE56" s="266">
        <f>SUM(BE49:BE55)</f>
        <v>0</v>
      </c>
    </row>
    <row r="57" spans="1:15" ht="12.75">
      <c r="A57" s="230" t="s">
        <v>98</v>
      </c>
      <c r="B57" s="231" t="s">
        <v>199</v>
      </c>
      <c r="C57" s="232" t="s">
        <v>200</v>
      </c>
      <c r="D57" s="233"/>
      <c r="E57" s="234"/>
      <c r="F57" s="665"/>
      <c r="G57" s="235"/>
      <c r="H57" s="236"/>
      <c r="I57" s="237"/>
      <c r="J57" s="238"/>
      <c r="K57" s="239"/>
      <c r="O57" s="240">
        <v>1</v>
      </c>
    </row>
    <row r="58" spans="1:80" ht="12.75">
      <c r="A58" s="241">
        <v>16</v>
      </c>
      <c r="B58" s="242" t="s">
        <v>202</v>
      </c>
      <c r="C58" s="243" t="s">
        <v>203</v>
      </c>
      <c r="D58" s="244" t="s">
        <v>151</v>
      </c>
      <c r="E58" s="245">
        <v>6.4736</v>
      </c>
      <c r="F58" s="662"/>
      <c r="G58" s="246">
        <f>E58*F58</f>
        <v>0</v>
      </c>
      <c r="H58" s="247">
        <v>0.01722</v>
      </c>
      <c r="I58" s="248">
        <f>E58*H58</f>
        <v>0.11147539199999999</v>
      </c>
      <c r="J58" s="247">
        <v>0</v>
      </c>
      <c r="K58" s="248">
        <f>E58*J58</f>
        <v>0</v>
      </c>
      <c r="O58" s="240">
        <v>2</v>
      </c>
      <c r="AA58" s="213">
        <v>1</v>
      </c>
      <c r="AB58" s="213">
        <v>1</v>
      </c>
      <c r="AC58" s="213">
        <v>1</v>
      </c>
      <c r="AZ58" s="213">
        <v>1</v>
      </c>
      <c r="BA58" s="213">
        <f>IF(AZ58=1,G58,0)</f>
        <v>0</v>
      </c>
      <c r="BB58" s="213">
        <f>IF(AZ58=2,G58,0)</f>
        <v>0</v>
      </c>
      <c r="BC58" s="213">
        <f>IF(AZ58=3,G58,0)</f>
        <v>0</v>
      </c>
      <c r="BD58" s="213">
        <f>IF(AZ58=4,G58,0)</f>
        <v>0</v>
      </c>
      <c r="BE58" s="213">
        <f>IF(AZ58=5,G58,0)</f>
        <v>0</v>
      </c>
      <c r="CA58" s="240">
        <v>1</v>
      </c>
      <c r="CB58" s="240">
        <v>1</v>
      </c>
    </row>
    <row r="59" spans="1:15" ht="12.75">
      <c r="A59" s="249"/>
      <c r="B59" s="252"/>
      <c r="C59" s="740" t="s">
        <v>152</v>
      </c>
      <c r="D59" s="741"/>
      <c r="E59" s="253">
        <v>0</v>
      </c>
      <c r="F59" s="663"/>
      <c r="G59" s="254"/>
      <c r="H59" s="255"/>
      <c r="I59" s="250"/>
      <c r="J59" s="256"/>
      <c r="K59" s="250"/>
      <c r="M59" s="251" t="s">
        <v>152</v>
      </c>
      <c r="O59" s="240"/>
    </row>
    <row r="60" spans="1:15" ht="12.75">
      <c r="A60" s="249"/>
      <c r="B60" s="252"/>
      <c r="C60" s="740" t="s">
        <v>204</v>
      </c>
      <c r="D60" s="741"/>
      <c r="E60" s="253">
        <v>6.4736</v>
      </c>
      <c r="F60" s="663"/>
      <c r="G60" s="254"/>
      <c r="H60" s="255"/>
      <c r="I60" s="250"/>
      <c r="J60" s="256"/>
      <c r="K60" s="250"/>
      <c r="M60" s="251" t="s">
        <v>204</v>
      </c>
      <c r="O60" s="240"/>
    </row>
    <row r="61" spans="1:57" ht="12.75">
      <c r="A61" s="257"/>
      <c r="B61" s="258" t="s">
        <v>102</v>
      </c>
      <c r="C61" s="259" t="s">
        <v>201</v>
      </c>
      <c r="D61" s="260"/>
      <c r="E61" s="261"/>
      <c r="F61" s="664"/>
      <c r="G61" s="263">
        <f>SUM(G57:G60)</f>
        <v>0</v>
      </c>
      <c r="H61" s="264"/>
      <c r="I61" s="265">
        <f>SUM(I57:I60)</f>
        <v>0.11147539199999999</v>
      </c>
      <c r="J61" s="264"/>
      <c r="K61" s="265">
        <f>SUM(K57:K60)</f>
        <v>0</v>
      </c>
      <c r="O61" s="240">
        <v>4</v>
      </c>
      <c r="BA61" s="266">
        <f>SUM(BA57:BA60)</f>
        <v>0</v>
      </c>
      <c r="BB61" s="266">
        <f>SUM(BB57:BB60)</f>
        <v>0</v>
      </c>
      <c r="BC61" s="266">
        <f>SUM(BC57:BC60)</f>
        <v>0</v>
      </c>
      <c r="BD61" s="266">
        <f>SUM(BD57:BD60)</f>
        <v>0</v>
      </c>
      <c r="BE61" s="266">
        <f>SUM(BE57:BE60)</f>
        <v>0</v>
      </c>
    </row>
    <row r="62" spans="1:15" ht="12.75">
      <c r="A62" s="230" t="s">
        <v>98</v>
      </c>
      <c r="B62" s="231" t="s">
        <v>205</v>
      </c>
      <c r="C62" s="232" t="s">
        <v>206</v>
      </c>
      <c r="D62" s="233"/>
      <c r="E62" s="234"/>
      <c r="F62" s="665"/>
      <c r="G62" s="235"/>
      <c r="H62" s="236"/>
      <c r="I62" s="237"/>
      <c r="J62" s="238"/>
      <c r="K62" s="239"/>
      <c r="O62" s="240">
        <v>1</v>
      </c>
    </row>
    <row r="63" spans="1:80" ht="22.5">
      <c r="A63" s="241">
        <v>17</v>
      </c>
      <c r="B63" s="242" t="s">
        <v>208</v>
      </c>
      <c r="C63" s="243" t="s">
        <v>209</v>
      </c>
      <c r="D63" s="244" t="s">
        <v>210</v>
      </c>
      <c r="E63" s="245">
        <v>46</v>
      </c>
      <c r="F63" s="662"/>
      <c r="G63" s="246">
        <f>E63*F63</f>
        <v>0</v>
      </c>
      <c r="H63" s="247">
        <v>0</v>
      </c>
      <c r="I63" s="248">
        <f>E63*H63</f>
        <v>0</v>
      </c>
      <c r="J63" s="247"/>
      <c r="K63" s="248">
        <f>E63*J63</f>
        <v>0</v>
      </c>
      <c r="O63" s="240">
        <v>2</v>
      </c>
      <c r="AA63" s="213">
        <v>12</v>
      </c>
      <c r="AB63" s="213">
        <v>0</v>
      </c>
      <c r="AC63" s="213">
        <v>96</v>
      </c>
      <c r="AZ63" s="213">
        <v>1</v>
      </c>
      <c r="BA63" s="213">
        <f>IF(AZ63=1,G63,0)</f>
        <v>0</v>
      </c>
      <c r="BB63" s="213">
        <f>IF(AZ63=2,G63,0)</f>
        <v>0</v>
      </c>
      <c r="BC63" s="213">
        <f>IF(AZ63=3,G63,0)</f>
        <v>0</v>
      </c>
      <c r="BD63" s="213">
        <f>IF(AZ63=4,G63,0)</f>
        <v>0</v>
      </c>
      <c r="BE63" s="213">
        <f>IF(AZ63=5,G63,0)</f>
        <v>0</v>
      </c>
      <c r="CA63" s="240">
        <v>12</v>
      </c>
      <c r="CB63" s="240">
        <v>0</v>
      </c>
    </row>
    <row r="64" spans="1:80" ht="22.5">
      <c r="A64" s="241">
        <v>18</v>
      </c>
      <c r="B64" s="242" t="s">
        <v>211</v>
      </c>
      <c r="C64" s="243" t="s">
        <v>212</v>
      </c>
      <c r="D64" s="244" t="s">
        <v>114</v>
      </c>
      <c r="E64" s="245">
        <v>1</v>
      </c>
      <c r="F64" s="662"/>
      <c r="G64" s="246">
        <f>E64*F64</f>
        <v>0</v>
      </c>
      <c r="H64" s="247">
        <v>0.00121</v>
      </c>
      <c r="I64" s="248">
        <f>E64*H64</f>
        <v>0.00121</v>
      </c>
      <c r="J64" s="247"/>
      <c r="K64" s="248">
        <f>E64*J64</f>
        <v>0</v>
      </c>
      <c r="O64" s="240">
        <v>2</v>
      </c>
      <c r="AA64" s="213">
        <v>12</v>
      </c>
      <c r="AB64" s="213">
        <v>0</v>
      </c>
      <c r="AC64" s="213">
        <v>84</v>
      </c>
      <c r="AZ64" s="213">
        <v>1</v>
      </c>
      <c r="BA64" s="213">
        <f>IF(AZ64=1,G64,0)</f>
        <v>0</v>
      </c>
      <c r="BB64" s="213">
        <f>IF(AZ64=2,G64,0)</f>
        <v>0</v>
      </c>
      <c r="BC64" s="213">
        <f>IF(AZ64=3,G64,0)</f>
        <v>0</v>
      </c>
      <c r="BD64" s="213">
        <f>IF(AZ64=4,G64,0)</f>
        <v>0</v>
      </c>
      <c r="BE64" s="213">
        <f>IF(AZ64=5,G64,0)</f>
        <v>0</v>
      </c>
      <c r="CA64" s="240">
        <v>12</v>
      </c>
      <c r="CB64" s="240">
        <v>0</v>
      </c>
    </row>
    <row r="65" spans="1:57" ht="12.75">
      <c r="A65" s="257"/>
      <c r="B65" s="258" t="s">
        <v>102</v>
      </c>
      <c r="C65" s="259" t="s">
        <v>207</v>
      </c>
      <c r="D65" s="260"/>
      <c r="E65" s="261"/>
      <c r="F65" s="664"/>
      <c r="G65" s="263">
        <f>SUM(G62:G64)</f>
        <v>0</v>
      </c>
      <c r="H65" s="264"/>
      <c r="I65" s="265">
        <f>SUM(I62:I64)</f>
        <v>0.00121</v>
      </c>
      <c r="J65" s="264"/>
      <c r="K65" s="265">
        <f>SUM(K62:K64)</f>
        <v>0</v>
      </c>
      <c r="O65" s="240">
        <v>4</v>
      </c>
      <c r="BA65" s="266">
        <f>SUM(BA62:BA64)</f>
        <v>0</v>
      </c>
      <c r="BB65" s="266">
        <f>SUM(BB62:BB64)</f>
        <v>0</v>
      </c>
      <c r="BC65" s="266">
        <f>SUM(BC62:BC64)</f>
        <v>0</v>
      </c>
      <c r="BD65" s="266">
        <f>SUM(BD62:BD64)</f>
        <v>0</v>
      </c>
      <c r="BE65" s="266">
        <f>SUM(BE62:BE64)</f>
        <v>0</v>
      </c>
    </row>
    <row r="66" spans="1:15" ht="12.75">
      <c r="A66" s="230" t="s">
        <v>98</v>
      </c>
      <c r="B66" s="231" t="s">
        <v>213</v>
      </c>
      <c r="C66" s="232" t="s">
        <v>214</v>
      </c>
      <c r="D66" s="233"/>
      <c r="E66" s="234"/>
      <c r="F66" s="665"/>
      <c r="G66" s="235"/>
      <c r="H66" s="236"/>
      <c r="I66" s="237"/>
      <c r="J66" s="238"/>
      <c r="K66" s="239"/>
      <c r="O66" s="240">
        <v>1</v>
      </c>
    </row>
    <row r="67" spans="1:80" ht="12.75">
      <c r="A67" s="241">
        <v>19</v>
      </c>
      <c r="B67" s="242" t="s">
        <v>216</v>
      </c>
      <c r="C67" s="243" t="s">
        <v>217</v>
      </c>
      <c r="D67" s="244" t="s">
        <v>164</v>
      </c>
      <c r="E67" s="245">
        <v>14.46</v>
      </c>
      <c r="F67" s="662"/>
      <c r="G67" s="246">
        <f>E67*F67</f>
        <v>0</v>
      </c>
      <c r="H67" s="247">
        <v>0</v>
      </c>
      <c r="I67" s="248">
        <f>E67*H67</f>
        <v>0</v>
      </c>
      <c r="J67" s="247">
        <v>-2</v>
      </c>
      <c r="K67" s="248">
        <f>E67*J67</f>
        <v>-28.92</v>
      </c>
      <c r="O67" s="240">
        <v>2</v>
      </c>
      <c r="AA67" s="213">
        <v>1</v>
      </c>
      <c r="AB67" s="213">
        <v>1</v>
      </c>
      <c r="AC67" s="213">
        <v>1</v>
      </c>
      <c r="AZ67" s="213">
        <v>1</v>
      </c>
      <c r="BA67" s="213">
        <f>IF(AZ67=1,G67,0)</f>
        <v>0</v>
      </c>
      <c r="BB67" s="213">
        <f>IF(AZ67=2,G67,0)</f>
        <v>0</v>
      </c>
      <c r="BC67" s="213">
        <f>IF(AZ67=3,G67,0)</f>
        <v>0</v>
      </c>
      <c r="BD67" s="213">
        <f>IF(AZ67=4,G67,0)</f>
        <v>0</v>
      </c>
      <c r="BE67" s="213">
        <f>IF(AZ67=5,G67,0)</f>
        <v>0</v>
      </c>
      <c r="CA67" s="240">
        <v>1</v>
      </c>
      <c r="CB67" s="240">
        <v>1</v>
      </c>
    </row>
    <row r="68" spans="1:15" ht="12.75">
      <c r="A68" s="249"/>
      <c r="B68" s="252"/>
      <c r="C68" s="740" t="s">
        <v>152</v>
      </c>
      <c r="D68" s="741"/>
      <c r="E68" s="253">
        <v>0</v>
      </c>
      <c r="F68" s="663"/>
      <c r="G68" s="254"/>
      <c r="H68" s="255"/>
      <c r="I68" s="250"/>
      <c r="J68" s="256"/>
      <c r="K68" s="250"/>
      <c r="M68" s="251" t="s">
        <v>152</v>
      </c>
      <c r="O68" s="240"/>
    </row>
    <row r="69" spans="1:15" ht="12.75">
      <c r="A69" s="249"/>
      <c r="B69" s="252"/>
      <c r="C69" s="740" t="s">
        <v>218</v>
      </c>
      <c r="D69" s="741"/>
      <c r="E69" s="253">
        <v>2.16</v>
      </c>
      <c r="F69" s="663"/>
      <c r="G69" s="254"/>
      <c r="H69" s="255"/>
      <c r="I69" s="250"/>
      <c r="J69" s="256"/>
      <c r="K69" s="250"/>
      <c r="M69" s="251" t="s">
        <v>218</v>
      </c>
      <c r="O69" s="240"/>
    </row>
    <row r="70" spans="1:15" ht="12.75">
      <c r="A70" s="249"/>
      <c r="B70" s="252"/>
      <c r="C70" s="740" t="s">
        <v>219</v>
      </c>
      <c r="D70" s="741"/>
      <c r="E70" s="253">
        <v>3.6</v>
      </c>
      <c r="F70" s="663"/>
      <c r="G70" s="254"/>
      <c r="H70" s="255"/>
      <c r="I70" s="250"/>
      <c r="J70" s="256"/>
      <c r="K70" s="250"/>
      <c r="M70" s="251" t="s">
        <v>219</v>
      </c>
      <c r="O70" s="240"/>
    </row>
    <row r="71" spans="1:15" ht="12.75">
      <c r="A71" s="249"/>
      <c r="B71" s="252"/>
      <c r="C71" s="740" t="s">
        <v>220</v>
      </c>
      <c r="D71" s="741"/>
      <c r="E71" s="253">
        <v>6.54</v>
      </c>
      <c r="F71" s="663"/>
      <c r="G71" s="254"/>
      <c r="H71" s="255"/>
      <c r="I71" s="250"/>
      <c r="J71" s="256"/>
      <c r="K71" s="250"/>
      <c r="M71" s="251" t="s">
        <v>220</v>
      </c>
      <c r="O71" s="240"/>
    </row>
    <row r="72" spans="1:15" ht="12.75">
      <c r="A72" s="249"/>
      <c r="B72" s="252"/>
      <c r="C72" s="740" t="s">
        <v>221</v>
      </c>
      <c r="D72" s="741"/>
      <c r="E72" s="253">
        <v>2.16</v>
      </c>
      <c r="F72" s="663"/>
      <c r="G72" s="254"/>
      <c r="H72" s="255"/>
      <c r="I72" s="250"/>
      <c r="J72" s="256"/>
      <c r="K72" s="250"/>
      <c r="M72" s="251" t="s">
        <v>221</v>
      </c>
      <c r="O72" s="240"/>
    </row>
    <row r="73" spans="1:80" ht="12.75">
      <c r="A73" s="241">
        <v>20</v>
      </c>
      <c r="B73" s="242" t="s">
        <v>222</v>
      </c>
      <c r="C73" s="243" t="s">
        <v>223</v>
      </c>
      <c r="D73" s="244" t="s">
        <v>164</v>
      </c>
      <c r="E73" s="245">
        <v>6</v>
      </c>
      <c r="F73" s="662"/>
      <c r="G73" s="246">
        <f>E73*F73</f>
        <v>0</v>
      </c>
      <c r="H73" s="247">
        <v>0</v>
      </c>
      <c r="I73" s="248">
        <f>E73*H73</f>
        <v>0</v>
      </c>
      <c r="J73" s="247">
        <v>-2.4</v>
      </c>
      <c r="K73" s="248">
        <f>E73*J73</f>
        <v>-14.399999999999999</v>
      </c>
      <c r="O73" s="240">
        <v>2</v>
      </c>
      <c r="AA73" s="213">
        <v>1</v>
      </c>
      <c r="AB73" s="213">
        <v>1</v>
      </c>
      <c r="AC73" s="213">
        <v>1</v>
      </c>
      <c r="AZ73" s="213">
        <v>1</v>
      </c>
      <c r="BA73" s="213">
        <f>IF(AZ73=1,G73,0)</f>
        <v>0</v>
      </c>
      <c r="BB73" s="213">
        <f>IF(AZ73=2,G73,0)</f>
        <v>0</v>
      </c>
      <c r="BC73" s="213">
        <f>IF(AZ73=3,G73,0)</f>
        <v>0</v>
      </c>
      <c r="BD73" s="213">
        <f>IF(AZ73=4,G73,0)</f>
        <v>0</v>
      </c>
      <c r="BE73" s="213">
        <f>IF(AZ73=5,G73,0)</f>
        <v>0</v>
      </c>
      <c r="CA73" s="240">
        <v>1</v>
      </c>
      <c r="CB73" s="240">
        <v>1</v>
      </c>
    </row>
    <row r="74" spans="1:15" ht="12.75">
      <c r="A74" s="249"/>
      <c r="B74" s="252"/>
      <c r="C74" s="740" t="s">
        <v>152</v>
      </c>
      <c r="D74" s="741"/>
      <c r="E74" s="253">
        <v>0</v>
      </c>
      <c r="F74" s="663"/>
      <c r="G74" s="254"/>
      <c r="H74" s="255"/>
      <c r="I74" s="250"/>
      <c r="J74" s="256"/>
      <c r="K74" s="250"/>
      <c r="M74" s="251" t="s">
        <v>152</v>
      </c>
      <c r="O74" s="240"/>
    </row>
    <row r="75" spans="1:15" ht="12.75">
      <c r="A75" s="249"/>
      <c r="B75" s="252"/>
      <c r="C75" s="740" t="s">
        <v>224</v>
      </c>
      <c r="D75" s="741"/>
      <c r="E75" s="253">
        <v>6</v>
      </c>
      <c r="F75" s="663"/>
      <c r="G75" s="254"/>
      <c r="H75" s="255"/>
      <c r="I75" s="250"/>
      <c r="J75" s="256"/>
      <c r="K75" s="250"/>
      <c r="M75" s="251" t="s">
        <v>224</v>
      </c>
      <c r="O75" s="240"/>
    </row>
    <row r="76" spans="1:80" ht="12.75">
      <c r="A76" s="241">
        <v>21</v>
      </c>
      <c r="B76" s="242" t="s">
        <v>225</v>
      </c>
      <c r="C76" s="243" t="s">
        <v>226</v>
      </c>
      <c r="D76" s="244" t="s">
        <v>164</v>
      </c>
      <c r="E76" s="245">
        <v>8.9672</v>
      </c>
      <c r="F76" s="662"/>
      <c r="G76" s="246">
        <f>E76*F76</f>
        <v>0</v>
      </c>
      <c r="H76" s="247">
        <v>0.00128</v>
      </c>
      <c r="I76" s="248">
        <f>E76*H76</f>
        <v>0.011478016</v>
      </c>
      <c r="J76" s="247">
        <v>-1.8</v>
      </c>
      <c r="K76" s="248">
        <f>E76*J76</f>
        <v>-16.14096</v>
      </c>
      <c r="O76" s="240">
        <v>2</v>
      </c>
      <c r="AA76" s="213">
        <v>1</v>
      </c>
      <c r="AB76" s="213">
        <v>1</v>
      </c>
      <c r="AC76" s="213">
        <v>1</v>
      </c>
      <c r="AZ76" s="213">
        <v>1</v>
      </c>
      <c r="BA76" s="213">
        <f>IF(AZ76=1,G76,0)</f>
        <v>0</v>
      </c>
      <c r="BB76" s="213">
        <f>IF(AZ76=2,G76,0)</f>
        <v>0</v>
      </c>
      <c r="BC76" s="213">
        <f>IF(AZ76=3,G76,0)</f>
        <v>0</v>
      </c>
      <c r="BD76" s="213">
        <f>IF(AZ76=4,G76,0)</f>
        <v>0</v>
      </c>
      <c r="BE76" s="213">
        <f>IF(AZ76=5,G76,0)</f>
        <v>0</v>
      </c>
      <c r="CA76" s="240">
        <v>1</v>
      </c>
      <c r="CB76" s="240">
        <v>1</v>
      </c>
    </row>
    <row r="77" spans="1:15" ht="12.75">
      <c r="A77" s="249"/>
      <c r="B77" s="252"/>
      <c r="C77" s="740" t="s">
        <v>152</v>
      </c>
      <c r="D77" s="741"/>
      <c r="E77" s="253">
        <v>0</v>
      </c>
      <c r="F77" s="663"/>
      <c r="G77" s="254"/>
      <c r="H77" s="255"/>
      <c r="I77" s="250"/>
      <c r="J77" s="256"/>
      <c r="K77" s="250"/>
      <c r="M77" s="251" t="s">
        <v>152</v>
      </c>
      <c r="O77" s="240"/>
    </row>
    <row r="78" spans="1:15" ht="12.75">
      <c r="A78" s="249"/>
      <c r="B78" s="252"/>
      <c r="C78" s="740" t="s">
        <v>227</v>
      </c>
      <c r="D78" s="741"/>
      <c r="E78" s="253">
        <v>3.4272</v>
      </c>
      <c r="F78" s="663"/>
      <c r="G78" s="254"/>
      <c r="H78" s="255"/>
      <c r="I78" s="250"/>
      <c r="J78" s="256"/>
      <c r="K78" s="250"/>
      <c r="M78" s="251" t="s">
        <v>227</v>
      </c>
      <c r="O78" s="240"/>
    </row>
    <row r="79" spans="1:15" ht="12.75">
      <c r="A79" s="249"/>
      <c r="B79" s="252"/>
      <c r="C79" s="740" t="s">
        <v>228</v>
      </c>
      <c r="D79" s="741"/>
      <c r="E79" s="253">
        <v>3.488</v>
      </c>
      <c r="F79" s="663"/>
      <c r="G79" s="254"/>
      <c r="H79" s="255"/>
      <c r="I79" s="250"/>
      <c r="J79" s="256"/>
      <c r="K79" s="250"/>
      <c r="M79" s="251" t="s">
        <v>228</v>
      </c>
      <c r="O79" s="240"/>
    </row>
    <row r="80" spans="1:15" ht="12.75">
      <c r="A80" s="249"/>
      <c r="B80" s="252"/>
      <c r="C80" s="740" t="s">
        <v>229</v>
      </c>
      <c r="D80" s="741"/>
      <c r="E80" s="253">
        <v>2.052</v>
      </c>
      <c r="F80" s="663"/>
      <c r="G80" s="254"/>
      <c r="H80" s="255"/>
      <c r="I80" s="250"/>
      <c r="J80" s="256"/>
      <c r="K80" s="250"/>
      <c r="M80" s="251" t="s">
        <v>229</v>
      </c>
      <c r="O80" s="240"/>
    </row>
    <row r="81" spans="1:80" ht="12.75">
      <c r="A81" s="241">
        <v>22</v>
      </c>
      <c r="B81" s="242" t="s">
        <v>230</v>
      </c>
      <c r="C81" s="243" t="s">
        <v>231</v>
      </c>
      <c r="D81" s="244" t="s">
        <v>164</v>
      </c>
      <c r="E81" s="245">
        <v>1.62</v>
      </c>
      <c r="F81" s="662"/>
      <c r="G81" s="246">
        <f>E81*F81</f>
        <v>0</v>
      </c>
      <c r="H81" s="247">
        <v>0.00147</v>
      </c>
      <c r="I81" s="248">
        <f>E81*H81</f>
        <v>0.0023814</v>
      </c>
      <c r="J81" s="247">
        <v>-2.4</v>
      </c>
      <c r="K81" s="248">
        <f>E81*J81</f>
        <v>-3.888</v>
      </c>
      <c r="O81" s="240">
        <v>2</v>
      </c>
      <c r="AA81" s="213">
        <v>1</v>
      </c>
      <c r="AB81" s="213">
        <v>1</v>
      </c>
      <c r="AC81" s="213">
        <v>1</v>
      </c>
      <c r="AZ81" s="213">
        <v>1</v>
      </c>
      <c r="BA81" s="213">
        <f>IF(AZ81=1,G81,0)</f>
        <v>0</v>
      </c>
      <c r="BB81" s="213">
        <f>IF(AZ81=2,G81,0)</f>
        <v>0</v>
      </c>
      <c r="BC81" s="213">
        <f>IF(AZ81=3,G81,0)</f>
        <v>0</v>
      </c>
      <c r="BD81" s="213">
        <f>IF(AZ81=4,G81,0)</f>
        <v>0</v>
      </c>
      <c r="BE81" s="213">
        <f>IF(AZ81=5,G81,0)</f>
        <v>0</v>
      </c>
      <c r="CA81" s="240">
        <v>1</v>
      </c>
      <c r="CB81" s="240">
        <v>1</v>
      </c>
    </row>
    <row r="82" spans="1:15" ht="12.75">
      <c r="A82" s="249"/>
      <c r="B82" s="252"/>
      <c r="C82" s="740" t="s">
        <v>152</v>
      </c>
      <c r="D82" s="741"/>
      <c r="E82" s="253">
        <v>0</v>
      </c>
      <c r="F82" s="663"/>
      <c r="G82" s="254"/>
      <c r="H82" s="255"/>
      <c r="I82" s="250"/>
      <c r="J82" s="256"/>
      <c r="K82" s="250"/>
      <c r="M82" s="251" t="s">
        <v>152</v>
      </c>
      <c r="O82" s="240"/>
    </row>
    <row r="83" spans="1:15" ht="12.75">
      <c r="A83" s="249"/>
      <c r="B83" s="252"/>
      <c r="C83" s="740" t="s">
        <v>232</v>
      </c>
      <c r="D83" s="741"/>
      <c r="E83" s="253">
        <v>1.62</v>
      </c>
      <c r="F83" s="663"/>
      <c r="G83" s="254"/>
      <c r="H83" s="255"/>
      <c r="I83" s="250"/>
      <c r="J83" s="256"/>
      <c r="K83" s="250"/>
      <c r="M83" s="251" t="s">
        <v>232</v>
      </c>
      <c r="O83" s="240"/>
    </row>
    <row r="84" spans="1:80" ht="22.5">
      <c r="A84" s="241">
        <v>23</v>
      </c>
      <c r="B84" s="242" t="s">
        <v>233</v>
      </c>
      <c r="C84" s="243" t="s">
        <v>234</v>
      </c>
      <c r="D84" s="244" t="s">
        <v>114</v>
      </c>
      <c r="E84" s="245">
        <v>1</v>
      </c>
      <c r="F84" s="662"/>
      <c r="G84" s="246">
        <f>E84*F84</f>
        <v>0</v>
      </c>
      <c r="H84" s="247">
        <v>0</v>
      </c>
      <c r="I84" s="248">
        <f>E84*H84</f>
        <v>0</v>
      </c>
      <c r="J84" s="247"/>
      <c r="K84" s="248">
        <f>E84*J84</f>
        <v>0</v>
      </c>
      <c r="O84" s="240">
        <v>2</v>
      </c>
      <c r="AA84" s="213">
        <v>12</v>
      </c>
      <c r="AB84" s="213">
        <v>0</v>
      </c>
      <c r="AC84" s="213">
        <v>97</v>
      </c>
      <c r="AZ84" s="213">
        <v>1</v>
      </c>
      <c r="BA84" s="213">
        <f>IF(AZ84=1,G84,0)</f>
        <v>0</v>
      </c>
      <c r="BB84" s="213">
        <f>IF(AZ84=2,G84,0)</f>
        <v>0</v>
      </c>
      <c r="BC84" s="213">
        <f>IF(AZ84=3,G84,0)</f>
        <v>0</v>
      </c>
      <c r="BD84" s="213">
        <f>IF(AZ84=4,G84,0)</f>
        <v>0</v>
      </c>
      <c r="BE84" s="213">
        <f>IF(AZ84=5,G84,0)</f>
        <v>0</v>
      </c>
      <c r="CA84" s="240">
        <v>12</v>
      </c>
      <c r="CB84" s="240">
        <v>0</v>
      </c>
    </row>
    <row r="85" spans="1:15" ht="12.75">
      <c r="A85" s="249"/>
      <c r="B85" s="252"/>
      <c r="C85" s="740" t="s">
        <v>152</v>
      </c>
      <c r="D85" s="741"/>
      <c r="E85" s="253">
        <v>0</v>
      </c>
      <c r="F85" s="663"/>
      <c r="G85" s="254"/>
      <c r="H85" s="255"/>
      <c r="I85" s="250"/>
      <c r="J85" s="256"/>
      <c r="K85" s="250"/>
      <c r="M85" s="251" t="s">
        <v>152</v>
      </c>
      <c r="O85" s="240"/>
    </row>
    <row r="86" spans="1:15" ht="12.75">
      <c r="A86" s="249"/>
      <c r="B86" s="252"/>
      <c r="C86" s="740" t="s">
        <v>235</v>
      </c>
      <c r="D86" s="741"/>
      <c r="E86" s="253">
        <v>1</v>
      </c>
      <c r="F86" s="663"/>
      <c r="G86" s="254"/>
      <c r="H86" s="255"/>
      <c r="I86" s="250"/>
      <c r="J86" s="256"/>
      <c r="K86" s="250"/>
      <c r="M86" s="251" t="s">
        <v>235</v>
      </c>
      <c r="O86" s="240"/>
    </row>
    <row r="87" spans="1:57" ht="12.75">
      <c r="A87" s="257"/>
      <c r="B87" s="258" t="s">
        <v>102</v>
      </c>
      <c r="C87" s="259" t="s">
        <v>215</v>
      </c>
      <c r="D87" s="260"/>
      <c r="E87" s="261"/>
      <c r="F87" s="664"/>
      <c r="G87" s="263">
        <f>SUM(G66:G86)</f>
        <v>0</v>
      </c>
      <c r="H87" s="264"/>
      <c r="I87" s="265">
        <f>SUM(I66:I86)</f>
        <v>0.013859416000000001</v>
      </c>
      <c r="J87" s="264"/>
      <c r="K87" s="265">
        <f>SUM(K66:K86)</f>
        <v>-63.34896</v>
      </c>
      <c r="O87" s="240">
        <v>4</v>
      </c>
      <c r="BA87" s="266">
        <f>SUM(BA66:BA86)</f>
        <v>0</v>
      </c>
      <c r="BB87" s="266">
        <f>SUM(BB66:BB86)</f>
        <v>0</v>
      </c>
      <c r="BC87" s="266">
        <f>SUM(BC66:BC86)</f>
        <v>0</v>
      </c>
      <c r="BD87" s="266">
        <f>SUM(BD66:BD86)</f>
        <v>0</v>
      </c>
      <c r="BE87" s="266">
        <f>SUM(BE66:BE86)</f>
        <v>0</v>
      </c>
    </row>
    <row r="88" spans="1:15" ht="12.75">
      <c r="A88" s="230" t="s">
        <v>98</v>
      </c>
      <c r="B88" s="231" t="s">
        <v>236</v>
      </c>
      <c r="C88" s="232" t="s">
        <v>237</v>
      </c>
      <c r="D88" s="233"/>
      <c r="E88" s="234"/>
      <c r="F88" s="665"/>
      <c r="G88" s="235"/>
      <c r="H88" s="236"/>
      <c r="I88" s="237"/>
      <c r="J88" s="238"/>
      <c r="K88" s="239"/>
      <c r="O88" s="240">
        <v>1</v>
      </c>
    </row>
    <row r="89" spans="1:80" ht="12.75">
      <c r="A89" s="241">
        <v>24</v>
      </c>
      <c r="B89" s="242" t="s">
        <v>239</v>
      </c>
      <c r="C89" s="243" t="s">
        <v>240</v>
      </c>
      <c r="D89" s="244" t="s">
        <v>151</v>
      </c>
      <c r="E89" s="245">
        <v>5</v>
      </c>
      <c r="F89" s="662"/>
      <c r="G89" s="246">
        <f>E89*F89</f>
        <v>0</v>
      </c>
      <c r="H89" s="247">
        <v>0</v>
      </c>
      <c r="I89" s="248">
        <f>E89*H89</f>
        <v>0</v>
      </c>
      <c r="J89" s="247">
        <v>0</v>
      </c>
      <c r="K89" s="248">
        <f>E89*J89</f>
        <v>0</v>
      </c>
      <c r="O89" s="240">
        <v>2</v>
      </c>
      <c r="AA89" s="213">
        <v>1</v>
      </c>
      <c r="AB89" s="213">
        <v>1</v>
      </c>
      <c r="AC89" s="213">
        <v>1</v>
      </c>
      <c r="AZ89" s="213">
        <v>1</v>
      </c>
      <c r="BA89" s="213">
        <f>IF(AZ89=1,G89,0)</f>
        <v>0</v>
      </c>
      <c r="BB89" s="213">
        <f>IF(AZ89=2,G89,0)</f>
        <v>0</v>
      </c>
      <c r="BC89" s="213">
        <f>IF(AZ89=3,G89,0)</f>
        <v>0</v>
      </c>
      <c r="BD89" s="213">
        <f>IF(AZ89=4,G89,0)</f>
        <v>0</v>
      </c>
      <c r="BE89" s="213">
        <f>IF(AZ89=5,G89,0)</f>
        <v>0</v>
      </c>
      <c r="CA89" s="240">
        <v>1</v>
      </c>
      <c r="CB89" s="240">
        <v>1</v>
      </c>
    </row>
    <row r="90" spans="1:15" ht="12.75">
      <c r="A90" s="249"/>
      <c r="B90" s="252"/>
      <c r="C90" s="740" t="s">
        <v>156</v>
      </c>
      <c r="D90" s="741"/>
      <c r="E90" s="253">
        <v>5</v>
      </c>
      <c r="F90" s="663"/>
      <c r="G90" s="254"/>
      <c r="H90" s="255"/>
      <c r="I90" s="250"/>
      <c r="J90" s="256"/>
      <c r="K90" s="250"/>
      <c r="M90" s="251" t="s">
        <v>156</v>
      </c>
      <c r="O90" s="240"/>
    </row>
    <row r="91" spans="1:57" ht="12.75">
      <c r="A91" s="257"/>
      <c r="B91" s="258" t="s">
        <v>102</v>
      </c>
      <c r="C91" s="259" t="s">
        <v>238</v>
      </c>
      <c r="D91" s="260"/>
      <c r="E91" s="261"/>
      <c r="F91" s="664"/>
      <c r="G91" s="263">
        <f>SUM(G88:G90)</f>
        <v>0</v>
      </c>
      <c r="H91" s="264"/>
      <c r="I91" s="265">
        <f>SUM(I88:I90)</f>
        <v>0</v>
      </c>
      <c r="J91" s="264"/>
      <c r="K91" s="265">
        <f>SUM(K88:K90)</f>
        <v>0</v>
      </c>
      <c r="O91" s="240">
        <v>4</v>
      </c>
      <c r="BA91" s="266">
        <f>SUM(BA88:BA90)</f>
        <v>0</v>
      </c>
      <c r="BB91" s="266">
        <f>SUM(BB88:BB90)</f>
        <v>0</v>
      </c>
      <c r="BC91" s="266">
        <f>SUM(BC88:BC90)</f>
        <v>0</v>
      </c>
      <c r="BD91" s="266">
        <f>SUM(BD88:BD90)</f>
        <v>0</v>
      </c>
      <c r="BE91" s="266">
        <f>SUM(BE88:BE90)</f>
        <v>0</v>
      </c>
    </row>
    <row r="92" spans="1:15" ht="12.75">
      <c r="A92" s="230" t="s">
        <v>98</v>
      </c>
      <c r="B92" s="231" t="s">
        <v>241</v>
      </c>
      <c r="C92" s="232" t="s">
        <v>242</v>
      </c>
      <c r="D92" s="233"/>
      <c r="E92" s="234"/>
      <c r="F92" s="665"/>
      <c r="G92" s="235"/>
      <c r="H92" s="236"/>
      <c r="I92" s="237"/>
      <c r="J92" s="238"/>
      <c r="K92" s="239"/>
      <c r="O92" s="240">
        <v>1</v>
      </c>
    </row>
    <row r="93" spans="1:80" ht="12.75">
      <c r="A93" s="241">
        <v>25</v>
      </c>
      <c r="B93" s="242" t="s">
        <v>244</v>
      </c>
      <c r="C93" s="243" t="s">
        <v>245</v>
      </c>
      <c r="D93" s="244" t="s">
        <v>246</v>
      </c>
      <c r="E93" s="245">
        <v>2.707550808</v>
      </c>
      <c r="F93" s="662"/>
      <c r="G93" s="246">
        <f>E93*F93</f>
        <v>0</v>
      </c>
      <c r="H93" s="247">
        <v>0</v>
      </c>
      <c r="I93" s="248">
        <f>E93*H93</f>
        <v>0</v>
      </c>
      <c r="J93" s="247"/>
      <c r="K93" s="248">
        <f>E93*J93</f>
        <v>0</v>
      </c>
      <c r="O93" s="240">
        <v>2</v>
      </c>
      <c r="AA93" s="213">
        <v>7</v>
      </c>
      <c r="AB93" s="213">
        <v>1</v>
      </c>
      <c r="AC93" s="213">
        <v>2</v>
      </c>
      <c r="AZ93" s="213">
        <v>1</v>
      </c>
      <c r="BA93" s="213">
        <f>IF(AZ93=1,G93,0)</f>
        <v>0</v>
      </c>
      <c r="BB93" s="213">
        <f>IF(AZ93=2,G93,0)</f>
        <v>0</v>
      </c>
      <c r="BC93" s="213">
        <f>IF(AZ93=3,G93,0)</f>
        <v>0</v>
      </c>
      <c r="BD93" s="213">
        <f>IF(AZ93=4,G93,0)</f>
        <v>0</v>
      </c>
      <c r="BE93" s="213">
        <f>IF(AZ93=5,G93,0)</f>
        <v>0</v>
      </c>
      <c r="CA93" s="240">
        <v>7</v>
      </c>
      <c r="CB93" s="240">
        <v>1</v>
      </c>
    </row>
    <row r="94" spans="1:57" ht="12.75">
      <c r="A94" s="257"/>
      <c r="B94" s="258" t="s">
        <v>102</v>
      </c>
      <c r="C94" s="259" t="s">
        <v>243</v>
      </c>
      <c r="D94" s="260"/>
      <c r="E94" s="261"/>
      <c r="F94" s="664"/>
      <c r="G94" s="263">
        <f>SUM(G92:G93)</f>
        <v>0</v>
      </c>
      <c r="H94" s="264"/>
      <c r="I94" s="265">
        <f>SUM(I92:I93)</f>
        <v>0</v>
      </c>
      <c r="J94" s="264"/>
      <c r="K94" s="265">
        <f>SUM(K92:K93)</f>
        <v>0</v>
      </c>
      <c r="O94" s="240">
        <v>4</v>
      </c>
      <c r="BA94" s="266">
        <f>SUM(BA92:BA93)</f>
        <v>0</v>
      </c>
      <c r="BB94" s="266">
        <f>SUM(BB92:BB93)</f>
        <v>0</v>
      </c>
      <c r="BC94" s="266">
        <f>SUM(BC92:BC93)</f>
        <v>0</v>
      </c>
      <c r="BD94" s="266">
        <f>SUM(BD92:BD93)</f>
        <v>0</v>
      </c>
      <c r="BE94" s="266">
        <f>SUM(BE92:BE93)</f>
        <v>0</v>
      </c>
    </row>
    <row r="95" spans="1:15" ht="12.75">
      <c r="A95" s="230" t="s">
        <v>98</v>
      </c>
      <c r="B95" s="231" t="s">
        <v>247</v>
      </c>
      <c r="C95" s="232" t="s">
        <v>248</v>
      </c>
      <c r="D95" s="233"/>
      <c r="E95" s="234"/>
      <c r="F95" s="665"/>
      <c r="G95" s="235"/>
      <c r="H95" s="236"/>
      <c r="I95" s="237"/>
      <c r="J95" s="238"/>
      <c r="K95" s="239"/>
      <c r="O95" s="240">
        <v>1</v>
      </c>
    </row>
    <row r="96" spans="1:80" ht="12.75">
      <c r="A96" s="241">
        <v>26</v>
      </c>
      <c r="B96" s="242" t="s">
        <v>250</v>
      </c>
      <c r="C96" s="243" t="s">
        <v>251</v>
      </c>
      <c r="D96" s="244" t="s">
        <v>252</v>
      </c>
      <c r="E96" s="245">
        <v>148.122</v>
      </c>
      <c r="F96" s="662"/>
      <c r="G96" s="246">
        <f>E96*F96</f>
        <v>0</v>
      </c>
      <c r="H96" s="247">
        <v>6E-05</v>
      </c>
      <c r="I96" s="248">
        <f>E96*H96</f>
        <v>0.00888732</v>
      </c>
      <c r="J96" s="247">
        <v>0</v>
      </c>
      <c r="K96" s="248">
        <f>E96*J96</f>
        <v>0</v>
      </c>
      <c r="O96" s="240">
        <v>2</v>
      </c>
      <c r="AA96" s="213">
        <v>1</v>
      </c>
      <c r="AB96" s="213">
        <v>7</v>
      </c>
      <c r="AC96" s="213">
        <v>7</v>
      </c>
      <c r="AZ96" s="213">
        <v>2</v>
      </c>
      <c r="BA96" s="213">
        <f>IF(AZ96=1,G96,0)</f>
        <v>0</v>
      </c>
      <c r="BB96" s="213">
        <f>IF(AZ96=2,G96,0)</f>
        <v>0</v>
      </c>
      <c r="BC96" s="213">
        <f>IF(AZ96=3,G96,0)</f>
        <v>0</v>
      </c>
      <c r="BD96" s="213">
        <f>IF(AZ96=4,G96,0)</f>
        <v>0</v>
      </c>
      <c r="BE96" s="213">
        <f>IF(AZ96=5,G96,0)</f>
        <v>0</v>
      </c>
      <c r="CA96" s="240">
        <v>1</v>
      </c>
      <c r="CB96" s="240">
        <v>7</v>
      </c>
    </row>
    <row r="97" spans="1:15" ht="12.75">
      <c r="A97" s="249"/>
      <c r="B97" s="252"/>
      <c r="C97" s="740" t="s">
        <v>253</v>
      </c>
      <c r="D97" s="741"/>
      <c r="E97" s="253">
        <v>0</v>
      </c>
      <c r="F97" s="663"/>
      <c r="G97" s="254"/>
      <c r="H97" s="255"/>
      <c r="I97" s="250"/>
      <c r="J97" s="256"/>
      <c r="K97" s="250"/>
      <c r="M97" s="251" t="s">
        <v>253</v>
      </c>
      <c r="O97" s="240"/>
    </row>
    <row r="98" spans="1:15" ht="12.75">
      <c r="A98" s="249"/>
      <c r="B98" s="252"/>
      <c r="C98" s="740" t="s">
        <v>254</v>
      </c>
      <c r="D98" s="741"/>
      <c r="E98" s="253">
        <v>96.174</v>
      </c>
      <c r="F98" s="663"/>
      <c r="G98" s="254"/>
      <c r="H98" s="255"/>
      <c r="I98" s="250"/>
      <c r="J98" s="256"/>
      <c r="K98" s="250"/>
      <c r="M98" s="251" t="s">
        <v>254</v>
      </c>
      <c r="O98" s="240"/>
    </row>
    <row r="99" spans="1:15" ht="12.75">
      <c r="A99" s="249"/>
      <c r="B99" s="252"/>
      <c r="C99" s="740" t="s">
        <v>255</v>
      </c>
      <c r="D99" s="741"/>
      <c r="E99" s="253">
        <v>51.948</v>
      </c>
      <c r="F99" s="663"/>
      <c r="G99" s="254"/>
      <c r="H99" s="255"/>
      <c r="I99" s="250"/>
      <c r="J99" s="256"/>
      <c r="K99" s="250"/>
      <c r="M99" s="251" t="s">
        <v>255</v>
      </c>
      <c r="O99" s="240"/>
    </row>
    <row r="100" spans="1:80" ht="12.75">
      <c r="A100" s="241">
        <v>27</v>
      </c>
      <c r="B100" s="242" t="s">
        <v>256</v>
      </c>
      <c r="C100" s="243" t="s">
        <v>257</v>
      </c>
      <c r="D100" s="244" t="s">
        <v>252</v>
      </c>
      <c r="E100" s="245">
        <v>155.5281</v>
      </c>
      <c r="F100" s="662"/>
      <c r="G100" s="246">
        <f>E100*F100</f>
        <v>0</v>
      </c>
      <c r="H100" s="247">
        <v>0</v>
      </c>
      <c r="I100" s="248">
        <f>E100*H100</f>
        <v>0</v>
      </c>
      <c r="J100" s="247">
        <v>0</v>
      </c>
      <c r="K100" s="248">
        <f>E100*J100</f>
        <v>0</v>
      </c>
      <c r="O100" s="240">
        <v>2</v>
      </c>
      <c r="AA100" s="213">
        <v>1</v>
      </c>
      <c r="AB100" s="213">
        <v>7</v>
      </c>
      <c r="AC100" s="213">
        <v>7</v>
      </c>
      <c r="AZ100" s="213">
        <v>2</v>
      </c>
      <c r="BA100" s="213">
        <f>IF(AZ100=1,G100,0)</f>
        <v>0</v>
      </c>
      <c r="BB100" s="213">
        <f>IF(AZ100=2,G100,0)</f>
        <v>0</v>
      </c>
      <c r="BC100" s="213">
        <f>IF(AZ100=3,G100,0)</f>
        <v>0</v>
      </c>
      <c r="BD100" s="213">
        <f>IF(AZ100=4,G100,0)</f>
        <v>0</v>
      </c>
      <c r="BE100" s="213">
        <f>IF(AZ100=5,G100,0)</f>
        <v>0</v>
      </c>
      <c r="CA100" s="240">
        <v>1</v>
      </c>
      <c r="CB100" s="240">
        <v>7</v>
      </c>
    </row>
    <row r="101" spans="1:15" ht="12.75">
      <c r="A101" s="249"/>
      <c r="B101" s="252"/>
      <c r="C101" s="740" t="s">
        <v>253</v>
      </c>
      <c r="D101" s="741"/>
      <c r="E101" s="253">
        <v>0</v>
      </c>
      <c r="F101" s="663"/>
      <c r="G101" s="254"/>
      <c r="H101" s="255"/>
      <c r="I101" s="250"/>
      <c r="J101" s="256"/>
      <c r="K101" s="250"/>
      <c r="M101" s="251" t="s">
        <v>253</v>
      </c>
      <c r="O101" s="240"/>
    </row>
    <row r="102" spans="1:15" ht="12.75">
      <c r="A102" s="249"/>
      <c r="B102" s="252"/>
      <c r="C102" s="740" t="s">
        <v>254</v>
      </c>
      <c r="D102" s="741"/>
      <c r="E102" s="253">
        <v>96.174</v>
      </c>
      <c r="F102" s="663"/>
      <c r="G102" s="254"/>
      <c r="H102" s="255"/>
      <c r="I102" s="250"/>
      <c r="J102" s="256"/>
      <c r="K102" s="250"/>
      <c r="M102" s="251" t="s">
        <v>254</v>
      </c>
      <c r="O102" s="240"/>
    </row>
    <row r="103" spans="1:15" ht="12.75">
      <c r="A103" s="249"/>
      <c r="B103" s="252"/>
      <c r="C103" s="740" t="s">
        <v>255</v>
      </c>
      <c r="D103" s="741"/>
      <c r="E103" s="253">
        <v>51.948</v>
      </c>
      <c r="F103" s="663"/>
      <c r="G103" s="254"/>
      <c r="H103" s="255"/>
      <c r="I103" s="250"/>
      <c r="J103" s="256"/>
      <c r="K103" s="250"/>
      <c r="M103" s="251" t="s">
        <v>255</v>
      </c>
      <c r="O103" s="240"/>
    </row>
    <row r="104" spans="1:15" ht="12.75">
      <c r="A104" s="249"/>
      <c r="B104" s="252"/>
      <c r="C104" s="742" t="s">
        <v>258</v>
      </c>
      <c r="D104" s="741"/>
      <c r="E104" s="277">
        <v>148.122</v>
      </c>
      <c r="F104" s="663"/>
      <c r="G104" s="254"/>
      <c r="H104" s="255"/>
      <c r="I104" s="250"/>
      <c r="J104" s="256"/>
      <c r="K104" s="250"/>
      <c r="M104" s="251" t="s">
        <v>258</v>
      </c>
      <c r="O104" s="240"/>
    </row>
    <row r="105" spans="1:15" ht="12.75">
      <c r="A105" s="249"/>
      <c r="B105" s="252"/>
      <c r="C105" s="740" t="s">
        <v>259</v>
      </c>
      <c r="D105" s="741"/>
      <c r="E105" s="253">
        <v>7.4061</v>
      </c>
      <c r="F105" s="663"/>
      <c r="G105" s="254"/>
      <c r="H105" s="255"/>
      <c r="I105" s="250"/>
      <c r="J105" s="256"/>
      <c r="K105" s="250"/>
      <c r="M105" s="251" t="s">
        <v>259</v>
      </c>
      <c r="O105" s="240"/>
    </row>
    <row r="106" spans="1:80" ht="22.5">
      <c r="A106" s="241">
        <v>28</v>
      </c>
      <c r="B106" s="242" t="s">
        <v>260</v>
      </c>
      <c r="C106" s="243" t="s">
        <v>261</v>
      </c>
      <c r="D106" s="244" t="s">
        <v>114</v>
      </c>
      <c r="E106" s="245">
        <v>1</v>
      </c>
      <c r="F106" s="662"/>
      <c r="G106" s="246">
        <f>E106*F106</f>
        <v>0</v>
      </c>
      <c r="H106" s="247">
        <v>0</v>
      </c>
      <c r="I106" s="248">
        <f>E106*H106</f>
        <v>0</v>
      </c>
      <c r="J106" s="247"/>
      <c r="K106" s="248">
        <f>E106*J106</f>
        <v>0</v>
      </c>
      <c r="O106" s="240">
        <v>2</v>
      </c>
      <c r="AA106" s="213">
        <v>12</v>
      </c>
      <c r="AB106" s="213">
        <v>0</v>
      </c>
      <c r="AC106" s="213">
        <v>91</v>
      </c>
      <c r="AZ106" s="213">
        <v>2</v>
      </c>
      <c r="BA106" s="213">
        <f>IF(AZ106=1,G106,0)</f>
        <v>0</v>
      </c>
      <c r="BB106" s="213">
        <f>IF(AZ106=2,G106,0)</f>
        <v>0</v>
      </c>
      <c r="BC106" s="213">
        <f>IF(AZ106=3,G106,0)</f>
        <v>0</v>
      </c>
      <c r="BD106" s="213">
        <f>IF(AZ106=4,G106,0)</f>
        <v>0</v>
      </c>
      <c r="BE106" s="213">
        <f>IF(AZ106=5,G106,0)</f>
        <v>0</v>
      </c>
      <c r="CA106" s="240">
        <v>12</v>
      </c>
      <c r="CB106" s="240">
        <v>0</v>
      </c>
    </row>
    <row r="107" spans="1:15" ht="12.75">
      <c r="A107" s="249"/>
      <c r="B107" s="252"/>
      <c r="C107" s="740" t="s">
        <v>253</v>
      </c>
      <c r="D107" s="741"/>
      <c r="E107" s="253">
        <v>0</v>
      </c>
      <c r="F107" s="663"/>
      <c r="G107" s="254"/>
      <c r="H107" s="255"/>
      <c r="I107" s="250"/>
      <c r="J107" s="256"/>
      <c r="K107" s="250"/>
      <c r="M107" s="251" t="s">
        <v>253</v>
      </c>
      <c r="O107" s="240"/>
    </row>
    <row r="108" spans="1:15" ht="12.75">
      <c r="A108" s="249"/>
      <c r="B108" s="252"/>
      <c r="C108" s="740" t="s">
        <v>262</v>
      </c>
      <c r="D108" s="741"/>
      <c r="E108" s="253">
        <v>1</v>
      </c>
      <c r="F108" s="663"/>
      <c r="G108" s="254"/>
      <c r="H108" s="255"/>
      <c r="I108" s="250"/>
      <c r="J108" s="256"/>
      <c r="K108" s="250"/>
      <c r="M108" s="251" t="s">
        <v>262</v>
      </c>
      <c r="O108" s="240"/>
    </row>
    <row r="109" spans="1:80" ht="12.75">
      <c r="A109" s="241">
        <v>29</v>
      </c>
      <c r="B109" s="242" t="s">
        <v>263</v>
      </c>
      <c r="C109" s="243" t="s">
        <v>264</v>
      </c>
      <c r="D109" s="244" t="s">
        <v>265</v>
      </c>
      <c r="E109" s="245">
        <v>0.101</v>
      </c>
      <c r="F109" s="662"/>
      <c r="G109" s="246">
        <f>E109*F109</f>
        <v>0</v>
      </c>
      <c r="H109" s="247">
        <v>1</v>
      </c>
      <c r="I109" s="248">
        <f>E109*H109</f>
        <v>0.101</v>
      </c>
      <c r="J109" s="247"/>
      <c r="K109" s="248">
        <f>E109*J109</f>
        <v>0</v>
      </c>
      <c r="O109" s="240">
        <v>2</v>
      </c>
      <c r="AA109" s="213">
        <v>3</v>
      </c>
      <c r="AB109" s="213">
        <v>7</v>
      </c>
      <c r="AC109" s="213">
        <v>14587576</v>
      </c>
      <c r="AZ109" s="213">
        <v>2</v>
      </c>
      <c r="BA109" s="213">
        <f>IF(AZ109=1,G109,0)</f>
        <v>0</v>
      </c>
      <c r="BB109" s="213">
        <f>IF(AZ109=2,G109,0)</f>
        <v>0</v>
      </c>
      <c r="BC109" s="213">
        <f>IF(AZ109=3,G109,0)</f>
        <v>0</v>
      </c>
      <c r="BD109" s="213">
        <f>IF(AZ109=4,G109,0)</f>
        <v>0</v>
      </c>
      <c r="BE109" s="213">
        <f>IF(AZ109=5,G109,0)</f>
        <v>0</v>
      </c>
      <c r="CA109" s="240">
        <v>3</v>
      </c>
      <c r="CB109" s="240">
        <v>7</v>
      </c>
    </row>
    <row r="110" spans="1:15" ht="12.75">
      <c r="A110" s="249"/>
      <c r="B110" s="252"/>
      <c r="C110" s="740" t="s">
        <v>266</v>
      </c>
      <c r="D110" s="741"/>
      <c r="E110" s="253">
        <v>0.101</v>
      </c>
      <c r="F110" s="663"/>
      <c r="G110" s="254"/>
      <c r="H110" s="255"/>
      <c r="I110" s="250"/>
      <c r="J110" s="256"/>
      <c r="K110" s="250"/>
      <c r="M110" s="251" t="s">
        <v>266</v>
      </c>
      <c r="O110" s="240"/>
    </row>
    <row r="111" spans="1:80" ht="12.75">
      <c r="A111" s="241">
        <v>30</v>
      </c>
      <c r="B111" s="242" t="s">
        <v>267</v>
      </c>
      <c r="C111" s="243" t="s">
        <v>268</v>
      </c>
      <c r="D111" s="244" t="s">
        <v>246</v>
      </c>
      <c r="E111" s="245">
        <v>0.0545</v>
      </c>
      <c r="F111" s="662"/>
      <c r="G111" s="246">
        <f>E111*F111</f>
        <v>0</v>
      </c>
      <c r="H111" s="247">
        <v>1</v>
      </c>
      <c r="I111" s="248">
        <f>E111*H111</f>
        <v>0.0545</v>
      </c>
      <c r="J111" s="247"/>
      <c r="K111" s="248">
        <f>E111*J111</f>
        <v>0</v>
      </c>
      <c r="O111" s="240">
        <v>2</v>
      </c>
      <c r="AA111" s="213">
        <v>3</v>
      </c>
      <c r="AB111" s="213">
        <v>7</v>
      </c>
      <c r="AC111" s="213">
        <v>15514218</v>
      </c>
      <c r="AZ111" s="213">
        <v>2</v>
      </c>
      <c r="BA111" s="213">
        <f>IF(AZ111=1,G111,0)</f>
        <v>0</v>
      </c>
      <c r="BB111" s="213">
        <f>IF(AZ111=2,G111,0)</f>
        <v>0</v>
      </c>
      <c r="BC111" s="213">
        <f>IF(AZ111=3,G111,0)</f>
        <v>0</v>
      </c>
      <c r="BD111" s="213">
        <f>IF(AZ111=4,G111,0)</f>
        <v>0</v>
      </c>
      <c r="BE111" s="213">
        <f>IF(AZ111=5,G111,0)</f>
        <v>0</v>
      </c>
      <c r="CA111" s="240">
        <v>3</v>
      </c>
      <c r="CB111" s="240">
        <v>7</v>
      </c>
    </row>
    <row r="112" spans="1:15" ht="12.75">
      <c r="A112" s="249"/>
      <c r="B112" s="252"/>
      <c r="C112" s="740" t="s">
        <v>269</v>
      </c>
      <c r="D112" s="741"/>
      <c r="E112" s="253">
        <v>0</v>
      </c>
      <c r="F112" s="663"/>
      <c r="G112" s="254"/>
      <c r="H112" s="255"/>
      <c r="I112" s="250"/>
      <c r="J112" s="256"/>
      <c r="K112" s="250"/>
      <c r="M112" s="251" t="s">
        <v>269</v>
      </c>
      <c r="O112" s="240"/>
    </row>
    <row r="113" spans="1:15" ht="12.75">
      <c r="A113" s="249"/>
      <c r="B113" s="252"/>
      <c r="C113" s="740" t="s">
        <v>270</v>
      </c>
      <c r="D113" s="741"/>
      <c r="E113" s="253">
        <v>0.0545</v>
      </c>
      <c r="F113" s="663"/>
      <c r="G113" s="254"/>
      <c r="H113" s="255"/>
      <c r="I113" s="250"/>
      <c r="J113" s="256"/>
      <c r="K113" s="250"/>
      <c r="M113" s="251" t="s">
        <v>270</v>
      </c>
      <c r="O113" s="240"/>
    </row>
    <row r="114" spans="1:80" ht="12.75">
      <c r="A114" s="241">
        <v>31</v>
      </c>
      <c r="B114" s="242" t="s">
        <v>271</v>
      </c>
      <c r="C114" s="243" t="s">
        <v>272</v>
      </c>
      <c r="D114" s="244" t="s">
        <v>246</v>
      </c>
      <c r="E114" s="245">
        <v>0.16438732</v>
      </c>
      <c r="F114" s="662"/>
      <c r="G114" s="246">
        <f>E114*F114</f>
        <v>0</v>
      </c>
      <c r="H114" s="247">
        <v>0</v>
      </c>
      <c r="I114" s="248">
        <f>E114*H114</f>
        <v>0</v>
      </c>
      <c r="J114" s="247"/>
      <c r="K114" s="248">
        <f>E114*J114</f>
        <v>0</v>
      </c>
      <c r="O114" s="240">
        <v>2</v>
      </c>
      <c r="AA114" s="213">
        <v>7</v>
      </c>
      <c r="AB114" s="213">
        <v>1001</v>
      </c>
      <c r="AC114" s="213">
        <v>5</v>
      </c>
      <c r="AZ114" s="213">
        <v>2</v>
      </c>
      <c r="BA114" s="213">
        <f>IF(AZ114=1,G114,0)</f>
        <v>0</v>
      </c>
      <c r="BB114" s="213">
        <f>IF(AZ114=2,G114,0)</f>
        <v>0</v>
      </c>
      <c r="BC114" s="213">
        <f>IF(AZ114=3,G114,0)</f>
        <v>0</v>
      </c>
      <c r="BD114" s="213">
        <f>IF(AZ114=4,G114,0)</f>
        <v>0</v>
      </c>
      <c r="BE114" s="213">
        <f>IF(AZ114=5,G114,0)</f>
        <v>0</v>
      </c>
      <c r="CA114" s="240">
        <v>7</v>
      </c>
      <c r="CB114" s="240">
        <v>1001</v>
      </c>
    </row>
    <row r="115" spans="1:57" ht="12.75">
      <c r="A115" s="257"/>
      <c r="B115" s="258" t="s">
        <v>102</v>
      </c>
      <c r="C115" s="259" t="s">
        <v>249</v>
      </c>
      <c r="D115" s="260"/>
      <c r="E115" s="261"/>
      <c r="F115" s="664"/>
      <c r="G115" s="263">
        <f>SUM(G95:G114)</f>
        <v>0</v>
      </c>
      <c r="H115" s="264"/>
      <c r="I115" s="265">
        <f>SUM(I95:I114)</f>
        <v>0.16438732</v>
      </c>
      <c r="J115" s="264"/>
      <c r="K115" s="265">
        <f>SUM(K95:K114)</f>
        <v>0</v>
      </c>
      <c r="O115" s="240">
        <v>4</v>
      </c>
      <c r="BA115" s="266">
        <f>SUM(BA95:BA114)</f>
        <v>0</v>
      </c>
      <c r="BB115" s="266">
        <f>SUM(BB95:BB114)</f>
        <v>0</v>
      </c>
      <c r="BC115" s="266">
        <f>SUM(BC95:BC114)</f>
        <v>0</v>
      </c>
      <c r="BD115" s="266">
        <f>SUM(BD95:BD114)</f>
        <v>0</v>
      </c>
      <c r="BE115" s="266">
        <f>SUM(BE95:BE114)</f>
        <v>0</v>
      </c>
    </row>
    <row r="116" spans="1:15" ht="12.75">
      <c r="A116" s="230" t="s">
        <v>98</v>
      </c>
      <c r="B116" s="231" t="s">
        <v>273</v>
      </c>
      <c r="C116" s="232" t="s">
        <v>274</v>
      </c>
      <c r="D116" s="233"/>
      <c r="E116" s="234"/>
      <c r="F116" s="665"/>
      <c r="G116" s="235"/>
      <c r="H116" s="236"/>
      <c r="I116" s="237"/>
      <c r="J116" s="238"/>
      <c r="K116" s="239"/>
      <c r="O116" s="240">
        <v>1</v>
      </c>
    </row>
    <row r="117" spans="1:80" ht="12.75">
      <c r="A117" s="241">
        <v>32</v>
      </c>
      <c r="B117" s="242" t="s">
        <v>276</v>
      </c>
      <c r="C117" s="243" t="s">
        <v>277</v>
      </c>
      <c r="D117" s="244" t="s">
        <v>246</v>
      </c>
      <c r="E117" s="245">
        <v>95.57296</v>
      </c>
      <c r="F117" s="662"/>
      <c r="G117" s="246">
        <f>E117*F117</f>
        <v>0</v>
      </c>
      <c r="H117" s="247">
        <v>0</v>
      </c>
      <c r="I117" s="248">
        <f>E117*H117</f>
        <v>0</v>
      </c>
      <c r="J117" s="247"/>
      <c r="K117" s="248">
        <f>E117*J117</f>
        <v>0</v>
      </c>
      <c r="O117" s="240">
        <v>2</v>
      </c>
      <c r="AA117" s="213">
        <v>8</v>
      </c>
      <c r="AB117" s="213">
        <v>0</v>
      </c>
      <c r="AC117" s="213">
        <v>3</v>
      </c>
      <c r="AZ117" s="213">
        <v>1</v>
      </c>
      <c r="BA117" s="213">
        <f>IF(AZ117=1,G117,0)</f>
        <v>0</v>
      </c>
      <c r="BB117" s="213">
        <f>IF(AZ117=2,G117,0)</f>
        <v>0</v>
      </c>
      <c r="BC117" s="213">
        <f>IF(AZ117=3,G117,0)</f>
        <v>0</v>
      </c>
      <c r="BD117" s="213">
        <f>IF(AZ117=4,G117,0)</f>
        <v>0</v>
      </c>
      <c r="BE117" s="213">
        <f>IF(AZ117=5,G117,0)</f>
        <v>0</v>
      </c>
      <c r="CA117" s="240">
        <v>8</v>
      </c>
      <c r="CB117" s="240">
        <v>0</v>
      </c>
    </row>
    <row r="118" spans="1:80" ht="12.75">
      <c r="A118" s="241">
        <v>33</v>
      </c>
      <c r="B118" s="242" t="s">
        <v>278</v>
      </c>
      <c r="C118" s="243" t="s">
        <v>279</v>
      </c>
      <c r="D118" s="244" t="s">
        <v>246</v>
      </c>
      <c r="E118" s="245">
        <v>191.14592</v>
      </c>
      <c r="F118" s="662"/>
      <c r="G118" s="246">
        <f>E118*F118</f>
        <v>0</v>
      </c>
      <c r="H118" s="247">
        <v>0</v>
      </c>
      <c r="I118" s="248">
        <f>E118*H118</f>
        <v>0</v>
      </c>
      <c r="J118" s="247"/>
      <c r="K118" s="248">
        <f>E118*J118</f>
        <v>0</v>
      </c>
      <c r="O118" s="240">
        <v>2</v>
      </c>
      <c r="AA118" s="213">
        <v>8</v>
      </c>
      <c r="AB118" s="213">
        <v>0</v>
      </c>
      <c r="AC118" s="213">
        <v>3</v>
      </c>
      <c r="AZ118" s="213">
        <v>1</v>
      </c>
      <c r="BA118" s="213">
        <f>IF(AZ118=1,G118,0)</f>
        <v>0</v>
      </c>
      <c r="BB118" s="213">
        <f>IF(AZ118=2,G118,0)</f>
        <v>0</v>
      </c>
      <c r="BC118" s="213">
        <f>IF(AZ118=3,G118,0)</f>
        <v>0</v>
      </c>
      <c r="BD118" s="213">
        <f>IF(AZ118=4,G118,0)</f>
        <v>0</v>
      </c>
      <c r="BE118" s="213">
        <f>IF(AZ118=5,G118,0)</f>
        <v>0</v>
      </c>
      <c r="CA118" s="240">
        <v>8</v>
      </c>
      <c r="CB118" s="240">
        <v>0</v>
      </c>
    </row>
    <row r="119" spans="1:80" ht="12.75">
      <c r="A119" s="241">
        <v>34</v>
      </c>
      <c r="B119" s="242" t="s">
        <v>280</v>
      </c>
      <c r="C119" s="243" t="s">
        <v>281</v>
      </c>
      <c r="D119" s="244" t="s">
        <v>246</v>
      </c>
      <c r="E119" s="245">
        <v>95.57296</v>
      </c>
      <c r="F119" s="662"/>
      <c r="G119" s="246">
        <f>E119*F119</f>
        <v>0</v>
      </c>
      <c r="H119" s="247">
        <v>0</v>
      </c>
      <c r="I119" s="248">
        <f>E119*H119</f>
        <v>0</v>
      </c>
      <c r="J119" s="247"/>
      <c r="K119" s="248">
        <f>E119*J119</f>
        <v>0</v>
      </c>
      <c r="O119" s="240">
        <v>2</v>
      </c>
      <c r="AA119" s="213">
        <v>8</v>
      </c>
      <c r="AB119" s="213">
        <v>0</v>
      </c>
      <c r="AC119" s="213">
        <v>3</v>
      </c>
      <c r="AZ119" s="213">
        <v>1</v>
      </c>
      <c r="BA119" s="213">
        <f>IF(AZ119=1,G119,0)</f>
        <v>0</v>
      </c>
      <c r="BB119" s="213">
        <f>IF(AZ119=2,G119,0)</f>
        <v>0</v>
      </c>
      <c r="BC119" s="213">
        <f>IF(AZ119=3,G119,0)</f>
        <v>0</v>
      </c>
      <c r="BD119" s="213">
        <f>IF(AZ119=4,G119,0)</f>
        <v>0</v>
      </c>
      <c r="BE119" s="213">
        <f>IF(AZ119=5,G119,0)</f>
        <v>0</v>
      </c>
      <c r="CA119" s="240">
        <v>8</v>
      </c>
      <c r="CB119" s="240">
        <v>0</v>
      </c>
    </row>
    <row r="120" spans="1:80" ht="12.75">
      <c r="A120" s="241">
        <v>35</v>
      </c>
      <c r="B120" s="242" t="s">
        <v>282</v>
      </c>
      <c r="C120" s="243" t="s">
        <v>283</v>
      </c>
      <c r="D120" s="244" t="s">
        <v>246</v>
      </c>
      <c r="E120" s="245">
        <v>382.29184</v>
      </c>
      <c r="F120" s="662"/>
      <c r="G120" s="246">
        <f>E120*F120</f>
        <v>0</v>
      </c>
      <c r="H120" s="247">
        <v>0</v>
      </c>
      <c r="I120" s="248">
        <f>E120*H120</f>
        <v>0</v>
      </c>
      <c r="J120" s="247"/>
      <c r="K120" s="248">
        <f>E120*J120</f>
        <v>0</v>
      </c>
      <c r="O120" s="240">
        <v>2</v>
      </c>
      <c r="AA120" s="213">
        <v>8</v>
      </c>
      <c r="AB120" s="213">
        <v>0</v>
      </c>
      <c r="AC120" s="213">
        <v>3</v>
      </c>
      <c r="AZ120" s="213">
        <v>1</v>
      </c>
      <c r="BA120" s="213">
        <f>IF(AZ120=1,G120,0)</f>
        <v>0</v>
      </c>
      <c r="BB120" s="213">
        <f>IF(AZ120=2,G120,0)</f>
        <v>0</v>
      </c>
      <c r="BC120" s="213">
        <f>IF(AZ120=3,G120,0)</f>
        <v>0</v>
      </c>
      <c r="BD120" s="213">
        <f>IF(AZ120=4,G120,0)</f>
        <v>0</v>
      </c>
      <c r="BE120" s="213">
        <f>IF(AZ120=5,G120,0)</f>
        <v>0</v>
      </c>
      <c r="CA120" s="240">
        <v>8</v>
      </c>
      <c r="CB120" s="240">
        <v>0</v>
      </c>
    </row>
    <row r="121" spans="1:80" ht="12.75">
      <c r="A121" s="241">
        <v>36</v>
      </c>
      <c r="B121" s="242" t="s">
        <v>284</v>
      </c>
      <c r="C121" s="243" t="s">
        <v>285</v>
      </c>
      <c r="D121" s="244" t="s">
        <v>246</v>
      </c>
      <c r="E121" s="245">
        <v>95.57296</v>
      </c>
      <c r="F121" s="662"/>
      <c r="G121" s="246">
        <f>E121*F121</f>
        <v>0</v>
      </c>
      <c r="H121" s="247">
        <v>0</v>
      </c>
      <c r="I121" s="248">
        <f>E121*H121</f>
        <v>0</v>
      </c>
      <c r="J121" s="247"/>
      <c r="K121" s="248">
        <f>E121*J121</f>
        <v>0</v>
      </c>
      <c r="O121" s="240">
        <v>2</v>
      </c>
      <c r="AA121" s="213">
        <v>8</v>
      </c>
      <c r="AB121" s="213">
        <v>0</v>
      </c>
      <c r="AC121" s="213">
        <v>3</v>
      </c>
      <c r="AZ121" s="213">
        <v>1</v>
      </c>
      <c r="BA121" s="213">
        <f>IF(AZ121=1,G121,0)</f>
        <v>0</v>
      </c>
      <c r="BB121" s="213">
        <f>IF(AZ121=2,G121,0)</f>
        <v>0</v>
      </c>
      <c r="BC121" s="213">
        <f>IF(AZ121=3,G121,0)</f>
        <v>0</v>
      </c>
      <c r="BD121" s="213">
        <f>IF(AZ121=4,G121,0)</f>
        <v>0</v>
      </c>
      <c r="BE121" s="213">
        <f>IF(AZ121=5,G121,0)</f>
        <v>0</v>
      </c>
      <c r="CA121" s="240">
        <v>8</v>
      </c>
      <c r="CB121" s="240">
        <v>0</v>
      </c>
    </row>
    <row r="122" spans="1:57" ht="12.75">
      <c r="A122" s="257"/>
      <c r="B122" s="258" t="s">
        <v>102</v>
      </c>
      <c r="C122" s="259" t="s">
        <v>275</v>
      </c>
      <c r="D122" s="260"/>
      <c r="E122" s="261"/>
      <c r="F122" s="262"/>
      <c r="G122" s="263">
        <f>SUM(G116:G121)</f>
        <v>0</v>
      </c>
      <c r="H122" s="264"/>
      <c r="I122" s="265">
        <f>SUM(I116:I121)</f>
        <v>0</v>
      </c>
      <c r="J122" s="264"/>
      <c r="K122" s="265">
        <f>SUM(K116:K121)</f>
        <v>0</v>
      </c>
      <c r="O122" s="240">
        <v>4</v>
      </c>
      <c r="BA122" s="266">
        <f>SUM(BA116:BA121)</f>
        <v>0</v>
      </c>
      <c r="BB122" s="266">
        <f>SUM(BB116:BB121)</f>
        <v>0</v>
      </c>
      <c r="BC122" s="266">
        <f>SUM(BC116:BC121)</f>
        <v>0</v>
      </c>
      <c r="BD122" s="266">
        <f>SUM(BD116:BD121)</f>
        <v>0</v>
      </c>
      <c r="BE122" s="266">
        <f>SUM(BE116:BE121)</f>
        <v>0</v>
      </c>
    </row>
    <row r="123" ht="12.75">
      <c r="E123" s="213"/>
    </row>
    <row r="124" ht="12.75">
      <c r="E124" s="213"/>
    </row>
    <row r="125" ht="12.75">
      <c r="E125" s="213"/>
    </row>
    <row r="126" ht="12.75">
      <c r="E126" s="213"/>
    </row>
    <row r="127" ht="12.75">
      <c r="E127" s="213"/>
    </row>
    <row r="128" ht="12.75">
      <c r="E128" s="213"/>
    </row>
    <row r="129" ht="12.75">
      <c r="E129" s="213"/>
    </row>
    <row r="130" ht="12.75">
      <c r="E130" s="213"/>
    </row>
    <row r="131" ht="12.75">
      <c r="E131" s="213"/>
    </row>
    <row r="132" ht="12.75">
      <c r="E132" s="213"/>
    </row>
    <row r="133" ht="12.75">
      <c r="E133" s="213"/>
    </row>
    <row r="134" ht="12.75">
      <c r="E134" s="213"/>
    </row>
    <row r="135" ht="12.75">
      <c r="E135" s="213"/>
    </row>
    <row r="136" ht="12.75">
      <c r="E136" s="213"/>
    </row>
    <row r="137" ht="12.75">
      <c r="E137" s="213"/>
    </row>
    <row r="138" ht="12.75">
      <c r="E138" s="213"/>
    </row>
    <row r="139" ht="12.75">
      <c r="E139" s="213"/>
    </row>
    <row r="140" ht="12.75">
      <c r="E140" s="213"/>
    </row>
    <row r="141" ht="12.75">
      <c r="E141" s="213"/>
    </row>
    <row r="142" ht="12.75">
      <c r="E142" s="213"/>
    </row>
    <row r="143" ht="12.75">
      <c r="E143" s="213"/>
    </row>
    <row r="144" ht="12.75">
      <c r="E144" s="213"/>
    </row>
    <row r="145" ht="12.75">
      <c r="E145" s="213"/>
    </row>
    <row r="146" spans="1:7" ht="12.75">
      <c r="A146" s="256"/>
      <c r="B146" s="256"/>
      <c r="C146" s="256"/>
      <c r="D146" s="256"/>
      <c r="E146" s="256"/>
      <c r="F146" s="256"/>
      <c r="G146" s="256"/>
    </row>
    <row r="147" spans="1:7" ht="12.75">
      <c r="A147" s="256"/>
      <c r="B147" s="256"/>
      <c r="C147" s="256"/>
      <c r="D147" s="256"/>
      <c r="E147" s="256"/>
      <c r="F147" s="256"/>
      <c r="G147" s="256"/>
    </row>
    <row r="148" spans="1:7" ht="12.75">
      <c r="A148" s="256"/>
      <c r="B148" s="256"/>
      <c r="C148" s="256"/>
      <c r="D148" s="256"/>
      <c r="E148" s="256"/>
      <c r="F148" s="256"/>
      <c r="G148" s="256"/>
    </row>
    <row r="149" spans="1:7" ht="12.75">
      <c r="A149" s="256"/>
      <c r="B149" s="256"/>
      <c r="C149" s="256"/>
      <c r="D149" s="256"/>
      <c r="E149" s="256"/>
      <c r="F149" s="256"/>
      <c r="G149" s="256"/>
    </row>
    <row r="150" ht="12.75">
      <c r="E150" s="213"/>
    </row>
    <row r="151" ht="12.75">
      <c r="E151" s="213"/>
    </row>
    <row r="152" ht="12.75">
      <c r="E152" s="213"/>
    </row>
    <row r="153" ht="12.75">
      <c r="E153" s="213"/>
    </row>
    <row r="154" ht="12.75">
      <c r="E154" s="213"/>
    </row>
    <row r="155" ht="12.75">
      <c r="E155" s="213"/>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ht="12.75">
      <c r="E171" s="213"/>
    </row>
    <row r="172" ht="12.75">
      <c r="E172" s="213"/>
    </row>
    <row r="173" ht="12.75">
      <c r="E173" s="213"/>
    </row>
    <row r="174" ht="12.75">
      <c r="E174" s="213"/>
    </row>
    <row r="175" ht="12.75">
      <c r="E175" s="213"/>
    </row>
    <row r="176" ht="12.75">
      <c r="E176" s="213"/>
    </row>
    <row r="177" ht="12.75">
      <c r="E177" s="213"/>
    </row>
    <row r="178" ht="12.75">
      <c r="E178" s="213"/>
    </row>
    <row r="179" ht="12.75">
      <c r="E179" s="213"/>
    </row>
    <row r="180" ht="12.75">
      <c r="E180" s="213"/>
    </row>
    <row r="181" spans="1:2" ht="12.75">
      <c r="A181" s="267"/>
      <c r="B181" s="267"/>
    </row>
    <row r="182" spans="1:7" ht="12.75">
      <c r="A182" s="256"/>
      <c r="B182" s="256"/>
      <c r="C182" s="268"/>
      <c r="D182" s="268"/>
      <c r="E182" s="269"/>
      <c r="F182" s="268"/>
      <c r="G182" s="270"/>
    </row>
    <row r="183" spans="1:7" ht="12.75">
      <c r="A183" s="271"/>
      <c r="B183" s="271"/>
      <c r="C183" s="256"/>
      <c r="D183" s="256"/>
      <c r="E183" s="272"/>
      <c r="F183" s="256"/>
      <c r="G183" s="256"/>
    </row>
    <row r="184" spans="1:7" ht="12.75">
      <c r="A184" s="256"/>
      <c r="B184" s="256"/>
      <c r="C184" s="256"/>
      <c r="D184" s="256"/>
      <c r="E184" s="272"/>
      <c r="F184" s="256"/>
      <c r="G184" s="256"/>
    </row>
    <row r="185" spans="1:7" ht="12.75">
      <c r="A185" s="256"/>
      <c r="B185" s="256"/>
      <c r="C185" s="256"/>
      <c r="D185" s="256"/>
      <c r="E185" s="272"/>
      <c r="F185" s="256"/>
      <c r="G185" s="256"/>
    </row>
    <row r="186" spans="1:7" ht="12.75">
      <c r="A186" s="256"/>
      <c r="B186" s="256"/>
      <c r="C186" s="256"/>
      <c r="D186" s="256"/>
      <c r="E186" s="272"/>
      <c r="F186" s="256"/>
      <c r="G186" s="256"/>
    </row>
    <row r="187" spans="1:7" ht="12.75">
      <c r="A187" s="256"/>
      <c r="B187" s="256"/>
      <c r="C187" s="256"/>
      <c r="D187" s="256"/>
      <c r="E187" s="272"/>
      <c r="F187" s="256"/>
      <c r="G187" s="256"/>
    </row>
    <row r="188" spans="1:7" ht="12.75">
      <c r="A188" s="256"/>
      <c r="B188" s="256"/>
      <c r="C188" s="256"/>
      <c r="D188" s="256"/>
      <c r="E188" s="272"/>
      <c r="F188" s="256"/>
      <c r="G188" s="256"/>
    </row>
    <row r="189" spans="1:7" ht="12.75">
      <c r="A189" s="256"/>
      <c r="B189" s="256"/>
      <c r="C189" s="256"/>
      <c r="D189" s="256"/>
      <c r="E189" s="272"/>
      <c r="F189" s="256"/>
      <c r="G189" s="256"/>
    </row>
    <row r="190" spans="1:7" ht="12.75">
      <c r="A190" s="256"/>
      <c r="B190" s="256"/>
      <c r="C190" s="256"/>
      <c r="D190" s="256"/>
      <c r="E190" s="272"/>
      <c r="F190" s="256"/>
      <c r="G190" s="256"/>
    </row>
    <row r="191" spans="1:7" ht="12.75">
      <c r="A191" s="256"/>
      <c r="B191" s="256"/>
      <c r="C191" s="256"/>
      <c r="D191" s="256"/>
      <c r="E191" s="272"/>
      <c r="F191" s="256"/>
      <c r="G191" s="256"/>
    </row>
    <row r="192" spans="1:7" ht="12.75">
      <c r="A192" s="256"/>
      <c r="B192" s="256"/>
      <c r="C192" s="256"/>
      <c r="D192" s="256"/>
      <c r="E192" s="272"/>
      <c r="F192" s="256"/>
      <c r="G192" s="256"/>
    </row>
    <row r="193" spans="1:7" ht="12.75">
      <c r="A193" s="256"/>
      <c r="B193" s="256"/>
      <c r="C193" s="256"/>
      <c r="D193" s="256"/>
      <c r="E193" s="272"/>
      <c r="F193" s="256"/>
      <c r="G193" s="256"/>
    </row>
    <row r="194" spans="1:7" ht="12.75">
      <c r="A194" s="256"/>
      <c r="B194" s="256"/>
      <c r="C194" s="256"/>
      <c r="D194" s="256"/>
      <c r="E194" s="272"/>
      <c r="F194" s="256"/>
      <c r="G194" s="256"/>
    </row>
    <row r="195" spans="1:7" ht="12.75">
      <c r="A195" s="256"/>
      <c r="B195" s="256"/>
      <c r="C195" s="256"/>
      <c r="D195" s="256"/>
      <c r="E195" s="272"/>
      <c r="F195" s="256"/>
      <c r="G195" s="256"/>
    </row>
  </sheetData>
  <sheetProtection algorithmName="SHA-512" hashValue="7CJjt/JGSMh7paXjFW/JSOE84O8PdcHuvQVZN0xs9ZX1gQe4iQlnpNWDwPwViDeuXbiHJ/2ja4qy+vSw9dLXPQ==" saltValue="UYxuqA1ipDk3Tt/cTItFWQ==" spinCount="100000" sheet="1" objects="1" scenarios="1"/>
  <mergeCells count="64">
    <mergeCell ref="C113:D113"/>
    <mergeCell ref="C97:D97"/>
    <mergeCell ref="C98:D98"/>
    <mergeCell ref="C99:D99"/>
    <mergeCell ref="C101:D101"/>
    <mergeCell ref="C102:D102"/>
    <mergeCell ref="C103:D103"/>
    <mergeCell ref="C104:D104"/>
    <mergeCell ref="C105:D105"/>
    <mergeCell ref="C107:D107"/>
    <mergeCell ref="C108:D108"/>
    <mergeCell ref="C110:D110"/>
    <mergeCell ref="C112:D112"/>
    <mergeCell ref="C85:D85"/>
    <mergeCell ref="C86:D86"/>
    <mergeCell ref="C90:D90"/>
    <mergeCell ref="C68:D68"/>
    <mergeCell ref="C69:D69"/>
    <mergeCell ref="C70:D70"/>
    <mergeCell ref="C71:D71"/>
    <mergeCell ref="C72:D72"/>
    <mergeCell ref="C74:D74"/>
    <mergeCell ref="C75:D75"/>
    <mergeCell ref="C77:D77"/>
    <mergeCell ref="C78:D78"/>
    <mergeCell ref="C83:D83"/>
    <mergeCell ref="C59:D59"/>
    <mergeCell ref="C60:D60"/>
    <mergeCell ref="C79:D79"/>
    <mergeCell ref="C80:D80"/>
    <mergeCell ref="C82:D82"/>
    <mergeCell ref="C51:D51"/>
    <mergeCell ref="C52:D52"/>
    <mergeCell ref="C54:D54"/>
    <mergeCell ref="C55:D55"/>
    <mergeCell ref="C42:D42"/>
    <mergeCell ref="C46:D46"/>
    <mergeCell ref="C47:D47"/>
    <mergeCell ref="C41:D41"/>
    <mergeCell ref="C24:D24"/>
    <mergeCell ref="C26:D26"/>
    <mergeCell ref="C27:D27"/>
    <mergeCell ref="C29:D29"/>
    <mergeCell ref="C30:D30"/>
    <mergeCell ref="C32:D32"/>
    <mergeCell ref="C33:D33"/>
    <mergeCell ref="C35:D35"/>
    <mergeCell ref="C36:D36"/>
    <mergeCell ref="C38:D38"/>
    <mergeCell ref="C39:D39"/>
    <mergeCell ref="C23:D23"/>
    <mergeCell ref="A1:G1"/>
    <mergeCell ref="A3:B3"/>
    <mergeCell ref="A4:B4"/>
    <mergeCell ref="E4:G4"/>
    <mergeCell ref="C9:D9"/>
    <mergeCell ref="C10:D10"/>
    <mergeCell ref="C12:D12"/>
    <mergeCell ref="C13:D13"/>
    <mergeCell ref="C15:D15"/>
    <mergeCell ref="C17:D17"/>
    <mergeCell ref="C18:D18"/>
    <mergeCell ref="C20:D20"/>
    <mergeCell ref="C21:D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288</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287</v>
      </c>
      <c r="B5" s="91"/>
      <c r="C5" s="92" t="s">
        <v>288</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06 1 Rek'!E8</f>
        <v>0</v>
      </c>
      <c r="D15" s="130">
        <f>'SO 06 1 Rek'!A16</f>
        <v>0</v>
      </c>
      <c r="E15" s="131"/>
      <c r="F15" s="132"/>
      <c r="G15" s="129">
        <f>'SO 06 1 Rek'!I16</f>
        <v>0</v>
      </c>
    </row>
    <row r="16" spans="1:7" ht="15.95" customHeight="1">
      <c r="A16" s="127" t="s">
        <v>53</v>
      </c>
      <c r="B16" s="128" t="s">
        <v>54</v>
      </c>
      <c r="C16" s="129">
        <f>'SO 06 1 Rek'!F8</f>
        <v>0</v>
      </c>
      <c r="D16" s="82"/>
      <c r="E16" s="133"/>
      <c r="F16" s="134"/>
      <c r="G16" s="129"/>
    </row>
    <row r="17" spans="1:7" ht="15.95" customHeight="1">
      <c r="A17" s="127" t="s">
        <v>55</v>
      </c>
      <c r="B17" s="128" t="s">
        <v>56</v>
      </c>
      <c r="C17" s="129">
        <f>'SO 06 1 Rek'!H8</f>
        <v>0</v>
      </c>
      <c r="D17" s="82"/>
      <c r="E17" s="133"/>
      <c r="F17" s="134"/>
      <c r="G17" s="129"/>
    </row>
    <row r="18" spans="1:7" ht="15.95" customHeight="1">
      <c r="A18" s="135" t="s">
        <v>57</v>
      </c>
      <c r="B18" s="136" t="s">
        <v>58</v>
      </c>
      <c r="C18" s="129">
        <f>'SO 06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06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06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289</v>
      </c>
      <c r="D2" s="174"/>
      <c r="E2" s="175"/>
      <c r="F2" s="174"/>
      <c r="G2" s="703" t="s">
        <v>288</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06 1 Pol'!B7</f>
        <v>M21</v>
      </c>
      <c r="B7" s="47" t="str">
        <f>'SO 06 1 Pol'!C7</f>
        <v>Elektromontáže</v>
      </c>
      <c r="D7" s="185"/>
      <c r="E7" s="274">
        <f>'SO 06 1 Pol'!BA9</f>
        <v>0</v>
      </c>
      <c r="F7" s="275">
        <f>'SO 06 1 Pol'!BB9</f>
        <v>0</v>
      </c>
      <c r="G7" s="275">
        <f>'SO 06 1 Pol'!BC9</f>
        <v>0</v>
      </c>
      <c r="H7" s="275">
        <f>'SO 06 1 Pol'!BD9</f>
        <v>0</v>
      </c>
      <c r="I7" s="276">
        <f>'SO 06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06 1 Rek'!H1</f>
        <v>1</v>
      </c>
      <c r="G3" s="220"/>
    </row>
    <row r="4" spans="1:7" ht="13.5" thickBot="1">
      <c r="A4" s="709" t="s">
        <v>77</v>
      </c>
      <c r="B4" s="702"/>
      <c r="C4" s="173" t="s">
        <v>289</v>
      </c>
      <c r="D4" s="221"/>
      <c r="E4" s="710" t="str">
        <f>'SO 06 1 Rek'!G2</f>
        <v>Hromosvod</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290</v>
      </c>
      <c r="C7" s="232" t="s">
        <v>291</v>
      </c>
      <c r="D7" s="233"/>
      <c r="E7" s="234"/>
      <c r="F7" s="234"/>
      <c r="G7" s="235"/>
      <c r="H7" s="236"/>
      <c r="I7" s="237"/>
      <c r="J7" s="238"/>
      <c r="K7" s="239"/>
      <c r="O7" s="240">
        <v>1</v>
      </c>
    </row>
    <row r="8" spans="1:80" ht="12.75">
      <c r="A8" s="241">
        <v>1</v>
      </c>
      <c r="B8" s="242" t="s">
        <v>293</v>
      </c>
      <c r="C8" s="243" t="s">
        <v>294</v>
      </c>
      <c r="D8" s="244" t="s">
        <v>114</v>
      </c>
      <c r="E8" s="245">
        <v>1</v>
      </c>
      <c r="F8" s="245">
        <f>SUM('SO 06 1 Pol Hrom'!B5)</f>
        <v>0</v>
      </c>
      <c r="G8" s="246">
        <f>E8*F8</f>
        <v>0</v>
      </c>
      <c r="H8" s="247">
        <v>0</v>
      </c>
      <c r="I8" s="248">
        <f>E8*H8</f>
        <v>0</v>
      </c>
      <c r="J8" s="247"/>
      <c r="K8" s="248">
        <f>E8*J8</f>
        <v>0</v>
      </c>
      <c r="O8" s="240">
        <v>2</v>
      </c>
      <c r="AA8" s="213">
        <v>12</v>
      </c>
      <c r="AB8" s="213">
        <v>0</v>
      </c>
      <c r="AC8" s="213">
        <v>1</v>
      </c>
      <c r="AZ8" s="213">
        <v>4</v>
      </c>
      <c r="BA8" s="213">
        <f>IF(AZ8=1,G8,0)</f>
        <v>0</v>
      </c>
      <c r="BB8" s="213">
        <f>IF(AZ8=2,G8,0)</f>
        <v>0</v>
      </c>
      <c r="BC8" s="213">
        <f>IF(AZ8=3,G8,0)</f>
        <v>0</v>
      </c>
      <c r="BD8" s="213">
        <f>IF(AZ8=4,G8,0)</f>
        <v>0</v>
      </c>
      <c r="BE8" s="213">
        <f>IF(AZ8=5,G8,0)</f>
        <v>0</v>
      </c>
      <c r="CA8" s="240">
        <v>12</v>
      </c>
      <c r="CB8" s="240">
        <v>0</v>
      </c>
    </row>
    <row r="9" spans="1:57" ht="12.75">
      <c r="A9" s="257"/>
      <c r="B9" s="258" t="s">
        <v>102</v>
      </c>
      <c r="C9" s="259" t="s">
        <v>292</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sM7hBj0UBGqbqtQzwDqpWCk3sSDAHYpf0MPlfw4ktzaTzq5q+klPDXTcQICdUx+FHo65mRFwoKN15W45gJj+qw==" saltValue="H4fgSERrp0b2aB1CV8LUIg=="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297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296</v>
      </c>
      <c r="B5" s="91"/>
      <c r="C5" s="92" t="s">
        <v>297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07 1 Rek'!E8</f>
        <v>0</v>
      </c>
      <c r="D15" s="130">
        <f>'SO 07 1 Rek'!A16</f>
        <v>0</v>
      </c>
      <c r="E15" s="131"/>
      <c r="F15" s="132"/>
      <c r="G15" s="129">
        <f>'SO 07 1 Rek'!I16</f>
        <v>0</v>
      </c>
    </row>
    <row r="16" spans="1:7" ht="15.95" customHeight="1">
      <c r="A16" s="127" t="s">
        <v>53</v>
      </c>
      <c r="B16" s="128" t="s">
        <v>54</v>
      </c>
      <c r="C16" s="129">
        <f>'SO 07 1 Rek'!F8</f>
        <v>0</v>
      </c>
      <c r="D16" s="82"/>
      <c r="E16" s="133"/>
      <c r="F16" s="134"/>
      <c r="G16" s="129"/>
    </row>
    <row r="17" spans="1:7" ht="15.95" customHeight="1">
      <c r="A17" s="127" t="s">
        <v>55</v>
      </c>
      <c r="B17" s="128" t="s">
        <v>56</v>
      </c>
      <c r="C17" s="129">
        <f>'SO 07 1 Rek'!H8</f>
        <v>0</v>
      </c>
      <c r="D17" s="82"/>
      <c r="E17" s="133"/>
      <c r="F17" s="134"/>
      <c r="G17" s="129"/>
    </row>
    <row r="18" spans="1:7" ht="15.95" customHeight="1">
      <c r="A18" s="135" t="s">
        <v>57</v>
      </c>
      <c r="B18" s="136" t="s">
        <v>58</v>
      </c>
      <c r="C18" s="129">
        <f>'SO 07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07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07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298</v>
      </c>
      <c r="D2" s="174"/>
      <c r="E2" s="175"/>
      <c r="F2" s="174"/>
      <c r="G2" s="703" t="s">
        <v>297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07 1 Pol'!B7</f>
        <v>M24</v>
      </c>
      <c r="B7" s="47" t="str">
        <f>'SO 07 1 Pol'!C7</f>
        <v>Montáže vzduchotechnických zařízení</v>
      </c>
      <c r="D7" s="185"/>
      <c r="E7" s="274">
        <f>'SO 07 1 Pol'!BA9</f>
        <v>0</v>
      </c>
      <c r="F7" s="275">
        <f>'SO 07 1 Pol'!BB9</f>
        <v>0</v>
      </c>
      <c r="G7" s="275">
        <f>'SO 07 1 Pol'!BC9</f>
        <v>0</v>
      </c>
      <c r="H7" s="275">
        <f>'SO 07 1 Pol'!BD9</f>
        <v>0</v>
      </c>
      <c r="I7" s="276">
        <f>'SO 07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topLeftCell="A1">
      <selection activeCell="E10" sqref="E10"/>
    </sheetView>
  </sheetViews>
  <sheetFormatPr defaultColWidth="9.00390625" defaultRowHeight="12.75"/>
  <cols>
    <col min="1" max="1" width="12.75390625" style="0" customWidth="1"/>
    <col min="2" max="2" width="43.125" style="0" customWidth="1"/>
    <col min="3" max="3" width="8.625" style="0" customWidth="1"/>
    <col min="5" max="5" width="11.125" style="0" customWidth="1"/>
    <col min="6" max="6" width="13.125" style="0" customWidth="1"/>
  </cols>
  <sheetData>
    <row r="1" spans="1:6" ht="18.75" thickBot="1">
      <c r="A1" s="735" t="s">
        <v>861</v>
      </c>
      <c r="B1" s="735"/>
      <c r="C1" s="735"/>
      <c r="D1" s="735"/>
      <c r="E1" s="735"/>
      <c r="F1" s="735"/>
    </row>
    <row r="2" spans="1:6" ht="26.25" thickBot="1">
      <c r="A2" s="278" t="s">
        <v>862</v>
      </c>
      <c r="B2" s="736" t="s">
        <v>863</v>
      </c>
      <c r="C2" s="736"/>
      <c r="D2" s="736"/>
      <c r="E2" s="279"/>
      <c r="F2" s="280"/>
    </row>
    <row r="3" spans="1:6" ht="15.75" thickBot="1">
      <c r="A3" s="278" t="s">
        <v>864</v>
      </c>
      <c r="B3" s="744" t="s">
        <v>865</v>
      </c>
      <c r="C3" s="745"/>
      <c r="D3" s="746"/>
      <c r="E3" s="281"/>
      <c r="F3" s="280"/>
    </row>
    <row r="4" spans="1:6" ht="26.25" thickBot="1">
      <c r="A4" s="282" t="s">
        <v>866</v>
      </c>
      <c r="B4" s="283" t="s">
        <v>867</v>
      </c>
      <c r="C4" s="716" t="s">
        <v>868</v>
      </c>
      <c r="D4" s="716"/>
      <c r="E4" s="716" t="s">
        <v>1588</v>
      </c>
      <c r="F4" s="716"/>
    </row>
    <row r="5" spans="1:6" ht="39" thickBot="1">
      <c r="A5" s="284" t="s">
        <v>870</v>
      </c>
      <c r="B5" s="285">
        <f>SUM(F10:F15)</f>
        <v>0</v>
      </c>
      <c r="C5" s="715" t="s">
        <v>871</v>
      </c>
      <c r="D5" s="715"/>
      <c r="E5" s="716" t="s">
        <v>1589</v>
      </c>
      <c r="F5" s="716"/>
    </row>
    <row r="6" spans="1:6" ht="18.75" thickBot="1">
      <c r="A6" s="284" t="s">
        <v>873</v>
      </c>
      <c r="B6" s="285">
        <f>B5*0.21</f>
        <v>0</v>
      </c>
      <c r="C6" s="715" t="s">
        <v>874</v>
      </c>
      <c r="D6" s="715"/>
      <c r="E6" s="716" t="s">
        <v>1590</v>
      </c>
      <c r="F6" s="716"/>
    </row>
    <row r="7" spans="1:6" ht="39" thickBot="1">
      <c r="A7" s="284" t="s">
        <v>876</v>
      </c>
      <c r="B7" s="285">
        <f>B5+B6</f>
        <v>0</v>
      </c>
      <c r="C7" s="715" t="s">
        <v>877</v>
      </c>
      <c r="D7" s="715"/>
      <c r="E7" s="717" t="s">
        <v>878</v>
      </c>
      <c r="F7" s="717"/>
    </row>
    <row r="8" spans="1:6" ht="13.5" thickBot="1">
      <c r="A8" s="559" t="s">
        <v>879</v>
      </c>
      <c r="B8" s="560" t="s">
        <v>880</v>
      </c>
      <c r="C8" s="561" t="s">
        <v>881</v>
      </c>
      <c r="D8" s="562" t="s">
        <v>90</v>
      </c>
      <c r="E8" s="563" t="s">
        <v>882</v>
      </c>
      <c r="F8" s="564" t="s">
        <v>17</v>
      </c>
    </row>
    <row r="9" spans="1:6" ht="27" thickBot="1">
      <c r="A9" s="747" t="s">
        <v>1591</v>
      </c>
      <c r="B9" s="748"/>
      <c r="C9" s="748"/>
      <c r="D9" s="748"/>
      <c r="E9" s="748"/>
      <c r="F9" s="749"/>
    </row>
    <row r="10" spans="1:6" ht="12.75">
      <c r="A10" s="565">
        <v>1</v>
      </c>
      <c r="B10" s="566" t="s">
        <v>1592</v>
      </c>
      <c r="C10" s="567">
        <v>30</v>
      </c>
      <c r="D10" s="568" t="s">
        <v>210</v>
      </c>
      <c r="E10" s="666"/>
      <c r="F10" s="569">
        <f aca="true" t="shared" si="0" ref="F10:F15">SUM(C10*E10)</f>
        <v>0</v>
      </c>
    </row>
    <row r="11" spans="1:6" ht="12.75">
      <c r="A11" s="570">
        <f>SUM(A10+1)</f>
        <v>2</v>
      </c>
      <c r="B11" s="571" t="s">
        <v>1593</v>
      </c>
      <c r="C11" s="572">
        <v>21</v>
      </c>
      <c r="D11" s="573" t="s">
        <v>101</v>
      </c>
      <c r="E11" s="667"/>
      <c r="F11" s="574">
        <f t="shared" si="0"/>
        <v>0</v>
      </c>
    </row>
    <row r="12" spans="1:6" ht="12.75">
      <c r="A12" s="570">
        <v>3</v>
      </c>
      <c r="B12" s="575" t="s">
        <v>1594</v>
      </c>
      <c r="C12" s="573">
        <v>3</v>
      </c>
      <c r="D12" s="573" t="s">
        <v>101</v>
      </c>
      <c r="E12" s="668"/>
      <c r="F12" s="574">
        <f t="shared" si="0"/>
        <v>0</v>
      </c>
    </row>
    <row r="13" spans="1:6" ht="12.75">
      <c r="A13" s="570">
        <v>4</v>
      </c>
      <c r="B13" s="575" t="s">
        <v>1595</v>
      </c>
      <c r="C13" s="573">
        <v>2</v>
      </c>
      <c r="D13" s="573" t="s">
        <v>101</v>
      </c>
      <c r="E13" s="668"/>
      <c r="F13" s="574">
        <f t="shared" si="0"/>
        <v>0</v>
      </c>
    </row>
    <row r="14" spans="1:6" ht="12.75">
      <c r="A14" s="570">
        <v>5</v>
      </c>
      <c r="B14" s="575" t="s">
        <v>1596</v>
      </c>
      <c r="C14" s="573">
        <v>3</v>
      </c>
      <c r="D14" s="573" t="s">
        <v>1597</v>
      </c>
      <c r="E14" s="669"/>
      <c r="F14" s="574">
        <f t="shared" si="0"/>
        <v>0</v>
      </c>
    </row>
    <row r="15" spans="1:6" ht="12.75">
      <c r="A15" s="570">
        <v>6</v>
      </c>
      <c r="B15" s="575" t="s">
        <v>1598</v>
      </c>
      <c r="C15" s="573">
        <v>1</v>
      </c>
      <c r="D15" s="573" t="s">
        <v>101</v>
      </c>
      <c r="E15" s="669"/>
      <c r="F15" s="574">
        <f t="shared" si="0"/>
        <v>0</v>
      </c>
    </row>
    <row r="16" spans="1:6" ht="12.75">
      <c r="A16" s="743" t="s">
        <v>1204</v>
      </c>
      <c r="B16" s="743"/>
      <c r="C16" s="743"/>
      <c r="D16" s="743"/>
      <c r="E16" s="743"/>
      <c r="F16" s="743"/>
    </row>
    <row r="17" spans="1:6" ht="12.75">
      <c r="A17" s="743"/>
      <c r="B17" s="743"/>
      <c r="C17" s="743"/>
      <c r="D17" s="743"/>
      <c r="E17" s="743"/>
      <c r="F17" s="743"/>
    </row>
  </sheetData>
  <sheetProtection algorithmName="SHA-512" hashValue="g+VHkUI3pzqUHx+aILJDzgCdrJy30kanCsBm4lWm/kXlozyFZPX3pMnCNRpEx26wyjExNl2lf0SzuO168NNCyg==" saltValue="AUytJnqGO1IBfDMCYLEY5Q==" spinCount="100000" sheet="1" objects="1" scenarios="1"/>
  <mergeCells count="13">
    <mergeCell ref="A16:F17"/>
    <mergeCell ref="A1:F1"/>
    <mergeCell ref="B2:D2"/>
    <mergeCell ref="B3:D3"/>
    <mergeCell ref="C4:D4"/>
    <mergeCell ref="E4:F4"/>
    <mergeCell ref="C5:D5"/>
    <mergeCell ref="E5:F5"/>
    <mergeCell ref="C6:D6"/>
    <mergeCell ref="E6:F6"/>
    <mergeCell ref="C7:D7"/>
    <mergeCell ref="E7:F7"/>
    <mergeCell ref="A9:F9"/>
  </mergeCells>
  <printOptions/>
  <pageMargins left="0.40625" right="0.3333333333333333" top="0.787401575" bottom="0.7874015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07 1 Rek'!H1</f>
        <v>1</v>
      </c>
      <c r="G3" s="220"/>
    </row>
    <row r="4" spans="1:7" ht="13.5" thickBot="1">
      <c r="A4" s="709" t="s">
        <v>77</v>
      </c>
      <c r="B4" s="702"/>
      <c r="C4" s="173" t="s">
        <v>298</v>
      </c>
      <c r="D4" s="221"/>
      <c r="E4" s="710" t="str">
        <f>'SO 07 1 Rek'!G2</f>
        <v>Vzduchotechnika</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299</v>
      </c>
      <c r="C7" s="232" t="s">
        <v>300</v>
      </c>
      <c r="D7" s="233"/>
      <c r="E7" s="234"/>
      <c r="F7" s="234"/>
      <c r="G7" s="235"/>
      <c r="H7" s="236"/>
      <c r="I7" s="237"/>
      <c r="J7" s="238"/>
      <c r="K7" s="239"/>
      <c r="O7" s="240">
        <v>1</v>
      </c>
    </row>
    <row r="8" spans="1:80" ht="12.75">
      <c r="A8" s="241">
        <v>1</v>
      </c>
      <c r="B8" s="242" t="s">
        <v>302</v>
      </c>
      <c r="C8" s="243" t="s">
        <v>303</v>
      </c>
      <c r="D8" s="244" t="s">
        <v>114</v>
      </c>
      <c r="E8" s="245">
        <v>1</v>
      </c>
      <c r="F8" s="245">
        <f>SUM('SO 07 1 Pol VZT'!B5)</f>
        <v>0</v>
      </c>
      <c r="G8" s="246">
        <f>E8*F8</f>
        <v>0</v>
      </c>
      <c r="H8" s="247">
        <v>0</v>
      </c>
      <c r="I8" s="248">
        <f>E8*H8</f>
        <v>0</v>
      </c>
      <c r="J8" s="247"/>
      <c r="K8" s="248">
        <f>E8*J8</f>
        <v>0</v>
      </c>
      <c r="O8" s="240">
        <v>2</v>
      </c>
      <c r="AA8" s="213">
        <v>12</v>
      </c>
      <c r="AB8" s="213">
        <v>0</v>
      </c>
      <c r="AC8" s="213">
        <v>1</v>
      </c>
      <c r="AZ8" s="213">
        <v>4</v>
      </c>
      <c r="BA8" s="213">
        <f>IF(AZ8=1,G8,0)</f>
        <v>0</v>
      </c>
      <c r="BB8" s="213">
        <f>IF(AZ8=2,G8,0)</f>
        <v>0</v>
      </c>
      <c r="BC8" s="213">
        <f>IF(AZ8=3,G8,0)</f>
        <v>0</v>
      </c>
      <c r="BD8" s="213">
        <f>IF(AZ8=4,G8,0)</f>
        <v>0</v>
      </c>
      <c r="BE8" s="213">
        <f>IF(AZ8=5,G8,0)</f>
        <v>0</v>
      </c>
      <c r="CA8" s="240">
        <v>12</v>
      </c>
      <c r="CB8" s="240">
        <v>0</v>
      </c>
    </row>
    <row r="9" spans="1:57" ht="12.75">
      <c r="A9" s="257"/>
      <c r="B9" s="258" t="s">
        <v>102</v>
      </c>
      <c r="C9" s="259" t="s">
        <v>301</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c6VcSChCL9wY75fG69L48j/xbzm9t/iS369fzpUoJfMDYwYT1PtHP5r6iTkqs0N/SI+tA4IqkmhaxzDblS+nJA==" saltValue="HugKtadhU+PeifeXaVFiQ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306</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305</v>
      </c>
      <c r="B5" s="91"/>
      <c r="C5" s="92" t="s">
        <v>306</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08 1 Rek'!E8</f>
        <v>0</v>
      </c>
      <c r="D15" s="130">
        <f>'SO 08 1 Rek'!A16</f>
        <v>0</v>
      </c>
      <c r="E15" s="131"/>
      <c r="F15" s="132"/>
      <c r="G15" s="129">
        <f>'SO 08 1 Rek'!I16</f>
        <v>0</v>
      </c>
    </row>
    <row r="16" spans="1:7" ht="15.95" customHeight="1">
      <c r="A16" s="127" t="s">
        <v>53</v>
      </c>
      <c r="B16" s="128" t="s">
        <v>54</v>
      </c>
      <c r="C16" s="129">
        <f>'SO 08 1 Rek'!F8</f>
        <v>0</v>
      </c>
      <c r="D16" s="82"/>
      <c r="E16" s="133"/>
      <c r="F16" s="134"/>
      <c r="G16" s="129"/>
    </row>
    <row r="17" spans="1:7" ht="15.95" customHeight="1">
      <c r="A17" s="127" t="s">
        <v>55</v>
      </c>
      <c r="B17" s="128" t="s">
        <v>56</v>
      </c>
      <c r="C17" s="129">
        <f>'SO 08 1 Rek'!H8</f>
        <v>0</v>
      </c>
      <c r="D17" s="82"/>
      <c r="E17" s="133"/>
      <c r="F17" s="134"/>
      <c r="G17" s="129"/>
    </row>
    <row r="18" spans="1:7" ht="15.95" customHeight="1">
      <c r="A18" s="135" t="s">
        <v>57</v>
      </c>
      <c r="B18" s="136" t="s">
        <v>58</v>
      </c>
      <c r="C18" s="129">
        <f>'SO 08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08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08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307</v>
      </c>
      <c r="D2" s="174"/>
      <c r="E2" s="175"/>
      <c r="F2" s="174"/>
      <c r="G2" s="703" t="s">
        <v>306</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08 1 Pol'!B7</f>
        <v>M21</v>
      </c>
      <c r="B7" s="47" t="str">
        <f>'SO 08 1 Pol'!C7</f>
        <v>Elektromontáže</v>
      </c>
      <c r="D7" s="185"/>
      <c r="E7" s="274">
        <f>'SO 08 1 Pol'!BA9</f>
        <v>0</v>
      </c>
      <c r="F7" s="275">
        <f>'SO 08 1 Pol'!BB9</f>
        <v>0</v>
      </c>
      <c r="G7" s="275">
        <f>'SO 08 1 Pol'!BC9</f>
        <v>0</v>
      </c>
      <c r="H7" s="275">
        <f>'SO 08 1 Pol'!BD9</f>
        <v>0</v>
      </c>
      <c r="I7" s="276">
        <f>'SO 08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108</v>
      </c>
      <c r="D2" s="174"/>
      <c r="E2" s="175"/>
      <c r="F2" s="174"/>
      <c r="G2" s="703" t="s">
        <v>107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01 1 Pol'!B7</f>
        <v>730</v>
      </c>
      <c r="B7" s="47" t="str">
        <f>'SO 01 1 Pol'!C7</f>
        <v>Ústřední vytápění</v>
      </c>
      <c r="D7" s="185"/>
      <c r="E7" s="274">
        <f>'SO 01 1 Pol'!BA9</f>
        <v>0</v>
      </c>
      <c r="F7" s="275">
        <f>'SO 01 1 Pol'!BB9</f>
        <v>0</v>
      </c>
      <c r="G7" s="275">
        <f>'SO 01 1 Pol'!BC9</f>
        <v>0</v>
      </c>
      <c r="H7" s="275">
        <f>'SO 01 1 Pol'!BD9</f>
        <v>0</v>
      </c>
      <c r="I7" s="276">
        <f>'SO 01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0"/>
  <sheetViews>
    <sheetView tabSelected="1" workbookViewId="0" topLeftCell="A13">
      <selection activeCell="B14" sqref="B14"/>
    </sheetView>
  </sheetViews>
  <sheetFormatPr defaultColWidth="9.00390625" defaultRowHeight="12.75"/>
  <cols>
    <col min="1" max="1" width="16.875" style="546" customWidth="1"/>
    <col min="2" max="2" width="66.00390625" style="546" customWidth="1"/>
    <col min="3" max="4" width="9.125" style="604" customWidth="1"/>
    <col min="5" max="5" width="12.875" style="546" customWidth="1"/>
    <col min="6" max="6" width="15.25390625" style="546" customWidth="1"/>
    <col min="7" max="16384" width="9.125" style="546" customWidth="1"/>
  </cols>
  <sheetData>
    <row r="1" spans="1:6" ht="18.75" thickBot="1">
      <c r="A1" s="735" t="s">
        <v>33</v>
      </c>
      <c r="B1" s="735"/>
      <c r="C1" s="735"/>
      <c r="D1" s="735"/>
      <c r="E1" s="735"/>
      <c r="F1" s="735"/>
    </row>
    <row r="2" spans="1:6" ht="31.5" customHeight="1" thickBot="1">
      <c r="A2" s="278" t="s">
        <v>862</v>
      </c>
      <c r="B2" s="736" t="s">
        <v>863</v>
      </c>
      <c r="C2" s="736"/>
      <c r="D2" s="736"/>
      <c r="E2" s="590"/>
      <c r="F2" s="591"/>
    </row>
    <row r="3" spans="1:6" ht="15.75" thickBot="1">
      <c r="A3" s="278" t="s">
        <v>864</v>
      </c>
      <c r="B3" s="737" t="s">
        <v>865</v>
      </c>
      <c r="C3" s="738"/>
      <c r="D3" s="739"/>
      <c r="E3" s="592"/>
      <c r="F3" s="591"/>
    </row>
    <row r="4" spans="1:6" ht="13.5" thickBot="1">
      <c r="A4" s="282" t="s">
        <v>866</v>
      </c>
      <c r="B4" s="283" t="s">
        <v>867</v>
      </c>
      <c r="C4" s="732" t="s">
        <v>868</v>
      </c>
      <c r="D4" s="732"/>
      <c r="E4" s="754" t="s">
        <v>1599</v>
      </c>
      <c r="F4" s="754"/>
    </row>
    <row r="5" spans="1:6" ht="26.25" thickBot="1">
      <c r="A5" s="284" t="s">
        <v>870</v>
      </c>
      <c r="B5" s="285">
        <f>SUM(F10:F218)</f>
        <v>0</v>
      </c>
      <c r="C5" s="731" t="s">
        <v>871</v>
      </c>
      <c r="D5" s="731"/>
      <c r="E5" s="754" t="s">
        <v>1600</v>
      </c>
      <c r="F5" s="754"/>
    </row>
    <row r="6" spans="1:6" ht="18.75" thickBot="1">
      <c r="A6" s="284" t="s">
        <v>873</v>
      </c>
      <c r="B6" s="285">
        <f>B5*0.21</f>
        <v>0</v>
      </c>
      <c r="C6" s="731" t="s">
        <v>874</v>
      </c>
      <c r="D6" s="731"/>
      <c r="E6" s="754" t="s">
        <v>1206</v>
      </c>
      <c r="F6" s="754"/>
    </row>
    <row r="7" spans="1:6" ht="26.25" thickBot="1">
      <c r="A7" s="284" t="s">
        <v>876</v>
      </c>
      <c r="B7" s="285">
        <f>B5+B6</f>
        <v>0</v>
      </c>
      <c r="C7" s="731" t="s">
        <v>877</v>
      </c>
      <c r="D7" s="731"/>
      <c r="E7" s="755" t="s">
        <v>878</v>
      </c>
      <c r="F7" s="755"/>
    </row>
    <row r="8" spans="1:6" ht="13.5" thickBot="1">
      <c r="A8" s="576" t="s">
        <v>1601</v>
      </c>
      <c r="B8" s="577" t="s">
        <v>880</v>
      </c>
      <c r="C8" s="578" t="s">
        <v>90</v>
      </c>
      <c r="D8" s="577" t="s">
        <v>91</v>
      </c>
      <c r="E8" s="593" t="s">
        <v>882</v>
      </c>
      <c r="F8" s="594" t="s">
        <v>17</v>
      </c>
    </row>
    <row r="9" spans="1:6" ht="27" thickBot="1">
      <c r="A9" s="756" t="s">
        <v>1602</v>
      </c>
      <c r="B9" s="757"/>
      <c r="C9" s="757"/>
      <c r="D9" s="757"/>
      <c r="E9" s="757"/>
      <c r="F9" s="758"/>
    </row>
    <row r="10" spans="1:6" ht="159">
      <c r="A10" s="579">
        <v>1</v>
      </c>
      <c r="B10" s="788" t="s">
        <v>2106</v>
      </c>
      <c r="C10" s="599" t="s">
        <v>101</v>
      </c>
      <c r="D10" s="599">
        <v>3</v>
      </c>
      <c r="E10" s="670"/>
      <c r="F10" s="595">
        <f>D10*E10</f>
        <v>0</v>
      </c>
    </row>
    <row r="11" spans="1:6" ht="157.5">
      <c r="A11" s="580">
        <v>2</v>
      </c>
      <c r="B11" s="786" t="s">
        <v>2107</v>
      </c>
      <c r="C11" s="600" t="s">
        <v>101</v>
      </c>
      <c r="D11" s="600">
        <v>5</v>
      </c>
      <c r="E11" s="671"/>
      <c r="F11" s="596">
        <f>D11*E11</f>
        <v>0</v>
      </c>
    </row>
    <row r="12" spans="1:6" ht="157.5">
      <c r="A12" s="580">
        <v>3</v>
      </c>
      <c r="B12" s="786" t="s">
        <v>2108</v>
      </c>
      <c r="C12" s="600" t="s">
        <v>101</v>
      </c>
      <c r="D12" s="600">
        <v>7</v>
      </c>
      <c r="E12" s="671"/>
      <c r="F12" s="596">
        <f>D12*E12</f>
        <v>0</v>
      </c>
    </row>
    <row r="13" spans="1:6" ht="135">
      <c r="A13" s="580">
        <v>4</v>
      </c>
      <c r="B13" s="786" t="s">
        <v>2109</v>
      </c>
      <c r="C13" s="600" t="s">
        <v>101</v>
      </c>
      <c r="D13" s="600">
        <v>4</v>
      </c>
      <c r="E13" s="671"/>
      <c r="F13" s="596">
        <f>D13*E13</f>
        <v>0</v>
      </c>
    </row>
    <row r="14" spans="1:6" ht="240" thickBot="1">
      <c r="A14" s="581">
        <v>5</v>
      </c>
      <c r="B14" s="787" t="s">
        <v>2110</v>
      </c>
      <c r="C14" s="601" t="s">
        <v>101</v>
      </c>
      <c r="D14" s="601">
        <v>1</v>
      </c>
      <c r="E14" s="672"/>
      <c r="F14" s="597">
        <f>D14*E14</f>
        <v>0</v>
      </c>
    </row>
    <row r="15" spans="1:6" ht="32.25" thickBot="1">
      <c r="A15" s="750" t="s">
        <v>1603</v>
      </c>
      <c r="B15" s="751"/>
      <c r="C15" s="751"/>
      <c r="D15" s="751"/>
      <c r="E15" s="751"/>
      <c r="F15" s="752"/>
    </row>
    <row r="16" spans="1:6" ht="22.5">
      <c r="A16" s="582" t="s">
        <v>1410</v>
      </c>
      <c r="B16" s="583" t="s">
        <v>1604</v>
      </c>
      <c r="C16" s="602" t="s">
        <v>101</v>
      </c>
      <c r="D16" s="602">
        <v>22</v>
      </c>
      <c r="E16" s="673"/>
      <c r="F16" s="598">
        <f aca="true" t="shared" si="0" ref="F16:F54">D16*E16</f>
        <v>0</v>
      </c>
    </row>
    <row r="17" spans="1:6" ht="33.75">
      <c r="A17" s="584" t="s">
        <v>1413</v>
      </c>
      <c r="B17" s="585" t="s">
        <v>1605</v>
      </c>
      <c r="C17" s="600" t="s">
        <v>101</v>
      </c>
      <c r="D17" s="600">
        <v>5</v>
      </c>
      <c r="E17" s="671"/>
      <c r="F17" s="596">
        <f t="shared" si="0"/>
        <v>0</v>
      </c>
    </row>
    <row r="18" spans="1:6" ht="33.75">
      <c r="A18" s="584" t="s">
        <v>1415</v>
      </c>
      <c r="B18" s="585" t="s">
        <v>1606</v>
      </c>
      <c r="C18" s="600" t="s">
        <v>101</v>
      </c>
      <c r="D18" s="600">
        <v>2</v>
      </c>
      <c r="E18" s="671"/>
      <c r="F18" s="596">
        <f t="shared" si="0"/>
        <v>0</v>
      </c>
    </row>
    <row r="19" spans="1:6" ht="33.75">
      <c r="A19" s="584" t="s">
        <v>1395</v>
      </c>
      <c r="B19" s="585" t="s">
        <v>1607</v>
      </c>
      <c r="C19" s="600" t="s">
        <v>101</v>
      </c>
      <c r="D19" s="600">
        <v>1</v>
      </c>
      <c r="E19" s="671"/>
      <c r="F19" s="596">
        <f t="shared" si="0"/>
        <v>0</v>
      </c>
    </row>
    <row r="20" spans="1:6" ht="33.75">
      <c r="A20" s="584" t="s">
        <v>1421</v>
      </c>
      <c r="B20" s="585" t="s">
        <v>1608</v>
      </c>
      <c r="C20" s="600" t="s">
        <v>101</v>
      </c>
      <c r="D20" s="600">
        <v>6</v>
      </c>
      <c r="E20" s="671"/>
      <c r="F20" s="596">
        <f t="shared" si="0"/>
        <v>0</v>
      </c>
    </row>
    <row r="21" spans="1:6" ht="33.75">
      <c r="A21" s="584" t="s">
        <v>1423</v>
      </c>
      <c r="B21" s="585" t="s">
        <v>1609</v>
      </c>
      <c r="C21" s="600" t="s">
        <v>101</v>
      </c>
      <c r="D21" s="600">
        <v>3</v>
      </c>
      <c r="E21" s="671"/>
      <c r="F21" s="596">
        <f t="shared" si="0"/>
        <v>0</v>
      </c>
    </row>
    <row r="22" spans="1:6" ht="33.75">
      <c r="A22" s="584" t="s">
        <v>1425</v>
      </c>
      <c r="B22" s="585" t="s">
        <v>1610</v>
      </c>
      <c r="C22" s="600" t="s">
        <v>101</v>
      </c>
      <c r="D22" s="600">
        <v>3</v>
      </c>
      <c r="E22" s="671"/>
      <c r="F22" s="596">
        <f t="shared" si="0"/>
        <v>0</v>
      </c>
    </row>
    <row r="23" spans="1:6" ht="22.5">
      <c r="A23" s="584" t="s">
        <v>1611</v>
      </c>
      <c r="B23" s="585" t="s">
        <v>1612</v>
      </c>
      <c r="C23" s="600" t="s">
        <v>101</v>
      </c>
      <c r="D23" s="600">
        <v>2</v>
      </c>
      <c r="E23" s="671"/>
      <c r="F23" s="596">
        <f t="shared" si="0"/>
        <v>0</v>
      </c>
    </row>
    <row r="24" spans="1:6" ht="46.5">
      <c r="A24" s="584" t="s">
        <v>1613</v>
      </c>
      <c r="B24" s="585" t="s">
        <v>1614</v>
      </c>
      <c r="C24" s="600" t="s">
        <v>101</v>
      </c>
      <c r="D24" s="600">
        <v>4</v>
      </c>
      <c r="E24" s="671"/>
      <c r="F24" s="596">
        <f t="shared" si="0"/>
        <v>0</v>
      </c>
    </row>
    <row r="25" spans="1:6" ht="46.5">
      <c r="A25" s="584" t="s">
        <v>1615</v>
      </c>
      <c r="B25" s="585" t="s">
        <v>1616</v>
      </c>
      <c r="C25" s="600" t="s">
        <v>101</v>
      </c>
      <c r="D25" s="600">
        <v>14</v>
      </c>
      <c r="E25" s="671"/>
      <c r="F25" s="596">
        <f t="shared" si="0"/>
        <v>0</v>
      </c>
    </row>
    <row r="26" spans="1:6" ht="46.5">
      <c r="A26" s="584" t="s">
        <v>1617</v>
      </c>
      <c r="B26" s="585" t="s">
        <v>1618</v>
      </c>
      <c r="C26" s="600" t="s">
        <v>101</v>
      </c>
      <c r="D26" s="600">
        <v>4</v>
      </c>
      <c r="E26" s="671"/>
      <c r="F26" s="596">
        <f t="shared" si="0"/>
        <v>0</v>
      </c>
    </row>
    <row r="27" spans="1:6" ht="24">
      <c r="A27" s="584" t="s">
        <v>1619</v>
      </c>
      <c r="B27" s="585" t="s">
        <v>1620</v>
      </c>
      <c r="C27" s="600" t="s">
        <v>101</v>
      </c>
      <c r="D27" s="600">
        <v>2</v>
      </c>
      <c r="E27" s="671"/>
      <c r="F27" s="596">
        <f t="shared" si="0"/>
        <v>0</v>
      </c>
    </row>
    <row r="28" spans="1:6" ht="24">
      <c r="A28" s="584" t="s">
        <v>1621</v>
      </c>
      <c r="B28" s="585" t="s">
        <v>1622</v>
      </c>
      <c r="C28" s="600" t="s">
        <v>101</v>
      </c>
      <c r="D28" s="600">
        <v>9</v>
      </c>
      <c r="E28" s="671"/>
      <c r="F28" s="596">
        <f t="shared" si="0"/>
        <v>0</v>
      </c>
    </row>
    <row r="29" spans="1:6" ht="22.5">
      <c r="A29" s="584" t="s">
        <v>1623</v>
      </c>
      <c r="B29" s="585" t="s">
        <v>1624</v>
      </c>
      <c r="C29" s="600" t="s">
        <v>101</v>
      </c>
      <c r="D29" s="600">
        <v>2</v>
      </c>
      <c r="E29" s="671"/>
      <c r="F29" s="596">
        <f t="shared" si="0"/>
        <v>0</v>
      </c>
    </row>
    <row r="30" spans="1:6" ht="22.5">
      <c r="A30" s="584" t="s">
        <v>1625</v>
      </c>
      <c r="B30" s="585" t="s">
        <v>1626</v>
      </c>
      <c r="C30" s="600" t="s">
        <v>101</v>
      </c>
      <c r="D30" s="600">
        <v>4</v>
      </c>
      <c r="E30" s="671"/>
      <c r="F30" s="596">
        <f t="shared" si="0"/>
        <v>0</v>
      </c>
    </row>
    <row r="31" spans="1:6" ht="22.5">
      <c r="A31" s="584" t="s">
        <v>1627</v>
      </c>
      <c r="B31" s="585" t="s">
        <v>1628</v>
      </c>
      <c r="C31" s="600" t="s">
        <v>101</v>
      </c>
      <c r="D31" s="600">
        <v>5</v>
      </c>
      <c r="E31" s="671"/>
      <c r="F31" s="596">
        <f t="shared" si="0"/>
        <v>0</v>
      </c>
    </row>
    <row r="32" spans="1:6" ht="12.75">
      <c r="A32" s="584"/>
      <c r="B32" s="586" t="s">
        <v>1629</v>
      </c>
      <c r="C32" s="600" t="s">
        <v>101</v>
      </c>
      <c r="D32" s="603">
        <f>(D44/3)*1.3</f>
        <v>39.86666666666667</v>
      </c>
      <c r="E32" s="671"/>
      <c r="F32" s="596">
        <f t="shared" si="0"/>
        <v>0</v>
      </c>
    </row>
    <row r="33" spans="1:6" ht="12.75">
      <c r="A33" s="584"/>
      <c r="B33" s="586" t="s">
        <v>1630</v>
      </c>
      <c r="C33" s="600" t="s">
        <v>101</v>
      </c>
      <c r="D33" s="603">
        <f>(D45/3)*1.3</f>
        <v>43.333333333333336</v>
      </c>
      <c r="E33" s="671"/>
      <c r="F33" s="596">
        <f t="shared" si="0"/>
        <v>0</v>
      </c>
    </row>
    <row r="34" spans="1:6" ht="12.75">
      <c r="A34" s="584" t="s">
        <v>1631</v>
      </c>
      <c r="B34" s="586" t="s">
        <v>1632</v>
      </c>
      <c r="C34" s="600" t="s">
        <v>101</v>
      </c>
      <c r="D34" s="600">
        <v>73</v>
      </c>
      <c r="E34" s="671"/>
      <c r="F34" s="596">
        <f t="shared" si="0"/>
        <v>0</v>
      </c>
    </row>
    <row r="35" spans="1:6" ht="12.75">
      <c r="A35" s="584" t="s">
        <v>1633</v>
      </c>
      <c r="B35" s="586" t="s">
        <v>1634</v>
      </c>
      <c r="C35" s="600" t="s">
        <v>101</v>
      </c>
      <c r="D35" s="600">
        <v>17</v>
      </c>
      <c r="E35" s="671"/>
      <c r="F35" s="596">
        <f t="shared" si="0"/>
        <v>0</v>
      </c>
    </row>
    <row r="36" spans="1:6" ht="12.75">
      <c r="A36" s="584" t="s">
        <v>1635</v>
      </c>
      <c r="B36" s="586" t="s">
        <v>1636</v>
      </c>
      <c r="C36" s="600" t="s">
        <v>101</v>
      </c>
      <c r="D36" s="600">
        <v>11</v>
      </c>
      <c r="E36" s="671"/>
      <c r="F36" s="596">
        <f t="shared" si="0"/>
        <v>0</v>
      </c>
    </row>
    <row r="37" spans="1:6" ht="12.75">
      <c r="A37" s="584" t="s">
        <v>1637</v>
      </c>
      <c r="B37" s="585" t="s">
        <v>1638</v>
      </c>
      <c r="C37" s="600" t="s">
        <v>101</v>
      </c>
      <c r="D37" s="600">
        <v>18</v>
      </c>
      <c r="E37" s="671"/>
      <c r="F37" s="596">
        <f t="shared" si="0"/>
        <v>0</v>
      </c>
    </row>
    <row r="38" spans="1:6" ht="12.75">
      <c r="A38" s="584" t="s">
        <v>1639</v>
      </c>
      <c r="B38" s="585" t="s">
        <v>1640</v>
      </c>
      <c r="C38" s="600" t="s">
        <v>101</v>
      </c>
      <c r="D38" s="600">
        <v>25</v>
      </c>
      <c r="E38" s="671"/>
      <c r="F38" s="596">
        <f t="shared" si="0"/>
        <v>0</v>
      </c>
    </row>
    <row r="39" spans="1:6" ht="12.75">
      <c r="A39" s="584" t="s">
        <v>1641</v>
      </c>
      <c r="B39" s="585" t="s">
        <v>1642</v>
      </c>
      <c r="C39" s="600" t="s">
        <v>101</v>
      </c>
      <c r="D39" s="600">
        <v>16</v>
      </c>
      <c r="E39" s="671"/>
      <c r="F39" s="596">
        <f t="shared" si="0"/>
        <v>0</v>
      </c>
    </row>
    <row r="40" spans="1:6" ht="12.75">
      <c r="A40" s="584" t="s">
        <v>1643</v>
      </c>
      <c r="B40" s="585" t="s">
        <v>1644</v>
      </c>
      <c r="C40" s="600" t="s">
        <v>101</v>
      </c>
      <c r="D40" s="600">
        <v>13</v>
      </c>
      <c r="E40" s="671"/>
      <c r="F40" s="596">
        <f t="shared" si="0"/>
        <v>0</v>
      </c>
    </row>
    <row r="41" spans="1:6" ht="12.75">
      <c r="A41" s="584" t="s">
        <v>1645</v>
      </c>
      <c r="B41" s="585" t="s">
        <v>1646</v>
      </c>
      <c r="C41" s="600" t="s">
        <v>101</v>
      </c>
      <c r="D41" s="600">
        <v>8</v>
      </c>
      <c r="E41" s="671"/>
      <c r="F41" s="596">
        <f t="shared" si="0"/>
        <v>0</v>
      </c>
    </row>
    <row r="42" spans="1:6" ht="12.75">
      <c r="A42" s="584" t="s">
        <v>1647</v>
      </c>
      <c r="B42" s="585" t="s">
        <v>1648</v>
      </c>
      <c r="C42" s="600" t="s">
        <v>101</v>
      </c>
      <c r="D42" s="600">
        <v>5</v>
      </c>
      <c r="E42" s="671"/>
      <c r="F42" s="596">
        <f t="shared" si="0"/>
        <v>0</v>
      </c>
    </row>
    <row r="43" spans="1:6" ht="12.75">
      <c r="A43" s="584" t="s">
        <v>1649</v>
      </c>
      <c r="B43" s="585" t="s">
        <v>1650</v>
      </c>
      <c r="C43" s="600" t="s">
        <v>101</v>
      </c>
      <c r="D43" s="600">
        <v>12</v>
      </c>
      <c r="E43" s="671"/>
      <c r="F43" s="596">
        <f t="shared" si="0"/>
        <v>0</v>
      </c>
    </row>
    <row r="44" spans="1:6" ht="12.75">
      <c r="A44" s="584" t="s">
        <v>1651</v>
      </c>
      <c r="B44" s="586" t="s">
        <v>1652</v>
      </c>
      <c r="C44" s="600" t="s">
        <v>210</v>
      </c>
      <c r="D44" s="600">
        <v>92</v>
      </c>
      <c r="E44" s="671"/>
      <c r="F44" s="596">
        <f t="shared" si="0"/>
        <v>0</v>
      </c>
    </row>
    <row r="45" spans="1:6" ht="12.75">
      <c r="A45" s="584" t="s">
        <v>1653</v>
      </c>
      <c r="B45" s="586" t="s">
        <v>1654</v>
      </c>
      <c r="C45" s="600" t="s">
        <v>210</v>
      </c>
      <c r="D45" s="600">
        <v>100</v>
      </c>
      <c r="E45" s="671"/>
      <c r="F45" s="596">
        <f t="shared" si="0"/>
        <v>0</v>
      </c>
    </row>
    <row r="46" spans="1:6" ht="22.5">
      <c r="A46" s="584" t="s">
        <v>1655</v>
      </c>
      <c r="B46" s="585" t="s">
        <v>1656</v>
      </c>
      <c r="C46" s="600" t="s">
        <v>101</v>
      </c>
      <c r="D46" s="600">
        <v>1</v>
      </c>
      <c r="E46" s="671"/>
      <c r="F46" s="596">
        <f t="shared" si="0"/>
        <v>0</v>
      </c>
    </row>
    <row r="47" spans="1:6" ht="22.5">
      <c r="A47" s="584" t="s">
        <v>1657</v>
      </c>
      <c r="B47" s="585" t="s">
        <v>1658</v>
      </c>
      <c r="C47" s="600" t="s">
        <v>101</v>
      </c>
      <c r="D47" s="600">
        <v>1</v>
      </c>
      <c r="E47" s="671"/>
      <c r="F47" s="596">
        <f t="shared" si="0"/>
        <v>0</v>
      </c>
    </row>
    <row r="48" spans="1:6" ht="22.5">
      <c r="A48" s="584" t="s">
        <v>1659</v>
      </c>
      <c r="B48" s="585" t="s">
        <v>1660</v>
      </c>
      <c r="C48" s="600" t="s">
        <v>101</v>
      </c>
      <c r="D48" s="600">
        <v>2</v>
      </c>
      <c r="E48" s="671"/>
      <c r="F48" s="596">
        <f t="shared" si="0"/>
        <v>0</v>
      </c>
    </row>
    <row r="49" spans="1:6" ht="12.75">
      <c r="A49" s="584" t="s">
        <v>1661</v>
      </c>
      <c r="B49" s="585" t="s">
        <v>1662</v>
      </c>
      <c r="C49" s="600" t="s">
        <v>101</v>
      </c>
      <c r="D49" s="600">
        <v>4</v>
      </c>
      <c r="E49" s="671"/>
      <c r="F49" s="596">
        <f t="shared" si="0"/>
        <v>0</v>
      </c>
    </row>
    <row r="50" spans="1:6" ht="12.75">
      <c r="A50" s="584" t="s">
        <v>1663</v>
      </c>
      <c r="B50" s="585" t="s">
        <v>1664</v>
      </c>
      <c r="C50" s="600" t="s">
        <v>101</v>
      </c>
      <c r="D50" s="600">
        <v>6</v>
      </c>
      <c r="E50" s="671"/>
      <c r="F50" s="596">
        <f t="shared" si="0"/>
        <v>0</v>
      </c>
    </row>
    <row r="51" spans="1:6" ht="22.5">
      <c r="A51" s="584" t="s">
        <v>1665</v>
      </c>
      <c r="B51" s="585" t="s">
        <v>1666</v>
      </c>
      <c r="C51" s="600" t="s">
        <v>101</v>
      </c>
      <c r="D51" s="600">
        <v>2</v>
      </c>
      <c r="E51" s="671"/>
      <c r="F51" s="596">
        <f t="shared" si="0"/>
        <v>0</v>
      </c>
    </row>
    <row r="52" spans="1:6" ht="12.75">
      <c r="A52" s="584" t="s">
        <v>1667</v>
      </c>
      <c r="B52" s="585" t="s">
        <v>1668</v>
      </c>
      <c r="C52" s="600" t="s">
        <v>101</v>
      </c>
      <c r="D52" s="600">
        <v>1</v>
      </c>
      <c r="E52" s="671"/>
      <c r="F52" s="596">
        <f t="shared" si="0"/>
        <v>0</v>
      </c>
    </row>
    <row r="53" spans="1:6" ht="12.75">
      <c r="A53" s="584" t="s">
        <v>1669</v>
      </c>
      <c r="B53" s="585" t="s">
        <v>1670</v>
      </c>
      <c r="C53" s="600" t="s">
        <v>101</v>
      </c>
      <c r="D53" s="600">
        <v>1</v>
      </c>
      <c r="E53" s="671"/>
      <c r="F53" s="596">
        <f t="shared" si="0"/>
        <v>0</v>
      </c>
    </row>
    <row r="54" spans="1:6" ht="12.75">
      <c r="A54" s="584"/>
      <c r="B54" s="586" t="s">
        <v>1671</v>
      </c>
      <c r="C54" s="600" t="s">
        <v>101</v>
      </c>
      <c r="D54" s="600">
        <v>13</v>
      </c>
      <c r="E54" s="671"/>
      <c r="F54" s="596">
        <f t="shared" si="0"/>
        <v>0</v>
      </c>
    </row>
    <row r="55" spans="1:6" ht="12.75">
      <c r="A55" s="584"/>
      <c r="B55" s="586" t="s">
        <v>1672</v>
      </c>
      <c r="C55" s="600" t="s">
        <v>151</v>
      </c>
      <c r="D55" s="603">
        <f>1.2*(19.3+30.7+11.2+7.2+3.2+24+25.7+12.8+9.8+6.8+12+10.8+20.8+5.4+4)</f>
        <v>244.44000000000008</v>
      </c>
      <c r="E55" s="671"/>
      <c r="F55" s="596">
        <f>D55*E55</f>
        <v>0</v>
      </c>
    </row>
    <row r="56" spans="1:6" ht="12.75">
      <c r="A56" s="584"/>
      <c r="B56" s="585" t="s">
        <v>1673</v>
      </c>
      <c r="C56" s="600" t="s">
        <v>151</v>
      </c>
      <c r="D56" s="603">
        <f>D55*1.1</f>
        <v>268.8840000000001</v>
      </c>
      <c r="E56" s="671"/>
      <c r="F56" s="596">
        <f>D56*E56</f>
        <v>0</v>
      </c>
    </row>
    <row r="57" spans="1:6" ht="23.25" thickBot="1">
      <c r="A57" s="587"/>
      <c r="B57" s="588" t="s">
        <v>1674</v>
      </c>
      <c r="C57" s="600" t="s">
        <v>889</v>
      </c>
      <c r="D57" s="600">
        <v>1</v>
      </c>
      <c r="E57" s="671"/>
      <c r="F57" s="596">
        <f>D57*E57</f>
        <v>0</v>
      </c>
    </row>
    <row r="58" spans="1:6" ht="32.25" thickBot="1">
      <c r="A58" s="750" t="s">
        <v>1675</v>
      </c>
      <c r="B58" s="751"/>
      <c r="C58" s="751"/>
      <c r="D58" s="751"/>
      <c r="E58" s="751"/>
      <c r="F58" s="752"/>
    </row>
    <row r="59" spans="1:6" ht="22.5">
      <c r="A59" s="582" t="s">
        <v>1432</v>
      </c>
      <c r="B59" s="583" t="s">
        <v>1604</v>
      </c>
      <c r="C59" s="602" t="s">
        <v>101</v>
      </c>
      <c r="D59" s="602">
        <v>1</v>
      </c>
      <c r="E59" s="673"/>
      <c r="F59" s="598">
        <f aca="true" t="shared" si="1" ref="F59:F109">D59*E59</f>
        <v>0</v>
      </c>
    </row>
    <row r="60" spans="1:6" ht="22.5">
      <c r="A60" s="584" t="s">
        <v>1433</v>
      </c>
      <c r="B60" s="589" t="s">
        <v>1676</v>
      </c>
      <c r="C60" s="599" t="s">
        <v>101</v>
      </c>
      <c r="D60" s="600">
        <v>6</v>
      </c>
      <c r="E60" s="671"/>
      <c r="F60" s="596">
        <f t="shared" si="1"/>
        <v>0</v>
      </c>
    </row>
    <row r="61" spans="1:6" ht="33.75">
      <c r="A61" s="584" t="s">
        <v>1677</v>
      </c>
      <c r="B61" s="585" t="s">
        <v>1605</v>
      </c>
      <c r="C61" s="600" t="s">
        <v>101</v>
      </c>
      <c r="D61" s="600">
        <v>9</v>
      </c>
      <c r="E61" s="671"/>
      <c r="F61" s="596">
        <f t="shared" si="1"/>
        <v>0</v>
      </c>
    </row>
    <row r="62" spans="1:6" ht="33.75">
      <c r="A62" s="584" t="s">
        <v>1678</v>
      </c>
      <c r="B62" s="585" t="s">
        <v>1608</v>
      </c>
      <c r="C62" s="600" t="s">
        <v>101</v>
      </c>
      <c r="D62" s="600">
        <v>6</v>
      </c>
      <c r="E62" s="671"/>
      <c r="F62" s="596">
        <f t="shared" si="1"/>
        <v>0</v>
      </c>
    </row>
    <row r="63" spans="1:6" ht="33.75">
      <c r="A63" s="584" t="s">
        <v>1679</v>
      </c>
      <c r="B63" s="585" t="s">
        <v>1610</v>
      </c>
      <c r="C63" s="600" t="s">
        <v>101</v>
      </c>
      <c r="D63" s="600">
        <v>1</v>
      </c>
      <c r="E63" s="671"/>
      <c r="F63" s="596">
        <f t="shared" si="1"/>
        <v>0</v>
      </c>
    </row>
    <row r="64" spans="1:6" ht="46.5">
      <c r="A64" s="584" t="s">
        <v>1680</v>
      </c>
      <c r="B64" s="585" t="s">
        <v>1681</v>
      </c>
      <c r="C64" s="600" t="s">
        <v>101</v>
      </c>
      <c r="D64" s="600">
        <v>4</v>
      </c>
      <c r="E64" s="671"/>
      <c r="F64" s="596">
        <f t="shared" si="1"/>
        <v>0</v>
      </c>
    </row>
    <row r="65" spans="1:6" ht="24">
      <c r="A65" s="584" t="s">
        <v>1682</v>
      </c>
      <c r="B65" s="585" t="s">
        <v>1683</v>
      </c>
      <c r="C65" s="600" t="s">
        <v>101</v>
      </c>
      <c r="D65" s="600">
        <v>1</v>
      </c>
      <c r="E65" s="671"/>
      <c r="F65" s="596">
        <f t="shared" si="1"/>
        <v>0</v>
      </c>
    </row>
    <row r="66" spans="1:6" ht="46.5">
      <c r="A66" s="584" t="s">
        <v>1684</v>
      </c>
      <c r="B66" s="585" t="s">
        <v>1614</v>
      </c>
      <c r="C66" s="600" t="s">
        <v>101</v>
      </c>
      <c r="D66" s="600">
        <v>6</v>
      </c>
      <c r="E66" s="671"/>
      <c r="F66" s="596">
        <f t="shared" si="1"/>
        <v>0</v>
      </c>
    </row>
    <row r="67" spans="1:6" ht="46.5">
      <c r="A67" s="584" t="s">
        <v>1685</v>
      </c>
      <c r="B67" s="585" t="s">
        <v>1616</v>
      </c>
      <c r="C67" s="600" t="s">
        <v>101</v>
      </c>
      <c r="D67" s="600">
        <v>4</v>
      </c>
      <c r="E67" s="671"/>
      <c r="F67" s="596">
        <f t="shared" si="1"/>
        <v>0</v>
      </c>
    </row>
    <row r="68" spans="1:6" ht="46.5">
      <c r="A68" s="584" t="s">
        <v>1686</v>
      </c>
      <c r="B68" s="585" t="s">
        <v>1618</v>
      </c>
      <c r="C68" s="600" t="s">
        <v>101</v>
      </c>
      <c r="D68" s="600">
        <v>2</v>
      </c>
      <c r="E68" s="671"/>
      <c r="F68" s="596">
        <f t="shared" si="1"/>
        <v>0</v>
      </c>
    </row>
    <row r="69" spans="1:6" ht="24">
      <c r="A69" s="584" t="s">
        <v>1687</v>
      </c>
      <c r="B69" s="585" t="s">
        <v>1620</v>
      </c>
      <c r="C69" s="600" t="s">
        <v>101</v>
      </c>
      <c r="D69" s="600">
        <v>3</v>
      </c>
      <c r="E69" s="671"/>
      <c r="F69" s="596">
        <f t="shared" si="1"/>
        <v>0</v>
      </c>
    </row>
    <row r="70" spans="1:6" ht="24">
      <c r="A70" s="584" t="s">
        <v>1688</v>
      </c>
      <c r="B70" s="585" t="s">
        <v>1622</v>
      </c>
      <c r="C70" s="600" t="s">
        <v>101</v>
      </c>
      <c r="D70" s="600">
        <v>4</v>
      </c>
      <c r="E70" s="671"/>
      <c r="F70" s="596">
        <f t="shared" si="1"/>
        <v>0</v>
      </c>
    </row>
    <row r="71" spans="1:6" ht="22.5">
      <c r="A71" s="584" t="s">
        <v>1689</v>
      </c>
      <c r="B71" s="585" t="s">
        <v>1690</v>
      </c>
      <c r="C71" s="600" t="s">
        <v>101</v>
      </c>
      <c r="D71" s="600">
        <v>1</v>
      </c>
      <c r="E71" s="671"/>
      <c r="F71" s="596">
        <f t="shared" si="1"/>
        <v>0</v>
      </c>
    </row>
    <row r="72" spans="1:6" ht="22.5">
      <c r="A72" s="584" t="s">
        <v>1691</v>
      </c>
      <c r="B72" s="585" t="s">
        <v>1692</v>
      </c>
      <c r="C72" s="600" t="s">
        <v>101</v>
      </c>
      <c r="D72" s="600">
        <v>3</v>
      </c>
      <c r="E72" s="671"/>
      <c r="F72" s="596">
        <f t="shared" si="1"/>
        <v>0</v>
      </c>
    </row>
    <row r="73" spans="1:6" ht="22.5">
      <c r="A73" s="584" t="s">
        <v>1693</v>
      </c>
      <c r="B73" s="585" t="s">
        <v>1694</v>
      </c>
      <c r="C73" s="600" t="s">
        <v>101</v>
      </c>
      <c r="D73" s="600">
        <v>1</v>
      </c>
      <c r="E73" s="671"/>
      <c r="F73" s="596">
        <f t="shared" si="1"/>
        <v>0</v>
      </c>
    </row>
    <row r="74" spans="1:6" ht="22.5">
      <c r="A74" s="584" t="s">
        <v>1695</v>
      </c>
      <c r="B74" s="585" t="s">
        <v>1696</v>
      </c>
      <c r="C74" s="600" t="s">
        <v>101</v>
      </c>
      <c r="D74" s="600">
        <v>2</v>
      </c>
      <c r="E74" s="671"/>
      <c r="F74" s="596">
        <f t="shared" si="1"/>
        <v>0</v>
      </c>
    </row>
    <row r="75" spans="1:6" ht="22.5">
      <c r="A75" s="584" t="s">
        <v>1697</v>
      </c>
      <c r="B75" s="585" t="s">
        <v>1698</v>
      </c>
      <c r="C75" s="600" t="s">
        <v>101</v>
      </c>
      <c r="D75" s="600">
        <v>1</v>
      </c>
      <c r="E75" s="671"/>
      <c r="F75" s="596">
        <f t="shared" si="1"/>
        <v>0</v>
      </c>
    </row>
    <row r="76" spans="1:6" ht="12.75">
      <c r="A76" s="584"/>
      <c r="B76" s="586" t="s">
        <v>1629</v>
      </c>
      <c r="C76" s="600" t="s">
        <v>101</v>
      </c>
      <c r="D76" s="603">
        <f>(D93/3)*1.3</f>
        <v>41.6</v>
      </c>
      <c r="E76" s="671"/>
      <c r="F76" s="596">
        <f t="shared" si="1"/>
        <v>0</v>
      </c>
    </row>
    <row r="77" spans="1:6" ht="12.75">
      <c r="A77" s="584"/>
      <c r="B77" s="586" t="s">
        <v>1630</v>
      </c>
      <c r="C77" s="600" t="s">
        <v>101</v>
      </c>
      <c r="D77" s="603">
        <f>(D94/3)*1.3</f>
        <v>19.5</v>
      </c>
      <c r="E77" s="671"/>
      <c r="F77" s="596">
        <f t="shared" si="1"/>
        <v>0</v>
      </c>
    </row>
    <row r="78" spans="1:6" ht="12.75">
      <c r="A78" s="584" t="s">
        <v>1699</v>
      </c>
      <c r="B78" s="586" t="s">
        <v>1700</v>
      </c>
      <c r="C78" s="600" t="s">
        <v>101</v>
      </c>
      <c r="D78" s="600">
        <v>3</v>
      </c>
      <c r="E78" s="671"/>
      <c r="F78" s="596">
        <f t="shared" si="1"/>
        <v>0</v>
      </c>
    </row>
    <row r="79" spans="1:6" ht="12.75">
      <c r="A79" s="584" t="s">
        <v>1701</v>
      </c>
      <c r="B79" s="586" t="s">
        <v>1632</v>
      </c>
      <c r="C79" s="600" t="s">
        <v>101</v>
      </c>
      <c r="D79" s="600">
        <v>20</v>
      </c>
      <c r="E79" s="671"/>
      <c r="F79" s="596">
        <f t="shared" si="1"/>
        <v>0</v>
      </c>
    </row>
    <row r="80" spans="1:6" ht="12.75">
      <c r="A80" s="584" t="s">
        <v>1702</v>
      </c>
      <c r="B80" s="586" t="s">
        <v>1634</v>
      </c>
      <c r="C80" s="600" t="s">
        <v>101</v>
      </c>
      <c r="D80" s="600">
        <v>11</v>
      </c>
      <c r="E80" s="671"/>
      <c r="F80" s="596">
        <f t="shared" si="1"/>
        <v>0</v>
      </c>
    </row>
    <row r="81" spans="1:6" ht="12.75">
      <c r="A81" s="584" t="s">
        <v>1703</v>
      </c>
      <c r="B81" s="586" t="s">
        <v>1704</v>
      </c>
      <c r="C81" s="600" t="s">
        <v>101</v>
      </c>
      <c r="D81" s="600">
        <v>1</v>
      </c>
      <c r="E81" s="671"/>
      <c r="F81" s="596">
        <f t="shared" si="1"/>
        <v>0</v>
      </c>
    </row>
    <row r="82" spans="1:6" ht="12.75">
      <c r="A82" s="584" t="s">
        <v>1705</v>
      </c>
      <c r="B82" s="586" t="s">
        <v>1636</v>
      </c>
      <c r="C82" s="600" t="s">
        <v>101</v>
      </c>
      <c r="D82" s="600">
        <v>1</v>
      </c>
      <c r="E82" s="671"/>
      <c r="F82" s="596">
        <f t="shared" si="1"/>
        <v>0</v>
      </c>
    </row>
    <row r="83" spans="1:6" ht="12.75">
      <c r="A83" s="584" t="s">
        <v>1706</v>
      </c>
      <c r="B83" s="585" t="s">
        <v>1707</v>
      </c>
      <c r="C83" s="600" t="s">
        <v>101</v>
      </c>
      <c r="D83" s="600">
        <v>2</v>
      </c>
      <c r="E83" s="671"/>
      <c r="F83" s="596">
        <f t="shared" si="1"/>
        <v>0</v>
      </c>
    </row>
    <row r="84" spans="1:6" ht="12.75">
      <c r="A84" s="584" t="s">
        <v>1708</v>
      </c>
      <c r="B84" s="585" t="s">
        <v>1648</v>
      </c>
      <c r="C84" s="600" t="s">
        <v>101</v>
      </c>
      <c r="D84" s="600">
        <v>2</v>
      </c>
      <c r="E84" s="671"/>
      <c r="F84" s="596">
        <f t="shared" si="1"/>
        <v>0</v>
      </c>
    </row>
    <row r="85" spans="1:6" ht="12.75">
      <c r="A85" s="584" t="s">
        <v>1709</v>
      </c>
      <c r="B85" s="585" t="s">
        <v>1650</v>
      </c>
      <c r="C85" s="600" t="s">
        <v>101</v>
      </c>
      <c r="D85" s="600">
        <v>2</v>
      </c>
      <c r="E85" s="671"/>
      <c r="F85" s="596">
        <f t="shared" si="1"/>
        <v>0</v>
      </c>
    </row>
    <row r="86" spans="1:6" ht="12.75">
      <c r="A86" s="584" t="s">
        <v>1710</v>
      </c>
      <c r="B86" s="585" t="s">
        <v>1642</v>
      </c>
      <c r="C86" s="600" t="s">
        <v>101</v>
      </c>
      <c r="D86" s="600">
        <v>10</v>
      </c>
      <c r="E86" s="671"/>
      <c r="F86" s="596">
        <f t="shared" si="1"/>
        <v>0</v>
      </c>
    </row>
    <row r="87" spans="1:6" ht="12.75">
      <c r="A87" s="584" t="s">
        <v>1711</v>
      </c>
      <c r="B87" s="585" t="s">
        <v>1712</v>
      </c>
      <c r="C87" s="600" t="s">
        <v>101</v>
      </c>
      <c r="D87" s="600">
        <v>2</v>
      </c>
      <c r="E87" s="671"/>
      <c r="F87" s="596">
        <f t="shared" si="1"/>
        <v>0</v>
      </c>
    </row>
    <row r="88" spans="1:6" ht="12.75">
      <c r="A88" s="584" t="s">
        <v>1713</v>
      </c>
      <c r="B88" s="585" t="s">
        <v>1714</v>
      </c>
      <c r="C88" s="600" t="s">
        <v>101</v>
      </c>
      <c r="D88" s="600">
        <v>2</v>
      </c>
      <c r="E88" s="671"/>
      <c r="F88" s="596">
        <f t="shared" si="1"/>
        <v>0</v>
      </c>
    </row>
    <row r="89" spans="1:6" ht="12.75">
      <c r="A89" s="584" t="s">
        <v>1715</v>
      </c>
      <c r="B89" s="585" t="s">
        <v>1638</v>
      </c>
      <c r="C89" s="600" t="s">
        <v>101</v>
      </c>
      <c r="D89" s="600">
        <v>15</v>
      </c>
      <c r="E89" s="671"/>
      <c r="F89" s="596">
        <f t="shared" si="1"/>
        <v>0</v>
      </c>
    </row>
    <row r="90" spans="1:6" ht="12.75">
      <c r="A90" s="584" t="s">
        <v>1716</v>
      </c>
      <c r="B90" s="585" t="s">
        <v>1640</v>
      </c>
      <c r="C90" s="600" t="s">
        <v>101</v>
      </c>
      <c r="D90" s="600">
        <v>9</v>
      </c>
      <c r="E90" s="671"/>
      <c r="F90" s="596">
        <f t="shared" si="1"/>
        <v>0</v>
      </c>
    </row>
    <row r="91" spans="1:6" ht="12.75">
      <c r="A91" s="584" t="s">
        <v>1717</v>
      </c>
      <c r="B91" s="586" t="s">
        <v>1718</v>
      </c>
      <c r="C91" s="600" t="s">
        <v>101</v>
      </c>
      <c r="D91" s="600">
        <v>1</v>
      </c>
      <c r="E91" s="671"/>
      <c r="F91" s="596">
        <f t="shared" si="1"/>
        <v>0</v>
      </c>
    </row>
    <row r="92" spans="1:6" ht="12.75">
      <c r="A92" s="584" t="s">
        <v>1719</v>
      </c>
      <c r="B92" s="586" t="s">
        <v>1720</v>
      </c>
      <c r="C92" s="600" t="s">
        <v>210</v>
      </c>
      <c r="D92" s="600">
        <v>3</v>
      </c>
      <c r="E92" s="671"/>
      <c r="F92" s="596">
        <f t="shared" si="1"/>
        <v>0</v>
      </c>
    </row>
    <row r="93" spans="1:6" ht="12.75">
      <c r="A93" s="584" t="s">
        <v>1721</v>
      </c>
      <c r="B93" s="586" t="s">
        <v>1722</v>
      </c>
      <c r="C93" s="600" t="s">
        <v>210</v>
      </c>
      <c r="D93" s="600">
        <v>96</v>
      </c>
      <c r="E93" s="671"/>
      <c r="F93" s="596">
        <f t="shared" si="1"/>
        <v>0</v>
      </c>
    </row>
    <row r="94" spans="1:6" ht="12.75">
      <c r="A94" s="584" t="s">
        <v>1723</v>
      </c>
      <c r="B94" s="586" t="s">
        <v>1654</v>
      </c>
      <c r="C94" s="600" t="s">
        <v>210</v>
      </c>
      <c r="D94" s="600">
        <v>45</v>
      </c>
      <c r="E94" s="671"/>
      <c r="F94" s="596">
        <f t="shared" si="1"/>
        <v>0</v>
      </c>
    </row>
    <row r="95" spans="1:6" ht="22.5">
      <c r="A95" s="584" t="s">
        <v>1724</v>
      </c>
      <c r="B95" s="585" t="s">
        <v>1725</v>
      </c>
      <c r="C95" s="600" t="s">
        <v>101</v>
      </c>
      <c r="D95" s="600">
        <v>1</v>
      </c>
      <c r="E95" s="671"/>
      <c r="F95" s="596">
        <f t="shared" si="1"/>
        <v>0</v>
      </c>
    </row>
    <row r="96" spans="1:6" ht="12.75">
      <c r="A96" s="584" t="s">
        <v>1726</v>
      </c>
      <c r="B96" s="585" t="s">
        <v>1727</v>
      </c>
      <c r="C96" s="600" t="s">
        <v>101</v>
      </c>
      <c r="D96" s="600">
        <v>1</v>
      </c>
      <c r="E96" s="671"/>
      <c r="F96" s="596">
        <f t="shared" si="1"/>
        <v>0</v>
      </c>
    </row>
    <row r="97" spans="1:6" ht="12.75">
      <c r="A97" s="584" t="s">
        <v>1728</v>
      </c>
      <c r="B97" s="585" t="s">
        <v>1729</v>
      </c>
      <c r="C97" s="600" t="s">
        <v>101</v>
      </c>
      <c r="D97" s="600">
        <v>1</v>
      </c>
      <c r="E97" s="671"/>
      <c r="F97" s="596">
        <f t="shared" si="1"/>
        <v>0</v>
      </c>
    </row>
    <row r="98" spans="1:6" ht="22.5">
      <c r="A98" s="584" t="s">
        <v>1730</v>
      </c>
      <c r="B98" s="585" t="s">
        <v>1731</v>
      </c>
      <c r="C98" s="600" t="s">
        <v>101</v>
      </c>
      <c r="D98" s="600">
        <v>2</v>
      </c>
      <c r="E98" s="674"/>
      <c r="F98" s="596">
        <f t="shared" si="1"/>
        <v>0</v>
      </c>
    </row>
    <row r="99" spans="1:6" ht="12.75">
      <c r="A99" s="584" t="s">
        <v>1732</v>
      </c>
      <c r="B99" s="585" t="s">
        <v>1662</v>
      </c>
      <c r="C99" s="600" t="s">
        <v>101</v>
      </c>
      <c r="D99" s="600">
        <v>2</v>
      </c>
      <c r="E99" s="671"/>
      <c r="F99" s="596">
        <f t="shared" si="1"/>
        <v>0</v>
      </c>
    </row>
    <row r="100" spans="1:6" ht="12.75">
      <c r="A100" s="584" t="s">
        <v>1733</v>
      </c>
      <c r="B100" s="585" t="s">
        <v>1664</v>
      </c>
      <c r="C100" s="600" t="s">
        <v>101</v>
      </c>
      <c r="D100" s="600">
        <v>4</v>
      </c>
      <c r="E100" s="671"/>
      <c r="F100" s="596">
        <f t="shared" si="1"/>
        <v>0</v>
      </c>
    </row>
    <row r="101" spans="1:6" ht="22.5">
      <c r="A101" s="584" t="s">
        <v>1734</v>
      </c>
      <c r="B101" s="585" t="s">
        <v>1735</v>
      </c>
      <c r="C101" s="600" t="s">
        <v>101</v>
      </c>
      <c r="D101" s="600">
        <v>3</v>
      </c>
      <c r="E101" s="675"/>
      <c r="F101" s="596">
        <f t="shared" si="1"/>
        <v>0</v>
      </c>
    </row>
    <row r="102" spans="1:6" ht="22.5">
      <c r="A102" s="584" t="s">
        <v>1736</v>
      </c>
      <c r="B102" s="585" t="s">
        <v>1737</v>
      </c>
      <c r="C102" s="600" t="s">
        <v>101</v>
      </c>
      <c r="D102" s="600">
        <v>1</v>
      </c>
      <c r="E102" s="671"/>
      <c r="F102" s="596">
        <f t="shared" si="1"/>
        <v>0</v>
      </c>
    </row>
    <row r="103" spans="1:6" ht="22.5">
      <c r="A103" s="584" t="s">
        <v>1738</v>
      </c>
      <c r="B103" s="585" t="s">
        <v>1739</v>
      </c>
      <c r="C103" s="600" t="s">
        <v>101</v>
      </c>
      <c r="D103" s="600">
        <v>1</v>
      </c>
      <c r="E103" s="671"/>
      <c r="F103" s="596">
        <f t="shared" si="1"/>
        <v>0</v>
      </c>
    </row>
    <row r="104" spans="1:6" ht="22.5">
      <c r="A104" s="584" t="s">
        <v>1740</v>
      </c>
      <c r="B104" s="585" t="s">
        <v>1741</v>
      </c>
      <c r="C104" s="600" t="s">
        <v>101</v>
      </c>
      <c r="D104" s="600">
        <v>1</v>
      </c>
      <c r="E104" s="671"/>
      <c r="F104" s="596">
        <f t="shared" si="1"/>
        <v>0</v>
      </c>
    </row>
    <row r="105" spans="1:6" ht="67.5">
      <c r="A105" s="584" t="s">
        <v>1742</v>
      </c>
      <c r="B105" s="585" t="s">
        <v>1743</v>
      </c>
      <c r="C105" s="600" t="s">
        <v>101</v>
      </c>
      <c r="D105" s="600">
        <v>6</v>
      </c>
      <c r="E105" s="671"/>
      <c r="F105" s="596">
        <f t="shared" si="1"/>
        <v>0</v>
      </c>
    </row>
    <row r="106" spans="1:6" ht="67.5">
      <c r="A106" s="584" t="s">
        <v>1744</v>
      </c>
      <c r="B106" s="585" t="s">
        <v>1745</v>
      </c>
      <c r="C106" s="600" t="s">
        <v>101</v>
      </c>
      <c r="D106" s="600">
        <v>6</v>
      </c>
      <c r="E106" s="671"/>
      <c r="F106" s="596">
        <f t="shared" si="1"/>
        <v>0</v>
      </c>
    </row>
    <row r="107" spans="1:6" ht="12.75">
      <c r="A107" s="584"/>
      <c r="B107" s="586" t="s">
        <v>1671</v>
      </c>
      <c r="C107" s="600" t="s">
        <v>101</v>
      </c>
      <c r="D107" s="600">
        <v>6</v>
      </c>
      <c r="E107" s="671"/>
      <c r="F107" s="596">
        <f t="shared" si="1"/>
        <v>0</v>
      </c>
    </row>
    <row r="108" spans="1:6" ht="12.75">
      <c r="A108" s="584"/>
      <c r="B108" s="586" t="s">
        <v>1672</v>
      </c>
      <c r="C108" s="600" t="s">
        <v>151</v>
      </c>
      <c r="D108" s="600">
        <v>125</v>
      </c>
      <c r="E108" s="671"/>
      <c r="F108" s="596">
        <f t="shared" si="1"/>
        <v>0</v>
      </c>
    </row>
    <row r="109" spans="1:6" ht="12.75">
      <c r="A109" s="584"/>
      <c r="B109" s="585" t="s">
        <v>1673</v>
      </c>
      <c r="C109" s="600" t="s">
        <v>151</v>
      </c>
      <c r="D109" s="603">
        <f>D108*1.1-50</f>
        <v>87.5</v>
      </c>
      <c r="E109" s="671"/>
      <c r="F109" s="596">
        <f t="shared" si="1"/>
        <v>0</v>
      </c>
    </row>
    <row r="110" spans="1:6" ht="23.25" thickBot="1">
      <c r="A110" s="587"/>
      <c r="B110" s="588" t="s">
        <v>1674</v>
      </c>
      <c r="C110" s="600" t="s">
        <v>889</v>
      </c>
      <c r="D110" s="600">
        <v>1</v>
      </c>
      <c r="E110" s="671"/>
      <c r="F110" s="596">
        <f>D110*E110</f>
        <v>0</v>
      </c>
    </row>
    <row r="111" spans="1:6" ht="32.25" thickBot="1">
      <c r="A111" s="750" t="s">
        <v>1746</v>
      </c>
      <c r="B111" s="751"/>
      <c r="C111" s="751"/>
      <c r="D111" s="751"/>
      <c r="E111" s="751"/>
      <c r="F111" s="752"/>
    </row>
    <row r="112" spans="1:6" ht="12.75">
      <c r="A112" s="582" t="s">
        <v>1441</v>
      </c>
      <c r="B112" s="583" t="s">
        <v>1747</v>
      </c>
      <c r="C112" s="602" t="s">
        <v>101</v>
      </c>
      <c r="D112" s="602">
        <v>4</v>
      </c>
      <c r="E112" s="673"/>
      <c r="F112" s="598">
        <f aca="true" t="shared" si="2" ref="F112:F139">D112*E112</f>
        <v>0</v>
      </c>
    </row>
    <row r="113" spans="1:6" ht="12.75">
      <c r="A113" s="584" t="s">
        <v>1442</v>
      </c>
      <c r="B113" s="589" t="s">
        <v>1748</v>
      </c>
      <c r="C113" s="599" t="s">
        <v>101</v>
      </c>
      <c r="D113" s="600">
        <v>2</v>
      </c>
      <c r="E113" s="671"/>
      <c r="F113" s="596">
        <f t="shared" si="2"/>
        <v>0</v>
      </c>
    </row>
    <row r="114" spans="1:6" ht="33.75">
      <c r="A114" s="584" t="s">
        <v>1749</v>
      </c>
      <c r="B114" s="585" t="s">
        <v>1750</v>
      </c>
      <c r="C114" s="600" t="s">
        <v>101</v>
      </c>
      <c r="D114" s="600">
        <v>8</v>
      </c>
      <c r="E114" s="671"/>
      <c r="F114" s="596">
        <f t="shared" si="2"/>
        <v>0</v>
      </c>
    </row>
    <row r="115" spans="1:6" ht="46.5">
      <c r="A115" s="584" t="s">
        <v>1751</v>
      </c>
      <c r="B115" s="585" t="s">
        <v>1752</v>
      </c>
      <c r="C115" s="600" t="s">
        <v>101</v>
      </c>
      <c r="D115" s="600">
        <v>6</v>
      </c>
      <c r="E115" s="671"/>
      <c r="F115" s="596">
        <f t="shared" si="2"/>
        <v>0</v>
      </c>
    </row>
    <row r="116" spans="1:6" ht="46.5">
      <c r="A116" s="584" t="s">
        <v>1753</v>
      </c>
      <c r="B116" s="585" t="s">
        <v>1754</v>
      </c>
      <c r="C116" s="600" t="s">
        <v>101</v>
      </c>
      <c r="D116" s="600">
        <v>1</v>
      </c>
      <c r="E116" s="671"/>
      <c r="F116" s="596">
        <f t="shared" si="2"/>
        <v>0</v>
      </c>
    </row>
    <row r="117" spans="1:6" ht="46.5">
      <c r="A117" s="584" t="s">
        <v>1755</v>
      </c>
      <c r="B117" s="585" t="s">
        <v>1756</v>
      </c>
      <c r="C117" s="600" t="s">
        <v>101</v>
      </c>
      <c r="D117" s="600">
        <v>4</v>
      </c>
      <c r="E117" s="671"/>
      <c r="F117" s="596">
        <f t="shared" si="2"/>
        <v>0</v>
      </c>
    </row>
    <row r="118" spans="1:6" ht="12.75">
      <c r="A118" s="584" t="s">
        <v>1757</v>
      </c>
      <c r="B118" s="585" t="s">
        <v>1758</v>
      </c>
      <c r="C118" s="600" t="s">
        <v>101</v>
      </c>
      <c r="D118" s="600">
        <v>16</v>
      </c>
      <c r="E118" s="671"/>
      <c r="F118" s="596">
        <f t="shared" si="2"/>
        <v>0</v>
      </c>
    </row>
    <row r="119" spans="1:6" ht="12.75">
      <c r="A119" s="584"/>
      <c r="B119" s="586" t="s">
        <v>1759</v>
      </c>
      <c r="C119" s="600" t="s">
        <v>101</v>
      </c>
      <c r="D119" s="600">
        <f>D133/2</f>
        <v>34</v>
      </c>
      <c r="E119" s="671"/>
      <c r="F119" s="596">
        <f t="shared" si="2"/>
        <v>0</v>
      </c>
    </row>
    <row r="120" spans="1:6" ht="12.75">
      <c r="A120" s="584"/>
      <c r="B120" s="586" t="s">
        <v>1629</v>
      </c>
      <c r="C120" s="600" t="s">
        <v>101</v>
      </c>
      <c r="D120" s="603">
        <f>D134/2</f>
        <v>2.5</v>
      </c>
      <c r="E120" s="671"/>
      <c r="F120" s="596">
        <f t="shared" si="2"/>
        <v>0</v>
      </c>
    </row>
    <row r="121" spans="1:6" ht="12.75">
      <c r="A121" s="584" t="s">
        <v>1760</v>
      </c>
      <c r="B121" s="586" t="s">
        <v>1761</v>
      </c>
      <c r="C121" s="600" t="s">
        <v>101</v>
      </c>
      <c r="D121" s="600">
        <v>15</v>
      </c>
      <c r="E121" s="671"/>
      <c r="F121" s="596">
        <f t="shared" si="2"/>
        <v>0</v>
      </c>
    </row>
    <row r="122" spans="1:6" ht="12.75">
      <c r="A122" s="584" t="s">
        <v>1762</v>
      </c>
      <c r="B122" s="586" t="s">
        <v>1632</v>
      </c>
      <c r="C122" s="600" t="s">
        <v>101</v>
      </c>
      <c r="D122" s="600">
        <v>4</v>
      </c>
      <c r="E122" s="671"/>
      <c r="F122" s="596">
        <f t="shared" si="2"/>
        <v>0</v>
      </c>
    </row>
    <row r="123" spans="1:6" ht="12.75">
      <c r="A123" s="584" t="s">
        <v>1763</v>
      </c>
      <c r="B123" s="586" t="s">
        <v>1764</v>
      </c>
      <c r="C123" s="600" t="s">
        <v>101</v>
      </c>
      <c r="D123" s="600">
        <v>16</v>
      </c>
      <c r="E123" s="671"/>
      <c r="F123" s="596">
        <f t="shared" si="2"/>
        <v>0</v>
      </c>
    </row>
    <row r="124" spans="1:6" ht="12.75">
      <c r="A124" s="584" t="s">
        <v>1765</v>
      </c>
      <c r="B124" s="586" t="s">
        <v>1766</v>
      </c>
      <c r="C124" s="600" t="s">
        <v>101</v>
      </c>
      <c r="D124" s="600">
        <v>4</v>
      </c>
      <c r="E124" s="671"/>
      <c r="F124" s="596">
        <f t="shared" si="2"/>
        <v>0</v>
      </c>
    </row>
    <row r="125" spans="1:6" ht="12.75">
      <c r="A125" s="584" t="s">
        <v>1767</v>
      </c>
      <c r="B125" s="586" t="s">
        <v>1768</v>
      </c>
      <c r="C125" s="600" t="s">
        <v>101</v>
      </c>
      <c r="D125" s="600">
        <v>2</v>
      </c>
      <c r="E125" s="671"/>
      <c r="F125" s="596">
        <f t="shared" si="2"/>
        <v>0</v>
      </c>
    </row>
    <row r="126" spans="1:6" ht="12.75">
      <c r="A126" s="584" t="s">
        <v>1769</v>
      </c>
      <c r="B126" s="585" t="s">
        <v>1770</v>
      </c>
      <c r="C126" s="600" t="s">
        <v>101</v>
      </c>
      <c r="D126" s="600">
        <v>2</v>
      </c>
      <c r="E126" s="671"/>
      <c r="F126" s="596">
        <f t="shared" si="2"/>
        <v>0</v>
      </c>
    </row>
    <row r="127" spans="1:6" ht="12.75">
      <c r="A127" s="584" t="s">
        <v>1771</v>
      </c>
      <c r="B127" s="585" t="s">
        <v>1772</v>
      </c>
      <c r="C127" s="600" t="s">
        <v>101</v>
      </c>
      <c r="D127" s="600">
        <v>4</v>
      </c>
      <c r="E127" s="671"/>
      <c r="F127" s="596">
        <f t="shared" si="2"/>
        <v>0</v>
      </c>
    </row>
    <row r="128" spans="1:6" ht="12.75">
      <c r="A128" s="584" t="s">
        <v>1773</v>
      </c>
      <c r="B128" s="585" t="s">
        <v>1774</v>
      </c>
      <c r="C128" s="600" t="s">
        <v>101</v>
      </c>
      <c r="D128" s="600">
        <v>2</v>
      </c>
      <c r="E128" s="671"/>
      <c r="F128" s="596">
        <f t="shared" si="2"/>
        <v>0</v>
      </c>
    </row>
    <row r="129" spans="1:6" ht="12.75">
      <c r="A129" s="584" t="s">
        <v>1775</v>
      </c>
      <c r="B129" s="585" t="s">
        <v>1776</v>
      </c>
      <c r="C129" s="600" t="s">
        <v>101</v>
      </c>
      <c r="D129" s="600">
        <v>24</v>
      </c>
      <c r="E129" s="671"/>
      <c r="F129" s="596">
        <f t="shared" si="2"/>
        <v>0</v>
      </c>
    </row>
    <row r="130" spans="1:6" ht="12.75">
      <c r="A130" s="584" t="s">
        <v>1777</v>
      </c>
      <c r="B130" s="586" t="s">
        <v>1778</v>
      </c>
      <c r="C130" s="600" t="s">
        <v>101</v>
      </c>
      <c r="D130" s="600">
        <v>2</v>
      </c>
      <c r="E130" s="671"/>
      <c r="F130" s="596">
        <f t="shared" si="2"/>
        <v>0</v>
      </c>
    </row>
    <row r="131" spans="1:6" ht="12.75">
      <c r="A131" s="584" t="s">
        <v>1779</v>
      </c>
      <c r="B131" s="586" t="s">
        <v>1780</v>
      </c>
      <c r="C131" s="600" t="s">
        <v>210</v>
      </c>
      <c r="D131" s="600">
        <v>4</v>
      </c>
      <c r="E131" s="671"/>
      <c r="F131" s="596">
        <f t="shared" si="2"/>
        <v>0</v>
      </c>
    </row>
    <row r="132" spans="1:6" ht="12.75">
      <c r="A132" s="584" t="s">
        <v>1781</v>
      </c>
      <c r="B132" s="586" t="s">
        <v>1782</v>
      </c>
      <c r="C132" s="600" t="s">
        <v>210</v>
      </c>
      <c r="D132" s="600">
        <v>3</v>
      </c>
      <c r="E132" s="671"/>
      <c r="F132" s="596">
        <f t="shared" si="2"/>
        <v>0</v>
      </c>
    </row>
    <row r="133" spans="1:6" ht="12.75">
      <c r="A133" s="584" t="s">
        <v>1783</v>
      </c>
      <c r="B133" s="586" t="s">
        <v>1784</v>
      </c>
      <c r="C133" s="600" t="s">
        <v>210</v>
      </c>
      <c r="D133" s="600">
        <v>68</v>
      </c>
      <c r="E133" s="671"/>
      <c r="F133" s="596">
        <f t="shared" si="2"/>
        <v>0</v>
      </c>
    </row>
    <row r="134" spans="1:6" ht="12.75">
      <c r="A134" s="584" t="s">
        <v>1785</v>
      </c>
      <c r="B134" s="586" t="s">
        <v>1722</v>
      </c>
      <c r="C134" s="600" t="s">
        <v>210</v>
      </c>
      <c r="D134" s="600">
        <v>5</v>
      </c>
      <c r="E134" s="671"/>
      <c r="F134" s="596">
        <f t="shared" si="2"/>
        <v>0</v>
      </c>
    </row>
    <row r="135" spans="1:6" ht="12.75">
      <c r="A135" s="584" t="s">
        <v>1786</v>
      </c>
      <c r="B135" s="586" t="s">
        <v>1787</v>
      </c>
      <c r="C135" s="600" t="s">
        <v>101</v>
      </c>
      <c r="D135" s="600">
        <v>2</v>
      </c>
      <c r="E135" s="671"/>
      <c r="F135" s="596">
        <f t="shared" si="2"/>
        <v>0</v>
      </c>
    </row>
    <row r="136" spans="1:6" ht="45">
      <c r="A136" s="584" t="s">
        <v>1788</v>
      </c>
      <c r="B136" s="585" t="s">
        <v>1789</v>
      </c>
      <c r="C136" s="600" t="s">
        <v>101</v>
      </c>
      <c r="D136" s="600">
        <v>3</v>
      </c>
      <c r="E136" s="671"/>
      <c r="F136" s="596">
        <f t="shared" si="2"/>
        <v>0</v>
      </c>
    </row>
    <row r="137" spans="1:6" ht="12.75">
      <c r="A137" s="584" t="s">
        <v>1790</v>
      </c>
      <c r="B137" s="585" t="s">
        <v>1791</v>
      </c>
      <c r="C137" s="600" t="s">
        <v>101</v>
      </c>
      <c r="D137" s="600">
        <v>8</v>
      </c>
      <c r="E137" s="671"/>
      <c r="F137" s="596">
        <f t="shared" si="2"/>
        <v>0</v>
      </c>
    </row>
    <row r="138" spans="1:6" ht="12.75">
      <c r="A138" s="584"/>
      <c r="B138" s="586" t="s">
        <v>1671</v>
      </c>
      <c r="C138" s="600" t="s">
        <v>101</v>
      </c>
      <c r="D138" s="600">
        <v>4</v>
      </c>
      <c r="E138" s="671"/>
      <c r="F138" s="596">
        <f t="shared" si="2"/>
        <v>0</v>
      </c>
    </row>
    <row r="139" spans="1:6" ht="12.75">
      <c r="A139" s="584"/>
      <c r="B139" s="585" t="s">
        <v>1673</v>
      </c>
      <c r="C139" s="600" t="s">
        <v>151</v>
      </c>
      <c r="D139" s="600">
        <v>28</v>
      </c>
      <c r="E139" s="671"/>
      <c r="F139" s="596">
        <f t="shared" si="2"/>
        <v>0</v>
      </c>
    </row>
    <row r="140" spans="1:6" ht="23.25" thickBot="1">
      <c r="A140" s="587"/>
      <c r="B140" s="588" t="s">
        <v>1674</v>
      </c>
      <c r="C140" s="600" t="s">
        <v>889</v>
      </c>
      <c r="D140" s="600">
        <v>1</v>
      </c>
      <c r="E140" s="671"/>
      <c r="F140" s="596">
        <f>D140*E140</f>
        <v>0</v>
      </c>
    </row>
    <row r="141" spans="1:6" ht="32.25" thickBot="1">
      <c r="A141" s="750" t="s">
        <v>1792</v>
      </c>
      <c r="B141" s="751"/>
      <c r="C141" s="751"/>
      <c r="D141" s="751"/>
      <c r="E141" s="751"/>
      <c r="F141" s="752"/>
    </row>
    <row r="142" spans="1:6" ht="22.5">
      <c r="A142" s="582" t="s">
        <v>1437</v>
      </c>
      <c r="B142" s="583" t="s">
        <v>1793</v>
      </c>
      <c r="C142" s="602" t="s">
        <v>101</v>
      </c>
      <c r="D142" s="602">
        <v>1</v>
      </c>
      <c r="E142" s="673"/>
      <c r="F142" s="598">
        <f aca="true" t="shared" si="3" ref="F142:F205">D142*E142</f>
        <v>0</v>
      </c>
    </row>
    <row r="143" spans="1:6" ht="22.5">
      <c r="A143" s="584" t="s">
        <v>1438</v>
      </c>
      <c r="B143" s="589" t="s">
        <v>1794</v>
      </c>
      <c r="C143" s="599" t="s">
        <v>101</v>
      </c>
      <c r="D143" s="600">
        <v>1</v>
      </c>
      <c r="E143" s="671"/>
      <c r="F143" s="596">
        <f t="shared" si="3"/>
        <v>0</v>
      </c>
    </row>
    <row r="144" spans="1:6" ht="22.5">
      <c r="A144" s="584" t="s">
        <v>1439</v>
      </c>
      <c r="B144" s="589" t="s">
        <v>1795</v>
      </c>
      <c r="C144" s="600" t="s">
        <v>101</v>
      </c>
      <c r="D144" s="600">
        <v>5</v>
      </c>
      <c r="E144" s="671"/>
      <c r="F144" s="596">
        <f t="shared" si="3"/>
        <v>0</v>
      </c>
    </row>
    <row r="145" spans="1:6" ht="22.5">
      <c r="A145" s="584" t="s">
        <v>1796</v>
      </c>
      <c r="B145" s="589" t="s">
        <v>1797</v>
      </c>
      <c r="C145" s="600" t="s">
        <v>101</v>
      </c>
      <c r="D145" s="600">
        <v>1</v>
      </c>
      <c r="E145" s="671"/>
      <c r="F145" s="596">
        <f t="shared" si="3"/>
        <v>0</v>
      </c>
    </row>
    <row r="146" spans="1:6" ht="22.5">
      <c r="A146" s="584" t="s">
        <v>1798</v>
      </c>
      <c r="B146" s="589" t="s">
        <v>1799</v>
      </c>
      <c r="C146" s="600" t="s">
        <v>101</v>
      </c>
      <c r="D146" s="600">
        <v>1</v>
      </c>
      <c r="E146" s="671"/>
      <c r="F146" s="596">
        <f t="shared" si="3"/>
        <v>0</v>
      </c>
    </row>
    <row r="147" spans="1:6" ht="22.5">
      <c r="A147" s="584" t="s">
        <v>1800</v>
      </c>
      <c r="B147" s="585" t="s">
        <v>1801</v>
      </c>
      <c r="C147" s="600" t="s">
        <v>101</v>
      </c>
      <c r="D147" s="600">
        <v>1</v>
      </c>
      <c r="E147" s="671"/>
      <c r="F147" s="596">
        <f t="shared" si="3"/>
        <v>0</v>
      </c>
    </row>
    <row r="148" spans="1:6" ht="22.5">
      <c r="A148" s="584" t="s">
        <v>1802</v>
      </c>
      <c r="B148" s="585" t="s">
        <v>1803</v>
      </c>
      <c r="C148" s="600" t="s">
        <v>101</v>
      </c>
      <c r="D148" s="600">
        <v>1</v>
      </c>
      <c r="E148" s="671"/>
      <c r="F148" s="596">
        <f t="shared" si="3"/>
        <v>0</v>
      </c>
    </row>
    <row r="149" spans="1:6" ht="22.5">
      <c r="A149" s="584" t="s">
        <v>1804</v>
      </c>
      <c r="B149" s="585" t="s">
        <v>1805</v>
      </c>
      <c r="C149" s="600" t="s">
        <v>101</v>
      </c>
      <c r="D149" s="600">
        <v>1</v>
      </c>
      <c r="E149" s="671"/>
      <c r="F149" s="596">
        <f t="shared" si="3"/>
        <v>0</v>
      </c>
    </row>
    <row r="150" spans="1:6" ht="22.5">
      <c r="A150" s="584" t="s">
        <v>1806</v>
      </c>
      <c r="B150" s="585" t="s">
        <v>1807</v>
      </c>
      <c r="C150" s="600" t="s">
        <v>101</v>
      </c>
      <c r="D150" s="600">
        <v>1</v>
      </c>
      <c r="E150" s="671"/>
      <c r="F150" s="596">
        <f t="shared" si="3"/>
        <v>0</v>
      </c>
    </row>
    <row r="151" spans="1:6" ht="22.5">
      <c r="A151" s="584" t="s">
        <v>1808</v>
      </c>
      <c r="B151" s="585" t="s">
        <v>1809</v>
      </c>
      <c r="C151" s="600" t="s">
        <v>101</v>
      </c>
      <c r="D151" s="600">
        <v>1</v>
      </c>
      <c r="E151" s="671"/>
      <c r="F151" s="596">
        <f t="shared" si="3"/>
        <v>0</v>
      </c>
    </row>
    <row r="152" spans="1:6" ht="33.75">
      <c r="A152" s="584" t="s">
        <v>1810</v>
      </c>
      <c r="B152" s="585" t="s">
        <v>1811</v>
      </c>
      <c r="C152" s="600" t="s">
        <v>101</v>
      </c>
      <c r="D152" s="600">
        <v>2</v>
      </c>
      <c r="E152" s="671"/>
      <c r="F152" s="596">
        <f t="shared" si="3"/>
        <v>0</v>
      </c>
    </row>
    <row r="153" spans="1:6" ht="46.5">
      <c r="A153" s="584" t="s">
        <v>1812</v>
      </c>
      <c r="B153" s="585" t="s">
        <v>1813</v>
      </c>
      <c r="C153" s="600" t="s">
        <v>101</v>
      </c>
      <c r="D153" s="600">
        <v>10</v>
      </c>
      <c r="E153" s="671"/>
      <c r="F153" s="596">
        <f t="shared" si="3"/>
        <v>0</v>
      </c>
    </row>
    <row r="154" spans="1:6" ht="46.5">
      <c r="A154" s="584" t="s">
        <v>1814</v>
      </c>
      <c r="B154" s="585" t="s">
        <v>1815</v>
      </c>
      <c r="C154" s="600" t="s">
        <v>101</v>
      </c>
      <c r="D154" s="600">
        <v>7</v>
      </c>
      <c r="E154" s="671"/>
      <c r="F154" s="596">
        <f t="shared" si="3"/>
        <v>0</v>
      </c>
    </row>
    <row r="155" spans="1:6" ht="46.5">
      <c r="A155" s="584" t="s">
        <v>1816</v>
      </c>
      <c r="B155" s="585" t="s">
        <v>1817</v>
      </c>
      <c r="C155" s="600" t="s">
        <v>101</v>
      </c>
      <c r="D155" s="600">
        <v>1</v>
      </c>
      <c r="E155" s="671"/>
      <c r="F155" s="596">
        <f t="shared" si="3"/>
        <v>0</v>
      </c>
    </row>
    <row r="156" spans="1:6" ht="46.5">
      <c r="A156" s="584" t="s">
        <v>1818</v>
      </c>
      <c r="B156" s="585" t="s">
        <v>1819</v>
      </c>
      <c r="C156" s="600" t="s">
        <v>101</v>
      </c>
      <c r="D156" s="600">
        <v>1</v>
      </c>
      <c r="E156" s="671"/>
      <c r="F156" s="596">
        <f t="shared" si="3"/>
        <v>0</v>
      </c>
    </row>
    <row r="157" spans="1:6" ht="46.5">
      <c r="A157" s="584" t="s">
        <v>1820</v>
      </c>
      <c r="B157" s="585" t="s">
        <v>1821</v>
      </c>
      <c r="C157" s="600" t="s">
        <v>101</v>
      </c>
      <c r="D157" s="600">
        <v>2</v>
      </c>
      <c r="E157" s="671"/>
      <c r="F157" s="596">
        <f t="shared" si="3"/>
        <v>0</v>
      </c>
    </row>
    <row r="158" spans="1:6" ht="46.5">
      <c r="A158" s="584" t="s">
        <v>1822</v>
      </c>
      <c r="B158" s="585" t="s">
        <v>1823</v>
      </c>
      <c r="C158" s="600" t="s">
        <v>101</v>
      </c>
      <c r="D158" s="600">
        <v>1</v>
      </c>
      <c r="E158" s="671"/>
      <c r="F158" s="596">
        <f t="shared" si="3"/>
        <v>0</v>
      </c>
    </row>
    <row r="159" spans="1:6" ht="46.5">
      <c r="A159" s="584" t="s">
        <v>1824</v>
      </c>
      <c r="B159" s="585" t="s">
        <v>1825</v>
      </c>
      <c r="C159" s="600" t="s">
        <v>101</v>
      </c>
      <c r="D159" s="600">
        <v>1</v>
      </c>
      <c r="E159" s="671"/>
      <c r="F159" s="596">
        <f t="shared" si="3"/>
        <v>0</v>
      </c>
    </row>
    <row r="160" spans="1:6" ht="46.5">
      <c r="A160" s="584" t="s">
        <v>1826</v>
      </c>
      <c r="B160" s="585" t="s">
        <v>1827</v>
      </c>
      <c r="C160" s="600" t="s">
        <v>101</v>
      </c>
      <c r="D160" s="600">
        <v>1</v>
      </c>
      <c r="E160" s="671"/>
      <c r="F160" s="596">
        <f t="shared" si="3"/>
        <v>0</v>
      </c>
    </row>
    <row r="161" spans="1:6" ht="24">
      <c r="A161" s="584" t="s">
        <v>1828</v>
      </c>
      <c r="B161" s="585" t="s">
        <v>1829</v>
      </c>
      <c r="C161" s="600" t="s">
        <v>101</v>
      </c>
      <c r="D161" s="600">
        <v>2</v>
      </c>
      <c r="E161" s="671"/>
      <c r="F161" s="596">
        <f t="shared" si="3"/>
        <v>0</v>
      </c>
    </row>
    <row r="162" spans="1:6" ht="24">
      <c r="A162" s="584" t="s">
        <v>1830</v>
      </c>
      <c r="B162" s="585" t="s">
        <v>1831</v>
      </c>
      <c r="C162" s="600" t="s">
        <v>101</v>
      </c>
      <c r="D162" s="600">
        <v>1</v>
      </c>
      <c r="E162" s="671"/>
      <c r="F162" s="596">
        <f t="shared" si="3"/>
        <v>0</v>
      </c>
    </row>
    <row r="163" spans="1:6" ht="24">
      <c r="A163" s="584" t="s">
        <v>1832</v>
      </c>
      <c r="B163" s="585" t="s">
        <v>1833</v>
      </c>
      <c r="C163" s="600" t="s">
        <v>101</v>
      </c>
      <c r="D163" s="600">
        <v>1</v>
      </c>
      <c r="E163" s="671"/>
      <c r="F163" s="596">
        <f t="shared" si="3"/>
        <v>0</v>
      </c>
    </row>
    <row r="164" spans="1:6" ht="24">
      <c r="A164" s="584" t="s">
        <v>1834</v>
      </c>
      <c r="B164" s="585" t="s">
        <v>1835</v>
      </c>
      <c r="C164" s="600" t="s">
        <v>101</v>
      </c>
      <c r="D164" s="600">
        <v>5</v>
      </c>
      <c r="E164" s="671"/>
      <c r="F164" s="596">
        <f t="shared" si="3"/>
        <v>0</v>
      </c>
    </row>
    <row r="165" spans="1:6" ht="24">
      <c r="A165" s="584" t="s">
        <v>1836</v>
      </c>
      <c r="B165" s="585" t="s">
        <v>1837</v>
      </c>
      <c r="C165" s="600" t="s">
        <v>101</v>
      </c>
      <c r="D165" s="600">
        <v>2</v>
      </c>
      <c r="E165" s="671"/>
      <c r="F165" s="596">
        <f t="shared" si="3"/>
        <v>0</v>
      </c>
    </row>
    <row r="166" spans="1:6" ht="12.75">
      <c r="A166" s="584" t="s">
        <v>1838</v>
      </c>
      <c r="B166" s="585" t="s">
        <v>1839</v>
      </c>
      <c r="C166" s="600" t="s">
        <v>101</v>
      </c>
      <c r="D166" s="600">
        <v>1</v>
      </c>
      <c r="E166" s="671"/>
      <c r="F166" s="596">
        <f t="shared" si="3"/>
        <v>0</v>
      </c>
    </row>
    <row r="167" spans="1:6" ht="12.75">
      <c r="A167" s="584" t="s">
        <v>1840</v>
      </c>
      <c r="B167" s="585" t="s">
        <v>1841</v>
      </c>
      <c r="C167" s="600" t="s">
        <v>101</v>
      </c>
      <c r="D167" s="600">
        <v>1</v>
      </c>
      <c r="E167" s="671"/>
      <c r="F167" s="596">
        <f t="shared" si="3"/>
        <v>0</v>
      </c>
    </row>
    <row r="168" spans="1:6" ht="12.75">
      <c r="A168" s="584"/>
      <c r="B168" s="586" t="s">
        <v>1842</v>
      </c>
      <c r="C168" s="600" t="s">
        <v>101</v>
      </c>
      <c r="D168" s="603">
        <f>D185/2</f>
        <v>1.5</v>
      </c>
      <c r="E168" s="671"/>
      <c r="F168" s="596">
        <f t="shared" si="3"/>
        <v>0</v>
      </c>
    </row>
    <row r="169" spans="1:6" ht="12.75">
      <c r="A169" s="584"/>
      <c r="B169" s="586" t="s">
        <v>1843</v>
      </c>
      <c r="C169" s="600" t="s">
        <v>101</v>
      </c>
      <c r="D169" s="603">
        <f>D186/2</f>
        <v>2.5</v>
      </c>
      <c r="E169" s="671"/>
      <c r="F169" s="596">
        <f t="shared" si="3"/>
        <v>0</v>
      </c>
    </row>
    <row r="170" spans="1:6" ht="12.75">
      <c r="A170" s="584"/>
      <c r="B170" s="586" t="s">
        <v>1844</v>
      </c>
      <c r="C170" s="600" t="s">
        <v>101</v>
      </c>
      <c r="D170" s="603">
        <f>D187/2</f>
        <v>8</v>
      </c>
      <c r="E170" s="671"/>
      <c r="F170" s="596">
        <f t="shared" si="3"/>
        <v>0</v>
      </c>
    </row>
    <row r="171" spans="1:6" ht="12.75">
      <c r="A171" s="584"/>
      <c r="B171" s="586" t="s">
        <v>1759</v>
      </c>
      <c r="C171" s="600" t="s">
        <v>101</v>
      </c>
      <c r="D171" s="603">
        <f>D188/2</f>
        <v>2.5</v>
      </c>
      <c r="E171" s="671"/>
      <c r="F171" s="596">
        <f t="shared" si="3"/>
        <v>0</v>
      </c>
    </row>
    <row r="172" spans="1:6" ht="12.75">
      <c r="A172" s="584" t="s">
        <v>1845</v>
      </c>
      <c r="B172" s="586" t="s">
        <v>1846</v>
      </c>
      <c r="C172" s="600" t="s">
        <v>101</v>
      </c>
      <c r="D172" s="600">
        <v>2</v>
      </c>
      <c r="E172" s="671"/>
      <c r="F172" s="596">
        <f t="shared" si="3"/>
        <v>0</v>
      </c>
    </row>
    <row r="173" spans="1:6" ht="12.75">
      <c r="A173" s="584" t="s">
        <v>1847</v>
      </c>
      <c r="B173" s="586" t="s">
        <v>1848</v>
      </c>
      <c r="C173" s="600" t="s">
        <v>101</v>
      </c>
      <c r="D173" s="600">
        <v>9</v>
      </c>
      <c r="E173" s="671"/>
      <c r="F173" s="596">
        <f t="shared" si="3"/>
        <v>0</v>
      </c>
    </row>
    <row r="174" spans="1:6" ht="12.75">
      <c r="A174" s="584" t="s">
        <v>1849</v>
      </c>
      <c r="B174" s="586" t="s">
        <v>1700</v>
      </c>
      <c r="C174" s="600" t="s">
        <v>101</v>
      </c>
      <c r="D174" s="600">
        <v>5</v>
      </c>
      <c r="E174" s="671"/>
      <c r="F174" s="596">
        <f t="shared" si="3"/>
        <v>0</v>
      </c>
    </row>
    <row r="175" spans="1:6" ht="12.75">
      <c r="A175" s="584" t="s">
        <v>1850</v>
      </c>
      <c r="B175" s="586" t="s">
        <v>1761</v>
      </c>
      <c r="C175" s="600" t="s">
        <v>101</v>
      </c>
      <c r="D175" s="600">
        <v>2</v>
      </c>
      <c r="E175" s="671"/>
      <c r="F175" s="596">
        <f t="shared" si="3"/>
        <v>0</v>
      </c>
    </row>
    <row r="176" spans="1:6" ht="12.75">
      <c r="A176" s="584" t="s">
        <v>1851</v>
      </c>
      <c r="B176" s="586" t="s">
        <v>1852</v>
      </c>
      <c r="C176" s="600" t="s">
        <v>101</v>
      </c>
      <c r="D176" s="600">
        <v>2</v>
      </c>
      <c r="E176" s="671"/>
      <c r="F176" s="596">
        <f t="shared" si="3"/>
        <v>0</v>
      </c>
    </row>
    <row r="177" spans="1:6" ht="12.75">
      <c r="A177" s="584" t="s">
        <v>1853</v>
      </c>
      <c r="B177" s="586" t="s">
        <v>1854</v>
      </c>
      <c r="C177" s="600" t="s">
        <v>101</v>
      </c>
      <c r="D177" s="600">
        <v>2</v>
      </c>
      <c r="E177" s="671"/>
      <c r="F177" s="596">
        <f t="shared" si="3"/>
        <v>0</v>
      </c>
    </row>
    <row r="178" spans="1:6" ht="12.75">
      <c r="A178" s="584" t="s">
        <v>1855</v>
      </c>
      <c r="B178" s="585" t="s">
        <v>1856</v>
      </c>
      <c r="C178" s="600" t="s">
        <v>101</v>
      </c>
      <c r="D178" s="600">
        <v>1</v>
      </c>
      <c r="E178" s="671"/>
      <c r="F178" s="596">
        <f t="shared" si="3"/>
        <v>0</v>
      </c>
    </row>
    <row r="179" spans="1:6" ht="12.75">
      <c r="A179" s="584" t="s">
        <v>1857</v>
      </c>
      <c r="B179" s="585" t="s">
        <v>1858</v>
      </c>
      <c r="C179" s="600" t="s">
        <v>101</v>
      </c>
      <c r="D179" s="600">
        <v>6</v>
      </c>
      <c r="E179" s="671"/>
      <c r="F179" s="596">
        <f t="shared" si="3"/>
        <v>0</v>
      </c>
    </row>
    <row r="180" spans="1:6" ht="12.75">
      <c r="A180" s="584" t="s">
        <v>1859</v>
      </c>
      <c r="B180" s="585" t="s">
        <v>1860</v>
      </c>
      <c r="C180" s="600" t="s">
        <v>101</v>
      </c>
      <c r="D180" s="600">
        <v>5</v>
      </c>
      <c r="E180" s="671"/>
      <c r="F180" s="596">
        <f t="shared" si="3"/>
        <v>0</v>
      </c>
    </row>
    <row r="181" spans="1:6" ht="12.75">
      <c r="A181" s="584" t="s">
        <v>1861</v>
      </c>
      <c r="B181" s="585" t="s">
        <v>1862</v>
      </c>
      <c r="C181" s="600" t="s">
        <v>101</v>
      </c>
      <c r="D181" s="600">
        <v>1</v>
      </c>
      <c r="E181" s="671"/>
      <c r="F181" s="596">
        <f t="shared" si="3"/>
        <v>0</v>
      </c>
    </row>
    <row r="182" spans="1:6" ht="12.75">
      <c r="A182" s="584" t="s">
        <v>1863</v>
      </c>
      <c r="B182" s="586" t="s">
        <v>1864</v>
      </c>
      <c r="C182" s="600" t="s">
        <v>101</v>
      </c>
      <c r="D182" s="600">
        <v>2</v>
      </c>
      <c r="E182" s="671"/>
      <c r="F182" s="596">
        <f t="shared" si="3"/>
        <v>0</v>
      </c>
    </row>
    <row r="183" spans="1:6" ht="12.75">
      <c r="A183" s="584" t="s">
        <v>1865</v>
      </c>
      <c r="B183" s="586" t="s">
        <v>1866</v>
      </c>
      <c r="C183" s="600" t="s">
        <v>101</v>
      </c>
      <c r="D183" s="600">
        <v>2</v>
      </c>
      <c r="E183" s="671"/>
      <c r="F183" s="596">
        <f t="shared" si="3"/>
        <v>0</v>
      </c>
    </row>
    <row r="184" spans="1:6" ht="12.75">
      <c r="A184" s="584" t="s">
        <v>1867</v>
      </c>
      <c r="B184" s="586" t="s">
        <v>1868</v>
      </c>
      <c r="C184" s="600" t="s">
        <v>101</v>
      </c>
      <c r="D184" s="600">
        <v>2</v>
      </c>
      <c r="E184" s="671"/>
      <c r="F184" s="596">
        <f t="shared" si="3"/>
        <v>0</v>
      </c>
    </row>
    <row r="185" spans="1:6" ht="12.75">
      <c r="A185" s="584" t="s">
        <v>1869</v>
      </c>
      <c r="B185" s="586" t="s">
        <v>1870</v>
      </c>
      <c r="C185" s="600" t="s">
        <v>210</v>
      </c>
      <c r="D185" s="600">
        <v>3</v>
      </c>
      <c r="E185" s="671"/>
      <c r="F185" s="596">
        <f t="shared" si="3"/>
        <v>0</v>
      </c>
    </row>
    <row r="186" spans="1:6" ht="12.75">
      <c r="A186" s="584" t="s">
        <v>1871</v>
      </c>
      <c r="B186" s="586" t="s">
        <v>1872</v>
      </c>
      <c r="C186" s="600" t="s">
        <v>210</v>
      </c>
      <c r="D186" s="600">
        <v>5</v>
      </c>
      <c r="E186" s="671"/>
      <c r="F186" s="596">
        <f t="shared" si="3"/>
        <v>0</v>
      </c>
    </row>
    <row r="187" spans="1:6" ht="12.75">
      <c r="A187" s="584" t="s">
        <v>1873</v>
      </c>
      <c r="B187" s="586" t="s">
        <v>1874</v>
      </c>
      <c r="C187" s="600" t="s">
        <v>210</v>
      </c>
      <c r="D187" s="600">
        <v>16</v>
      </c>
      <c r="E187" s="671"/>
      <c r="F187" s="596">
        <f t="shared" si="3"/>
        <v>0</v>
      </c>
    </row>
    <row r="188" spans="1:6" ht="12.75">
      <c r="A188" s="584" t="s">
        <v>1875</v>
      </c>
      <c r="B188" s="586" t="s">
        <v>1784</v>
      </c>
      <c r="C188" s="600" t="s">
        <v>210</v>
      </c>
      <c r="D188" s="600">
        <v>5</v>
      </c>
      <c r="E188" s="671"/>
      <c r="F188" s="596">
        <f t="shared" si="3"/>
        <v>0</v>
      </c>
    </row>
    <row r="189" spans="1:6" ht="22.5">
      <c r="A189" s="584" t="s">
        <v>1876</v>
      </c>
      <c r="B189" s="585" t="s">
        <v>1877</v>
      </c>
      <c r="C189" s="600" t="s">
        <v>101</v>
      </c>
      <c r="D189" s="600">
        <v>1</v>
      </c>
      <c r="E189" s="671"/>
      <c r="F189" s="596">
        <f t="shared" si="3"/>
        <v>0</v>
      </c>
    </row>
    <row r="190" spans="1:6" ht="12.75">
      <c r="A190" s="584" t="s">
        <v>1878</v>
      </c>
      <c r="B190" s="585" t="s">
        <v>1727</v>
      </c>
      <c r="C190" s="600" t="s">
        <v>101</v>
      </c>
      <c r="D190" s="600">
        <v>1</v>
      </c>
      <c r="E190" s="671"/>
      <c r="F190" s="596">
        <f t="shared" si="3"/>
        <v>0</v>
      </c>
    </row>
    <row r="191" spans="1:6" ht="56.25">
      <c r="A191" s="584" t="s">
        <v>1879</v>
      </c>
      <c r="B191" s="585" t="s">
        <v>1880</v>
      </c>
      <c r="C191" s="600" t="s">
        <v>101</v>
      </c>
      <c r="D191" s="600">
        <v>2</v>
      </c>
      <c r="E191" s="671"/>
      <c r="F191" s="596">
        <f t="shared" si="3"/>
        <v>0</v>
      </c>
    </row>
    <row r="192" spans="1:6" ht="22.5">
      <c r="A192" s="584" t="s">
        <v>1881</v>
      </c>
      <c r="B192" s="585" t="s">
        <v>1882</v>
      </c>
      <c r="C192" s="600" t="s">
        <v>101</v>
      </c>
      <c r="D192" s="600">
        <v>2</v>
      </c>
      <c r="E192" s="671"/>
      <c r="F192" s="596">
        <f t="shared" si="3"/>
        <v>0</v>
      </c>
    </row>
    <row r="193" spans="1:6" ht="33.75">
      <c r="A193" s="584" t="s">
        <v>1883</v>
      </c>
      <c r="B193" s="585" t="s">
        <v>1884</v>
      </c>
      <c r="C193" s="600" t="s">
        <v>101</v>
      </c>
      <c r="D193" s="600">
        <v>1</v>
      </c>
      <c r="E193" s="671"/>
      <c r="F193" s="596">
        <f t="shared" si="3"/>
        <v>0</v>
      </c>
    </row>
    <row r="194" spans="1:6" ht="22.5">
      <c r="A194" s="584" t="s">
        <v>1885</v>
      </c>
      <c r="B194" s="585" t="s">
        <v>1886</v>
      </c>
      <c r="C194" s="600" t="s">
        <v>101</v>
      </c>
      <c r="D194" s="600">
        <v>1</v>
      </c>
      <c r="E194" s="671"/>
      <c r="F194" s="596">
        <f t="shared" si="3"/>
        <v>0</v>
      </c>
    </row>
    <row r="195" spans="1:6" ht="22.5">
      <c r="A195" s="584" t="s">
        <v>1887</v>
      </c>
      <c r="B195" s="585" t="s">
        <v>1888</v>
      </c>
      <c r="C195" s="600" t="s">
        <v>101</v>
      </c>
      <c r="D195" s="600">
        <v>1</v>
      </c>
      <c r="E195" s="671"/>
      <c r="F195" s="596">
        <f t="shared" si="3"/>
        <v>0</v>
      </c>
    </row>
    <row r="196" spans="1:6" ht="22.5">
      <c r="A196" s="584" t="s">
        <v>1889</v>
      </c>
      <c r="B196" s="585" t="s">
        <v>1890</v>
      </c>
      <c r="C196" s="600" t="s">
        <v>101</v>
      </c>
      <c r="D196" s="600">
        <v>1</v>
      </c>
      <c r="E196" s="671"/>
      <c r="F196" s="596">
        <f t="shared" si="3"/>
        <v>0</v>
      </c>
    </row>
    <row r="197" spans="1:6" ht="67.5">
      <c r="A197" s="584" t="s">
        <v>1891</v>
      </c>
      <c r="B197" s="585" t="s">
        <v>1892</v>
      </c>
      <c r="C197" s="600" t="s">
        <v>101</v>
      </c>
      <c r="D197" s="600">
        <v>2</v>
      </c>
      <c r="E197" s="671"/>
      <c r="F197" s="596">
        <f t="shared" si="3"/>
        <v>0</v>
      </c>
    </row>
    <row r="198" spans="1:6" ht="67.5">
      <c r="A198" s="584" t="s">
        <v>1893</v>
      </c>
      <c r="B198" s="585" t="s">
        <v>1894</v>
      </c>
      <c r="C198" s="600" t="s">
        <v>101</v>
      </c>
      <c r="D198" s="600">
        <v>1</v>
      </c>
      <c r="E198" s="671"/>
      <c r="F198" s="596">
        <f t="shared" si="3"/>
        <v>0</v>
      </c>
    </row>
    <row r="199" spans="1:6" ht="67.5">
      <c r="A199" s="584" t="s">
        <v>1895</v>
      </c>
      <c r="B199" s="585" t="s">
        <v>1896</v>
      </c>
      <c r="C199" s="600" t="s">
        <v>101</v>
      </c>
      <c r="D199" s="600">
        <v>1</v>
      </c>
      <c r="E199" s="671"/>
      <c r="F199" s="596">
        <f t="shared" si="3"/>
        <v>0</v>
      </c>
    </row>
    <row r="200" spans="1:6" ht="45">
      <c r="A200" s="584" t="s">
        <v>1897</v>
      </c>
      <c r="B200" s="585" t="s">
        <v>1898</v>
      </c>
      <c r="C200" s="600" t="s">
        <v>101</v>
      </c>
      <c r="D200" s="600">
        <v>1</v>
      </c>
      <c r="E200" s="671"/>
      <c r="F200" s="596">
        <f t="shared" si="3"/>
        <v>0</v>
      </c>
    </row>
    <row r="201" spans="1:6" ht="22.5">
      <c r="A201" s="584"/>
      <c r="B201" s="585" t="s">
        <v>1899</v>
      </c>
      <c r="C201" s="600" t="s">
        <v>101</v>
      </c>
      <c r="D201" s="600">
        <v>1</v>
      </c>
      <c r="E201" s="671"/>
      <c r="F201" s="596">
        <f t="shared" si="3"/>
        <v>0</v>
      </c>
    </row>
    <row r="202" spans="1:6" ht="12.75">
      <c r="A202" s="584" t="s">
        <v>1900</v>
      </c>
      <c r="B202" s="586" t="s">
        <v>1901</v>
      </c>
      <c r="C202" s="600" t="s">
        <v>101</v>
      </c>
      <c r="D202" s="600">
        <v>6</v>
      </c>
      <c r="E202" s="671"/>
      <c r="F202" s="596">
        <f t="shared" si="3"/>
        <v>0</v>
      </c>
    </row>
    <row r="203" spans="1:6" ht="12.75">
      <c r="A203" s="584" t="s">
        <v>1902</v>
      </c>
      <c r="B203" s="586" t="s">
        <v>1903</v>
      </c>
      <c r="C203" s="600" t="s">
        <v>101</v>
      </c>
      <c r="D203" s="600">
        <v>1</v>
      </c>
      <c r="E203" s="671"/>
      <c r="F203" s="596">
        <f t="shared" si="3"/>
        <v>0</v>
      </c>
    </row>
    <row r="204" spans="1:6" ht="12.75">
      <c r="A204" s="584"/>
      <c r="B204" s="586" t="s">
        <v>1671</v>
      </c>
      <c r="C204" s="600" t="s">
        <v>101</v>
      </c>
      <c r="D204" s="600">
        <v>7</v>
      </c>
      <c r="E204" s="671"/>
      <c r="F204" s="596">
        <f t="shared" si="3"/>
        <v>0</v>
      </c>
    </row>
    <row r="205" spans="1:6" ht="33.75">
      <c r="A205" s="584"/>
      <c r="B205" s="585" t="s">
        <v>1904</v>
      </c>
      <c r="C205" s="600" t="s">
        <v>151</v>
      </c>
      <c r="D205" s="600">
        <f>367+80.4+24+46.6+31.1+31.2+51.7</f>
        <v>632.0000000000001</v>
      </c>
      <c r="E205" s="671"/>
      <c r="F205" s="596">
        <f t="shared" si="3"/>
        <v>0</v>
      </c>
    </row>
    <row r="206" spans="1:6" ht="12.75">
      <c r="A206" s="584"/>
      <c r="B206" s="585" t="s">
        <v>1673</v>
      </c>
      <c r="C206" s="600" t="s">
        <v>151</v>
      </c>
      <c r="D206" s="600">
        <f>291-54</f>
        <v>237</v>
      </c>
      <c r="E206" s="671"/>
      <c r="F206" s="596">
        <f aca="true" t="shared" si="4" ref="F206:F208">D206*E206</f>
        <v>0</v>
      </c>
    </row>
    <row r="207" spans="1:6" ht="12.75">
      <c r="A207" s="584"/>
      <c r="B207" s="586" t="s">
        <v>1905</v>
      </c>
      <c r="C207" s="600" t="s">
        <v>101</v>
      </c>
      <c r="D207" s="600">
        <v>6</v>
      </c>
      <c r="E207" s="671"/>
      <c r="F207" s="596">
        <f t="shared" si="4"/>
        <v>0</v>
      </c>
    </row>
    <row r="208" spans="1:6" ht="22.5">
      <c r="A208" s="584"/>
      <c r="B208" s="585" t="s">
        <v>1906</v>
      </c>
      <c r="C208" s="600" t="s">
        <v>151</v>
      </c>
      <c r="D208" s="600">
        <v>980</v>
      </c>
      <c r="E208" s="671"/>
      <c r="F208" s="596">
        <f t="shared" si="4"/>
        <v>0</v>
      </c>
    </row>
    <row r="209" spans="1:6" ht="23.25" thickBot="1">
      <c r="A209" s="587"/>
      <c r="B209" s="588" t="s">
        <v>1674</v>
      </c>
      <c r="C209" s="600" t="s">
        <v>889</v>
      </c>
      <c r="D209" s="600">
        <v>1</v>
      </c>
      <c r="E209" s="671"/>
      <c r="F209" s="596">
        <f>D209*E209</f>
        <v>0</v>
      </c>
    </row>
    <row r="210" spans="1:6" ht="32.25" thickBot="1">
      <c r="A210" s="750" t="s">
        <v>1907</v>
      </c>
      <c r="B210" s="751"/>
      <c r="C210" s="751"/>
      <c r="D210" s="751"/>
      <c r="E210" s="751"/>
      <c r="F210" s="752"/>
    </row>
    <row r="211" spans="1:6" ht="12.75">
      <c r="A211" s="587"/>
      <c r="B211" s="588" t="s">
        <v>1908</v>
      </c>
      <c r="C211" s="600" t="s">
        <v>889</v>
      </c>
      <c r="D211" s="600">
        <v>1</v>
      </c>
      <c r="E211" s="671"/>
      <c r="F211" s="596">
        <f aca="true" t="shared" si="5" ref="F211:F218">D211*E211</f>
        <v>0</v>
      </c>
    </row>
    <row r="212" spans="1:6" ht="12.75">
      <c r="A212" s="587"/>
      <c r="B212" s="588" t="s">
        <v>1909</v>
      </c>
      <c r="C212" s="600" t="s">
        <v>889</v>
      </c>
      <c r="D212" s="600">
        <v>1</v>
      </c>
      <c r="E212" s="671"/>
      <c r="F212" s="596">
        <f t="shared" si="5"/>
        <v>0</v>
      </c>
    </row>
    <row r="213" spans="1:6" ht="22.5">
      <c r="A213" s="587"/>
      <c r="B213" s="588" t="s">
        <v>1910</v>
      </c>
      <c r="C213" s="600" t="s">
        <v>889</v>
      </c>
      <c r="D213" s="600">
        <v>1</v>
      </c>
      <c r="E213" s="671"/>
      <c r="F213" s="596">
        <f t="shared" si="5"/>
        <v>0</v>
      </c>
    </row>
    <row r="214" spans="1:6" ht="12.75">
      <c r="A214" s="587"/>
      <c r="B214" s="588" t="s">
        <v>1911</v>
      </c>
      <c r="C214" s="600" t="s">
        <v>889</v>
      </c>
      <c r="D214" s="600">
        <v>1</v>
      </c>
      <c r="E214" s="671"/>
      <c r="F214" s="596">
        <f t="shared" si="5"/>
        <v>0</v>
      </c>
    </row>
    <row r="215" spans="1:6" ht="12.75">
      <c r="A215" s="587"/>
      <c r="B215" s="588" t="s">
        <v>1912</v>
      </c>
      <c r="C215" s="600" t="s">
        <v>889</v>
      </c>
      <c r="D215" s="600">
        <v>1</v>
      </c>
      <c r="E215" s="671"/>
      <c r="F215" s="596">
        <f t="shared" si="5"/>
        <v>0</v>
      </c>
    </row>
    <row r="216" spans="1:6" ht="12.75">
      <c r="A216" s="587"/>
      <c r="B216" s="588" t="s">
        <v>1913</v>
      </c>
      <c r="C216" s="600" t="s">
        <v>889</v>
      </c>
      <c r="D216" s="600">
        <v>1</v>
      </c>
      <c r="E216" s="671"/>
      <c r="F216" s="596">
        <f t="shared" si="5"/>
        <v>0</v>
      </c>
    </row>
    <row r="217" spans="1:6" ht="12.75">
      <c r="A217" s="587"/>
      <c r="B217" s="588" t="s">
        <v>1914</v>
      </c>
      <c r="C217" s="600" t="s">
        <v>889</v>
      </c>
      <c r="D217" s="600">
        <v>1</v>
      </c>
      <c r="E217" s="671"/>
      <c r="F217" s="596">
        <f t="shared" si="5"/>
        <v>0</v>
      </c>
    </row>
    <row r="218" spans="1:6" ht="12.75">
      <c r="A218" s="587"/>
      <c r="B218" s="588" t="s">
        <v>1202</v>
      </c>
      <c r="C218" s="600" t="s">
        <v>889</v>
      </c>
      <c r="D218" s="600">
        <v>1</v>
      </c>
      <c r="E218" s="671"/>
      <c r="F218" s="596">
        <f t="shared" si="5"/>
        <v>0</v>
      </c>
    </row>
    <row r="219" spans="1:6" ht="12.75">
      <c r="A219" s="753" t="s">
        <v>1915</v>
      </c>
      <c r="B219" s="753"/>
      <c r="C219" s="753"/>
      <c r="D219" s="753"/>
      <c r="E219" s="753"/>
      <c r="F219" s="753"/>
    </row>
    <row r="220" spans="1:6" ht="12.75">
      <c r="A220" s="753"/>
      <c r="B220" s="753"/>
      <c r="C220" s="753"/>
      <c r="D220" s="753"/>
      <c r="E220" s="753"/>
      <c r="F220" s="753"/>
    </row>
  </sheetData>
  <sheetProtection algorithmName="SHA-512" hashValue="4gcn7MMHtS/MGiolf7ZoBeIOddJj99zxT32sI+bsT6MhRRUjxSBUYbEmQcluWBqbl1KZcDI0UMVdfdLRwcDzYg==" saltValue="EyUK9PSp01Dy2j2q0UvchA==" spinCount="100000" sheet="1" objects="1" scenarios="1"/>
  <mergeCells count="18">
    <mergeCell ref="A15:F15"/>
    <mergeCell ref="A1:F1"/>
    <mergeCell ref="B2:D2"/>
    <mergeCell ref="B3:D3"/>
    <mergeCell ref="C4:D4"/>
    <mergeCell ref="E4:F4"/>
    <mergeCell ref="C5:D5"/>
    <mergeCell ref="E5:F5"/>
    <mergeCell ref="C6:D6"/>
    <mergeCell ref="E6:F6"/>
    <mergeCell ref="C7:D7"/>
    <mergeCell ref="E7:F7"/>
    <mergeCell ref="A9:F9"/>
    <mergeCell ref="A58:F58"/>
    <mergeCell ref="A111:F111"/>
    <mergeCell ref="A141:F141"/>
    <mergeCell ref="A210:F210"/>
    <mergeCell ref="A219:F220"/>
  </mergeCells>
  <printOptions/>
  <pageMargins left="0.7" right="0.7" top="0.787401575" bottom="0.787401575" header="0.3" footer="0.3"/>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08 1 Rek'!H1</f>
        <v>1</v>
      </c>
      <c r="G3" s="220"/>
    </row>
    <row r="4" spans="1:7" ht="13.5" thickBot="1">
      <c r="A4" s="709" t="s">
        <v>77</v>
      </c>
      <c r="B4" s="702"/>
      <c r="C4" s="173" t="s">
        <v>307</v>
      </c>
      <c r="D4" s="221"/>
      <c r="E4" s="710" t="str">
        <f>'SO 08 1 Rek'!G2</f>
        <v>Vzduchotechnika - elektroinstalace</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290</v>
      </c>
      <c r="C7" s="232" t="s">
        <v>291</v>
      </c>
      <c r="D7" s="233"/>
      <c r="E7" s="234"/>
      <c r="F7" s="234"/>
      <c r="G7" s="235"/>
      <c r="H7" s="236"/>
      <c r="I7" s="237"/>
      <c r="J7" s="238"/>
      <c r="K7" s="239"/>
      <c r="O7" s="240">
        <v>1</v>
      </c>
    </row>
    <row r="8" spans="1:80" ht="12.75">
      <c r="A8" s="241">
        <v>1</v>
      </c>
      <c r="B8" s="242" t="s">
        <v>308</v>
      </c>
      <c r="C8" s="243" t="s">
        <v>309</v>
      </c>
      <c r="D8" s="244" t="s">
        <v>114</v>
      </c>
      <c r="E8" s="245">
        <v>1</v>
      </c>
      <c r="F8" s="245">
        <f>SUM('SO 08 1 Pol VZT Elektro'!B5)</f>
        <v>0</v>
      </c>
      <c r="G8" s="246">
        <f>E8*F8</f>
        <v>0</v>
      </c>
      <c r="H8" s="247">
        <v>0</v>
      </c>
      <c r="I8" s="248">
        <f>E8*H8</f>
        <v>0</v>
      </c>
      <c r="J8" s="247"/>
      <c r="K8" s="248">
        <f>E8*J8</f>
        <v>0</v>
      </c>
      <c r="O8" s="240">
        <v>2</v>
      </c>
      <c r="AA8" s="213">
        <v>12</v>
      </c>
      <c r="AB8" s="213">
        <v>0</v>
      </c>
      <c r="AC8" s="213">
        <v>1</v>
      </c>
      <c r="AZ8" s="213">
        <v>4</v>
      </c>
      <c r="BA8" s="213">
        <f>IF(AZ8=1,G8,0)</f>
        <v>0</v>
      </c>
      <c r="BB8" s="213">
        <f>IF(AZ8=2,G8,0)</f>
        <v>0</v>
      </c>
      <c r="BC8" s="213">
        <f>IF(AZ8=3,G8,0)</f>
        <v>0</v>
      </c>
      <c r="BD8" s="213">
        <f>IF(AZ8=4,G8,0)</f>
        <v>0</v>
      </c>
      <c r="BE8" s="213">
        <f>IF(AZ8=5,G8,0)</f>
        <v>0</v>
      </c>
      <c r="CA8" s="240">
        <v>12</v>
      </c>
      <c r="CB8" s="240">
        <v>0</v>
      </c>
    </row>
    <row r="9" spans="1:57" ht="12.75">
      <c r="A9" s="257"/>
      <c r="B9" s="258" t="s">
        <v>102</v>
      </c>
      <c r="C9" s="259" t="s">
        <v>292</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oHJvpmsUmPvr1ghJUKixndbD0TOA89267bGsRUdR2lfA8oF1M2DqvH29GO+2QMBiz8xGEUvX5DXP1cEweSwNHw==" saltValue="+8QY7tQSdRonHDgl2o8XfA=="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312</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311</v>
      </c>
      <c r="B5" s="91"/>
      <c r="C5" s="92" t="s">
        <v>312</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09 1 Rek'!E8</f>
        <v>0</v>
      </c>
      <c r="D15" s="130">
        <f>'SO 09 1 Rek'!A16</f>
        <v>0</v>
      </c>
      <c r="E15" s="131"/>
      <c r="F15" s="132"/>
      <c r="G15" s="129">
        <f>'SO 09 1 Rek'!I16</f>
        <v>0</v>
      </c>
    </row>
    <row r="16" spans="1:7" ht="15.95" customHeight="1">
      <c r="A16" s="127" t="s">
        <v>53</v>
      </c>
      <c r="B16" s="128" t="s">
        <v>54</v>
      </c>
      <c r="C16" s="129">
        <f>'SO 09 1 Rek'!F8</f>
        <v>0</v>
      </c>
      <c r="D16" s="82"/>
      <c r="E16" s="133"/>
      <c r="F16" s="134"/>
      <c r="G16" s="129"/>
    </row>
    <row r="17" spans="1:7" ht="15.95" customHeight="1">
      <c r="A17" s="127" t="s">
        <v>55</v>
      </c>
      <c r="B17" s="128" t="s">
        <v>56</v>
      </c>
      <c r="C17" s="129">
        <f>'SO 09 1 Rek'!H8</f>
        <v>0</v>
      </c>
      <c r="D17" s="82"/>
      <c r="E17" s="133"/>
      <c r="F17" s="134"/>
      <c r="G17" s="129"/>
    </row>
    <row r="18" spans="1:7" ht="15.95" customHeight="1">
      <c r="A18" s="135" t="s">
        <v>57</v>
      </c>
      <c r="B18" s="136" t="s">
        <v>58</v>
      </c>
      <c r="C18" s="129">
        <f>'SO 09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09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09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313</v>
      </c>
      <c r="D2" s="174"/>
      <c r="E2" s="175"/>
      <c r="F2" s="174"/>
      <c r="G2" s="703" t="s">
        <v>312</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09 1 Pol'!B7</f>
        <v>M36</v>
      </c>
      <c r="B7" s="47" t="str">
        <f>'SO 09 1 Pol'!C7</f>
        <v>Montáže měřících a regulačních zařízení</v>
      </c>
      <c r="D7" s="185"/>
      <c r="E7" s="274">
        <f>'SO 09 1 Pol'!BA9</f>
        <v>0</v>
      </c>
      <c r="F7" s="275">
        <f>'SO 09 1 Pol'!BB9</f>
        <v>0</v>
      </c>
      <c r="G7" s="275">
        <f>'SO 09 1 Pol'!BC9</f>
        <v>0</v>
      </c>
      <c r="H7" s="275">
        <f>'SO 09 1 Pol'!BD9</f>
        <v>0</v>
      </c>
      <c r="I7" s="276">
        <f>'SO 09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topLeftCell="A1">
      <selection activeCell="E10" sqref="E10"/>
    </sheetView>
  </sheetViews>
  <sheetFormatPr defaultColWidth="9.00390625" defaultRowHeight="12.75"/>
  <cols>
    <col min="1" max="1" width="9.125" style="332" customWidth="1"/>
    <col min="2" max="2" width="41.375" style="332" customWidth="1"/>
    <col min="3" max="4" width="9.125" style="332" customWidth="1"/>
    <col min="5" max="5" width="14.125" style="332" customWidth="1"/>
    <col min="6" max="6" width="13.00390625" style="332" customWidth="1"/>
    <col min="7" max="16384" width="9.125" style="332" customWidth="1"/>
  </cols>
  <sheetData>
    <row r="1" spans="1:6" ht="18.75" thickBot="1">
      <c r="A1" s="722" t="s">
        <v>33</v>
      </c>
      <c r="B1" s="722"/>
      <c r="C1" s="722"/>
      <c r="D1" s="722"/>
      <c r="E1" s="722"/>
      <c r="F1" s="722"/>
    </row>
    <row r="2" spans="1:6" ht="27" thickBot="1">
      <c r="A2" s="333" t="s">
        <v>862</v>
      </c>
      <c r="B2" s="723" t="s">
        <v>863</v>
      </c>
      <c r="C2" s="723"/>
      <c r="D2" s="723"/>
      <c r="E2" s="279"/>
      <c r="F2" s="280"/>
    </row>
    <row r="3" spans="1:6" ht="15.75" thickBot="1">
      <c r="A3" s="333" t="s">
        <v>864</v>
      </c>
      <c r="B3" s="724" t="s">
        <v>865</v>
      </c>
      <c r="C3" s="725"/>
      <c r="D3" s="726"/>
      <c r="E3" s="281"/>
      <c r="F3" s="280"/>
    </row>
    <row r="4" spans="1:6" ht="26.25" thickBot="1">
      <c r="A4" s="334" t="s">
        <v>866</v>
      </c>
      <c r="B4" s="335" t="s">
        <v>867</v>
      </c>
      <c r="C4" s="716" t="s">
        <v>868</v>
      </c>
      <c r="D4" s="716"/>
      <c r="E4" s="716" t="s">
        <v>1588</v>
      </c>
      <c r="F4" s="716"/>
    </row>
    <row r="5" spans="1:6" ht="39.75" thickBot="1">
      <c r="A5" s="336" t="s">
        <v>870</v>
      </c>
      <c r="B5" s="337">
        <f>SUM(F10:F43)</f>
        <v>0</v>
      </c>
      <c r="C5" s="715" t="s">
        <v>871</v>
      </c>
      <c r="D5" s="715"/>
      <c r="E5" s="716" t="s">
        <v>1589</v>
      </c>
      <c r="F5" s="716"/>
    </row>
    <row r="6" spans="1:6" ht="27" thickBot="1">
      <c r="A6" s="336" t="s">
        <v>873</v>
      </c>
      <c r="B6" s="337">
        <f>B5*0.21</f>
        <v>0</v>
      </c>
      <c r="C6" s="715" t="s">
        <v>874</v>
      </c>
      <c r="D6" s="715"/>
      <c r="E6" s="716" t="s">
        <v>1206</v>
      </c>
      <c r="F6" s="716"/>
    </row>
    <row r="7" spans="1:6" ht="39.75" thickBot="1">
      <c r="A7" s="336" t="s">
        <v>876</v>
      </c>
      <c r="B7" s="337">
        <f>B5+B6</f>
        <v>0</v>
      </c>
      <c r="C7" s="715" t="s">
        <v>877</v>
      </c>
      <c r="D7" s="715"/>
      <c r="E7" s="717" t="s">
        <v>878</v>
      </c>
      <c r="F7" s="717"/>
    </row>
    <row r="8" spans="1:6" ht="13.5" thickBot="1">
      <c r="A8" s="559" t="s">
        <v>879</v>
      </c>
      <c r="B8" s="560" t="s">
        <v>880</v>
      </c>
      <c r="C8" s="561" t="s">
        <v>881</v>
      </c>
      <c r="D8" s="562" t="s">
        <v>90</v>
      </c>
      <c r="E8" s="563" t="s">
        <v>882</v>
      </c>
      <c r="F8" s="564" t="s">
        <v>17</v>
      </c>
    </row>
    <row r="9" spans="1:6" ht="18.75" thickBot="1">
      <c r="A9" s="759" t="s">
        <v>1916</v>
      </c>
      <c r="B9" s="760"/>
      <c r="C9" s="760"/>
      <c r="D9" s="760"/>
      <c r="E9" s="760"/>
      <c r="F9" s="761"/>
    </row>
    <row r="10" spans="1:6" ht="12.75">
      <c r="A10" s="565">
        <v>1</v>
      </c>
      <c r="B10" s="566" t="s">
        <v>1917</v>
      </c>
      <c r="C10" s="567">
        <v>1</v>
      </c>
      <c r="D10" s="568" t="s">
        <v>101</v>
      </c>
      <c r="E10" s="666"/>
      <c r="F10" s="569">
        <f>SUM(C10*E10)</f>
        <v>0</v>
      </c>
    </row>
    <row r="11" spans="1:6" ht="12.75">
      <c r="A11" s="565">
        <v>2</v>
      </c>
      <c r="B11" s="566" t="s">
        <v>1918</v>
      </c>
      <c r="C11" s="567">
        <v>1</v>
      </c>
      <c r="D11" s="568" t="s">
        <v>101</v>
      </c>
      <c r="E11" s="666"/>
      <c r="F11" s="569">
        <f aca="true" t="shared" si="0" ref="F11:F43">SUM(C11*E11)</f>
        <v>0</v>
      </c>
    </row>
    <row r="12" spans="1:6" ht="12.75">
      <c r="A12" s="565">
        <v>3</v>
      </c>
      <c r="B12" s="566" t="s">
        <v>1919</v>
      </c>
      <c r="C12" s="567">
        <v>1</v>
      </c>
      <c r="D12" s="568" t="s">
        <v>101</v>
      </c>
      <c r="E12" s="666"/>
      <c r="F12" s="569">
        <f t="shared" si="0"/>
        <v>0</v>
      </c>
    </row>
    <row r="13" spans="1:6" ht="12.75">
      <c r="A13" s="565">
        <v>4</v>
      </c>
      <c r="B13" s="566" t="s">
        <v>1920</v>
      </c>
      <c r="C13" s="567">
        <v>1</v>
      </c>
      <c r="D13" s="568" t="s">
        <v>101</v>
      </c>
      <c r="E13" s="666"/>
      <c r="F13" s="569">
        <f t="shared" si="0"/>
        <v>0</v>
      </c>
    </row>
    <row r="14" spans="1:6" ht="12.75">
      <c r="A14" s="565">
        <v>5</v>
      </c>
      <c r="B14" s="566" t="s">
        <v>1921</v>
      </c>
      <c r="C14" s="567">
        <v>1</v>
      </c>
      <c r="D14" s="568" t="s">
        <v>101</v>
      </c>
      <c r="E14" s="666"/>
      <c r="F14" s="569">
        <f t="shared" si="0"/>
        <v>0</v>
      </c>
    </row>
    <row r="15" spans="1:6" ht="12.75">
      <c r="A15" s="565">
        <v>6</v>
      </c>
      <c r="B15" s="566" t="s">
        <v>1922</v>
      </c>
      <c r="C15" s="567">
        <v>3</v>
      </c>
      <c r="D15" s="568" t="s">
        <v>101</v>
      </c>
      <c r="E15" s="666"/>
      <c r="F15" s="569">
        <f t="shared" si="0"/>
        <v>0</v>
      </c>
    </row>
    <row r="16" spans="1:6" ht="12.75">
      <c r="A16" s="565">
        <v>7</v>
      </c>
      <c r="B16" s="566" t="s">
        <v>1923</v>
      </c>
      <c r="C16" s="567">
        <v>520</v>
      </c>
      <c r="D16" s="568" t="s">
        <v>210</v>
      </c>
      <c r="E16" s="666"/>
      <c r="F16" s="569">
        <f t="shared" si="0"/>
        <v>0</v>
      </c>
    </row>
    <row r="17" spans="1:6" ht="12.75">
      <c r="A17" s="565">
        <v>8</v>
      </c>
      <c r="B17" s="566" t="s">
        <v>1924</v>
      </c>
      <c r="C17" s="567">
        <v>290</v>
      </c>
      <c r="D17" s="568" t="s">
        <v>210</v>
      </c>
      <c r="E17" s="666"/>
      <c r="F17" s="569">
        <f t="shared" si="0"/>
        <v>0</v>
      </c>
    </row>
    <row r="18" spans="1:6" ht="12.75">
      <c r="A18" s="565">
        <v>9</v>
      </c>
      <c r="B18" s="566" t="s">
        <v>1925</v>
      </c>
      <c r="C18" s="567">
        <v>40</v>
      </c>
      <c r="D18" s="568" t="s">
        <v>210</v>
      </c>
      <c r="E18" s="666"/>
      <c r="F18" s="569">
        <f t="shared" si="0"/>
        <v>0</v>
      </c>
    </row>
    <row r="19" spans="1:6" ht="12.75">
      <c r="A19" s="565">
        <v>10</v>
      </c>
      <c r="B19" s="566" t="s">
        <v>1926</v>
      </c>
      <c r="C19" s="567">
        <v>30</v>
      </c>
      <c r="D19" s="568" t="s">
        <v>210</v>
      </c>
      <c r="E19" s="666"/>
      <c r="F19" s="569">
        <f t="shared" si="0"/>
        <v>0</v>
      </c>
    </row>
    <row r="20" spans="1:6" ht="12.75">
      <c r="A20" s="565">
        <v>11</v>
      </c>
      <c r="B20" s="566" t="s">
        <v>1927</v>
      </c>
      <c r="C20" s="567">
        <v>60</v>
      </c>
      <c r="D20" s="568" t="s">
        <v>210</v>
      </c>
      <c r="E20" s="666"/>
      <c r="F20" s="569">
        <f t="shared" si="0"/>
        <v>0</v>
      </c>
    </row>
    <row r="21" spans="1:6" ht="12.75">
      <c r="A21" s="565">
        <v>12</v>
      </c>
      <c r="B21" s="566" t="s">
        <v>1928</v>
      </c>
      <c r="C21" s="567">
        <v>40</v>
      </c>
      <c r="D21" s="568" t="s">
        <v>210</v>
      </c>
      <c r="E21" s="666"/>
      <c r="F21" s="569">
        <f t="shared" si="0"/>
        <v>0</v>
      </c>
    </row>
    <row r="22" spans="1:6" ht="12.75">
      <c r="A22" s="565">
        <v>13</v>
      </c>
      <c r="B22" s="566" t="s">
        <v>1929</v>
      </c>
      <c r="C22" s="567">
        <v>8</v>
      </c>
      <c r="D22" s="568" t="s">
        <v>101</v>
      </c>
      <c r="E22" s="666"/>
      <c r="F22" s="569">
        <f t="shared" si="0"/>
        <v>0</v>
      </c>
    </row>
    <row r="23" spans="1:6" ht="12.75">
      <c r="A23" s="565">
        <v>14</v>
      </c>
      <c r="B23" s="566" t="s">
        <v>1930</v>
      </c>
      <c r="C23" s="567">
        <v>6</v>
      </c>
      <c r="D23" s="568" t="s">
        <v>101</v>
      </c>
      <c r="E23" s="666"/>
      <c r="F23" s="569">
        <f t="shared" si="0"/>
        <v>0</v>
      </c>
    </row>
    <row r="24" spans="1:6" ht="12.75">
      <c r="A24" s="565">
        <v>15</v>
      </c>
      <c r="B24" s="566" t="s">
        <v>1931</v>
      </c>
      <c r="C24" s="567">
        <v>6</v>
      </c>
      <c r="D24" s="568" t="s">
        <v>101</v>
      </c>
      <c r="E24" s="666"/>
      <c r="F24" s="569">
        <f t="shared" si="0"/>
        <v>0</v>
      </c>
    </row>
    <row r="25" spans="1:6" ht="12.75">
      <c r="A25" s="565">
        <v>16</v>
      </c>
      <c r="B25" s="566" t="s">
        <v>1932</v>
      </c>
      <c r="C25" s="567">
        <v>18</v>
      </c>
      <c r="D25" s="568" t="s">
        <v>101</v>
      </c>
      <c r="E25" s="666"/>
      <c r="F25" s="569">
        <f t="shared" si="0"/>
        <v>0</v>
      </c>
    </row>
    <row r="26" spans="1:6" ht="12.75">
      <c r="A26" s="565">
        <v>17</v>
      </c>
      <c r="B26" s="566" t="s">
        <v>1933</v>
      </c>
      <c r="C26" s="567">
        <v>18</v>
      </c>
      <c r="D26" s="568" t="s">
        <v>101</v>
      </c>
      <c r="E26" s="666"/>
      <c r="F26" s="569">
        <f t="shared" si="0"/>
        <v>0</v>
      </c>
    </row>
    <row r="27" spans="1:6" ht="12.75">
      <c r="A27" s="565">
        <v>18</v>
      </c>
      <c r="B27" s="566" t="s">
        <v>1934</v>
      </c>
      <c r="C27" s="567">
        <v>8</v>
      </c>
      <c r="D27" s="568" t="s">
        <v>101</v>
      </c>
      <c r="E27" s="666"/>
      <c r="F27" s="569">
        <f t="shared" si="0"/>
        <v>0</v>
      </c>
    </row>
    <row r="28" spans="1:6" ht="12.75">
      <c r="A28" s="565">
        <v>19</v>
      </c>
      <c r="B28" s="566" t="s">
        <v>1935</v>
      </c>
      <c r="C28" s="567">
        <v>16</v>
      </c>
      <c r="D28" s="568" t="s">
        <v>101</v>
      </c>
      <c r="E28" s="666"/>
      <c r="F28" s="569">
        <f t="shared" si="0"/>
        <v>0</v>
      </c>
    </row>
    <row r="29" spans="1:6" ht="12.75">
      <c r="A29" s="565">
        <v>20</v>
      </c>
      <c r="B29" s="566" t="s">
        <v>1936</v>
      </c>
      <c r="C29" s="567">
        <v>3</v>
      </c>
      <c r="D29" s="568" t="s">
        <v>101</v>
      </c>
      <c r="E29" s="666"/>
      <c r="F29" s="569">
        <f t="shared" si="0"/>
        <v>0</v>
      </c>
    </row>
    <row r="30" spans="1:6" ht="12.75">
      <c r="A30" s="565">
        <v>21</v>
      </c>
      <c r="B30" s="566" t="s">
        <v>1937</v>
      </c>
      <c r="C30" s="567">
        <v>15</v>
      </c>
      <c r="D30" s="568" t="s">
        <v>210</v>
      </c>
      <c r="E30" s="666"/>
      <c r="F30" s="569">
        <f t="shared" si="0"/>
        <v>0</v>
      </c>
    </row>
    <row r="31" spans="1:6" ht="12.75">
      <c r="A31" s="565">
        <v>22</v>
      </c>
      <c r="B31" s="566" t="s">
        <v>1938</v>
      </c>
      <c r="C31" s="567">
        <v>20</v>
      </c>
      <c r="D31" s="568" t="s">
        <v>1597</v>
      </c>
      <c r="E31" s="666"/>
      <c r="F31" s="569">
        <f t="shared" si="0"/>
        <v>0</v>
      </c>
    </row>
    <row r="32" spans="1:6" ht="12.75">
      <c r="A32" s="565">
        <v>23</v>
      </c>
      <c r="B32" s="566" t="s">
        <v>1939</v>
      </c>
      <c r="C32" s="567">
        <v>140</v>
      </c>
      <c r="D32" s="568" t="s">
        <v>210</v>
      </c>
      <c r="E32" s="666"/>
      <c r="F32" s="569">
        <f t="shared" si="0"/>
        <v>0</v>
      </c>
    </row>
    <row r="33" spans="1:6" ht="12.75">
      <c r="A33" s="565">
        <v>24</v>
      </c>
      <c r="B33" s="566" t="s">
        <v>1940</v>
      </c>
      <c r="C33" s="567">
        <v>40</v>
      </c>
      <c r="D33" s="568" t="s">
        <v>210</v>
      </c>
      <c r="E33" s="666"/>
      <c r="F33" s="569">
        <f t="shared" si="0"/>
        <v>0</v>
      </c>
    </row>
    <row r="34" spans="1:6" ht="12.75">
      <c r="A34" s="565">
        <v>25</v>
      </c>
      <c r="B34" s="566" t="s">
        <v>1941</v>
      </c>
      <c r="C34" s="567">
        <v>260</v>
      </c>
      <c r="D34" s="568" t="s">
        <v>210</v>
      </c>
      <c r="E34" s="666"/>
      <c r="F34" s="569">
        <f t="shared" si="0"/>
        <v>0</v>
      </c>
    </row>
    <row r="35" spans="1:6" ht="12.75">
      <c r="A35" s="565">
        <v>26</v>
      </c>
      <c r="B35" s="566" t="s">
        <v>1942</v>
      </c>
      <c r="C35" s="567">
        <v>115</v>
      </c>
      <c r="D35" s="568" t="s">
        <v>210</v>
      </c>
      <c r="E35" s="666"/>
      <c r="F35" s="569">
        <f t="shared" si="0"/>
        <v>0</v>
      </c>
    </row>
    <row r="36" spans="1:6" ht="12.75">
      <c r="A36" s="565">
        <v>27</v>
      </c>
      <c r="B36" s="566" t="s">
        <v>1943</v>
      </c>
      <c r="C36" s="567">
        <v>140</v>
      </c>
      <c r="D36" s="568" t="s">
        <v>210</v>
      </c>
      <c r="E36" s="666"/>
      <c r="F36" s="569">
        <f t="shared" si="0"/>
        <v>0</v>
      </c>
    </row>
    <row r="37" spans="1:6" ht="12.75">
      <c r="A37" s="565">
        <v>28</v>
      </c>
      <c r="B37" s="566" t="s">
        <v>1944</v>
      </c>
      <c r="C37" s="567">
        <v>35</v>
      </c>
      <c r="D37" s="568" t="s">
        <v>210</v>
      </c>
      <c r="E37" s="666"/>
      <c r="F37" s="569">
        <f t="shared" si="0"/>
        <v>0</v>
      </c>
    </row>
    <row r="38" spans="1:6" ht="12.75">
      <c r="A38" s="565">
        <v>29</v>
      </c>
      <c r="B38" s="566" t="s">
        <v>1945</v>
      </c>
      <c r="C38" s="567">
        <v>24</v>
      </c>
      <c r="D38" s="568" t="s">
        <v>101</v>
      </c>
      <c r="E38" s="666"/>
      <c r="F38" s="569">
        <f t="shared" si="0"/>
        <v>0</v>
      </c>
    </row>
    <row r="39" spans="1:6" ht="12.75">
      <c r="A39" s="565">
        <v>30</v>
      </c>
      <c r="B39" s="566" t="s">
        <v>1946</v>
      </c>
      <c r="C39" s="567">
        <v>22</v>
      </c>
      <c r="D39" s="568" t="s">
        <v>101</v>
      </c>
      <c r="E39" s="666"/>
      <c r="F39" s="569">
        <f t="shared" si="0"/>
        <v>0</v>
      </c>
    </row>
    <row r="40" spans="1:6" ht="12.75">
      <c r="A40" s="565">
        <v>31</v>
      </c>
      <c r="B40" s="566" t="s">
        <v>1947</v>
      </c>
      <c r="C40" s="567">
        <v>6</v>
      </c>
      <c r="D40" s="568" t="s">
        <v>101</v>
      </c>
      <c r="E40" s="666"/>
      <c r="F40" s="569">
        <f t="shared" si="0"/>
        <v>0</v>
      </c>
    </row>
    <row r="41" spans="1:6" ht="12.75">
      <c r="A41" s="565">
        <v>32</v>
      </c>
      <c r="B41" s="566" t="s">
        <v>1948</v>
      </c>
      <c r="C41" s="567">
        <v>60</v>
      </c>
      <c r="D41" s="568" t="s">
        <v>1597</v>
      </c>
      <c r="E41" s="666"/>
      <c r="F41" s="569">
        <f t="shared" si="0"/>
        <v>0</v>
      </c>
    </row>
    <row r="42" spans="1:6" ht="12.75">
      <c r="A42" s="565">
        <v>33</v>
      </c>
      <c r="B42" s="571" t="s">
        <v>1949</v>
      </c>
      <c r="C42" s="572">
        <v>22</v>
      </c>
      <c r="D42" s="573" t="s">
        <v>101</v>
      </c>
      <c r="E42" s="667"/>
      <c r="F42" s="569">
        <f t="shared" si="0"/>
        <v>0</v>
      </c>
    </row>
    <row r="43" spans="1:6" ht="12.75">
      <c r="A43" s="565">
        <v>34</v>
      </c>
      <c r="B43" s="571" t="s">
        <v>1950</v>
      </c>
      <c r="C43" s="573">
        <v>1</v>
      </c>
      <c r="D43" s="573" t="s">
        <v>101</v>
      </c>
      <c r="E43" s="669"/>
      <c r="F43" s="569">
        <f t="shared" si="0"/>
        <v>0</v>
      </c>
    </row>
    <row r="44" spans="1:6" ht="12.75">
      <c r="A44" s="743" t="s">
        <v>1204</v>
      </c>
      <c r="B44" s="743"/>
      <c r="C44" s="743"/>
      <c r="D44" s="743"/>
      <c r="E44" s="743"/>
      <c r="F44" s="743"/>
    </row>
    <row r="45" spans="1:6" ht="12.75">
      <c r="A45" s="743"/>
      <c r="B45" s="743"/>
      <c r="C45" s="743"/>
      <c r="D45" s="743"/>
      <c r="E45" s="743"/>
      <c r="F45" s="743"/>
    </row>
  </sheetData>
  <sheetProtection algorithmName="SHA-512" hashValue="O4S2AG12STqlKCdhauU3I+BviZJy/i5vwDCjmE3trHcgFJFeMl7Tkutv8m105BlLczSfyZ+Rgt6LfDBsmAam/Q==" saltValue="HKiyudFrYDAhUfVGC0/twg==" spinCount="100000" sheet="1" objects="1" scenarios="1"/>
  <mergeCells count="13">
    <mergeCell ref="A44:F45"/>
    <mergeCell ref="A1:F1"/>
    <mergeCell ref="B2:D2"/>
    <mergeCell ref="B3:D3"/>
    <mergeCell ref="C4:D4"/>
    <mergeCell ref="E4:F4"/>
    <mergeCell ref="C5:D5"/>
    <mergeCell ref="E5:F5"/>
    <mergeCell ref="C6:D6"/>
    <mergeCell ref="E6:F6"/>
    <mergeCell ref="C7:D7"/>
    <mergeCell ref="E7:F7"/>
    <mergeCell ref="A9:F9"/>
  </mergeCells>
  <printOptions/>
  <pageMargins left="0.40625" right="0.40625" top="0.787401575" bottom="0.7874015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09 1 Rek'!H1</f>
        <v>1</v>
      </c>
      <c r="G3" s="220"/>
    </row>
    <row r="4" spans="1:7" ht="13.5" thickBot="1">
      <c r="A4" s="709" t="s">
        <v>77</v>
      </c>
      <c r="B4" s="702"/>
      <c r="C4" s="173" t="s">
        <v>313</v>
      </c>
      <c r="D4" s="221"/>
      <c r="E4" s="710" t="str">
        <f>'SO 09 1 Rek'!G2</f>
        <v>Vzduchotechnika - měření a regulace</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139</v>
      </c>
      <c r="C7" s="232" t="s">
        <v>140</v>
      </c>
      <c r="D7" s="233"/>
      <c r="E7" s="234"/>
      <c r="F7" s="234"/>
      <c r="G7" s="235"/>
      <c r="H7" s="236"/>
      <c r="I7" s="237"/>
      <c r="J7" s="238"/>
      <c r="K7" s="239"/>
      <c r="O7" s="240">
        <v>1</v>
      </c>
    </row>
    <row r="8" spans="1:80" ht="12.75">
      <c r="A8" s="241">
        <v>1</v>
      </c>
      <c r="B8" s="242" t="s">
        <v>314</v>
      </c>
      <c r="C8" s="243" t="s">
        <v>315</v>
      </c>
      <c r="D8" s="244" t="s">
        <v>114</v>
      </c>
      <c r="E8" s="245">
        <v>1</v>
      </c>
      <c r="F8" s="245">
        <f>SUM('SO 09 1 Pol VZT MaR '!B5)</f>
        <v>0</v>
      </c>
      <c r="G8" s="246">
        <f>E8*F8</f>
        <v>0</v>
      </c>
      <c r="H8" s="247">
        <v>0</v>
      </c>
      <c r="I8" s="248">
        <f>E8*H8</f>
        <v>0</v>
      </c>
      <c r="J8" s="247"/>
      <c r="K8" s="248">
        <f>E8*J8</f>
        <v>0</v>
      </c>
      <c r="O8" s="240">
        <v>2</v>
      </c>
      <c r="AA8" s="213">
        <v>12</v>
      </c>
      <c r="AB8" s="213">
        <v>0</v>
      </c>
      <c r="AC8" s="213">
        <v>1</v>
      </c>
      <c r="AZ8" s="213">
        <v>4</v>
      </c>
      <c r="BA8" s="213">
        <f>IF(AZ8=1,G8,0)</f>
        <v>0</v>
      </c>
      <c r="BB8" s="213">
        <f>IF(AZ8=2,G8,0)</f>
        <v>0</v>
      </c>
      <c r="BC8" s="213">
        <f>IF(AZ8=3,G8,0)</f>
        <v>0</v>
      </c>
      <c r="BD8" s="213">
        <f>IF(AZ8=4,G8,0)</f>
        <v>0</v>
      </c>
      <c r="BE8" s="213">
        <f>IF(AZ8=5,G8,0)</f>
        <v>0</v>
      </c>
      <c r="CA8" s="240">
        <v>12</v>
      </c>
      <c r="CB8" s="240">
        <v>0</v>
      </c>
    </row>
    <row r="9" spans="1:57" ht="12.75">
      <c r="A9" s="257"/>
      <c r="B9" s="258" t="s">
        <v>102</v>
      </c>
      <c r="C9" s="259" t="s">
        <v>141</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c8iK+H4xVPW1HZJd/BaYnGXtsgy27od4z395gdqUjJRiTO7H1mDqZMUiX555HAnPhWDcAxTUvo7f0a6KONlTTQ==" saltValue="YGs7FB6iYxkDgDuXYi+2AQ=="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318</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317</v>
      </c>
      <c r="B5" s="91"/>
      <c r="C5" s="92" t="s">
        <v>318</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10 1 Rek'!E8</f>
        <v>0</v>
      </c>
      <c r="D15" s="130">
        <f>'SO 10 1 Rek'!A16</f>
        <v>0</v>
      </c>
      <c r="E15" s="131"/>
      <c r="F15" s="132"/>
      <c r="G15" s="129">
        <f>'SO 10 1 Rek'!I16</f>
        <v>0</v>
      </c>
    </row>
    <row r="16" spans="1:7" ht="15.95" customHeight="1">
      <c r="A16" s="127" t="s">
        <v>53</v>
      </c>
      <c r="B16" s="128" t="s">
        <v>54</v>
      </c>
      <c r="C16" s="129">
        <f>'SO 10 1 Rek'!F8</f>
        <v>0</v>
      </c>
      <c r="D16" s="82"/>
      <c r="E16" s="133"/>
      <c r="F16" s="134"/>
      <c r="G16" s="129"/>
    </row>
    <row r="17" spans="1:7" ht="15.95" customHeight="1">
      <c r="A17" s="127" t="s">
        <v>55</v>
      </c>
      <c r="B17" s="128" t="s">
        <v>56</v>
      </c>
      <c r="C17" s="129">
        <f>'SO 10 1 Rek'!H8</f>
        <v>0</v>
      </c>
      <c r="D17" s="82"/>
      <c r="E17" s="133"/>
      <c r="F17" s="134"/>
      <c r="G17" s="129"/>
    </row>
    <row r="18" spans="1:7" ht="15.95" customHeight="1">
      <c r="A18" s="135" t="s">
        <v>57</v>
      </c>
      <c r="B18" s="136" t="s">
        <v>58</v>
      </c>
      <c r="C18" s="129">
        <f>'SO 10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10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10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319</v>
      </c>
      <c r="D2" s="174"/>
      <c r="E2" s="175"/>
      <c r="F2" s="174"/>
      <c r="G2" s="703" t="s">
        <v>318</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10 1 Pol'!B7</f>
        <v>720</v>
      </c>
      <c r="B7" s="47" t="str">
        <f>'SO 10 1 Pol'!C7</f>
        <v>Zdravotechnická instalace</v>
      </c>
      <c r="D7" s="185"/>
      <c r="E7" s="274">
        <f>'SO 10 1 Pol'!BA9</f>
        <v>0</v>
      </c>
      <c r="F7" s="275">
        <f>'SO 10 1 Pol'!BB9</f>
        <v>0</v>
      </c>
      <c r="G7" s="275">
        <f>'SO 10 1 Pol'!BC9</f>
        <v>0</v>
      </c>
      <c r="H7" s="275">
        <f>'SO 10 1 Pol'!BD9</f>
        <v>0</v>
      </c>
      <c r="I7" s="276">
        <f>'SO 10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4"/>
  <sheetViews>
    <sheetView workbookViewId="0" topLeftCell="A40">
      <selection activeCell="F13" sqref="F13"/>
    </sheetView>
  </sheetViews>
  <sheetFormatPr defaultColWidth="9.00390625" defaultRowHeight="12.75"/>
  <cols>
    <col min="1" max="1" width="12.25390625" style="332" customWidth="1"/>
    <col min="2" max="2" width="71.375" style="332" customWidth="1"/>
    <col min="3" max="5" width="9.125" style="332" customWidth="1"/>
    <col min="6" max="6" width="12.125" style="332" customWidth="1"/>
    <col min="7" max="7" width="12.625" style="332" customWidth="1"/>
    <col min="8" max="16384" width="9.125" style="332" customWidth="1"/>
  </cols>
  <sheetData>
    <row r="1" spans="1:7" ht="18.75" thickBot="1">
      <c r="A1" s="771" t="s">
        <v>33</v>
      </c>
      <c r="B1" s="772"/>
      <c r="C1" s="772"/>
      <c r="D1" s="772"/>
      <c r="E1" s="772"/>
      <c r="F1" s="772"/>
      <c r="G1" s="773"/>
    </row>
    <row r="2" spans="1:7" ht="27" thickBot="1">
      <c r="A2" s="333" t="s">
        <v>862</v>
      </c>
      <c r="B2" s="774" t="s">
        <v>863</v>
      </c>
      <c r="C2" s="775"/>
      <c r="D2" s="776"/>
      <c r="E2" s="529"/>
      <c r="F2" s="279"/>
      <c r="G2" s="280"/>
    </row>
    <row r="3" spans="1:7" ht="15.75" thickBot="1">
      <c r="A3" s="333" t="s">
        <v>864</v>
      </c>
      <c r="B3" s="724" t="s">
        <v>865</v>
      </c>
      <c r="C3" s="725"/>
      <c r="D3" s="726"/>
      <c r="E3" s="530"/>
      <c r="F3" s="281"/>
      <c r="G3" s="280"/>
    </row>
    <row r="4" spans="1:7" ht="13.5" thickBot="1">
      <c r="A4" s="334" t="s">
        <v>866</v>
      </c>
      <c r="B4" s="335" t="s">
        <v>867</v>
      </c>
      <c r="C4" s="764" t="s">
        <v>868</v>
      </c>
      <c r="D4" s="765"/>
      <c r="E4" s="494"/>
      <c r="F4" s="764" t="s">
        <v>1375</v>
      </c>
      <c r="G4" s="765"/>
    </row>
    <row r="5" spans="1:7" ht="39.75" thickBot="1">
      <c r="A5" s="336" t="s">
        <v>870</v>
      </c>
      <c r="B5" s="337">
        <f>SUM(G10:G144)</f>
        <v>0</v>
      </c>
      <c r="C5" s="762" t="s">
        <v>871</v>
      </c>
      <c r="D5" s="763"/>
      <c r="E5" s="333"/>
      <c r="F5" s="764" t="s">
        <v>1376</v>
      </c>
      <c r="G5" s="765"/>
    </row>
    <row r="6" spans="1:7" ht="18.75" thickBot="1">
      <c r="A6" s="336" t="s">
        <v>873</v>
      </c>
      <c r="B6" s="337">
        <f>B5*0.21</f>
        <v>0</v>
      </c>
      <c r="C6" s="762" t="s">
        <v>874</v>
      </c>
      <c r="D6" s="763"/>
      <c r="E6" s="333"/>
      <c r="F6" s="764" t="s">
        <v>1206</v>
      </c>
      <c r="G6" s="765"/>
    </row>
    <row r="7" spans="1:7" ht="39.75" thickBot="1">
      <c r="A7" s="336" t="s">
        <v>876</v>
      </c>
      <c r="B7" s="337">
        <f>B5+B6</f>
        <v>0</v>
      </c>
      <c r="C7" s="762" t="s">
        <v>877</v>
      </c>
      <c r="D7" s="763"/>
      <c r="E7" s="333"/>
      <c r="F7" s="766" t="s">
        <v>878</v>
      </c>
      <c r="G7" s="767"/>
    </row>
    <row r="8" spans="1:7" ht="13.5" thickBot="1">
      <c r="A8" s="286" t="s">
        <v>879</v>
      </c>
      <c r="B8" s="287" t="s">
        <v>880</v>
      </c>
      <c r="C8" s="288" t="s">
        <v>881</v>
      </c>
      <c r="D8" s="289" t="s">
        <v>90</v>
      </c>
      <c r="E8" s="289" t="s">
        <v>1377</v>
      </c>
      <c r="F8" s="290" t="s">
        <v>882</v>
      </c>
      <c r="G8" s="291" t="s">
        <v>17</v>
      </c>
    </row>
    <row r="9" spans="1:7" ht="26.25">
      <c r="A9" s="768" t="s">
        <v>1951</v>
      </c>
      <c r="B9" s="769"/>
      <c r="C9" s="769"/>
      <c r="D9" s="769"/>
      <c r="E9" s="769"/>
      <c r="F9" s="769"/>
      <c r="G9" s="770"/>
    </row>
    <row r="10" spans="1:7" ht="15.75">
      <c r="A10" s="505"/>
      <c r="B10" s="496" t="s">
        <v>1952</v>
      </c>
      <c r="C10" s="509"/>
      <c r="D10" s="510"/>
      <c r="E10" s="510"/>
      <c r="F10" s="511"/>
      <c r="G10" s="511"/>
    </row>
    <row r="11" spans="1:7" ht="15">
      <c r="A11" s="532"/>
      <c r="B11" s="532" t="s">
        <v>1953</v>
      </c>
      <c r="C11" s="532"/>
      <c r="D11" s="532"/>
      <c r="E11" s="532"/>
      <c r="F11" s="532"/>
      <c r="G11" s="532"/>
    </row>
    <row r="12" spans="1:7" ht="15">
      <c r="A12" s="532"/>
      <c r="B12" s="532" t="s">
        <v>1954</v>
      </c>
      <c r="C12" s="532"/>
      <c r="D12" s="532"/>
      <c r="E12" s="532"/>
      <c r="F12" s="532"/>
      <c r="G12" s="532"/>
    </row>
    <row r="13" spans="1:7" ht="42.75">
      <c r="A13" s="505" t="s">
        <v>1955</v>
      </c>
      <c r="B13" s="505" t="s">
        <v>1956</v>
      </c>
      <c r="C13" s="509">
        <v>1</v>
      </c>
      <c r="D13" s="510" t="s">
        <v>101</v>
      </c>
      <c r="E13" s="511" t="s">
        <v>1383</v>
      </c>
      <c r="F13" s="676"/>
      <c r="G13" s="511">
        <f aca="true" t="shared" si="0" ref="G13:G22">SUM(C13*F13)</f>
        <v>0</v>
      </c>
    </row>
    <row r="14" spans="1:7" ht="57">
      <c r="A14" s="505"/>
      <c r="B14" s="505" t="s">
        <v>1957</v>
      </c>
      <c r="C14" s="509">
        <v>1</v>
      </c>
      <c r="D14" s="510" t="s">
        <v>101</v>
      </c>
      <c r="E14" s="511" t="s">
        <v>1383</v>
      </c>
      <c r="F14" s="676"/>
      <c r="G14" s="511">
        <f t="shared" si="0"/>
        <v>0</v>
      </c>
    </row>
    <row r="15" spans="1:7" ht="28.5">
      <c r="A15" s="505" t="s">
        <v>1958</v>
      </c>
      <c r="B15" s="505" t="s">
        <v>1959</v>
      </c>
      <c r="C15" s="509">
        <v>1</v>
      </c>
      <c r="D15" s="510" t="s">
        <v>101</v>
      </c>
      <c r="E15" s="511" t="s">
        <v>1383</v>
      </c>
      <c r="F15" s="676"/>
      <c r="G15" s="511">
        <f t="shared" si="0"/>
        <v>0</v>
      </c>
    </row>
    <row r="16" spans="1:7" ht="28.5">
      <c r="A16" s="505" t="s">
        <v>1960</v>
      </c>
      <c r="B16" s="505" t="s">
        <v>1961</v>
      </c>
      <c r="C16" s="509">
        <v>1</v>
      </c>
      <c r="D16" s="510" t="s">
        <v>101</v>
      </c>
      <c r="E16" s="511" t="s">
        <v>1383</v>
      </c>
      <c r="F16" s="676"/>
      <c r="G16" s="511">
        <f t="shared" si="0"/>
        <v>0</v>
      </c>
    </row>
    <row r="17" spans="1:7" ht="28.5">
      <c r="A17" s="505" t="s">
        <v>1962</v>
      </c>
      <c r="B17" s="505" t="s">
        <v>1963</v>
      </c>
      <c r="C17" s="509">
        <v>1</v>
      </c>
      <c r="D17" s="510" t="s">
        <v>101</v>
      </c>
      <c r="E17" s="511" t="s">
        <v>1383</v>
      </c>
      <c r="F17" s="676"/>
      <c r="G17" s="511">
        <f t="shared" si="0"/>
        <v>0</v>
      </c>
    </row>
    <row r="18" spans="1:7" ht="42.75">
      <c r="A18" s="508" t="s">
        <v>1964</v>
      </c>
      <c r="B18" s="505" t="s">
        <v>1965</v>
      </c>
      <c r="C18" s="535">
        <v>1</v>
      </c>
      <c r="D18" s="535" t="s">
        <v>101</v>
      </c>
      <c r="E18" s="511" t="s">
        <v>1383</v>
      </c>
      <c r="F18" s="676"/>
      <c r="G18" s="511">
        <f t="shared" si="0"/>
        <v>0</v>
      </c>
    </row>
    <row r="19" spans="1:7" ht="42.75">
      <c r="A19" s="505" t="s">
        <v>1966</v>
      </c>
      <c r="B19" s="505" t="s">
        <v>1967</v>
      </c>
      <c r="C19" s="535">
        <v>1</v>
      </c>
      <c r="D19" s="535" t="s">
        <v>101</v>
      </c>
      <c r="E19" s="511" t="s">
        <v>1383</v>
      </c>
      <c r="F19" s="676"/>
      <c r="G19" s="511">
        <f t="shared" si="0"/>
        <v>0</v>
      </c>
    </row>
    <row r="20" spans="1:7" ht="28.5">
      <c r="A20" s="508"/>
      <c r="B20" s="505" t="s">
        <v>1394</v>
      </c>
      <c r="C20" s="535">
        <v>1</v>
      </c>
      <c r="D20" s="535" t="s">
        <v>101</v>
      </c>
      <c r="E20" s="511" t="s">
        <v>1383</v>
      </c>
      <c r="F20" s="676"/>
      <c r="G20" s="511">
        <f t="shared" si="0"/>
        <v>0</v>
      </c>
    </row>
    <row r="21" spans="1:7" ht="14.25">
      <c r="A21" s="508"/>
      <c r="B21" s="505" t="s">
        <v>1403</v>
      </c>
      <c r="C21" s="535">
        <v>1</v>
      </c>
      <c r="D21" s="535" t="s">
        <v>101</v>
      </c>
      <c r="E21" s="511" t="s">
        <v>1383</v>
      </c>
      <c r="F21" s="676"/>
      <c r="G21" s="511">
        <f t="shared" si="0"/>
        <v>0</v>
      </c>
    </row>
    <row r="22" spans="1:7" ht="14.25">
      <c r="A22" s="508"/>
      <c r="B22" s="505" t="s">
        <v>1968</v>
      </c>
      <c r="C22" s="535">
        <v>1</v>
      </c>
      <c r="D22" s="535" t="s">
        <v>101</v>
      </c>
      <c r="E22" s="511" t="s">
        <v>1383</v>
      </c>
      <c r="F22" s="676"/>
      <c r="G22" s="511">
        <f t="shared" si="0"/>
        <v>0</v>
      </c>
    </row>
    <row r="23" spans="1:7" ht="15.75">
      <c r="A23" s="505"/>
      <c r="B23" s="496"/>
      <c r="C23" s="509"/>
      <c r="D23" s="510"/>
      <c r="E23" s="510"/>
      <c r="F23" s="676"/>
      <c r="G23" s="511"/>
    </row>
    <row r="24" spans="1:7" ht="15">
      <c r="A24" s="531"/>
      <c r="B24" s="532" t="s">
        <v>1969</v>
      </c>
      <c r="C24" s="533"/>
      <c r="D24" s="533"/>
      <c r="E24" s="533"/>
      <c r="F24" s="677"/>
      <c r="G24" s="534"/>
    </row>
    <row r="25" spans="1:7" ht="28.5">
      <c r="A25" s="508"/>
      <c r="B25" s="505" t="s">
        <v>1970</v>
      </c>
      <c r="C25" s="535">
        <v>1</v>
      </c>
      <c r="D25" s="535" t="s">
        <v>101</v>
      </c>
      <c r="E25" s="511" t="s">
        <v>1383</v>
      </c>
      <c r="F25" s="676"/>
      <c r="G25" s="511">
        <f>SUM(C25*F25)</f>
        <v>0</v>
      </c>
    </row>
    <row r="26" spans="1:7" ht="15.75">
      <c r="A26" s="505"/>
      <c r="B26" s="496"/>
      <c r="C26" s="509"/>
      <c r="D26" s="510"/>
      <c r="E26" s="510"/>
      <c r="F26" s="676"/>
      <c r="G26" s="511"/>
    </row>
    <row r="27" spans="1:7" ht="15">
      <c r="A27" s="531"/>
      <c r="B27" s="532" t="s">
        <v>1971</v>
      </c>
      <c r="C27" s="533"/>
      <c r="D27" s="533"/>
      <c r="E27" s="533"/>
      <c r="F27" s="677"/>
      <c r="G27" s="534"/>
    </row>
    <row r="28" spans="1:7" ht="28.5">
      <c r="A28" s="505" t="s">
        <v>1972</v>
      </c>
      <c r="B28" s="505" t="s">
        <v>1973</v>
      </c>
      <c r="C28" s="509">
        <v>4</v>
      </c>
      <c r="D28" s="510" t="s">
        <v>101</v>
      </c>
      <c r="E28" s="510" t="s">
        <v>1383</v>
      </c>
      <c r="F28" s="676"/>
      <c r="G28" s="511">
        <f aca="true" t="shared" si="1" ref="G28:G50">SUM(C28*F28)</f>
        <v>0</v>
      </c>
    </row>
    <row r="29" spans="1:7" ht="14.25">
      <c r="A29" s="505" t="s">
        <v>1974</v>
      </c>
      <c r="B29" s="505" t="s">
        <v>1975</v>
      </c>
      <c r="C29" s="509">
        <v>1</v>
      </c>
      <c r="D29" s="510" t="s">
        <v>101</v>
      </c>
      <c r="E29" s="510" t="s">
        <v>1383</v>
      </c>
      <c r="F29" s="676"/>
      <c r="G29" s="511">
        <f t="shared" si="1"/>
        <v>0</v>
      </c>
    </row>
    <row r="30" spans="1:7" ht="28.5">
      <c r="A30" s="505" t="s">
        <v>1976</v>
      </c>
      <c r="B30" s="505" t="s">
        <v>1977</v>
      </c>
      <c r="C30" s="509">
        <v>1</v>
      </c>
      <c r="D30" s="510" t="s">
        <v>101</v>
      </c>
      <c r="E30" s="510" t="s">
        <v>1383</v>
      </c>
      <c r="F30" s="676"/>
      <c r="G30" s="511">
        <f t="shared" si="1"/>
        <v>0</v>
      </c>
    </row>
    <row r="31" spans="1:7" ht="14.25">
      <c r="A31" s="505" t="s">
        <v>1978</v>
      </c>
      <c r="B31" s="505" t="s">
        <v>1979</v>
      </c>
      <c r="C31" s="509">
        <v>1</v>
      </c>
      <c r="D31" s="510" t="s">
        <v>101</v>
      </c>
      <c r="E31" s="510" t="s">
        <v>1383</v>
      </c>
      <c r="F31" s="676"/>
      <c r="G31" s="511">
        <f t="shared" si="1"/>
        <v>0</v>
      </c>
    </row>
    <row r="32" spans="1:7" ht="28.5">
      <c r="A32" s="505" t="s">
        <v>1980</v>
      </c>
      <c r="B32" s="505" t="s">
        <v>1981</v>
      </c>
      <c r="C32" s="509">
        <v>1</v>
      </c>
      <c r="D32" s="510" t="s">
        <v>101</v>
      </c>
      <c r="E32" s="510" t="s">
        <v>1383</v>
      </c>
      <c r="F32" s="676"/>
      <c r="G32" s="511">
        <f t="shared" si="1"/>
        <v>0</v>
      </c>
    </row>
    <row r="33" spans="1:7" ht="14.25">
      <c r="A33" s="505" t="s">
        <v>1982</v>
      </c>
      <c r="B33" s="505" t="s">
        <v>1983</v>
      </c>
      <c r="C33" s="509">
        <v>1</v>
      </c>
      <c r="D33" s="510" t="s">
        <v>101</v>
      </c>
      <c r="E33" s="510" t="s">
        <v>1430</v>
      </c>
      <c r="F33" s="676"/>
      <c r="G33" s="511">
        <f t="shared" si="1"/>
        <v>0</v>
      </c>
    </row>
    <row r="34" spans="1:7" ht="28.5">
      <c r="A34" s="505" t="s">
        <v>1982</v>
      </c>
      <c r="B34" s="505" t="s">
        <v>1984</v>
      </c>
      <c r="C34" s="509">
        <v>1</v>
      </c>
      <c r="D34" s="510" t="s">
        <v>101</v>
      </c>
      <c r="E34" s="510" t="s">
        <v>1383</v>
      </c>
      <c r="F34" s="676"/>
      <c r="G34" s="511">
        <f t="shared" si="1"/>
        <v>0</v>
      </c>
    </row>
    <row r="35" spans="1:7" ht="28.5">
      <c r="A35" s="505" t="s">
        <v>1985</v>
      </c>
      <c r="B35" s="505" t="s">
        <v>1986</v>
      </c>
      <c r="C35" s="509">
        <v>1</v>
      </c>
      <c r="D35" s="510" t="s">
        <v>101</v>
      </c>
      <c r="E35" s="510" t="s">
        <v>1412</v>
      </c>
      <c r="F35" s="676"/>
      <c r="G35" s="511">
        <f t="shared" si="1"/>
        <v>0</v>
      </c>
    </row>
    <row r="36" spans="1:7" ht="28.5">
      <c r="A36" s="505" t="s">
        <v>1987</v>
      </c>
      <c r="B36" s="505" t="s">
        <v>1988</v>
      </c>
      <c r="C36" s="509">
        <v>1</v>
      </c>
      <c r="D36" s="510" t="s">
        <v>101</v>
      </c>
      <c r="E36" s="510" t="s">
        <v>1412</v>
      </c>
      <c r="F36" s="676"/>
      <c r="G36" s="511">
        <f t="shared" si="1"/>
        <v>0</v>
      </c>
    </row>
    <row r="37" spans="1:7" ht="42.75">
      <c r="A37" s="505" t="s">
        <v>1989</v>
      </c>
      <c r="B37" s="505" t="s">
        <v>1990</v>
      </c>
      <c r="C37" s="509">
        <v>3</v>
      </c>
      <c r="D37" s="510" t="s">
        <v>101</v>
      </c>
      <c r="E37" s="510" t="s">
        <v>1383</v>
      </c>
      <c r="F37" s="676"/>
      <c r="G37" s="511">
        <f t="shared" si="1"/>
        <v>0</v>
      </c>
    </row>
    <row r="38" spans="1:7" ht="28.5">
      <c r="A38" s="505" t="s">
        <v>1991</v>
      </c>
      <c r="B38" s="505" t="s">
        <v>1992</v>
      </c>
      <c r="C38" s="509">
        <v>2</v>
      </c>
      <c r="D38" s="510" t="s">
        <v>101</v>
      </c>
      <c r="E38" s="510" t="s">
        <v>1383</v>
      </c>
      <c r="F38" s="676"/>
      <c r="G38" s="511">
        <f t="shared" si="1"/>
        <v>0</v>
      </c>
    </row>
    <row r="39" spans="1:7" ht="14.25">
      <c r="A39" s="505" t="s">
        <v>1993</v>
      </c>
      <c r="B39" s="505" t="s">
        <v>1994</v>
      </c>
      <c r="C39" s="509">
        <v>1</v>
      </c>
      <c r="D39" s="510" t="s">
        <v>101</v>
      </c>
      <c r="E39" s="510" t="s">
        <v>1383</v>
      </c>
      <c r="F39" s="676"/>
      <c r="G39" s="511">
        <f t="shared" si="1"/>
        <v>0</v>
      </c>
    </row>
    <row r="40" spans="1:7" ht="14.25">
      <c r="A40" s="505" t="s">
        <v>1995</v>
      </c>
      <c r="B40" s="505" t="s">
        <v>1996</v>
      </c>
      <c r="C40" s="509">
        <v>1</v>
      </c>
      <c r="D40" s="510" t="s">
        <v>101</v>
      </c>
      <c r="E40" s="510" t="s">
        <v>1383</v>
      </c>
      <c r="F40" s="676"/>
      <c r="G40" s="511">
        <f t="shared" si="1"/>
        <v>0</v>
      </c>
    </row>
    <row r="41" spans="1:7" ht="28.5">
      <c r="A41" s="505" t="s">
        <v>1964</v>
      </c>
      <c r="B41" s="505" t="s">
        <v>1997</v>
      </c>
      <c r="C41" s="509">
        <v>1</v>
      </c>
      <c r="D41" s="510" t="s">
        <v>101</v>
      </c>
      <c r="E41" s="510" t="s">
        <v>1412</v>
      </c>
      <c r="F41" s="676"/>
      <c r="G41" s="511">
        <f t="shared" si="1"/>
        <v>0</v>
      </c>
    </row>
    <row r="42" spans="1:7" ht="14.25">
      <c r="A42" s="505" t="s">
        <v>1958</v>
      </c>
      <c r="B42" s="505" t="s">
        <v>1998</v>
      </c>
      <c r="C42" s="509">
        <v>1</v>
      </c>
      <c r="D42" s="510" t="s">
        <v>101</v>
      </c>
      <c r="E42" s="510" t="s">
        <v>1418</v>
      </c>
      <c r="F42" s="676"/>
      <c r="G42" s="511">
        <f t="shared" si="1"/>
        <v>0</v>
      </c>
    </row>
    <row r="43" spans="1:7" ht="14.25">
      <c r="A43" s="505" t="s">
        <v>1960</v>
      </c>
      <c r="B43" s="505" t="s">
        <v>1999</v>
      </c>
      <c r="C43" s="509">
        <v>1</v>
      </c>
      <c r="D43" s="510" t="s">
        <v>101</v>
      </c>
      <c r="E43" s="510" t="s">
        <v>1418</v>
      </c>
      <c r="F43" s="676"/>
      <c r="G43" s="511">
        <f t="shared" si="1"/>
        <v>0</v>
      </c>
    </row>
    <row r="44" spans="1:7" ht="28.5">
      <c r="A44" s="505" t="s">
        <v>2000</v>
      </c>
      <c r="B44" s="505" t="s">
        <v>2001</v>
      </c>
      <c r="C44" s="509">
        <v>2</v>
      </c>
      <c r="D44" s="510" t="s">
        <v>101</v>
      </c>
      <c r="E44" s="510" t="s">
        <v>1418</v>
      </c>
      <c r="F44" s="676"/>
      <c r="G44" s="511">
        <f t="shared" si="1"/>
        <v>0</v>
      </c>
    </row>
    <row r="45" spans="1:7" ht="14.25">
      <c r="A45" s="505" t="s">
        <v>1958</v>
      </c>
      <c r="B45" s="505" t="s">
        <v>2002</v>
      </c>
      <c r="C45" s="509">
        <v>1</v>
      </c>
      <c r="D45" s="510" t="s">
        <v>101</v>
      </c>
      <c r="E45" s="510" t="s">
        <v>1418</v>
      </c>
      <c r="F45" s="676"/>
      <c r="G45" s="511">
        <f t="shared" si="1"/>
        <v>0</v>
      </c>
    </row>
    <row r="46" spans="1:7" ht="14.25">
      <c r="A46" s="505" t="s">
        <v>1960</v>
      </c>
      <c r="B46" s="505" t="s">
        <v>2003</v>
      </c>
      <c r="C46" s="509">
        <v>1</v>
      </c>
      <c r="D46" s="510" t="s">
        <v>101</v>
      </c>
      <c r="E46" s="510" t="s">
        <v>1418</v>
      </c>
      <c r="F46" s="676"/>
      <c r="G46" s="511">
        <f t="shared" si="1"/>
        <v>0</v>
      </c>
    </row>
    <row r="47" spans="1:7" ht="28.5">
      <c r="A47" s="505" t="s">
        <v>2004</v>
      </c>
      <c r="B47" s="505" t="s">
        <v>2005</v>
      </c>
      <c r="C47" s="509">
        <v>1</v>
      </c>
      <c r="D47" s="510" t="s">
        <v>101</v>
      </c>
      <c r="E47" s="510" t="s">
        <v>1383</v>
      </c>
      <c r="F47" s="676"/>
      <c r="G47" s="511">
        <f t="shared" si="1"/>
        <v>0</v>
      </c>
    </row>
    <row r="48" spans="1:7" ht="28.5">
      <c r="A48" s="505" t="s">
        <v>1962</v>
      </c>
      <c r="B48" s="505" t="s">
        <v>2006</v>
      </c>
      <c r="C48" s="509">
        <v>1</v>
      </c>
      <c r="D48" s="510" t="s">
        <v>101</v>
      </c>
      <c r="E48" s="510" t="s">
        <v>1412</v>
      </c>
      <c r="F48" s="676"/>
      <c r="G48" s="511">
        <f t="shared" si="1"/>
        <v>0</v>
      </c>
    </row>
    <row r="49" spans="1:7" ht="42.75">
      <c r="A49" s="505" t="s">
        <v>2007</v>
      </c>
      <c r="B49" s="505" t="s">
        <v>2008</v>
      </c>
      <c r="C49" s="509">
        <v>3</v>
      </c>
      <c r="D49" s="510" t="s">
        <v>101</v>
      </c>
      <c r="E49" s="510" t="s">
        <v>1383</v>
      </c>
      <c r="F49" s="676"/>
      <c r="G49" s="511">
        <f t="shared" si="1"/>
        <v>0</v>
      </c>
    </row>
    <row r="50" spans="1:7" ht="42.75">
      <c r="A50" s="505" t="s">
        <v>1966</v>
      </c>
      <c r="B50" s="505" t="s">
        <v>2009</v>
      </c>
      <c r="C50" s="509">
        <v>5</v>
      </c>
      <c r="D50" s="510" t="s">
        <v>101</v>
      </c>
      <c r="E50" s="510" t="s">
        <v>1412</v>
      </c>
      <c r="F50" s="676"/>
      <c r="G50" s="511">
        <f t="shared" si="1"/>
        <v>0</v>
      </c>
    </row>
    <row r="51" spans="1:7" ht="14.25">
      <c r="A51" s="505"/>
      <c r="B51" s="505"/>
      <c r="C51" s="509"/>
      <c r="D51" s="510"/>
      <c r="E51" s="510"/>
      <c r="F51" s="676"/>
      <c r="G51" s="511"/>
    </row>
    <row r="52" spans="1:7" ht="15">
      <c r="A52" s="532"/>
      <c r="B52" s="532" t="s">
        <v>2010</v>
      </c>
      <c r="C52" s="532"/>
      <c r="D52" s="532"/>
      <c r="E52" s="532"/>
      <c r="F52" s="678"/>
      <c r="G52" s="532"/>
    </row>
    <row r="53" spans="1:7" ht="71.25">
      <c r="A53" s="505" t="s">
        <v>2011</v>
      </c>
      <c r="B53" s="505" t="s">
        <v>2012</v>
      </c>
      <c r="C53" s="509">
        <v>5</v>
      </c>
      <c r="D53" s="510" t="s">
        <v>101</v>
      </c>
      <c r="E53" s="510" t="s">
        <v>1412</v>
      </c>
      <c r="F53" s="676"/>
      <c r="G53" s="511">
        <f aca="true" t="shared" si="2" ref="G53:G61">SUM(C53*F53)</f>
        <v>0</v>
      </c>
    </row>
    <row r="54" spans="1:7" ht="71.25">
      <c r="A54" s="505" t="s">
        <v>2013</v>
      </c>
      <c r="B54" s="505" t="s">
        <v>2014</v>
      </c>
      <c r="C54" s="509">
        <v>5</v>
      </c>
      <c r="D54" s="510" t="s">
        <v>101</v>
      </c>
      <c r="E54" s="510" t="s">
        <v>1418</v>
      </c>
      <c r="F54" s="676"/>
      <c r="G54" s="511">
        <f t="shared" si="2"/>
        <v>0</v>
      </c>
    </row>
    <row r="55" spans="1:7" ht="71.25">
      <c r="A55" s="505" t="s">
        <v>2013</v>
      </c>
      <c r="B55" s="505" t="s">
        <v>2015</v>
      </c>
      <c r="C55" s="509">
        <v>5</v>
      </c>
      <c r="D55" s="510" t="s">
        <v>101</v>
      </c>
      <c r="E55" s="510" t="s">
        <v>2016</v>
      </c>
      <c r="F55" s="676"/>
      <c r="G55" s="511">
        <f t="shared" si="2"/>
        <v>0</v>
      </c>
    </row>
    <row r="56" spans="1:7" ht="71.25">
      <c r="A56" s="505" t="s">
        <v>2017</v>
      </c>
      <c r="B56" s="606" t="s">
        <v>2105</v>
      </c>
      <c r="C56" s="509">
        <v>5</v>
      </c>
      <c r="D56" s="510" t="s">
        <v>101</v>
      </c>
      <c r="E56" s="510" t="s">
        <v>1383</v>
      </c>
      <c r="F56" s="676"/>
      <c r="G56" s="511">
        <f t="shared" si="2"/>
        <v>0</v>
      </c>
    </row>
    <row r="57" spans="1:7" ht="71.25">
      <c r="A57" s="505" t="s">
        <v>2018</v>
      </c>
      <c r="B57" s="505" t="s">
        <v>2019</v>
      </c>
      <c r="C57" s="509">
        <v>5</v>
      </c>
      <c r="D57" s="510" t="s">
        <v>101</v>
      </c>
      <c r="E57" s="510" t="s">
        <v>1383</v>
      </c>
      <c r="F57" s="676"/>
      <c r="G57" s="511">
        <f t="shared" si="2"/>
        <v>0</v>
      </c>
    </row>
    <row r="58" spans="1:7" ht="71.25">
      <c r="A58" s="505" t="s">
        <v>2020</v>
      </c>
      <c r="B58" s="505" t="s">
        <v>2021</v>
      </c>
      <c r="C58" s="509">
        <v>5</v>
      </c>
      <c r="D58" s="510" t="s">
        <v>101</v>
      </c>
      <c r="E58" s="510" t="s">
        <v>1383</v>
      </c>
      <c r="F58" s="676"/>
      <c r="G58" s="511">
        <f t="shared" si="2"/>
        <v>0</v>
      </c>
    </row>
    <row r="59" spans="1:7" ht="71.25">
      <c r="A59" s="505" t="s">
        <v>2022</v>
      </c>
      <c r="B59" s="505" t="s">
        <v>2021</v>
      </c>
      <c r="C59" s="509">
        <v>5</v>
      </c>
      <c r="D59" s="510" t="s">
        <v>101</v>
      </c>
      <c r="E59" s="510" t="s">
        <v>1383</v>
      </c>
      <c r="F59" s="676"/>
      <c r="G59" s="511">
        <f t="shared" si="2"/>
        <v>0</v>
      </c>
    </row>
    <row r="60" spans="1:7" ht="28.5">
      <c r="A60" s="505" t="s">
        <v>2023</v>
      </c>
      <c r="B60" s="505" t="s">
        <v>2024</v>
      </c>
      <c r="C60" s="509">
        <v>1</v>
      </c>
      <c r="D60" s="510" t="s">
        <v>101</v>
      </c>
      <c r="E60" s="510" t="s">
        <v>1383</v>
      </c>
      <c r="F60" s="676"/>
      <c r="G60" s="511">
        <f t="shared" si="2"/>
        <v>0</v>
      </c>
    </row>
    <row r="61" spans="1:7" ht="28.5">
      <c r="A61" s="505" t="s">
        <v>2025</v>
      </c>
      <c r="B61" s="505" t="s">
        <v>2026</v>
      </c>
      <c r="C61" s="509">
        <v>1</v>
      </c>
      <c r="D61" s="510" t="s">
        <v>101</v>
      </c>
      <c r="E61" s="510" t="s">
        <v>1383</v>
      </c>
      <c r="F61" s="676"/>
      <c r="G61" s="511">
        <f t="shared" si="2"/>
        <v>0</v>
      </c>
    </row>
    <row r="62" spans="1:7" ht="14.25">
      <c r="A62" s="505"/>
      <c r="B62" s="505"/>
      <c r="C62" s="509"/>
      <c r="D62" s="510"/>
      <c r="E62" s="510"/>
      <c r="F62" s="676"/>
      <c r="G62" s="511"/>
    </row>
    <row r="63" spans="1:7" ht="15">
      <c r="A63" s="532"/>
      <c r="B63" s="532" t="s">
        <v>2027</v>
      </c>
      <c r="C63" s="532"/>
      <c r="D63" s="532"/>
      <c r="E63" s="532"/>
      <c r="F63" s="678"/>
      <c r="G63" s="532"/>
    </row>
    <row r="64" spans="1:7" ht="85.5">
      <c r="A64" s="505" t="s">
        <v>2028</v>
      </c>
      <c r="B64" s="505" t="s">
        <v>2012</v>
      </c>
      <c r="C64" s="509">
        <v>6</v>
      </c>
      <c r="D64" s="510" t="s">
        <v>101</v>
      </c>
      <c r="E64" s="510" t="s">
        <v>1412</v>
      </c>
      <c r="F64" s="676"/>
      <c r="G64" s="511">
        <f aca="true" t="shared" si="3" ref="G64:G72">SUM(C64*F64)</f>
        <v>0</v>
      </c>
    </row>
    <row r="65" spans="1:7" ht="85.5">
      <c r="A65" s="505" t="s">
        <v>2029</v>
      </c>
      <c r="B65" s="505" t="s">
        <v>2014</v>
      </c>
      <c r="C65" s="509">
        <v>6</v>
      </c>
      <c r="D65" s="510" t="s">
        <v>101</v>
      </c>
      <c r="E65" s="510" t="s">
        <v>1418</v>
      </c>
      <c r="F65" s="676"/>
      <c r="G65" s="511">
        <f t="shared" si="3"/>
        <v>0</v>
      </c>
    </row>
    <row r="66" spans="1:7" ht="85.5">
      <c r="A66" s="505" t="s">
        <v>2029</v>
      </c>
      <c r="B66" s="505" t="s">
        <v>2015</v>
      </c>
      <c r="C66" s="509">
        <v>6</v>
      </c>
      <c r="D66" s="510" t="s">
        <v>101</v>
      </c>
      <c r="E66" s="510" t="s">
        <v>2016</v>
      </c>
      <c r="F66" s="676"/>
      <c r="G66" s="511">
        <f t="shared" si="3"/>
        <v>0</v>
      </c>
    </row>
    <row r="67" spans="1:7" ht="85.5">
      <c r="A67" s="505" t="s">
        <v>2030</v>
      </c>
      <c r="B67" s="606" t="s">
        <v>2105</v>
      </c>
      <c r="C67" s="509">
        <v>6</v>
      </c>
      <c r="D67" s="510" t="s">
        <v>101</v>
      </c>
      <c r="E67" s="510" t="s">
        <v>1383</v>
      </c>
      <c r="F67" s="676"/>
      <c r="G67" s="511">
        <f t="shared" si="3"/>
        <v>0</v>
      </c>
    </row>
    <row r="68" spans="1:7" ht="85.5">
      <c r="A68" s="505" t="s">
        <v>2031</v>
      </c>
      <c r="B68" s="505" t="s">
        <v>2019</v>
      </c>
      <c r="C68" s="509">
        <v>6</v>
      </c>
      <c r="D68" s="510" t="s">
        <v>101</v>
      </c>
      <c r="E68" s="510" t="s">
        <v>1383</v>
      </c>
      <c r="F68" s="676"/>
      <c r="G68" s="511">
        <f t="shared" si="3"/>
        <v>0</v>
      </c>
    </row>
    <row r="69" spans="1:7" ht="85.5">
      <c r="A69" s="505" t="s">
        <v>2032</v>
      </c>
      <c r="B69" s="505" t="s">
        <v>2021</v>
      </c>
      <c r="C69" s="509">
        <v>6</v>
      </c>
      <c r="D69" s="510" t="s">
        <v>101</v>
      </c>
      <c r="E69" s="510" t="s">
        <v>1383</v>
      </c>
      <c r="F69" s="676"/>
      <c r="G69" s="511">
        <f t="shared" si="3"/>
        <v>0</v>
      </c>
    </row>
    <row r="70" spans="1:7" ht="85.5">
      <c r="A70" s="505" t="s">
        <v>2033</v>
      </c>
      <c r="B70" s="505" t="s">
        <v>2021</v>
      </c>
      <c r="C70" s="509">
        <v>6</v>
      </c>
      <c r="D70" s="510" t="s">
        <v>101</v>
      </c>
      <c r="E70" s="510" t="s">
        <v>1383</v>
      </c>
      <c r="F70" s="676"/>
      <c r="G70" s="511">
        <f t="shared" si="3"/>
        <v>0</v>
      </c>
    </row>
    <row r="71" spans="1:7" ht="28.5">
      <c r="A71" s="505" t="s">
        <v>2034</v>
      </c>
      <c r="B71" s="505" t="s">
        <v>2024</v>
      </c>
      <c r="C71" s="509">
        <v>1</v>
      </c>
      <c r="D71" s="510" t="s">
        <v>101</v>
      </c>
      <c r="E71" s="510" t="s">
        <v>1383</v>
      </c>
      <c r="F71" s="676"/>
      <c r="G71" s="511">
        <f t="shared" si="3"/>
        <v>0</v>
      </c>
    </row>
    <row r="72" spans="1:7" ht="28.5">
      <c r="A72" s="505" t="s">
        <v>2035</v>
      </c>
      <c r="B72" s="505" t="s">
        <v>2036</v>
      </c>
      <c r="C72" s="509">
        <v>1</v>
      </c>
      <c r="D72" s="510" t="s">
        <v>101</v>
      </c>
      <c r="E72" s="510" t="s">
        <v>1383</v>
      </c>
      <c r="F72" s="676"/>
      <c r="G72" s="511">
        <f t="shared" si="3"/>
        <v>0</v>
      </c>
    </row>
    <row r="73" spans="1:7" ht="14.25">
      <c r="A73" s="505"/>
      <c r="B73" s="505"/>
      <c r="C73" s="509"/>
      <c r="D73" s="510"/>
      <c r="E73" s="510"/>
      <c r="F73" s="676"/>
      <c r="G73" s="511"/>
    </row>
    <row r="74" spans="1:7" ht="15">
      <c r="A74" s="532"/>
      <c r="B74" s="532" t="s">
        <v>2037</v>
      </c>
      <c r="C74" s="532"/>
      <c r="D74" s="532"/>
      <c r="E74" s="532"/>
      <c r="F74" s="678"/>
      <c r="G74" s="532"/>
    </row>
    <row r="75" spans="1:7" ht="42.75">
      <c r="A75" s="505" t="s">
        <v>2038</v>
      </c>
      <c r="B75" s="505" t="s">
        <v>2012</v>
      </c>
      <c r="C75" s="509">
        <v>1</v>
      </c>
      <c r="D75" s="510" t="s">
        <v>101</v>
      </c>
      <c r="E75" s="510" t="s">
        <v>1412</v>
      </c>
      <c r="F75" s="676"/>
      <c r="G75" s="511">
        <f aca="true" t="shared" si="4" ref="G75:G80">SUM(C75*F75)</f>
        <v>0</v>
      </c>
    </row>
    <row r="76" spans="1:7" ht="28.5">
      <c r="A76" s="505" t="s">
        <v>2039</v>
      </c>
      <c r="B76" s="505" t="s">
        <v>2014</v>
      </c>
      <c r="C76" s="509">
        <v>1</v>
      </c>
      <c r="D76" s="510" t="s">
        <v>101</v>
      </c>
      <c r="E76" s="510" t="s">
        <v>1418</v>
      </c>
      <c r="F76" s="676"/>
      <c r="G76" s="511">
        <f t="shared" si="4"/>
        <v>0</v>
      </c>
    </row>
    <row r="77" spans="1:7" ht="42.75">
      <c r="A77" s="505" t="s">
        <v>2040</v>
      </c>
      <c r="B77" s="606" t="s">
        <v>2105</v>
      </c>
      <c r="C77" s="509">
        <v>1</v>
      </c>
      <c r="D77" s="510" t="s">
        <v>101</v>
      </c>
      <c r="E77" s="510" t="s">
        <v>1383</v>
      </c>
      <c r="F77" s="676"/>
      <c r="G77" s="511">
        <f t="shared" si="4"/>
        <v>0</v>
      </c>
    </row>
    <row r="78" spans="1:7" ht="28.5">
      <c r="A78" s="505" t="s">
        <v>2041</v>
      </c>
      <c r="B78" s="505" t="s">
        <v>2019</v>
      </c>
      <c r="C78" s="509">
        <v>1</v>
      </c>
      <c r="D78" s="510" t="s">
        <v>101</v>
      </c>
      <c r="E78" s="510" t="s">
        <v>1383</v>
      </c>
      <c r="F78" s="676"/>
      <c r="G78" s="511">
        <f t="shared" si="4"/>
        <v>0</v>
      </c>
    </row>
    <row r="79" spans="1:7" ht="28.5">
      <c r="A79" s="505" t="s">
        <v>2042</v>
      </c>
      <c r="B79" s="505" t="s">
        <v>2021</v>
      </c>
      <c r="C79" s="509">
        <v>1</v>
      </c>
      <c r="D79" s="510" t="s">
        <v>101</v>
      </c>
      <c r="E79" s="510" t="s">
        <v>1383</v>
      </c>
      <c r="F79" s="676"/>
      <c r="G79" s="511">
        <f t="shared" si="4"/>
        <v>0</v>
      </c>
    </row>
    <row r="80" spans="1:7" ht="28.5">
      <c r="A80" s="505" t="s">
        <v>2043</v>
      </c>
      <c r="B80" s="505" t="s">
        <v>2021</v>
      </c>
      <c r="C80" s="509">
        <v>1</v>
      </c>
      <c r="D80" s="510" t="s">
        <v>101</v>
      </c>
      <c r="E80" s="510" t="s">
        <v>1383</v>
      </c>
      <c r="F80" s="676"/>
      <c r="G80" s="511">
        <f t="shared" si="4"/>
        <v>0</v>
      </c>
    </row>
    <row r="81" spans="1:7" ht="14.25">
      <c r="A81" s="505"/>
      <c r="B81" s="505"/>
      <c r="C81" s="509"/>
      <c r="D81" s="510"/>
      <c r="E81" s="510"/>
      <c r="F81" s="676"/>
      <c r="G81" s="511"/>
    </row>
    <row r="82" spans="1:7" ht="15">
      <c r="A82" s="532"/>
      <c r="B82" s="532" t="s">
        <v>2044</v>
      </c>
      <c r="C82" s="532"/>
      <c r="D82" s="532"/>
      <c r="E82" s="532"/>
      <c r="F82" s="678"/>
      <c r="G82" s="532"/>
    </row>
    <row r="83" spans="1:7" ht="42.75">
      <c r="A83" s="505" t="s">
        <v>2045</v>
      </c>
      <c r="B83" s="505" t="s">
        <v>2046</v>
      </c>
      <c r="C83" s="509">
        <v>3</v>
      </c>
      <c r="D83" s="510" t="s">
        <v>101</v>
      </c>
      <c r="E83" s="510" t="s">
        <v>1412</v>
      </c>
      <c r="F83" s="676"/>
      <c r="G83" s="511">
        <f aca="true" t="shared" si="5" ref="G83:G92">SUM(C83*F83)</f>
        <v>0</v>
      </c>
    </row>
    <row r="84" spans="1:7" ht="42.75">
      <c r="A84" s="505" t="s">
        <v>2047</v>
      </c>
      <c r="B84" s="505" t="s">
        <v>2014</v>
      </c>
      <c r="C84" s="509">
        <v>3</v>
      </c>
      <c r="D84" s="510" t="s">
        <v>101</v>
      </c>
      <c r="E84" s="510" t="s">
        <v>1418</v>
      </c>
      <c r="F84" s="676"/>
      <c r="G84" s="511">
        <f t="shared" si="5"/>
        <v>0</v>
      </c>
    </row>
    <row r="85" spans="1:7" ht="85.5">
      <c r="A85" s="505" t="s">
        <v>2048</v>
      </c>
      <c r="B85" s="505" t="s">
        <v>2049</v>
      </c>
      <c r="C85" s="509">
        <v>6</v>
      </c>
      <c r="D85" s="510" t="s">
        <v>101</v>
      </c>
      <c r="E85" s="510" t="s">
        <v>1418</v>
      </c>
      <c r="F85" s="676"/>
      <c r="G85" s="511">
        <f t="shared" si="5"/>
        <v>0</v>
      </c>
    </row>
    <row r="86" spans="1:7" ht="42.75">
      <c r="A86" s="505" t="s">
        <v>2050</v>
      </c>
      <c r="B86" s="505" t="s">
        <v>2051</v>
      </c>
      <c r="C86" s="509">
        <v>3</v>
      </c>
      <c r="D86" s="510" t="s">
        <v>101</v>
      </c>
      <c r="E86" s="510" t="s">
        <v>1383</v>
      </c>
      <c r="F86" s="676"/>
      <c r="G86" s="511">
        <f t="shared" si="5"/>
        <v>0</v>
      </c>
    </row>
    <row r="87" spans="1:7" ht="85.5">
      <c r="A87" s="505" t="s">
        <v>2052</v>
      </c>
      <c r="B87" s="505" t="s">
        <v>2053</v>
      </c>
      <c r="C87" s="509">
        <v>6</v>
      </c>
      <c r="D87" s="510" t="s">
        <v>101</v>
      </c>
      <c r="E87" s="510" t="s">
        <v>1412</v>
      </c>
      <c r="F87" s="676"/>
      <c r="G87" s="511">
        <f t="shared" si="5"/>
        <v>0</v>
      </c>
    </row>
    <row r="88" spans="1:7" ht="85.5">
      <c r="A88" s="505" t="s">
        <v>2054</v>
      </c>
      <c r="B88" s="505" t="s">
        <v>2055</v>
      </c>
      <c r="C88" s="509">
        <v>6</v>
      </c>
      <c r="D88" s="510" t="s">
        <v>101</v>
      </c>
      <c r="E88" s="510" t="s">
        <v>1412</v>
      </c>
      <c r="F88" s="676"/>
      <c r="G88" s="511">
        <f t="shared" si="5"/>
        <v>0</v>
      </c>
    </row>
    <row r="89" spans="1:7" ht="85.5">
      <c r="A89" s="505" t="s">
        <v>2056</v>
      </c>
      <c r="B89" s="606" t="s">
        <v>2105</v>
      </c>
      <c r="C89" s="509">
        <v>6</v>
      </c>
      <c r="D89" s="510" t="s">
        <v>101</v>
      </c>
      <c r="E89" s="510" t="s">
        <v>1383</v>
      </c>
      <c r="F89" s="676"/>
      <c r="G89" s="511">
        <f t="shared" si="5"/>
        <v>0</v>
      </c>
    </row>
    <row r="90" spans="1:7" ht="85.5">
      <c r="A90" s="505" t="s">
        <v>2057</v>
      </c>
      <c r="B90" s="505" t="s">
        <v>2019</v>
      </c>
      <c r="C90" s="509">
        <v>6</v>
      </c>
      <c r="D90" s="510" t="s">
        <v>101</v>
      </c>
      <c r="E90" s="510" t="s">
        <v>1383</v>
      </c>
      <c r="F90" s="676"/>
      <c r="G90" s="511">
        <f t="shared" si="5"/>
        <v>0</v>
      </c>
    </row>
    <row r="91" spans="1:7" ht="42.75">
      <c r="A91" s="505" t="s">
        <v>2058</v>
      </c>
      <c r="B91" s="505" t="s">
        <v>2021</v>
      </c>
      <c r="C91" s="509">
        <v>3</v>
      </c>
      <c r="D91" s="510" t="s">
        <v>101</v>
      </c>
      <c r="E91" s="510" t="s">
        <v>1383</v>
      </c>
      <c r="F91" s="676"/>
      <c r="G91" s="511">
        <f t="shared" si="5"/>
        <v>0</v>
      </c>
    </row>
    <row r="92" spans="1:7" ht="42.75">
      <c r="A92" s="505" t="s">
        <v>2059</v>
      </c>
      <c r="B92" s="505" t="s">
        <v>2021</v>
      </c>
      <c r="C92" s="509">
        <v>3</v>
      </c>
      <c r="D92" s="510" t="s">
        <v>101</v>
      </c>
      <c r="E92" s="510" t="s">
        <v>1383</v>
      </c>
      <c r="F92" s="676"/>
      <c r="G92" s="511">
        <f t="shared" si="5"/>
        <v>0</v>
      </c>
    </row>
    <row r="93" spans="1:7" ht="14.25">
      <c r="A93" s="505"/>
      <c r="B93" s="505"/>
      <c r="C93" s="509"/>
      <c r="D93" s="510"/>
      <c r="E93" s="510"/>
      <c r="F93" s="676"/>
      <c r="G93" s="511"/>
    </row>
    <row r="94" spans="1:7" ht="15">
      <c r="A94" s="532"/>
      <c r="B94" s="532" t="s">
        <v>2060</v>
      </c>
      <c r="C94" s="532"/>
      <c r="D94" s="532"/>
      <c r="E94" s="532"/>
      <c r="F94" s="678"/>
      <c r="G94" s="532"/>
    </row>
    <row r="95" spans="1:7" ht="57">
      <c r="A95" s="505" t="s">
        <v>2061</v>
      </c>
      <c r="B95" s="505" t="s">
        <v>2062</v>
      </c>
      <c r="C95" s="509">
        <v>4</v>
      </c>
      <c r="D95" s="510" t="s">
        <v>101</v>
      </c>
      <c r="E95" s="510" t="s">
        <v>1412</v>
      </c>
      <c r="F95" s="676"/>
      <c r="G95" s="511">
        <f aca="true" t="shared" si="6" ref="G95:G102">SUM(C95*F95)</f>
        <v>0</v>
      </c>
    </row>
    <row r="96" spans="1:7" ht="57">
      <c r="A96" s="505" t="s">
        <v>2063</v>
      </c>
      <c r="B96" s="505" t="s">
        <v>2064</v>
      </c>
      <c r="C96" s="509">
        <v>4</v>
      </c>
      <c r="D96" s="510" t="s">
        <v>101</v>
      </c>
      <c r="E96" s="510" t="s">
        <v>1412</v>
      </c>
      <c r="F96" s="676"/>
      <c r="G96" s="511">
        <f t="shared" si="6"/>
        <v>0</v>
      </c>
    </row>
    <row r="97" spans="1:7" ht="57">
      <c r="A97" s="505" t="s">
        <v>2065</v>
      </c>
      <c r="B97" s="606" t="s">
        <v>2105</v>
      </c>
      <c r="C97" s="509">
        <v>4</v>
      </c>
      <c r="D97" s="510" t="s">
        <v>101</v>
      </c>
      <c r="E97" s="510" t="s">
        <v>1383</v>
      </c>
      <c r="F97" s="676"/>
      <c r="G97" s="511">
        <f t="shared" si="6"/>
        <v>0</v>
      </c>
    </row>
    <row r="98" spans="1:7" ht="57">
      <c r="A98" s="505" t="s">
        <v>2066</v>
      </c>
      <c r="B98" s="505" t="s">
        <v>2019</v>
      </c>
      <c r="C98" s="509">
        <v>4</v>
      </c>
      <c r="D98" s="510" t="s">
        <v>101</v>
      </c>
      <c r="E98" s="510" t="s">
        <v>1383</v>
      </c>
      <c r="F98" s="676"/>
      <c r="G98" s="511">
        <f t="shared" si="6"/>
        <v>0</v>
      </c>
    </row>
    <row r="99" spans="1:7" ht="28.5">
      <c r="A99" s="505" t="s">
        <v>2067</v>
      </c>
      <c r="B99" s="505" t="s">
        <v>2021</v>
      </c>
      <c r="C99" s="509">
        <v>2</v>
      </c>
      <c r="D99" s="510" t="s">
        <v>101</v>
      </c>
      <c r="E99" s="510" t="s">
        <v>1383</v>
      </c>
      <c r="F99" s="676"/>
      <c r="G99" s="511">
        <f t="shared" si="6"/>
        <v>0</v>
      </c>
    </row>
    <row r="100" spans="1:7" ht="28.5">
      <c r="A100" s="505" t="s">
        <v>2068</v>
      </c>
      <c r="B100" s="505" t="s">
        <v>2021</v>
      </c>
      <c r="C100" s="509">
        <v>2</v>
      </c>
      <c r="D100" s="510" t="s">
        <v>101</v>
      </c>
      <c r="E100" s="510" t="s">
        <v>1383</v>
      </c>
      <c r="F100" s="676"/>
      <c r="G100" s="511">
        <f t="shared" si="6"/>
        <v>0</v>
      </c>
    </row>
    <row r="101" spans="1:7" ht="28.5">
      <c r="A101" s="505" t="s">
        <v>2069</v>
      </c>
      <c r="B101" s="505" t="s">
        <v>2070</v>
      </c>
      <c r="C101" s="509">
        <v>2</v>
      </c>
      <c r="D101" s="510" t="s">
        <v>101</v>
      </c>
      <c r="E101" s="510" t="s">
        <v>1383</v>
      </c>
      <c r="F101" s="676"/>
      <c r="G101" s="511">
        <f t="shared" si="6"/>
        <v>0</v>
      </c>
    </row>
    <row r="102" spans="1:7" ht="42.75">
      <c r="A102" s="505" t="s">
        <v>2071</v>
      </c>
      <c r="B102" s="505" t="s">
        <v>2072</v>
      </c>
      <c r="C102" s="509">
        <v>1</v>
      </c>
      <c r="D102" s="510" t="s">
        <v>101</v>
      </c>
      <c r="E102" s="510" t="s">
        <v>1383</v>
      </c>
      <c r="F102" s="676"/>
      <c r="G102" s="511">
        <f t="shared" si="6"/>
        <v>0</v>
      </c>
    </row>
    <row r="103" spans="1:7" ht="14.25">
      <c r="A103" s="538"/>
      <c r="B103" s="505"/>
      <c r="C103" s="535"/>
      <c r="D103" s="535"/>
      <c r="E103" s="535"/>
      <c r="F103" s="676"/>
      <c r="G103" s="511"/>
    </row>
    <row r="104" spans="1:7" ht="15">
      <c r="A104" s="536"/>
      <c r="B104" s="532" t="s">
        <v>1553</v>
      </c>
      <c r="C104" s="536"/>
      <c r="D104" s="537"/>
      <c r="E104" s="537"/>
      <c r="F104" s="677"/>
      <c r="G104" s="534"/>
    </row>
    <row r="105" spans="1:7" ht="14.25">
      <c r="A105" s="539"/>
      <c r="B105" s="540" t="s">
        <v>1554</v>
      </c>
      <c r="C105" s="541">
        <v>15</v>
      </c>
      <c r="D105" s="542" t="s">
        <v>210</v>
      </c>
      <c r="E105" s="542"/>
      <c r="F105" s="679"/>
      <c r="G105" s="511">
        <f aca="true" t="shared" si="7" ref="G105:G111">SUM(C105*F105)</f>
        <v>0</v>
      </c>
    </row>
    <row r="106" spans="1:7" ht="14.25">
      <c r="A106" s="543"/>
      <c r="B106" s="516" t="s">
        <v>2073</v>
      </c>
      <c r="C106" s="509">
        <v>300</v>
      </c>
      <c r="D106" s="510" t="s">
        <v>210</v>
      </c>
      <c r="E106" s="510"/>
      <c r="F106" s="676"/>
      <c r="G106" s="511">
        <f t="shared" si="7"/>
        <v>0</v>
      </c>
    </row>
    <row r="107" spans="1:7" ht="14.25">
      <c r="A107" s="543"/>
      <c r="B107" s="516" t="s">
        <v>2074</v>
      </c>
      <c r="C107" s="509">
        <v>1350</v>
      </c>
      <c r="D107" s="510" t="s">
        <v>210</v>
      </c>
      <c r="E107" s="510"/>
      <c r="F107" s="676"/>
      <c r="G107" s="511">
        <f t="shared" si="7"/>
        <v>0</v>
      </c>
    </row>
    <row r="108" spans="1:7" ht="14.25">
      <c r="A108" s="543"/>
      <c r="B108" s="516" t="s">
        <v>1558</v>
      </c>
      <c r="C108" s="509">
        <v>400</v>
      </c>
      <c r="D108" s="510" t="s">
        <v>101</v>
      </c>
      <c r="E108" s="510"/>
      <c r="F108" s="676"/>
      <c r="G108" s="511">
        <f t="shared" si="7"/>
        <v>0</v>
      </c>
    </row>
    <row r="109" spans="1:7" ht="14.25">
      <c r="A109" s="543"/>
      <c r="B109" s="516" t="s">
        <v>1559</v>
      </c>
      <c r="C109" s="509">
        <v>50</v>
      </c>
      <c r="D109" s="510" t="s">
        <v>101</v>
      </c>
      <c r="E109" s="510"/>
      <c r="F109" s="676"/>
      <c r="G109" s="511">
        <f t="shared" si="7"/>
        <v>0</v>
      </c>
    </row>
    <row r="110" spans="1:7" ht="14.25">
      <c r="A110" s="543"/>
      <c r="B110" s="516" t="s">
        <v>1560</v>
      </c>
      <c r="C110" s="509">
        <v>1</v>
      </c>
      <c r="D110" s="510" t="s">
        <v>101</v>
      </c>
      <c r="E110" s="510"/>
      <c r="F110" s="676"/>
      <c r="G110" s="511">
        <f t="shared" si="7"/>
        <v>0</v>
      </c>
    </row>
    <row r="111" spans="1:7" ht="14.25">
      <c r="A111" s="543"/>
      <c r="B111" s="516" t="s">
        <v>1561</v>
      </c>
      <c r="C111" s="509">
        <v>1</v>
      </c>
      <c r="D111" s="510" t="s">
        <v>889</v>
      </c>
      <c r="E111" s="510"/>
      <c r="F111" s="676"/>
      <c r="G111" s="511">
        <f t="shared" si="7"/>
        <v>0</v>
      </c>
    </row>
    <row r="112" spans="1:7" ht="14.25">
      <c r="A112" s="543"/>
      <c r="B112" s="516"/>
      <c r="C112" s="509"/>
      <c r="D112" s="510"/>
      <c r="E112" s="510"/>
      <c r="F112" s="676"/>
      <c r="G112" s="511"/>
    </row>
    <row r="113" spans="1:7" ht="15">
      <c r="A113" s="544"/>
      <c r="B113" s="532" t="s">
        <v>1562</v>
      </c>
      <c r="C113" s="536"/>
      <c r="D113" s="537"/>
      <c r="E113" s="537"/>
      <c r="F113" s="677"/>
      <c r="G113" s="534"/>
    </row>
    <row r="114" spans="1:7" ht="14.25">
      <c r="A114" s="543"/>
      <c r="B114" s="516" t="s">
        <v>1563</v>
      </c>
      <c r="C114" s="509">
        <v>470</v>
      </c>
      <c r="D114" s="510" t="s">
        <v>210</v>
      </c>
      <c r="E114" s="510"/>
      <c r="F114" s="676"/>
      <c r="G114" s="511">
        <f aca="true" t="shared" si="8" ref="G114:G125">SUM(C114*F114)</f>
        <v>0</v>
      </c>
    </row>
    <row r="115" spans="1:7" ht="14.25">
      <c r="A115" s="543"/>
      <c r="B115" s="516" t="s">
        <v>1564</v>
      </c>
      <c r="C115" s="509">
        <v>540</v>
      </c>
      <c r="D115" s="510" t="s">
        <v>210</v>
      </c>
      <c r="E115" s="510"/>
      <c r="F115" s="676"/>
      <c r="G115" s="511">
        <f t="shared" si="8"/>
        <v>0</v>
      </c>
    </row>
    <row r="116" spans="1:7" ht="14.25">
      <c r="A116" s="543"/>
      <c r="B116" s="516" t="s">
        <v>2075</v>
      </c>
      <c r="C116" s="509">
        <v>6</v>
      </c>
      <c r="D116" s="510" t="s">
        <v>210</v>
      </c>
      <c r="E116" s="510"/>
      <c r="F116" s="676"/>
      <c r="G116" s="511">
        <f t="shared" si="8"/>
        <v>0</v>
      </c>
    </row>
    <row r="117" spans="1:7" ht="14.25">
      <c r="A117" s="543"/>
      <c r="B117" s="516" t="s">
        <v>2076</v>
      </c>
      <c r="C117" s="509">
        <v>35</v>
      </c>
      <c r="D117" s="510" t="s">
        <v>210</v>
      </c>
      <c r="E117" s="510"/>
      <c r="F117" s="676"/>
      <c r="G117" s="511">
        <f t="shared" si="8"/>
        <v>0</v>
      </c>
    </row>
    <row r="118" spans="1:7" ht="14.25">
      <c r="A118" s="543"/>
      <c r="B118" s="516" t="s">
        <v>2077</v>
      </c>
      <c r="C118" s="509">
        <v>250</v>
      </c>
      <c r="D118" s="510" t="s">
        <v>210</v>
      </c>
      <c r="E118" s="510"/>
      <c r="F118" s="676"/>
      <c r="G118" s="511">
        <f t="shared" si="8"/>
        <v>0</v>
      </c>
    </row>
    <row r="119" spans="1:7" ht="14.25">
      <c r="A119" s="543"/>
      <c r="B119" s="516" t="s">
        <v>1565</v>
      </c>
      <c r="C119" s="509">
        <v>150</v>
      </c>
      <c r="D119" s="510" t="s">
        <v>210</v>
      </c>
      <c r="E119" s="510"/>
      <c r="F119" s="676"/>
      <c r="G119" s="511">
        <f t="shared" si="8"/>
        <v>0</v>
      </c>
    </row>
    <row r="120" spans="1:7" ht="14.25">
      <c r="A120" s="543"/>
      <c r="B120" s="516" t="s">
        <v>1567</v>
      </c>
      <c r="C120" s="509">
        <v>4</v>
      </c>
      <c r="D120" s="510" t="s">
        <v>210</v>
      </c>
      <c r="E120" s="510"/>
      <c r="F120" s="676"/>
      <c r="G120" s="511">
        <f t="shared" si="8"/>
        <v>0</v>
      </c>
    </row>
    <row r="121" spans="1:7" ht="14.25">
      <c r="A121" s="543"/>
      <c r="B121" s="516" t="s">
        <v>2078</v>
      </c>
      <c r="C121" s="509">
        <v>6</v>
      </c>
      <c r="D121" s="510" t="s">
        <v>210</v>
      </c>
      <c r="E121" s="510"/>
      <c r="F121" s="676"/>
      <c r="G121" s="511">
        <f t="shared" si="8"/>
        <v>0</v>
      </c>
    </row>
    <row r="122" spans="1:7" ht="14.25">
      <c r="A122" s="543"/>
      <c r="B122" s="516" t="s">
        <v>2079</v>
      </c>
      <c r="C122" s="509">
        <v>30</v>
      </c>
      <c r="D122" s="510" t="s">
        <v>210</v>
      </c>
      <c r="E122" s="510"/>
      <c r="F122" s="676"/>
      <c r="G122" s="511">
        <f t="shared" si="8"/>
        <v>0</v>
      </c>
    </row>
    <row r="123" spans="1:7" ht="14.25">
      <c r="A123" s="543"/>
      <c r="B123" s="516" t="s">
        <v>1569</v>
      </c>
      <c r="C123" s="509">
        <v>20</v>
      </c>
      <c r="D123" s="510" t="s">
        <v>210</v>
      </c>
      <c r="E123" s="510"/>
      <c r="F123" s="676"/>
      <c r="G123" s="511">
        <f t="shared" si="8"/>
        <v>0</v>
      </c>
    </row>
    <row r="124" spans="1:7" ht="14.25">
      <c r="A124" s="543"/>
      <c r="B124" s="516" t="s">
        <v>1571</v>
      </c>
      <c r="C124" s="509">
        <v>800</v>
      </c>
      <c r="D124" s="510" t="s">
        <v>210</v>
      </c>
      <c r="E124" s="510"/>
      <c r="F124" s="676"/>
      <c r="G124" s="511">
        <f t="shared" si="8"/>
        <v>0</v>
      </c>
    </row>
    <row r="125" spans="1:7" ht="14.25">
      <c r="A125" s="543"/>
      <c r="B125" s="516" t="s">
        <v>1572</v>
      </c>
      <c r="C125" s="509">
        <v>20</v>
      </c>
      <c r="D125" s="510" t="s">
        <v>210</v>
      </c>
      <c r="E125" s="510"/>
      <c r="F125" s="676"/>
      <c r="G125" s="511">
        <f t="shared" si="8"/>
        <v>0</v>
      </c>
    </row>
    <row r="126" spans="1:7" ht="14.25">
      <c r="A126" s="543"/>
      <c r="B126" s="516"/>
      <c r="C126" s="509"/>
      <c r="D126" s="510"/>
      <c r="E126" s="510"/>
      <c r="F126" s="676"/>
      <c r="G126" s="511"/>
    </row>
    <row r="127" spans="1:7" ht="15">
      <c r="A127" s="544"/>
      <c r="B127" s="532" t="s">
        <v>1573</v>
      </c>
      <c r="C127" s="536"/>
      <c r="D127" s="537"/>
      <c r="E127" s="537"/>
      <c r="F127" s="677"/>
      <c r="G127" s="534"/>
    </row>
    <row r="128" spans="1:7" ht="14.25">
      <c r="A128" s="543"/>
      <c r="B128" s="516" t="s">
        <v>1574</v>
      </c>
      <c r="C128" s="509">
        <v>1</v>
      </c>
      <c r="D128" s="510" t="s">
        <v>101</v>
      </c>
      <c r="E128" s="510"/>
      <c r="F128" s="676"/>
      <c r="G128" s="511">
        <f aca="true" t="shared" si="9" ref="G128:G139">C128*F128</f>
        <v>0</v>
      </c>
    </row>
    <row r="129" spans="1:7" ht="14.25">
      <c r="A129" s="543"/>
      <c r="B129" s="516" t="s">
        <v>1575</v>
      </c>
      <c r="C129" s="509">
        <v>1</v>
      </c>
      <c r="D129" s="510" t="s">
        <v>101</v>
      </c>
      <c r="E129" s="510"/>
      <c r="F129" s="676"/>
      <c r="G129" s="511">
        <f t="shared" si="9"/>
        <v>0</v>
      </c>
    </row>
    <row r="130" spans="1:7" ht="14.25">
      <c r="A130" s="543"/>
      <c r="B130" s="516" t="s">
        <v>2080</v>
      </c>
      <c r="C130" s="509">
        <v>120</v>
      </c>
      <c r="D130" s="510" t="s">
        <v>210</v>
      </c>
      <c r="E130" s="510"/>
      <c r="F130" s="676"/>
      <c r="G130" s="511">
        <f t="shared" si="9"/>
        <v>0</v>
      </c>
    </row>
    <row r="131" spans="1:7" ht="14.25">
      <c r="A131" s="543"/>
      <c r="B131" s="516" t="s">
        <v>2081</v>
      </c>
      <c r="C131" s="509">
        <v>120</v>
      </c>
      <c r="D131" s="510" t="s">
        <v>210</v>
      </c>
      <c r="E131" s="510"/>
      <c r="F131" s="676"/>
      <c r="G131" s="511">
        <v>0</v>
      </c>
    </row>
    <row r="132" spans="1:7" ht="14.25">
      <c r="A132" s="543"/>
      <c r="B132" s="516" t="s">
        <v>1576</v>
      </c>
      <c r="C132" s="509">
        <v>1</v>
      </c>
      <c r="D132" s="510" t="s">
        <v>101</v>
      </c>
      <c r="E132" s="510"/>
      <c r="F132" s="676"/>
      <c r="G132" s="511">
        <f t="shared" si="9"/>
        <v>0</v>
      </c>
    </row>
    <row r="133" spans="1:7" ht="14.25">
      <c r="A133" s="543"/>
      <c r="B133" s="516" t="s">
        <v>1577</v>
      </c>
      <c r="C133" s="509">
        <v>1</v>
      </c>
      <c r="D133" s="510" t="s">
        <v>101</v>
      </c>
      <c r="E133" s="510"/>
      <c r="F133" s="676"/>
      <c r="G133" s="511">
        <f t="shared" si="9"/>
        <v>0</v>
      </c>
    </row>
    <row r="134" spans="1:7" ht="14.25">
      <c r="A134" s="543"/>
      <c r="B134" s="516" t="s">
        <v>1578</v>
      </c>
      <c r="C134" s="509">
        <v>1</v>
      </c>
      <c r="D134" s="510" t="s">
        <v>101</v>
      </c>
      <c r="E134" s="510"/>
      <c r="F134" s="676"/>
      <c r="G134" s="511">
        <f t="shared" si="9"/>
        <v>0</v>
      </c>
    </row>
    <row r="135" spans="1:7" ht="14.25">
      <c r="A135" s="543"/>
      <c r="B135" s="516" t="s">
        <v>1579</v>
      </c>
      <c r="C135" s="509">
        <v>1</v>
      </c>
      <c r="D135" s="510" t="s">
        <v>101</v>
      </c>
      <c r="E135" s="510"/>
      <c r="F135" s="676"/>
      <c r="G135" s="511">
        <f t="shared" si="9"/>
        <v>0</v>
      </c>
    </row>
    <row r="136" spans="1:7" ht="14.25">
      <c r="A136" s="543"/>
      <c r="B136" s="516" t="s">
        <v>1580</v>
      </c>
      <c r="C136" s="509">
        <v>1</v>
      </c>
      <c r="D136" s="510" t="s">
        <v>101</v>
      </c>
      <c r="E136" s="510"/>
      <c r="F136" s="676"/>
      <c r="G136" s="511">
        <f t="shared" si="9"/>
        <v>0</v>
      </c>
    </row>
    <row r="137" spans="1:7" ht="14.25">
      <c r="A137" s="543"/>
      <c r="B137" s="516" t="s">
        <v>1581</v>
      </c>
      <c r="C137" s="509">
        <v>1</v>
      </c>
      <c r="D137" s="510" t="s">
        <v>101</v>
      </c>
      <c r="E137" s="510"/>
      <c r="F137" s="676"/>
      <c r="G137" s="511">
        <f t="shared" si="9"/>
        <v>0</v>
      </c>
    </row>
    <row r="138" spans="1:7" ht="14.25">
      <c r="A138" s="543"/>
      <c r="B138" s="516" t="s">
        <v>1582</v>
      </c>
      <c r="C138" s="509">
        <v>1</v>
      </c>
      <c r="D138" s="510" t="s">
        <v>101</v>
      </c>
      <c r="E138" s="510"/>
      <c r="F138" s="676"/>
      <c r="G138" s="511">
        <f t="shared" si="9"/>
        <v>0</v>
      </c>
    </row>
    <row r="139" spans="1:7" ht="14.25">
      <c r="A139" s="543"/>
      <c r="B139" s="516" t="s">
        <v>1583</v>
      </c>
      <c r="C139" s="509">
        <v>1</v>
      </c>
      <c r="D139" s="510" t="s">
        <v>101</v>
      </c>
      <c r="E139" s="510"/>
      <c r="F139" s="676"/>
      <c r="G139" s="511">
        <f t="shared" si="9"/>
        <v>0</v>
      </c>
    </row>
    <row r="140" spans="1:7" ht="14.25">
      <c r="A140" s="543"/>
      <c r="B140" s="516"/>
      <c r="C140" s="509"/>
      <c r="D140" s="510"/>
      <c r="E140" s="510"/>
      <c r="F140" s="511"/>
      <c r="G140" s="511"/>
    </row>
    <row r="141" spans="1:7" ht="15">
      <c r="A141" s="543"/>
      <c r="B141" s="545" t="s">
        <v>1584</v>
      </c>
      <c r="C141" s="509"/>
      <c r="D141" s="510"/>
      <c r="E141" s="510"/>
      <c r="F141" s="511"/>
      <c r="G141" s="511"/>
    </row>
    <row r="142" spans="1:7" ht="14.25">
      <c r="A142" s="543"/>
      <c r="B142" s="516" t="s">
        <v>1585</v>
      </c>
      <c r="C142" s="509"/>
      <c r="D142" s="510"/>
      <c r="E142" s="510"/>
      <c r="F142" s="511"/>
      <c r="G142" s="511"/>
    </row>
    <row r="143" spans="1:7" ht="14.25">
      <c r="A143" s="543"/>
      <c r="B143" s="516" t="s">
        <v>1586</v>
      </c>
      <c r="C143" s="509"/>
      <c r="D143" s="510"/>
      <c r="E143" s="510"/>
      <c r="F143" s="511"/>
      <c r="G143" s="511"/>
    </row>
    <row r="144" spans="1:7" ht="14.25">
      <c r="A144" s="543"/>
      <c r="B144" s="516" t="s">
        <v>1587</v>
      </c>
      <c r="C144" s="509"/>
      <c r="D144" s="510"/>
      <c r="E144" s="510"/>
      <c r="F144" s="511"/>
      <c r="G144" s="511"/>
    </row>
  </sheetData>
  <sheetProtection algorithmName="SHA-512" hashValue="VyAOGTtUv7yj4xCdwlaQf49f90M/WHCVRYZivCwDH+pveOvRARBcDUez+LjW3c2Dw7sdm9vaOxWh3zBMqrWFqg==" saltValue="EwSxUF9Y2t743FhSJ8fNHQ==" spinCount="100000" sheet="1" objects="1" scenarios="1"/>
  <mergeCells count="12">
    <mergeCell ref="C5:D5"/>
    <mergeCell ref="F5:G5"/>
    <mergeCell ref="A1:G1"/>
    <mergeCell ref="B2:D2"/>
    <mergeCell ref="B3:D3"/>
    <mergeCell ref="C4:D4"/>
    <mergeCell ref="F4:G4"/>
    <mergeCell ref="C6:D6"/>
    <mergeCell ref="F6:G6"/>
    <mergeCell ref="C7:D7"/>
    <mergeCell ref="F7:G7"/>
    <mergeCell ref="A9:G9"/>
  </mergeCells>
  <printOptions/>
  <pageMargins left="0.3854166666666667" right="0.4166666666666667" top="0.787401575" bottom="0.787401575" header="0.3" footer="0.3"/>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10 1 Rek'!H1</f>
        <v>1</v>
      </c>
      <c r="G3" s="220"/>
    </row>
    <row r="4" spans="1:7" ht="13.5" thickBot="1">
      <c r="A4" s="709" t="s">
        <v>77</v>
      </c>
      <c r="B4" s="702"/>
      <c r="C4" s="173" t="s">
        <v>319</v>
      </c>
      <c r="D4" s="221"/>
      <c r="E4" s="710" t="str">
        <f>'SO 10 1 Rek'!G2</f>
        <v>Vzduchotechnika - ZTI</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320</v>
      </c>
      <c r="C7" s="232" t="s">
        <v>321</v>
      </c>
      <c r="D7" s="233"/>
      <c r="E7" s="234"/>
      <c r="F7" s="234"/>
      <c r="G7" s="235"/>
      <c r="H7" s="236"/>
      <c r="I7" s="237"/>
      <c r="J7" s="238"/>
      <c r="K7" s="239"/>
      <c r="O7" s="240">
        <v>1</v>
      </c>
    </row>
    <row r="8" spans="1:80" ht="12.75">
      <c r="A8" s="241">
        <v>1</v>
      </c>
      <c r="B8" s="242" t="s">
        <v>323</v>
      </c>
      <c r="C8" s="243" t="s">
        <v>324</v>
      </c>
      <c r="D8" s="244" t="s">
        <v>114</v>
      </c>
      <c r="E8" s="245">
        <v>1</v>
      </c>
      <c r="F8" s="245">
        <f>SUM('SO 10 1 Pol VZT ZTI'!B5)</f>
        <v>0</v>
      </c>
      <c r="G8" s="246">
        <f>E8*F8</f>
        <v>0</v>
      </c>
      <c r="H8" s="247">
        <v>0</v>
      </c>
      <c r="I8" s="248">
        <f>E8*H8</f>
        <v>0</v>
      </c>
      <c r="J8" s="247"/>
      <c r="K8" s="248">
        <f>E8*J8</f>
        <v>0</v>
      </c>
      <c r="O8" s="240">
        <v>2</v>
      </c>
      <c r="AA8" s="213">
        <v>12</v>
      </c>
      <c r="AB8" s="213">
        <v>0</v>
      </c>
      <c r="AC8" s="213">
        <v>1</v>
      </c>
      <c r="AZ8" s="213">
        <v>2</v>
      </c>
      <c r="BA8" s="213">
        <f>IF(AZ8=1,G8,0)</f>
        <v>0</v>
      </c>
      <c r="BB8" s="213">
        <f>IF(AZ8=2,G8,0)</f>
        <v>0</v>
      </c>
      <c r="BC8" s="213">
        <f>IF(AZ8=3,G8,0)</f>
        <v>0</v>
      </c>
      <c r="BD8" s="213">
        <f>IF(AZ8=4,G8,0)</f>
        <v>0</v>
      </c>
      <c r="BE8" s="213">
        <f>IF(AZ8=5,G8,0)</f>
        <v>0</v>
      </c>
      <c r="CA8" s="240">
        <v>12</v>
      </c>
      <c r="CB8" s="240">
        <v>0</v>
      </c>
    </row>
    <row r="9" spans="1:57" ht="12.75">
      <c r="A9" s="257"/>
      <c r="B9" s="258" t="s">
        <v>102</v>
      </c>
      <c r="C9" s="259" t="s">
        <v>322</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6cickw44T/QjoJn8j/a3qVqSBQGKL3Y1A5/TACYPQrzKN6URA+sG/8MJn8DGp12QC5/MO34yDNdkePZF+yuhGg==" saltValue="I9DZ2KbteXIueOFq9P7QX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01 1 Rek'!H1</f>
        <v>1</v>
      </c>
      <c r="G3" s="220"/>
    </row>
    <row r="4" spans="1:7" ht="13.5" thickBot="1">
      <c r="A4" s="709" t="s">
        <v>77</v>
      </c>
      <c r="B4" s="702"/>
      <c r="C4" s="173" t="s">
        <v>108</v>
      </c>
      <c r="D4" s="221"/>
      <c r="E4" s="710" t="str">
        <f>'SO 01 1 Rek'!G2</f>
        <v>Vytápění</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109</v>
      </c>
      <c r="C7" s="232" t="s">
        <v>110</v>
      </c>
      <c r="D7" s="233"/>
      <c r="E7" s="234"/>
      <c r="F7" s="234"/>
      <c r="G7" s="235"/>
      <c r="H7" s="236"/>
      <c r="I7" s="237"/>
      <c r="J7" s="238"/>
      <c r="K7" s="239"/>
      <c r="O7" s="240">
        <v>1</v>
      </c>
    </row>
    <row r="8" spans="1:80" ht="12.75">
      <c r="A8" s="241">
        <v>1</v>
      </c>
      <c r="B8" s="242" t="s">
        <v>112</v>
      </c>
      <c r="C8" s="243" t="s">
        <v>113</v>
      </c>
      <c r="D8" s="244" t="s">
        <v>114</v>
      </c>
      <c r="E8" s="245">
        <v>1</v>
      </c>
      <c r="F8" s="245">
        <f>SUM('SO 01 1 Pol UT'!B5)</f>
        <v>0</v>
      </c>
      <c r="G8" s="246">
        <f>E8*F8</f>
        <v>0</v>
      </c>
      <c r="H8" s="247">
        <v>0</v>
      </c>
      <c r="I8" s="248">
        <f>E8*H8</f>
        <v>0</v>
      </c>
      <c r="J8" s="247"/>
      <c r="K8" s="248">
        <f>E8*J8</f>
        <v>0</v>
      </c>
      <c r="O8" s="240">
        <v>2</v>
      </c>
      <c r="AA8" s="213">
        <v>12</v>
      </c>
      <c r="AB8" s="213">
        <v>0</v>
      </c>
      <c r="AC8" s="213">
        <v>1</v>
      </c>
      <c r="AZ8" s="213">
        <v>2</v>
      </c>
      <c r="BA8" s="213">
        <f>IF(AZ8=1,G8,0)</f>
        <v>0</v>
      </c>
      <c r="BB8" s="213">
        <f>IF(AZ8=2,G8,0)</f>
        <v>0</v>
      </c>
      <c r="BC8" s="213">
        <f>IF(AZ8=3,G8,0)</f>
        <v>0</v>
      </c>
      <c r="BD8" s="213">
        <f>IF(AZ8=4,G8,0)</f>
        <v>0</v>
      </c>
      <c r="BE8" s="213">
        <f>IF(AZ8=5,G8,0)</f>
        <v>0</v>
      </c>
      <c r="CA8" s="240">
        <v>12</v>
      </c>
      <c r="CB8" s="240">
        <v>0</v>
      </c>
    </row>
    <row r="9" spans="1:57" ht="12.75">
      <c r="A9" s="257"/>
      <c r="B9" s="258" t="s">
        <v>102</v>
      </c>
      <c r="C9" s="259" t="s">
        <v>111</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r8vgiZaPNmAUxunQQXNmSKDKoilcI1woQ0VGEicj2HFRlQ2BMM+TQPPLMGUZMIMx3geum/AVXL1fM54SRsCK5A==" saltValue="iY7KICCN74DTo4tRlteuUQ=="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327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326</v>
      </c>
      <c r="B5" s="91"/>
      <c r="C5" s="92" t="s">
        <v>327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11.1 1 Rek'!E22</f>
        <v>0</v>
      </c>
      <c r="D15" s="130">
        <f>'SO 11.1 1 Rek'!A30</f>
        <v>0</v>
      </c>
      <c r="E15" s="131"/>
      <c r="F15" s="132"/>
      <c r="G15" s="129">
        <f>'SO 11.1 1 Rek'!I30</f>
        <v>0</v>
      </c>
    </row>
    <row r="16" spans="1:7" ht="15.95" customHeight="1">
      <c r="A16" s="127" t="s">
        <v>53</v>
      </c>
      <c r="B16" s="128" t="s">
        <v>54</v>
      </c>
      <c r="C16" s="129">
        <f>'SO 11.1 1 Rek'!F22</f>
        <v>0</v>
      </c>
      <c r="D16" s="82"/>
      <c r="E16" s="133"/>
      <c r="F16" s="134"/>
      <c r="G16" s="129"/>
    </row>
    <row r="17" spans="1:7" ht="15.95" customHeight="1">
      <c r="A17" s="127" t="s">
        <v>55</v>
      </c>
      <c r="B17" s="128" t="s">
        <v>56</v>
      </c>
      <c r="C17" s="129">
        <f>'SO 11.1 1 Rek'!H22</f>
        <v>0</v>
      </c>
      <c r="D17" s="82"/>
      <c r="E17" s="133"/>
      <c r="F17" s="134"/>
      <c r="G17" s="129"/>
    </row>
    <row r="18" spans="1:7" ht="15.95" customHeight="1">
      <c r="A18" s="135" t="s">
        <v>57</v>
      </c>
      <c r="B18" s="136" t="s">
        <v>58</v>
      </c>
      <c r="C18" s="129">
        <f>'SO 11.1 1 Rek'!G22</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11.1 1 Rek'!I22</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11.1 1 Rek'!H28</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9"/>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328</v>
      </c>
      <c r="D2" s="174"/>
      <c r="E2" s="175"/>
      <c r="F2" s="174"/>
      <c r="G2" s="703" t="s">
        <v>327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2.75">
      <c r="A7" s="273" t="str">
        <f>'SO 11.1 1 Pol'!B7</f>
        <v>3</v>
      </c>
      <c r="B7" s="47" t="str">
        <f>'SO 11.1 1 Pol'!C7</f>
        <v>Svislé a kompletní konstrukce</v>
      </c>
      <c r="D7" s="185"/>
      <c r="E7" s="274">
        <f>'SO 11.1 1 Pol'!BA28</f>
        <v>0</v>
      </c>
      <c r="F7" s="275">
        <f>'SO 11.1 1 Pol'!BB28</f>
        <v>0</v>
      </c>
      <c r="G7" s="275">
        <f>'SO 11.1 1 Pol'!BC28</f>
        <v>0</v>
      </c>
      <c r="H7" s="275">
        <f>'SO 11.1 1 Pol'!BD28</f>
        <v>0</v>
      </c>
      <c r="I7" s="276">
        <f>'SO 11.1 1 Pol'!BE28</f>
        <v>0</v>
      </c>
    </row>
    <row r="8" spans="1:9" s="108" customFormat="1" ht="12.75">
      <c r="A8" s="273" t="str">
        <f>'SO 11.1 1 Pol'!B29</f>
        <v>4</v>
      </c>
      <c r="B8" s="47" t="str">
        <f>'SO 11.1 1 Pol'!C29</f>
        <v>Vodorovné konstrukce</v>
      </c>
      <c r="D8" s="185"/>
      <c r="E8" s="274">
        <f>'SO 11.1 1 Pol'!BA34</f>
        <v>0</v>
      </c>
      <c r="F8" s="275">
        <f>'SO 11.1 1 Pol'!BB34</f>
        <v>0</v>
      </c>
      <c r="G8" s="275">
        <f>'SO 11.1 1 Pol'!BC34</f>
        <v>0</v>
      </c>
      <c r="H8" s="275">
        <f>'SO 11.1 1 Pol'!BD34</f>
        <v>0</v>
      </c>
      <c r="I8" s="276">
        <f>'SO 11.1 1 Pol'!BE34</f>
        <v>0</v>
      </c>
    </row>
    <row r="9" spans="1:9" s="108" customFormat="1" ht="12.75">
      <c r="A9" s="273" t="str">
        <f>'SO 11.1 1 Pol'!B35</f>
        <v>61</v>
      </c>
      <c r="B9" s="47" t="str">
        <f>'SO 11.1 1 Pol'!C35</f>
        <v>Upravy povrchů vnitřní</v>
      </c>
      <c r="D9" s="185"/>
      <c r="E9" s="274">
        <f>'SO 11.1 1 Pol'!BA57</f>
        <v>0</v>
      </c>
      <c r="F9" s="275">
        <f>'SO 11.1 1 Pol'!BB57</f>
        <v>0</v>
      </c>
      <c r="G9" s="275">
        <f>'SO 11.1 1 Pol'!BC57</f>
        <v>0</v>
      </c>
      <c r="H9" s="275">
        <f>'SO 11.1 1 Pol'!BD57</f>
        <v>0</v>
      </c>
      <c r="I9" s="276">
        <f>'SO 11.1 1 Pol'!BE57</f>
        <v>0</v>
      </c>
    </row>
    <row r="10" spans="1:9" s="108" customFormat="1" ht="12.75">
      <c r="A10" s="273" t="str">
        <f>'SO 11.1 1 Pol'!B58</f>
        <v>94</v>
      </c>
      <c r="B10" s="47" t="str">
        <f>'SO 11.1 1 Pol'!C58</f>
        <v>Lešení a stavební výtahy</v>
      </c>
      <c r="D10" s="185"/>
      <c r="E10" s="274">
        <f>'SO 11.1 1 Pol'!BA66</f>
        <v>0</v>
      </c>
      <c r="F10" s="275">
        <f>'SO 11.1 1 Pol'!BB66</f>
        <v>0</v>
      </c>
      <c r="G10" s="275">
        <f>'SO 11.1 1 Pol'!BC66</f>
        <v>0</v>
      </c>
      <c r="H10" s="275">
        <f>'SO 11.1 1 Pol'!BD66</f>
        <v>0</v>
      </c>
      <c r="I10" s="276">
        <f>'SO 11.1 1 Pol'!BE66</f>
        <v>0</v>
      </c>
    </row>
    <row r="11" spans="1:9" s="108" customFormat="1" ht="12.75">
      <c r="A11" s="273" t="str">
        <f>'SO 11.1 1 Pol'!B67</f>
        <v>95</v>
      </c>
      <c r="B11" s="47" t="str">
        <f>'SO 11.1 1 Pol'!C67</f>
        <v>Dokončovací konstrukce na pozemních stavbách</v>
      </c>
      <c r="D11" s="185"/>
      <c r="E11" s="274">
        <f>'SO 11.1 1 Pol'!BA69</f>
        <v>0</v>
      </c>
      <c r="F11" s="275">
        <f>'SO 11.1 1 Pol'!BB69</f>
        <v>0</v>
      </c>
      <c r="G11" s="275">
        <f>'SO 11.1 1 Pol'!BC69</f>
        <v>0</v>
      </c>
      <c r="H11" s="275">
        <f>'SO 11.1 1 Pol'!BD69</f>
        <v>0</v>
      </c>
      <c r="I11" s="276">
        <f>'SO 11.1 1 Pol'!BE69</f>
        <v>0</v>
      </c>
    </row>
    <row r="12" spans="1:9" s="108" customFormat="1" ht="12.75">
      <c r="A12" s="273" t="str">
        <f>'SO 11.1 1 Pol'!B70</f>
        <v>96</v>
      </c>
      <c r="B12" s="47" t="str">
        <f>'SO 11.1 1 Pol'!C70</f>
        <v>Bourání konstrukcí</v>
      </c>
      <c r="D12" s="185"/>
      <c r="E12" s="274">
        <f>'SO 11.1 1 Pol'!BA74</f>
        <v>0</v>
      </c>
      <c r="F12" s="275">
        <f>'SO 11.1 1 Pol'!BB74</f>
        <v>0</v>
      </c>
      <c r="G12" s="275">
        <f>'SO 11.1 1 Pol'!BC74</f>
        <v>0</v>
      </c>
      <c r="H12" s="275">
        <f>'SO 11.1 1 Pol'!BD74</f>
        <v>0</v>
      </c>
      <c r="I12" s="276">
        <f>'SO 11.1 1 Pol'!BE74</f>
        <v>0</v>
      </c>
    </row>
    <row r="13" spans="1:9" s="108" customFormat="1" ht="12.75">
      <c r="A13" s="273" t="str">
        <f>'SO 11.1 1 Pol'!B75</f>
        <v>97</v>
      </c>
      <c r="B13" s="47" t="str">
        <f>'SO 11.1 1 Pol'!C75</f>
        <v>Prorážení otvorů</v>
      </c>
      <c r="D13" s="185"/>
      <c r="E13" s="274">
        <f>'SO 11.1 1 Pol'!BA130</f>
        <v>0</v>
      </c>
      <c r="F13" s="275">
        <f>'SO 11.1 1 Pol'!BB130</f>
        <v>0</v>
      </c>
      <c r="G13" s="275">
        <f>'SO 11.1 1 Pol'!BC130</f>
        <v>0</v>
      </c>
      <c r="H13" s="275">
        <f>'SO 11.1 1 Pol'!BD130</f>
        <v>0</v>
      </c>
      <c r="I13" s="276">
        <f>'SO 11.1 1 Pol'!BE130</f>
        <v>0</v>
      </c>
    </row>
    <row r="14" spans="1:9" s="108" customFormat="1" ht="12.75">
      <c r="A14" s="273" t="str">
        <f>'SO 11.1 1 Pol'!B131</f>
        <v>99</v>
      </c>
      <c r="B14" s="47" t="str">
        <f>'SO 11.1 1 Pol'!C131</f>
        <v>Staveništní přesun hmot</v>
      </c>
      <c r="D14" s="185"/>
      <c r="E14" s="274">
        <f>'SO 11.1 1 Pol'!BA133</f>
        <v>0</v>
      </c>
      <c r="F14" s="275">
        <f>'SO 11.1 1 Pol'!BB133</f>
        <v>0</v>
      </c>
      <c r="G14" s="275">
        <f>'SO 11.1 1 Pol'!BC133</f>
        <v>0</v>
      </c>
      <c r="H14" s="275">
        <f>'SO 11.1 1 Pol'!BD133</f>
        <v>0</v>
      </c>
      <c r="I14" s="276">
        <f>'SO 11.1 1 Pol'!BE133</f>
        <v>0</v>
      </c>
    </row>
    <row r="15" spans="1:9" s="108" customFormat="1" ht="12.75">
      <c r="A15" s="273" t="str">
        <f>'SO 11.1 1 Pol'!B134</f>
        <v>712</v>
      </c>
      <c r="B15" s="47" t="str">
        <f>'SO 11.1 1 Pol'!C134</f>
        <v>Živičné krytiny</v>
      </c>
      <c r="D15" s="185"/>
      <c r="E15" s="274">
        <f>'SO 11.1 1 Pol'!BA149</f>
        <v>0</v>
      </c>
      <c r="F15" s="275">
        <f>'SO 11.1 1 Pol'!BB149</f>
        <v>0</v>
      </c>
      <c r="G15" s="275">
        <f>'SO 11.1 1 Pol'!BC149</f>
        <v>0</v>
      </c>
      <c r="H15" s="275">
        <f>'SO 11.1 1 Pol'!BD149</f>
        <v>0</v>
      </c>
      <c r="I15" s="276">
        <f>'SO 11.1 1 Pol'!BE149</f>
        <v>0</v>
      </c>
    </row>
    <row r="16" spans="1:9" s="108" customFormat="1" ht="12.75">
      <c r="A16" s="273" t="str">
        <f>'SO 11.1 1 Pol'!B150</f>
        <v>713</v>
      </c>
      <c r="B16" s="47" t="str">
        <f>'SO 11.1 1 Pol'!C150</f>
        <v>Izolace tepelné</v>
      </c>
      <c r="D16" s="185"/>
      <c r="E16" s="274">
        <f>'SO 11.1 1 Pol'!BA162</f>
        <v>0</v>
      </c>
      <c r="F16" s="275">
        <f>'SO 11.1 1 Pol'!BB162</f>
        <v>0</v>
      </c>
      <c r="G16" s="275">
        <f>'SO 11.1 1 Pol'!BC162</f>
        <v>0</v>
      </c>
      <c r="H16" s="275">
        <f>'SO 11.1 1 Pol'!BD162</f>
        <v>0</v>
      </c>
      <c r="I16" s="276">
        <f>'SO 11.1 1 Pol'!BE162</f>
        <v>0</v>
      </c>
    </row>
    <row r="17" spans="1:9" s="108" customFormat="1" ht="12.75">
      <c r="A17" s="273" t="str">
        <f>'SO 11.1 1 Pol'!B163</f>
        <v>766</v>
      </c>
      <c r="B17" s="47" t="str">
        <f>'SO 11.1 1 Pol'!C163</f>
        <v>Konstrukce truhlářské</v>
      </c>
      <c r="D17" s="185"/>
      <c r="E17" s="274">
        <f>'SO 11.1 1 Pol'!BA168</f>
        <v>0</v>
      </c>
      <c r="F17" s="275">
        <f>'SO 11.1 1 Pol'!BB168</f>
        <v>0</v>
      </c>
      <c r="G17" s="275">
        <f>'SO 11.1 1 Pol'!BC168</f>
        <v>0</v>
      </c>
      <c r="H17" s="275">
        <f>'SO 11.1 1 Pol'!BD168</f>
        <v>0</v>
      </c>
      <c r="I17" s="276">
        <f>'SO 11.1 1 Pol'!BE168</f>
        <v>0</v>
      </c>
    </row>
    <row r="18" spans="1:9" s="108" customFormat="1" ht="12.75">
      <c r="A18" s="273" t="str">
        <f>'SO 11.1 1 Pol'!B169</f>
        <v>767</v>
      </c>
      <c r="B18" s="47" t="str">
        <f>'SO 11.1 1 Pol'!C169</f>
        <v>Konstrukce zámečnické</v>
      </c>
      <c r="D18" s="185"/>
      <c r="E18" s="274">
        <f>'SO 11.1 1 Pol'!BA207</f>
        <v>0</v>
      </c>
      <c r="F18" s="275">
        <f>'SO 11.1 1 Pol'!BB207</f>
        <v>0</v>
      </c>
      <c r="G18" s="275">
        <f>'SO 11.1 1 Pol'!BC207</f>
        <v>0</v>
      </c>
      <c r="H18" s="275">
        <f>'SO 11.1 1 Pol'!BD207</f>
        <v>0</v>
      </c>
      <c r="I18" s="276">
        <f>'SO 11.1 1 Pol'!BE207</f>
        <v>0</v>
      </c>
    </row>
    <row r="19" spans="1:9" s="108" customFormat="1" ht="12.75">
      <c r="A19" s="273" t="str">
        <f>'SO 11.1 1 Pol'!B208</f>
        <v>783</v>
      </c>
      <c r="B19" s="47" t="str">
        <f>'SO 11.1 1 Pol'!C208</f>
        <v>Nátěry</v>
      </c>
      <c r="D19" s="185"/>
      <c r="E19" s="274">
        <f>'SO 11.1 1 Pol'!BA218</f>
        <v>0</v>
      </c>
      <c r="F19" s="275">
        <f>'SO 11.1 1 Pol'!BB218</f>
        <v>0</v>
      </c>
      <c r="G19" s="275">
        <f>'SO 11.1 1 Pol'!BC218</f>
        <v>0</v>
      </c>
      <c r="H19" s="275">
        <f>'SO 11.1 1 Pol'!BD218</f>
        <v>0</v>
      </c>
      <c r="I19" s="276">
        <f>'SO 11.1 1 Pol'!BE218</f>
        <v>0</v>
      </c>
    </row>
    <row r="20" spans="1:9" s="108" customFormat="1" ht="12.75">
      <c r="A20" s="273" t="str">
        <f>'SO 11.1 1 Pol'!B219</f>
        <v>784</v>
      </c>
      <c r="B20" s="47" t="str">
        <f>'SO 11.1 1 Pol'!C219</f>
        <v>Malby</v>
      </c>
      <c r="D20" s="185"/>
      <c r="E20" s="274">
        <f>'SO 11.1 1 Pol'!BA252</f>
        <v>0</v>
      </c>
      <c r="F20" s="275">
        <f>'SO 11.1 1 Pol'!BB252</f>
        <v>0</v>
      </c>
      <c r="G20" s="275">
        <f>'SO 11.1 1 Pol'!BC252</f>
        <v>0</v>
      </c>
      <c r="H20" s="275">
        <f>'SO 11.1 1 Pol'!BD252</f>
        <v>0</v>
      </c>
      <c r="I20" s="276">
        <f>'SO 11.1 1 Pol'!BE252</f>
        <v>0</v>
      </c>
    </row>
    <row r="21" spans="1:9" s="108" customFormat="1" ht="13.5" thickBot="1">
      <c r="A21" s="273" t="str">
        <f>'SO 11.1 1 Pol'!B253</f>
        <v>D96</v>
      </c>
      <c r="B21" s="47" t="str">
        <f>'SO 11.1 1 Pol'!C253</f>
        <v>Přesuny suti a vybouraných hmot</v>
      </c>
      <c r="D21" s="185"/>
      <c r="E21" s="274">
        <f>'SO 11.1 1 Pol'!BA260</f>
        <v>0</v>
      </c>
      <c r="F21" s="275">
        <f>'SO 11.1 1 Pol'!BB260</f>
        <v>0</v>
      </c>
      <c r="G21" s="275">
        <f>'SO 11.1 1 Pol'!BC260</f>
        <v>0</v>
      </c>
      <c r="H21" s="275">
        <f>'SO 11.1 1 Pol'!BD260</f>
        <v>0</v>
      </c>
      <c r="I21" s="276">
        <f>'SO 11.1 1 Pol'!BE260</f>
        <v>0</v>
      </c>
    </row>
    <row r="22" spans="1:9" s="4" customFormat="1" ht="13.5" thickBot="1">
      <c r="A22" s="186"/>
      <c r="B22" s="187" t="s">
        <v>80</v>
      </c>
      <c r="C22" s="187"/>
      <c r="D22" s="188"/>
      <c r="E22" s="189">
        <f>SUM(E7:E21)</f>
        <v>0</v>
      </c>
      <c r="F22" s="190">
        <f>SUM(F7:F21)</f>
        <v>0</v>
      </c>
      <c r="G22" s="190">
        <f>SUM(G7:G21)</f>
        <v>0</v>
      </c>
      <c r="H22" s="190">
        <f>SUM(H7:H21)</f>
        <v>0</v>
      </c>
      <c r="I22" s="191">
        <f>SUM(I7:I21)</f>
        <v>0</v>
      </c>
    </row>
    <row r="23" spans="1:9" ht="12.75">
      <c r="A23" s="108"/>
      <c r="B23" s="108"/>
      <c r="C23" s="108"/>
      <c r="D23" s="108"/>
      <c r="E23" s="108"/>
      <c r="F23" s="108"/>
      <c r="G23" s="108"/>
      <c r="H23" s="108"/>
      <c r="I23" s="108"/>
    </row>
    <row r="24" spans="1:57" ht="19.5" customHeight="1">
      <c r="A24" s="177" t="s">
        <v>81</v>
      </c>
      <c r="B24" s="177"/>
      <c r="C24" s="177"/>
      <c r="D24" s="177"/>
      <c r="E24" s="177"/>
      <c r="F24" s="177"/>
      <c r="G24" s="192"/>
      <c r="H24" s="177"/>
      <c r="I24" s="177"/>
      <c r="BA24" s="114"/>
      <c r="BB24" s="114"/>
      <c r="BC24" s="114"/>
      <c r="BD24" s="114"/>
      <c r="BE24" s="114"/>
    </row>
    <row r="25" ht="13.5" thickBot="1"/>
    <row r="26" spans="1:9" ht="12.75">
      <c r="A26" s="143" t="s">
        <v>82</v>
      </c>
      <c r="B26" s="144"/>
      <c r="C26" s="144"/>
      <c r="D26" s="193"/>
      <c r="E26" s="194" t="s">
        <v>83</v>
      </c>
      <c r="F26" s="195" t="s">
        <v>12</v>
      </c>
      <c r="G26" s="196" t="s">
        <v>84</v>
      </c>
      <c r="H26" s="197"/>
      <c r="I26" s="198" t="s">
        <v>83</v>
      </c>
    </row>
    <row r="27" spans="1:53" ht="12.75">
      <c r="A27" s="137"/>
      <c r="B27" s="128"/>
      <c r="C27" s="128"/>
      <c r="D27" s="199"/>
      <c r="E27" s="200"/>
      <c r="F27" s="201"/>
      <c r="G27" s="202">
        <f>CHOOSE(BA27+1,E22+F22,E22+F22+H22,E22+F22+G22+H22,E22,F22,H22,G22,H22+G22,0)</f>
        <v>0</v>
      </c>
      <c r="H27" s="203"/>
      <c r="I27" s="204">
        <f>E27+F27*G27/100</f>
        <v>0</v>
      </c>
      <c r="BA27" s="1">
        <v>8</v>
      </c>
    </row>
    <row r="28" spans="1:9" ht="13.5" thickBot="1">
      <c r="A28" s="205"/>
      <c r="B28" s="206" t="s">
        <v>85</v>
      </c>
      <c r="C28" s="207"/>
      <c r="D28" s="208"/>
      <c r="E28" s="209"/>
      <c r="F28" s="210"/>
      <c r="G28" s="210"/>
      <c r="H28" s="706">
        <f>SUM(I27:I27)</f>
        <v>0</v>
      </c>
      <c r="I28" s="707"/>
    </row>
    <row r="30" spans="2:9" ht="12.75">
      <c r="B30" s="4"/>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row r="66" spans="6:9" ht="12.75">
      <c r="F66" s="211"/>
      <c r="G66" s="212"/>
      <c r="H66" s="212"/>
      <c r="I66" s="31"/>
    </row>
    <row r="67" spans="6:9" ht="12.75">
      <c r="F67" s="211"/>
      <c r="G67" s="212"/>
      <c r="H67" s="212"/>
      <c r="I67" s="31"/>
    </row>
    <row r="68" spans="6:9" ht="12.75">
      <c r="F68" s="211"/>
      <c r="G68" s="212"/>
      <c r="H68" s="212"/>
      <c r="I68" s="31"/>
    </row>
    <row r="69" spans="6:9" ht="12.75">
      <c r="F69" s="211"/>
      <c r="G69" s="212"/>
      <c r="H69" s="212"/>
      <c r="I69" s="31"/>
    </row>
    <row r="70" spans="6:9" ht="12.75">
      <c r="F70" s="211"/>
      <c r="G70" s="212"/>
      <c r="H70" s="212"/>
      <c r="I70" s="31"/>
    </row>
    <row r="71" spans="6:9" ht="12.75">
      <c r="F71" s="211"/>
      <c r="G71" s="212"/>
      <c r="H71" s="212"/>
      <c r="I71" s="31"/>
    </row>
    <row r="72" spans="6:9" ht="12.75">
      <c r="F72" s="211"/>
      <c r="G72" s="212"/>
      <c r="H72" s="212"/>
      <c r="I72" s="31"/>
    </row>
    <row r="73" spans="6:9" ht="12.75">
      <c r="F73" s="211"/>
      <c r="G73" s="212"/>
      <c r="H73" s="212"/>
      <c r="I73" s="31"/>
    </row>
    <row r="74" spans="6:9" ht="12.75">
      <c r="F74" s="211"/>
      <c r="G74" s="212"/>
      <c r="H74" s="212"/>
      <c r="I74" s="31"/>
    </row>
    <row r="75" spans="6:9" ht="12.75">
      <c r="F75" s="211"/>
      <c r="G75" s="212"/>
      <c r="H75" s="212"/>
      <c r="I75" s="31"/>
    </row>
    <row r="76" spans="6:9" ht="12.75">
      <c r="F76" s="211"/>
      <c r="G76" s="212"/>
      <c r="H76" s="212"/>
      <c r="I76" s="31"/>
    </row>
    <row r="77" spans="6:9" ht="12.75">
      <c r="F77" s="211"/>
      <c r="G77" s="212"/>
      <c r="H77" s="212"/>
      <c r="I77" s="31"/>
    </row>
    <row r="78" spans="6:9" ht="12.75">
      <c r="F78" s="211"/>
      <c r="G78" s="212"/>
      <c r="H78" s="212"/>
      <c r="I78" s="31"/>
    </row>
    <row r="79" spans="6:9" ht="12.75">
      <c r="F79" s="211"/>
      <c r="G79" s="212"/>
      <c r="H79" s="212"/>
      <c r="I79" s="31"/>
    </row>
  </sheetData>
  <mergeCells count="4">
    <mergeCell ref="A1:B1"/>
    <mergeCell ref="A2:B2"/>
    <mergeCell ref="G2:I2"/>
    <mergeCell ref="H28:I28"/>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topLeftCell="A1">
      <selection activeCell="E10" sqref="E10"/>
    </sheetView>
  </sheetViews>
  <sheetFormatPr defaultColWidth="9.00390625" defaultRowHeight="12.75"/>
  <cols>
    <col min="1" max="1" width="12.75390625" style="332" customWidth="1"/>
    <col min="2" max="2" width="42.125" style="332" customWidth="1"/>
    <col min="3" max="4" width="9.125" style="332" customWidth="1"/>
    <col min="5" max="5" width="11.75390625" style="332" customWidth="1"/>
    <col min="6" max="6" width="12.375" style="332" customWidth="1"/>
    <col min="7" max="16384" width="9.125" style="332" customWidth="1"/>
  </cols>
  <sheetData>
    <row r="1" spans="1:6" ht="18.75" thickBot="1">
      <c r="A1" s="722" t="s">
        <v>33</v>
      </c>
      <c r="B1" s="722"/>
      <c r="C1" s="722"/>
      <c r="D1" s="722"/>
      <c r="E1" s="722"/>
      <c r="F1" s="722"/>
    </row>
    <row r="2" spans="1:6" ht="27" thickBot="1">
      <c r="A2" s="333" t="s">
        <v>862</v>
      </c>
      <c r="B2" s="723" t="s">
        <v>863</v>
      </c>
      <c r="C2" s="723"/>
      <c r="D2" s="723"/>
      <c r="E2" s="279"/>
      <c r="F2" s="280"/>
    </row>
    <row r="3" spans="1:6" ht="15.75" thickBot="1">
      <c r="A3" s="333" t="s">
        <v>864</v>
      </c>
      <c r="B3" s="724" t="s">
        <v>865</v>
      </c>
      <c r="C3" s="725"/>
      <c r="D3" s="726"/>
      <c r="E3" s="281"/>
      <c r="F3" s="280"/>
    </row>
    <row r="4" spans="1:6" ht="26.25" thickBot="1">
      <c r="A4" s="334" t="s">
        <v>866</v>
      </c>
      <c r="B4" s="335" t="s">
        <v>867</v>
      </c>
      <c r="C4" s="716" t="s">
        <v>868</v>
      </c>
      <c r="D4" s="716"/>
      <c r="E4" s="716" t="s">
        <v>869</v>
      </c>
      <c r="F4" s="716"/>
    </row>
    <row r="5" spans="1:6" ht="39.75" thickBot="1">
      <c r="A5" s="336" t="s">
        <v>870</v>
      </c>
      <c r="B5" s="337">
        <f>SUM(F10:F33)</f>
        <v>0</v>
      </c>
      <c r="C5" s="715" t="s">
        <v>871</v>
      </c>
      <c r="D5" s="715"/>
      <c r="E5" s="716" t="s">
        <v>872</v>
      </c>
      <c r="F5" s="716"/>
    </row>
    <row r="6" spans="1:6" ht="18.75" thickBot="1">
      <c r="A6" s="336" t="s">
        <v>873</v>
      </c>
      <c r="B6" s="337">
        <f>B5*0.21</f>
        <v>0</v>
      </c>
      <c r="C6" s="715" t="s">
        <v>874</v>
      </c>
      <c r="D6" s="715"/>
      <c r="E6" s="716" t="s">
        <v>1206</v>
      </c>
      <c r="F6" s="716"/>
    </row>
    <row r="7" spans="1:6" ht="39.75" thickBot="1">
      <c r="A7" s="336" t="s">
        <v>876</v>
      </c>
      <c r="B7" s="337">
        <f>B5+B6</f>
        <v>0</v>
      </c>
      <c r="C7" s="715" t="s">
        <v>877</v>
      </c>
      <c r="D7" s="715"/>
      <c r="E7" s="717" t="s">
        <v>878</v>
      </c>
      <c r="F7" s="717"/>
    </row>
    <row r="8" spans="1:6" ht="13.5" thickBot="1">
      <c r="A8" s="559" t="s">
        <v>879</v>
      </c>
      <c r="B8" s="560" t="s">
        <v>880</v>
      </c>
      <c r="C8" s="561" t="s">
        <v>881</v>
      </c>
      <c r="D8" s="562" t="s">
        <v>90</v>
      </c>
      <c r="E8" s="563" t="s">
        <v>882</v>
      </c>
      <c r="F8" s="564" t="s">
        <v>17</v>
      </c>
    </row>
    <row r="9" spans="1:6" ht="27" thickBot="1">
      <c r="A9" s="783" t="s">
        <v>2082</v>
      </c>
      <c r="B9" s="784"/>
      <c r="C9" s="784"/>
      <c r="D9" s="784"/>
      <c r="E9" s="784"/>
      <c r="F9" s="785"/>
    </row>
    <row r="10" spans="1:6" ht="30">
      <c r="A10" s="385">
        <v>1</v>
      </c>
      <c r="B10" s="386" t="s">
        <v>2083</v>
      </c>
      <c r="C10" s="323">
        <v>162</v>
      </c>
      <c r="D10" s="324" t="s">
        <v>210</v>
      </c>
      <c r="E10" s="645"/>
      <c r="F10" s="387">
        <f aca="true" t="shared" si="0" ref="F10:F31">C10*E10</f>
        <v>0</v>
      </c>
    </row>
    <row r="11" spans="1:6" ht="30">
      <c r="A11" s="388">
        <v>2</v>
      </c>
      <c r="B11" s="365" t="s">
        <v>2084</v>
      </c>
      <c r="C11" s="315">
        <v>8</v>
      </c>
      <c r="D11" s="316" t="s">
        <v>210</v>
      </c>
      <c r="E11" s="636"/>
      <c r="F11" s="366">
        <f t="shared" si="0"/>
        <v>0</v>
      </c>
    </row>
    <row r="12" spans="1:6" ht="60">
      <c r="A12" s="388">
        <v>3</v>
      </c>
      <c r="B12" s="365" t="s">
        <v>2085</v>
      </c>
      <c r="C12" s="315">
        <v>1</v>
      </c>
      <c r="D12" s="316" t="s">
        <v>101</v>
      </c>
      <c r="E12" s="636"/>
      <c r="F12" s="366">
        <f t="shared" si="0"/>
        <v>0</v>
      </c>
    </row>
    <row r="13" spans="1:6" ht="60">
      <c r="A13" s="388">
        <v>4</v>
      </c>
      <c r="B13" s="365" t="s">
        <v>2086</v>
      </c>
      <c r="C13" s="315">
        <v>12</v>
      </c>
      <c r="D13" s="316" t="s">
        <v>101</v>
      </c>
      <c r="E13" s="636"/>
      <c r="F13" s="366">
        <f t="shared" si="0"/>
        <v>0</v>
      </c>
    </row>
    <row r="14" spans="1:6" ht="60">
      <c r="A14" s="388">
        <v>5</v>
      </c>
      <c r="B14" s="365" t="s">
        <v>2087</v>
      </c>
      <c r="C14" s="315">
        <v>3</v>
      </c>
      <c r="D14" s="316" t="s">
        <v>101</v>
      </c>
      <c r="E14" s="636"/>
      <c r="F14" s="366">
        <f t="shared" si="0"/>
        <v>0</v>
      </c>
    </row>
    <row r="15" spans="1:6" ht="60">
      <c r="A15" s="388">
        <v>6</v>
      </c>
      <c r="B15" s="365" t="s">
        <v>2088</v>
      </c>
      <c r="C15" s="315">
        <v>4</v>
      </c>
      <c r="D15" s="316" t="s">
        <v>101</v>
      </c>
      <c r="E15" s="636"/>
      <c r="F15" s="366">
        <f t="shared" si="0"/>
        <v>0</v>
      </c>
    </row>
    <row r="16" spans="1:6" ht="60">
      <c r="A16" s="388">
        <v>7</v>
      </c>
      <c r="B16" s="365" t="s">
        <v>2089</v>
      </c>
      <c r="C16" s="315">
        <v>3</v>
      </c>
      <c r="D16" s="316" t="s">
        <v>101</v>
      </c>
      <c r="E16" s="636"/>
      <c r="F16" s="366">
        <f t="shared" si="0"/>
        <v>0</v>
      </c>
    </row>
    <row r="17" spans="1:6" ht="45">
      <c r="A17" s="388">
        <v>8</v>
      </c>
      <c r="B17" s="365" t="s">
        <v>2090</v>
      </c>
      <c r="C17" s="315">
        <v>6</v>
      </c>
      <c r="D17" s="316" t="s">
        <v>101</v>
      </c>
      <c r="E17" s="636"/>
      <c r="F17" s="366">
        <f t="shared" si="0"/>
        <v>0</v>
      </c>
    </row>
    <row r="18" spans="1:6" ht="30">
      <c r="A18" s="388">
        <v>9</v>
      </c>
      <c r="B18" s="365" t="s">
        <v>2091</v>
      </c>
      <c r="C18" s="315">
        <v>4</v>
      </c>
      <c r="D18" s="316" t="s">
        <v>101</v>
      </c>
      <c r="E18" s="636"/>
      <c r="F18" s="366">
        <f t="shared" si="0"/>
        <v>0</v>
      </c>
    </row>
    <row r="19" spans="1:6" ht="45">
      <c r="A19" s="388">
        <v>10</v>
      </c>
      <c r="B19" s="365" t="s">
        <v>2092</v>
      </c>
      <c r="C19" s="315">
        <v>1</v>
      </c>
      <c r="D19" s="316" t="s">
        <v>101</v>
      </c>
      <c r="E19" s="636"/>
      <c r="F19" s="366">
        <f t="shared" si="0"/>
        <v>0</v>
      </c>
    </row>
    <row r="20" spans="1:6" ht="15">
      <c r="A20" s="388">
        <v>11</v>
      </c>
      <c r="B20" s="365" t="s">
        <v>2093</v>
      </c>
      <c r="C20" s="315">
        <v>12</v>
      </c>
      <c r="D20" s="316" t="s">
        <v>101</v>
      </c>
      <c r="E20" s="636"/>
      <c r="F20" s="366">
        <f t="shared" si="0"/>
        <v>0</v>
      </c>
    </row>
    <row r="21" spans="1:6" ht="45">
      <c r="A21" s="388">
        <v>12</v>
      </c>
      <c r="B21" s="365" t="s">
        <v>2094</v>
      </c>
      <c r="C21" s="315">
        <v>10</v>
      </c>
      <c r="D21" s="316" t="s">
        <v>101</v>
      </c>
      <c r="E21" s="636"/>
      <c r="F21" s="366">
        <f t="shared" si="0"/>
        <v>0</v>
      </c>
    </row>
    <row r="22" spans="1:6" ht="45">
      <c r="A22" s="388">
        <v>13</v>
      </c>
      <c r="B22" s="365" t="s">
        <v>2095</v>
      </c>
      <c r="C22" s="315">
        <v>10</v>
      </c>
      <c r="D22" s="316" t="s">
        <v>101</v>
      </c>
      <c r="E22" s="636"/>
      <c r="F22" s="366">
        <f t="shared" si="0"/>
        <v>0</v>
      </c>
    </row>
    <row r="23" spans="1:6" ht="60">
      <c r="A23" s="388">
        <v>14</v>
      </c>
      <c r="B23" s="365" t="s">
        <v>2096</v>
      </c>
      <c r="C23" s="315">
        <v>3</v>
      </c>
      <c r="D23" s="316" t="s">
        <v>101</v>
      </c>
      <c r="E23" s="636"/>
      <c r="F23" s="366">
        <f t="shared" si="0"/>
        <v>0</v>
      </c>
    </row>
    <row r="24" spans="1:6" ht="45">
      <c r="A24" s="388">
        <v>15</v>
      </c>
      <c r="B24" s="365" t="s">
        <v>2097</v>
      </c>
      <c r="C24" s="315">
        <v>3</v>
      </c>
      <c r="D24" s="316" t="s">
        <v>101</v>
      </c>
      <c r="E24" s="636"/>
      <c r="F24" s="366">
        <f t="shared" si="0"/>
        <v>0</v>
      </c>
    </row>
    <row r="25" spans="1:6" ht="45">
      <c r="A25" s="388">
        <v>16</v>
      </c>
      <c r="B25" s="365" t="s">
        <v>2098</v>
      </c>
      <c r="C25" s="315">
        <v>8</v>
      </c>
      <c r="D25" s="316" t="s">
        <v>101</v>
      </c>
      <c r="E25" s="636"/>
      <c r="F25" s="366">
        <f t="shared" si="0"/>
        <v>0</v>
      </c>
    </row>
    <row r="26" spans="1:6" ht="60">
      <c r="A26" s="388">
        <v>17</v>
      </c>
      <c r="B26" s="365" t="s">
        <v>2099</v>
      </c>
      <c r="C26" s="315">
        <v>21</v>
      </c>
      <c r="D26" s="316" t="s">
        <v>101</v>
      </c>
      <c r="E26" s="636"/>
      <c r="F26" s="366">
        <f t="shared" si="0"/>
        <v>0</v>
      </c>
    </row>
    <row r="27" spans="1:6" ht="30">
      <c r="A27" s="388">
        <v>18</v>
      </c>
      <c r="B27" s="365" t="s">
        <v>2100</v>
      </c>
      <c r="C27" s="315">
        <v>7</v>
      </c>
      <c r="D27" s="316" t="s">
        <v>101</v>
      </c>
      <c r="E27" s="636"/>
      <c r="F27" s="366">
        <f t="shared" si="0"/>
        <v>0</v>
      </c>
    </row>
    <row r="28" spans="1:6" ht="30">
      <c r="A28" s="388">
        <v>19</v>
      </c>
      <c r="B28" s="365" t="s">
        <v>2101</v>
      </c>
      <c r="C28" s="315">
        <v>7</v>
      </c>
      <c r="D28" s="316" t="s">
        <v>101</v>
      </c>
      <c r="E28" s="636"/>
      <c r="F28" s="366">
        <f t="shared" si="0"/>
        <v>0</v>
      </c>
    </row>
    <row r="29" spans="1:6" ht="45">
      <c r="A29" s="388">
        <v>20</v>
      </c>
      <c r="B29" s="365" t="s">
        <v>2102</v>
      </c>
      <c r="C29" s="315">
        <v>7</v>
      </c>
      <c r="D29" s="316" t="s">
        <v>101</v>
      </c>
      <c r="E29" s="636"/>
      <c r="F29" s="366">
        <f t="shared" si="0"/>
        <v>0</v>
      </c>
    </row>
    <row r="30" spans="1:6" ht="45">
      <c r="A30" s="388">
        <v>21</v>
      </c>
      <c r="B30" s="365" t="s">
        <v>2103</v>
      </c>
      <c r="C30" s="315">
        <v>7</v>
      </c>
      <c r="D30" s="316" t="s">
        <v>101</v>
      </c>
      <c r="E30" s="636"/>
      <c r="F30" s="366">
        <f t="shared" si="0"/>
        <v>0</v>
      </c>
    </row>
    <row r="31" spans="1:6" ht="15.75" thickBot="1">
      <c r="A31" s="605">
        <v>22</v>
      </c>
      <c r="B31" s="394" t="s">
        <v>2104</v>
      </c>
      <c r="C31" s="328">
        <v>1</v>
      </c>
      <c r="D31" s="329" t="s">
        <v>889</v>
      </c>
      <c r="E31" s="647"/>
      <c r="F31" s="398">
        <f t="shared" si="0"/>
        <v>0</v>
      </c>
    </row>
    <row r="32" spans="1:6" ht="12.75">
      <c r="A32" s="777" t="s">
        <v>1204</v>
      </c>
      <c r="B32" s="778"/>
      <c r="C32" s="778"/>
      <c r="D32" s="778"/>
      <c r="E32" s="778"/>
      <c r="F32" s="779"/>
    </row>
    <row r="33" spans="1:6" ht="13.5" thickBot="1">
      <c r="A33" s="780"/>
      <c r="B33" s="781"/>
      <c r="C33" s="781"/>
      <c r="D33" s="781"/>
      <c r="E33" s="781"/>
      <c r="F33" s="782"/>
    </row>
  </sheetData>
  <sheetProtection algorithmName="SHA-512" hashValue="KsIUYlE9gD/O3WKi0IkUxOVyucBnabugRsoJh8V9iLwH1IXJrcypsfJoINSSdFAwxoAf7Te53UpyfIPokn+asg==" saltValue="j+xgFPtQxu+uj60xjc3BKg==" spinCount="100000" sheet="1" objects="1" scenarios="1"/>
  <mergeCells count="13">
    <mergeCell ref="A32:F33"/>
    <mergeCell ref="A1:F1"/>
    <mergeCell ref="B2:D2"/>
    <mergeCell ref="B3:D3"/>
    <mergeCell ref="C4:D4"/>
    <mergeCell ref="E4:F4"/>
    <mergeCell ref="C5:D5"/>
    <mergeCell ref="E5:F5"/>
    <mergeCell ref="C6:D6"/>
    <mergeCell ref="E6:F6"/>
    <mergeCell ref="C7:D7"/>
    <mergeCell ref="E7:F7"/>
    <mergeCell ref="A9:F9"/>
  </mergeCells>
  <printOptions/>
  <pageMargins left="0.3541666666666667" right="0.34375" top="0.787401575" bottom="0.7874015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33"/>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11.1 1 Rek'!H1</f>
        <v>1</v>
      </c>
      <c r="G3" s="220"/>
    </row>
    <row r="4" spans="1:7" ht="13.5" thickBot="1">
      <c r="A4" s="709" t="s">
        <v>77</v>
      </c>
      <c r="B4" s="702"/>
      <c r="C4" s="173" t="s">
        <v>328</v>
      </c>
      <c r="D4" s="221"/>
      <c r="E4" s="710" t="str">
        <f>'SO 11.1 1 Rek'!G2</f>
        <v>Stavební přípomoce VZT</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186</v>
      </c>
      <c r="C7" s="232" t="s">
        <v>187</v>
      </c>
      <c r="D7" s="233"/>
      <c r="E7" s="234"/>
      <c r="F7" s="234"/>
      <c r="G7" s="235"/>
      <c r="H7" s="236"/>
      <c r="I7" s="237"/>
      <c r="J7" s="238"/>
      <c r="K7" s="239"/>
      <c r="O7" s="240">
        <v>1</v>
      </c>
    </row>
    <row r="8" spans="1:80" ht="12.75">
      <c r="A8" s="241">
        <v>1</v>
      </c>
      <c r="B8" s="242" t="s">
        <v>329</v>
      </c>
      <c r="C8" s="243" t="s">
        <v>330</v>
      </c>
      <c r="D8" s="244" t="s">
        <v>151</v>
      </c>
      <c r="E8" s="245">
        <v>2.25</v>
      </c>
      <c r="F8" s="662"/>
      <c r="G8" s="246">
        <f>E8*F8</f>
        <v>0</v>
      </c>
      <c r="H8" s="247">
        <v>0.1055</v>
      </c>
      <c r="I8" s="248">
        <f>E8*H8</f>
        <v>0.237375</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2"/>
      <c r="C9" s="740" t="s">
        <v>331</v>
      </c>
      <c r="D9" s="741"/>
      <c r="E9" s="253">
        <v>0</v>
      </c>
      <c r="F9" s="663"/>
      <c r="G9" s="254"/>
      <c r="H9" s="255"/>
      <c r="I9" s="250"/>
      <c r="J9" s="256"/>
      <c r="K9" s="250"/>
      <c r="M9" s="251" t="s">
        <v>331</v>
      </c>
      <c r="O9" s="240"/>
    </row>
    <row r="10" spans="1:15" ht="12.75">
      <c r="A10" s="249"/>
      <c r="B10" s="252"/>
      <c r="C10" s="740" t="s">
        <v>332</v>
      </c>
      <c r="D10" s="741"/>
      <c r="E10" s="253">
        <v>2.25</v>
      </c>
      <c r="F10" s="663"/>
      <c r="G10" s="254"/>
      <c r="H10" s="255"/>
      <c r="I10" s="250"/>
      <c r="J10" s="256"/>
      <c r="K10" s="250"/>
      <c r="M10" s="251" t="s">
        <v>332</v>
      </c>
      <c r="O10" s="240"/>
    </row>
    <row r="11" spans="1:80" ht="12.75">
      <c r="A11" s="241">
        <v>2</v>
      </c>
      <c r="B11" s="242" t="s">
        <v>333</v>
      </c>
      <c r="C11" s="243" t="s">
        <v>334</v>
      </c>
      <c r="D11" s="244" t="s">
        <v>114</v>
      </c>
      <c r="E11" s="245">
        <v>22</v>
      </c>
      <c r="F11" s="662"/>
      <c r="G11" s="246">
        <f>E11*F11</f>
        <v>0</v>
      </c>
      <c r="H11" s="247">
        <v>0.00016</v>
      </c>
      <c r="I11" s="248">
        <f>E11*H11</f>
        <v>0.00352</v>
      </c>
      <c r="J11" s="247">
        <v>0</v>
      </c>
      <c r="K11" s="248">
        <f>E11*J11</f>
        <v>0</v>
      </c>
      <c r="O11" s="240">
        <v>2</v>
      </c>
      <c r="AA11" s="213">
        <v>1</v>
      </c>
      <c r="AB11" s="213">
        <v>0</v>
      </c>
      <c r="AC11" s="213">
        <v>0</v>
      </c>
      <c r="AZ11" s="213">
        <v>1</v>
      </c>
      <c r="BA11" s="213">
        <f>IF(AZ11=1,G11,0)</f>
        <v>0</v>
      </c>
      <c r="BB11" s="213">
        <f>IF(AZ11=2,G11,0)</f>
        <v>0</v>
      </c>
      <c r="BC11" s="213">
        <f>IF(AZ11=3,G11,0)</f>
        <v>0</v>
      </c>
      <c r="BD11" s="213">
        <f>IF(AZ11=4,G11,0)</f>
        <v>0</v>
      </c>
      <c r="BE11" s="213">
        <f>IF(AZ11=5,G11,0)</f>
        <v>0</v>
      </c>
      <c r="CA11" s="240">
        <v>1</v>
      </c>
      <c r="CB11" s="240">
        <v>0</v>
      </c>
    </row>
    <row r="12" spans="1:15" ht="12.75">
      <c r="A12" s="249"/>
      <c r="B12" s="252"/>
      <c r="C12" s="740" t="s">
        <v>335</v>
      </c>
      <c r="D12" s="741"/>
      <c r="E12" s="253">
        <v>0</v>
      </c>
      <c r="F12" s="663"/>
      <c r="G12" s="254"/>
      <c r="H12" s="255"/>
      <c r="I12" s="250"/>
      <c r="J12" s="256"/>
      <c r="K12" s="250"/>
      <c r="M12" s="251" t="s">
        <v>335</v>
      </c>
      <c r="O12" s="240"/>
    </row>
    <row r="13" spans="1:15" ht="12.75">
      <c r="A13" s="249"/>
      <c r="B13" s="252"/>
      <c r="C13" s="740" t="s">
        <v>331</v>
      </c>
      <c r="D13" s="741"/>
      <c r="E13" s="253">
        <v>0</v>
      </c>
      <c r="F13" s="663"/>
      <c r="G13" s="254"/>
      <c r="H13" s="255"/>
      <c r="I13" s="250"/>
      <c r="J13" s="256"/>
      <c r="K13" s="250"/>
      <c r="M13" s="251" t="s">
        <v>331</v>
      </c>
      <c r="O13" s="240"/>
    </row>
    <row r="14" spans="1:15" ht="12.75">
      <c r="A14" s="249"/>
      <c r="B14" s="252"/>
      <c r="C14" s="740" t="s">
        <v>336</v>
      </c>
      <c r="D14" s="741"/>
      <c r="E14" s="253">
        <v>8</v>
      </c>
      <c r="F14" s="663"/>
      <c r="G14" s="254"/>
      <c r="H14" s="255"/>
      <c r="I14" s="250"/>
      <c r="J14" s="256"/>
      <c r="K14" s="250"/>
      <c r="M14" s="251" t="s">
        <v>336</v>
      </c>
      <c r="O14" s="240"/>
    </row>
    <row r="15" spans="1:15" ht="12.75">
      <c r="A15" s="249"/>
      <c r="B15" s="252"/>
      <c r="C15" s="740" t="s">
        <v>337</v>
      </c>
      <c r="D15" s="741"/>
      <c r="E15" s="253">
        <v>2</v>
      </c>
      <c r="F15" s="663"/>
      <c r="G15" s="254"/>
      <c r="H15" s="255"/>
      <c r="I15" s="250"/>
      <c r="J15" s="256"/>
      <c r="K15" s="250"/>
      <c r="M15" s="251" t="s">
        <v>337</v>
      </c>
      <c r="O15" s="240"/>
    </row>
    <row r="16" spans="1:15" ht="12.75">
      <c r="A16" s="249"/>
      <c r="B16" s="252"/>
      <c r="C16" s="742" t="s">
        <v>258</v>
      </c>
      <c r="D16" s="741"/>
      <c r="E16" s="277">
        <v>10</v>
      </c>
      <c r="F16" s="663"/>
      <c r="G16" s="254"/>
      <c r="H16" s="255"/>
      <c r="I16" s="250"/>
      <c r="J16" s="256"/>
      <c r="K16" s="250"/>
      <c r="M16" s="251" t="s">
        <v>258</v>
      </c>
      <c r="O16" s="240"/>
    </row>
    <row r="17" spans="1:15" ht="12.75">
      <c r="A17" s="249"/>
      <c r="B17" s="252"/>
      <c r="C17" s="740" t="s">
        <v>338</v>
      </c>
      <c r="D17" s="741"/>
      <c r="E17" s="253">
        <v>6</v>
      </c>
      <c r="F17" s="663"/>
      <c r="G17" s="254"/>
      <c r="H17" s="255"/>
      <c r="I17" s="250"/>
      <c r="J17" s="256"/>
      <c r="K17" s="250"/>
      <c r="M17" s="251" t="s">
        <v>338</v>
      </c>
      <c r="O17" s="240"/>
    </row>
    <row r="18" spans="1:15" ht="12.75">
      <c r="A18" s="249"/>
      <c r="B18" s="252"/>
      <c r="C18" s="740" t="s">
        <v>339</v>
      </c>
      <c r="D18" s="741"/>
      <c r="E18" s="253">
        <v>2</v>
      </c>
      <c r="F18" s="663"/>
      <c r="G18" s="254"/>
      <c r="H18" s="255"/>
      <c r="I18" s="250"/>
      <c r="J18" s="256"/>
      <c r="K18" s="250"/>
      <c r="M18" s="251" t="s">
        <v>339</v>
      </c>
      <c r="O18" s="240"/>
    </row>
    <row r="19" spans="1:15" ht="12.75">
      <c r="A19" s="249"/>
      <c r="B19" s="252"/>
      <c r="C19" s="740" t="s">
        <v>340</v>
      </c>
      <c r="D19" s="741"/>
      <c r="E19" s="253">
        <v>4</v>
      </c>
      <c r="F19" s="663"/>
      <c r="G19" s="254"/>
      <c r="H19" s="255"/>
      <c r="I19" s="250"/>
      <c r="J19" s="256"/>
      <c r="K19" s="250"/>
      <c r="M19" s="251" t="s">
        <v>340</v>
      </c>
      <c r="O19" s="240"/>
    </row>
    <row r="20" spans="1:15" ht="12.75">
      <c r="A20" s="249"/>
      <c r="B20" s="252"/>
      <c r="C20" s="742" t="s">
        <v>258</v>
      </c>
      <c r="D20" s="741"/>
      <c r="E20" s="277">
        <v>12</v>
      </c>
      <c r="F20" s="663"/>
      <c r="G20" s="254"/>
      <c r="H20" s="255"/>
      <c r="I20" s="250"/>
      <c r="J20" s="256"/>
      <c r="K20" s="250"/>
      <c r="M20" s="251" t="s">
        <v>258</v>
      </c>
      <c r="O20" s="240"/>
    </row>
    <row r="21" spans="1:80" ht="22.5">
      <c r="A21" s="241">
        <v>3</v>
      </c>
      <c r="B21" s="242" t="s">
        <v>341</v>
      </c>
      <c r="C21" s="243" t="s">
        <v>342</v>
      </c>
      <c r="D21" s="244" t="s">
        <v>210</v>
      </c>
      <c r="E21" s="245">
        <v>103.81</v>
      </c>
      <c r="F21" s="662"/>
      <c r="G21" s="246">
        <f>E21*F21</f>
        <v>0</v>
      </c>
      <c r="H21" s="247">
        <v>0.01656</v>
      </c>
      <c r="I21" s="248">
        <f>E21*H21</f>
        <v>1.7190935999999999</v>
      </c>
      <c r="J21" s="247">
        <v>0</v>
      </c>
      <c r="K21" s="248">
        <f>E21*J21</f>
        <v>0</v>
      </c>
      <c r="O21" s="240">
        <v>2</v>
      </c>
      <c r="AA21" s="213">
        <v>1</v>
      </c>
      <c r="AB21" s="213">
        <v>1</v>
      </c>
      <c r="AC21" s="213">
        <v>1</v>
      </c>
      <c r="AZ21" s="213">
        <v>1</v>
      </c>
      <c r="BA21" s="213">
        <f>IF(AZ21=1,G21,0)</f>
        <v>0</v>
      </c>
      <c r="BB21" s="213">
        <f>IF(AZ21=2,G21,0)</f>
        <v>0</v>
      </c>
      <c r="BC21" s="213">
        <f>IF(AZ21=3,G21,0)</f>
        <v>0</v>
      </c>
      <c r="BD21" s="213">
        <f>IF(AZ21=4,G21,0)</f>
        <v>0</v>
      </c>
      <c r="BE21" s="213">
        <f>IF(AZ21=5,G21,0)</f>
        <v>0</v>
      </c>
      <c r="CA21" s="240">
        <v>1</v>
      </c>
      <c r="CB21" s="240">
        <v>1</v>
      </c>
    </row>
    <row r="22" spans="1:15" ht="22.5">
      <c r="A22" s="249"/>
      <c r="B22" s="252"/>
      <c r="C22" s="740" t="s">
        <v>343</v>
      </c>
      <c r="D22" s="741"/>
      <c r="E22" s="253">
        <v>50.575</v>
      </c>
      <c r="F22" s="663"/>
      <c r="G22" s="254"/>
      <c r="H22" s="255"/>
      <c r="I22" s="250"/>
      <c r="J22" s="256"/>
      <c r="K22" s="250"/>
      <c r="M22" s="251" t="s">
        <v>343</v>
      </c>
      <c r="O22" s="240"/>
    </row>
    <row r="23" spans="1:15" ht="12.75">
      <c r="A23" s="249"/>
      <c r="B23" s="252"/>
      <c r="C23" s="742" t="s">
        <v>258</v>
      </c>
      <c r="D23" s="741"/>
      <c r="E23" s="277">
        <v>50.575</v>
      </c>
      <c r="F23" s="663"/>
      <c r="G23" s="254"/>
      <c r="H23" s="255"/>
      <c r="I23" s="250"/>
      <c r="J23" s="256"/>
      <c r="K23" s="250"/>
      <c r="M23" s="251" t="s">
        <v>258</v>
      </c>
      <c r="O23" s="240"/>
    </row>
    <row r="24" spans="1:15" ht="22.5">
      <c r="A24" s="249"/>
      <c r="B24" s="252"/>
      <c r="C24" s="740" t="s">
        <v>344</v>
      </c>
      <c r="D24" s="741"/>
      <c r="E24" s="253">
        <v>53.235</v>
      </c>
      <c r="F24" s="663"/>
      <c r="G24" s="254"/>
      <c r="H24" s="255"/>
      <c r="I24" s="250"/>
      <c r="J24" s="256"/>
      <c r="K24" s="250"/>
      <c r="M24" s="251" t="s">
        <v>344</v>
      </c>
      <c r="O24" s="240"/>
    </row>
    <row r="25" spans="1:15" ht="12.75">
      <c r="A25" s="249"/>
      <c r="B25" s="252"/>
      <c r="C25" s="742" t="s">
        <v>258</v>
      </c>
      <c r="D25" s="741"/>
      <c r="E25" s="277">
        <v>53.235</v>
      </c>
      <c r="F25" s="663"/>
      <c r="G25" s="254"/>
      <c r="H25" s="255"/>
      <c r="I25" s="250"/>
      <c r="J25" s="256"/>
      <c r="K25" s="250"/>
      <c r="M25" s="251" t="s">
        <v>258</v>
      </c>
      <c r="O25" s="240"/>
    </row>
    <row r="26" spans="1:80" ht="22.5">
      <c r="A26" s="241">
        <v>4</v>
      </c>
      <c r="B26" s="242" t="s">
        <v>345</v>
      </c>
      <c r="C26" s="243" t="s">
        <v>346</v>
      </c>
      <c r="D26" s="244" t="s">
        <v>210</v>
      </c>
      <c r="E26" s="245">
        <v>3.3</v>
      </c>
      <c r="F26" s="662"/>
      <c r="G26" s="246">
        <f>E26*F26</f>
        <v>0</v>
      </c>
      <c r="H26" s="247">
        <v>0.01606</v>
      </c>
      <c r="I26" s="248">
        <f>E26*H26</f>
        <v>0.052998</v>
      </c>
      <c r="J26" s="247">
        <v>0</v>
      </c>
      <c r="K26" s="248">
        <f>E26*J26</f>
        <v>0</v>
      </c>
      <c r="O26" s="240">
        <v>2</v>
      </c>
      <c r="AA26" s="213">
        <v>1</v>
      </c>
      <c r="AB26" s="213">
        <v>1</v>
      </c>
      <c r="AC26" s="213">
        <v>1</v>
      </c>
      <c r="AZ26" s="213">
        <v>1</v>
      </c>
      <c r="BA26" s="213">
        <f>IF(AZ26=1,G26,0)</f>
        <v>0</v>
      </c>
      <c r="BB26" s="213">
        <f>IF(AZ26=2,G26,0)</f>
        <v>0</v>
      </c>
      <c r="BC26" s="213">
        <f>IF(AZ26=3,G26,0)</f>
        <v>0</v>
      </c>
      <c r="BD26" s="213">
        <f>IF(AZ26=4,G26,0)</f>
        <v>0</v>
      </c>
      <c r="BE26" s="213">
        <f>IF(AZ26=5,G26,0)</f>
        <v>0</v>
      </c>
      <c r="CA26" s="240">
        <v>1</v>
      </c>
      <c r="CB26" s="240">
        <v>1</v>
      </c>
    </row>
    <row r="27" spans="1:15" ht="12.75">
      <c r="A27" s="249"/>
      <c r="B27" s="252"/>
      <c r="C27" s="740" t="s">
        <v>347</v>
      </c>
      <c r="D27" s="741"/>
      <c r="E27" s="253">
        <v>3.3</v>
      </c>
      <c r="F27" s="663"/>
      <c r="G27" s="254"/>
      <c r="H27" s="255"/>
      <c r="I27" s="250"/>
      <c r="J27" s="256"/>
      <c r="K27" s="250"/>
      <c r="M27" s="251" t="s">
        <v>347</v>
      </c>
      <c r="O27" s="240"/>
    </row>
    <row r="28" spans="1:57" ht="12.75">
      <c r="A28" s="257"/>
      <c r="B28" s="258" t="s">
        <v>102</v>
      </c>
      <c r="C28" s="259" t="s">
        <v>188</v>
      </c>
      <c r="D28" s="260"/>
      <c r="E28" s="261"/>
      <c r="F28" s="664"/>
      <c r="G28" s="263">
        <f>SUM(G7:G27)</f>
        <v>0</v>
      </c>
      <c r="H28" s="264"/>
      <c r="I28" s="265">
        <f>SUM(I7:I27)</f>
        <v>2.0129866</v>
      </c>
      <c r="J28" s="264"/>
      <c r="K28" s="265">
        <f>SUM(K7:K27)</f>
        <v>0</v>
      </c>
      <c r="O28" s="240">
        <v>4</v>
      </c>
      <c r="BA28" s="266">
        <f>SUM(BA7:BA27)</f>
        <v>0</v>
      </c>
      <c r="BB28" s="266">
        <f>SUM(BB7:BB27)</f>
        <v>0</v>
      </c>
      <c r="BC28" s="266">
        <f>SUM(BC7:BC27)</f>
        <v>0</v>
      </c>
      <c r="BD28" s="266">
        <f>SUM(BD7:BD27)</f>
        <v>0</v>
      </c>
      <c r="BE28" s="266">
        <f>SUM(BE7:BE27)</f>
        <v>0</v>
      </c>
    </row>
    <row r="29" spans="1:15" ht="12.75">
      <c r="A29" s="230" t="s">
        <v>98</v>
      </c>
      <c r="B29" s="231" t="s">
        <v>348</v>
      </c>
      <c r="C29" s="232" t="s">
        <v>349</v>
      </c>
      <c r="D29" s="233"/>
      <c r="E29" s="234"/>
      <c r="F29" s="665"/>
      <c r="G29" s="235"/>
      <c r="H29" s="236"/>
      <c r="I29" s="237"/>
      <c r="J29" s="238"/>
      <c r="K29" s="239"/>
      <c r="O29" s="240">
        <v>1</v>
      </c>
    </row>
    <row r="30" spans="1:80" ht="12.75">
      <c r="A30" s="241">
        <v>5</v>
      </c>
      <c r="B30" s="242" t="s">
        <v>351</v>
      </c>
      <c r="C30" s="243" t="s">
        <v>352</v>
      </c>
      <c r="D30" s="244" t="s">
        <v>114</v>
      </c>
      <c r="E30" s="245">
        <v>8</v>
      </c>
      <c r="F30" s="662"/>
      <c r="G30" s="246">
        <f>E30*F30</f>
        <v>0</v>
      </c>
      <c r="H30" s="247">
        <v>0.0502</v>
      </c>
      <c r="I30" s="248">
        <f>E30*H30</f>
        <v>0.4016</v>
      </c>
      <c r="J30" s="247">
        <v>0</v>
      </c>
      <c r="K30" s="248">
        <f>E30*J30</f>
        <v>0</v>
      </c>
      <c r="O30" s="240">
        <v>2</v>
      </c>
      <c r="AA30" s="213">
        <v>1</v>
      </c>
      <c r="AB30" s="213">
        <v>1</v>
      </c>
      <c r="AC30" s="213">
        <v>1</v>
      </c>
      <c r="AZ30" s="213">
        <v>1</v>
      </c>
      <c r="BA30" s="213">
        <f>IF(AZ30=1,G30,0)</f>
        <v>0</v>
      </c>
      <c r="BB30" s="213">
        <f>IF(AZ30=2,G30,0)</f>
        <v>0</v>
      </c>
      <c r="BC30" s="213">
        <f>IF(AZ30=3,G30,0)</f>
        <v>0</v>
      </c>
      <c r="BD30" s="213">
        <f>IF(AZ30=4,G30,0)</f>
        <v>0</v>
      </c>
      <c r="BE30" s="213">
        <f>IF(AZ30=5,G30,0)</f>
        <v>0</v>
      </c>
      <c r="CA30" s="240">
        <v>1</v>
      </c>
      <c r="CB30" s="240">
        <v>1</v>
      </c>
    </row>
    <row r="31" spans="1:15" ht="12.75">
      <c r="A31" s="249"/>
      <c r="B31" s="252"/>
      <c r="C31" s="740" t="s">
        <v>331</v>
      </c>
      <c r="D31" s="741"/>
      <c r="E31" s="253">
        <v>0</v>
      </c>
      <c r="F31" s="663"/>
      <c r="G31" s="254"/>
      <c r="H31" s="255"/>
      <c r="I31" s="250"/>
      <c r="J31" s="256"/>
      <c r="K31" s="250"/>
      <c r="M31" s="251" t="s">
        <v>331</v>
      </c>
      <c r="O31" s="240"/>
    </row>
    <row r="32" spans="1:15" ht="12.75">
      <c r="A32" s="249"/>
      <c r="B32" s="252"/>
      <c r="C32" s="740" t="s">
        <v>353</v>
      </c>
      <c r="D32" s="741"/>
      <c r="E32" s="253">
        <v>4</v>
      </c>
      <c r="F32" s="663"/>
      <c r="G32" s="254"/>
      <c r="H32" s="255"/>
      <c r="I32" s="250"/>
      <c r="J32" s="256"/>
      <c r="K32" s="250"/>
      <c r="M32" s="251" t="s">
        <v>353</v>
      </c>
      <c r="O32" s="240"/>
    </row>
    <row r="33" spans="1:15" ht="12.75">
      <c r="A33" s="249"/>
      <c r="B33" s="252"/>
      <c r="C33" s="740" t="s">
        <v>354</v>
      </c>
      <c r="D33" s="741"/>
      <c r="E33" s="253">
        <v>4</v>
      </c>
      <c r="F33" s="663"/>
      <c r="G33" s="254"/>
      <c r="H33" s="255"/>
      <c r="I33" s="250"/>
      <c r="J33" s="256"/>
      <c r="K33" s="250"/>
      <c r="M33" s="251" t="s">
        <v>354</v>
      </c>
      <c r="O33" s="240"/>
    </row>
    <row r="34" spans="1:57" ht="12.75">
      <c r="A34" s="257"/>
      <c r="B34" s="258" t="s">
        <v>102</v>
      </c>
      <c r="C34" s="259" t="s">
        <v>350</v>
      </c>
      <c r="D34" s="260"/>
      <c r="E34" s="261"/>
      <c r="F34" s="664"/>
      <c r="G34" s="263">
        <f>SUM(G29:G33)</f>
        <v>0</v>
      </c>
      <c r="H34" s="264"/>
      <c r="I34" s="265">
        <f>SUM(I29:I33)</f>
        <v>0.4016</v>
      </c>
      <c r="J34" s="264"/>
      <c r="K34" s="265">
        <f>SUM(K29:K33)</f>
        <v>0</v>
      </c>
      <c r="O34" s="240">
        <v>4</v>
      </c>
      <c r="BA34" s="266">
        <f>SUM(BA29:BA33)</f>
        <v>0</v>
      </c>
      <c r="BB34" s="266">
        <f>SUM(BB29:BB33)</f>
        <v>0</v>
      </c>
      <c r="BC34" s="266">
        <f>SUM(BC29:BC33)</f>
        <v>0</v>
      </c>
      <c r="BD34" s="266">
        <f>SUM(BD29:BD33)</f>
        <v>0</v>
      </c>
      <c r="BE34" s="266">
        <f>SUM(BE29:BE33)</f>
        <v>0</v>
      </c>
    </row>
    <row r="35" spans="1:15" ht="12.75">
      <c r="A35" s="230" t="s">
        <v>98</v>
      </c>
      <c r="B35" s="231" t="s">
        <v>355</v>
      </c>
      <c r="C35" s="232" t="s">
        <v>356</v>
      </c>
      <c r="D35" s="233"/>
      <c r="E35" s="234"/>
      <c r="F35" s="665"/>
      <c r="G35" s="235"/>
      <c r="H35" s="236"/>
      <c r="I35" s="237"/>
      <c r="J35" s="238"/>
      <c r="K35" s="239"/>
      <c r="O35" s="240">
        <v>1</v>
      </c>
    </row>
    <row r="36" spans="1:80" ht="12.75">
      <c r="A36" s="241">
        <v>6</v>
      </c>
      <c r="B36" s="242" t="s">
        <v>358</v>
      </c>
      <c r="C36" s="243" t="s">
        <v>359</v>
      </c>
      <c r="D36" s="244" t="s">
        <v>151</v>
      </c>
      <c r="E36" s="245">
        <v>4.5</v>
      </c>
      <c r="F36" s="662"/>
      <c r="G36" s="246">
        <f>E36*F36</f>
        <v>0</v>
      </c>
      <c r="H36" s="247">
        <v>0.0049</v>
      </c>
      <c r="I36" s="248">
        <f>E36*H36</f>
        <v>0.02205</v>
      </c>
      <c r="J36" s="247">
        <v>0</v>
      </c>
      <c r="K36" s="248">
        <f>E36*J36</f>
        <v>0</v>
      </c>
      <c r="O36" s="240">
        <v>2</v>
      </c>
      <c r="AA36" s="213">
        <v>1</v>
      </c>
      <c r="AB36" s="213">
        <v>1</v>
      </c>
      <c r="AC36" s="213">
        <v>1</v>
      </c>
      <c r="AZ36" s="213">
        <v>1</v>
      </c>
      <c r="BA36" s="213">
        <f>IF(AZ36=1,G36,0)</f>
        <v>0</v>
      </c>
      <c r="BB36" s="213">
        <f>IF(AZ36=2,G36,0)</f>
        <v>0</v>
      </c>
      <c r="BC36" s="213">
        <f>IF(AZ36=3,G36,0)</f>
        <v>0</v>
      </c>
      <c r="BD36" s="213">
        <f>IF(AZ36=4,G36,0)</f>
        <v>0</v>
      </c>
      <c r="BE36" s="213">
        <f>IF(AZ36=5,G36,0)</f>
        <v>0</v>
      </c>
      <c r="CA36" s="240">
        <v>1</v>
      </c>
      <c r="CB36" s="240">
        <v>1</v>
      </c>
    </row>
    <row r="37" spans="1:15" ht="12.75">
      <c r="A37" s="249"/>
      <c r="B37" s="252"/>
      <c r="C37" s="740" t="s">
        <v>331</v>
      </c>
      <c r="D37" s="741"/>
      <c r="E37" s="253">
        <v>0</v>
      </c>
      <c r="F37" s="663"/>
      <c r="G37" s="254"/>
      <c r="H37" s="255"/>
      <c r="I37" s="250"/>
      <c r="J37" s="256"/>
      <c r="K37" s="250"/>
      <c r="M37" s="251" t="s">
        <v>331</v>
      </c>
      <c r="O37" s="240"/>
    </row>
    <row r="38" spans="1:15" ht="12.75">
      <c r="A38" s="249"/>
      <c r="B38" s="252"/>
      <c r="C38" s="740" t="s">
        <v>360</v>
      </c>
      <c r="D38" s="741"/>
      <c r="E38" s="253">
        <v>4.5</v>
      </c>
      <c r="F38" s="663"/>
      <c r="G38" s="254"/>
      <c r="H38" s="255"/>
      <c r="I38" s="250"/>
      <c r="J38" s="256"/>
      <c r="K38" s="250"/>
      <c r="M38" s="251" t="s">
        <v>360</v>
      </c>
      <c r="O38" s="240"/>
    </row>
    <row r="39" spans="1:80" ht="22.5">
      <c r="A39" s="241">
        <v>7</v>
      </c>
      <c r="B39" s="242" t="s">
        <v>361</v>
      </c>
      <c r="C39" s="243" t="s">
        <v>362</v>
      </c>
      <c r="D39" s="244" t="s">
        <v>114</v>
      </c>
      <c r="E39" s="245">
        <v>10</v>
      </c>
      <c r="F39" s="662"/>
      <c r="G39" s="246">
        <f>E39*F39</f>
        <v>0</v>
      </c>
      <c r="H39" s="247">
        <v>0.00484</v>
      </c>
      <c r="I39" s="248">
        <f>E39*H39</f>
        <v>0.0484</v>
      </c>
      <c r="J39" s="247">
        <v>0</v>
      </c>
      <c r="K39" s="248">
        <f>E39*J39</f>
        <v>0</v>
      </c>
      <c r="O39" s="240">
        <v>2</v>
      </c>
      <c r="AA39" s="213">
        <v>1</v>
      </c>
      <c r="AB39" s="213">
        <v>1</v>
      </c>
      <c r="AC39" s="213">
        <v>1</v>
      </c>
      <c r="AZ39" s="213">
        <v>1</v>
      </c>
      <c r="BA39" s="213">
        <f>IF(AZ39=1,G39,0)</f>
        <v>0</v>
      </c>
      <c r="BB39" s="213">
        <f>IF(AZ39=2,G39,0)</f>
        <v>0</v>
      </c>
      <c r="BC39" s="213">
        <f>IF(AZ39=3,G39,0)</f>
        <v>0</v>
      </c>
      <c r="BD39" s="213">
        <f>IF(AZ39=4,G39,0)</f>
        <v>0</v>
      </c>
      <c r="BE39" s="213">
        <f>IF(AZ39=5,G39,0)</f>
        <v>0</v>
      </c>
      <c r="CA39" s="240">
        <v>1</v>
      </c>
      <c r="CB39" s="240">
        <v>1</v>
      </c>
    </row>
    <row r="40" spans="1:80" ht="22.5">
      <c r="A40" s="241">
        <v>8</v>
      </c>
      <c r="B40" s="242" t="s">
        <v>363</v>
      </c>
      <c r="C40" s="243" t="s">
        <v>364</v>
      </c>
      <c r="D40" s="244" t="s">
        <v>114</v>
      </c>
      <c r="E40" s="245">
        <v>8</v>
      </c>
      <c r="F40" s="662"/>
      <c r="G40" s="246">
        <f>E40*F40</f>
        <v>0</v>
      </c>
      <c r="H40" s="247">
        <v>0.01074</v>
      </c>
      <c r="I40" s="248">
        <f>E40*H40</f>
        <v>0.08592</v>
      </c>
      <c r="J40" s="247">
        <v>0</v>
      </c>
      <c r="K40" s="248">
        <f>E40*J40</f>
        <v>0</v>
      </c>
      <c r="O40" s="240">
        <v>2</v>
      </c>
      <c r="AA40" s="213">
        <v>1</v>
      </c>
      <c r="AB40" s="213">
        <v>1</v>
      </c>
      <c r="AC40" s="213">
        <v>1</v>
      </c>
      <c r="AZ40" s="213">
        <v>1</v>
      </c>
      <c r="BA40" s="213">
        <f>IF(AZ40=1,G40,0)</f>
        <v>0</v>
      </c>
      <c r="BB40" s="213">
        <f>IF(AZ40=2,G40,0)</f>
        <v>0</v>
      </c>
      <c r="BC40" s="213">
        <f>IF(AZ40=3,G40,0)</f>
        <v>0</v>
      </c>
      <c r="BD40" s="213">
        <f>IF(AZ40=4,G40,0)</f>
        <v>0</v>
      </c>
      <c r="BE40" s="213">
        <f>IF(AZ40=5,G40,0)</f>
        <v>0</v>
      </c>
      <c r="CA40" s="240">
        <v>1</v>
      </c>
      <c r="CB40" s="240">
        <v>1</v>
      </c>
    </row>
    <row r="41" spans="1:15" ht="12.75">
      <c r="A41" s="249"/>
      <c r="B41" s="252"/>
      <c r="C41" s="740" t="s">
        <v>331</v>
      </c>
      <c r="D41" s="741"/>
      <c r="E41" s="253">
        <v>0</v>
      </c>
      <c r="F41" s="663"/>
      <c r="G41" s="254"/>
      <c r="H41" s="255"/>
      <c r="I41" s="250"/>
      <c r="J41" s="256"/>
      <c r="K41" s="250"/>
      <c r="M41" s="251" t="s">
        <v>331</v>
      </c>
      <c r="O41" s="240"/>
    </row>
    <row r="42" spans="1:15" ht="12.75">
      <c r="A42" s="249"/>
      <c r="B42" s="252"/>
      <c r="C42" s="740" t="s">
        <v>353</v>
      </c>
      <c r="D42" s="741"/>
      <c r="E42" s="253">
        <v>4</v>
      </c>
      <c r="F42" s="663"/>
      <c r="G42" s="254"/>
      <c r="H42" s="255"/>
      <c r="I42" s="250"/>
      <c r="J42" s="256"/>
      <c r="K42" s="250"/>
      <c r="M42" s="251" t="s">
        <v>353</v>
      </c>
      <c r="O42" s="240"/>
    </row>
    <row r="43" spans="1:15" ht="12.75">
      <c r="A43" s="249"/>
      <c r="B43" s="252"/>
      <c r="C43" s="740" t="s">
        <v>354</v>
      </c>
      <c r="D43" s="741"/>
      <c r="E43" s="253">
        <v>4</v>
      </c>
      <c r="F43" s="663"/>
      <c r="G43" s="254"/>
      <c r="H43" s="255"/>
      <c r="I43" s="250"/>
      <c r="J43" s="256"/>
      <c r="K43" s="250"/>
      <c r="M43" s="251" t="s">
        <v>354</v>
      </c>
      <c r="O43" s="240"/>
    </row>
    <row r="44" spans="1:80" ht="22.5">
      <c r="A44" s="241">
        <v>9</v>
      </c>
      <c r="B44" s="242" t="s">
        <v>365</v>
      </c>
      <c r="C44" s="243" t="s">
        <v>366</v>
      </c>
      <c r="D44" s="244" t="s">
        <v>114</v>
      </c>
      <c r="E44" s="245">
        <v>10</v>
      </c>
      <c r="F44" s="662"/>
      <c r="G44" s="246">
        <f>E44*F44</f>
        <v>0</v>
      </c>
      <c r="H44" s="247">
        <v>0.03646</v>
      </c>
      <c r="I44" s="248">
        <f>E44*H44</f>
        <v>0.3646</v>
      </c>
      <c r="J44" s="247">
        <v>0</v>
      </c>
      <c r="K44" s="248">
        <f>E44*J44</f>
        <v>0</v>
      </c>
      <c r="O44" s="240">
        <v>2</v>
      </c>
      <c r="AA44" s="213">
        <v>1</v>
      </c>
      <c r="AB44" s="213">
        <v>1</v>
      </c>
      <c r="AC44" s="213">
        <v>1</v>
      </c>
      <c r="AZ44" s="213">
        <v>1</v>
      </c>
      <c r="BA44" s="213">
        <f>IF(AZ44=1,G44,0)</f>
        <v>0</v>
      </c>
      <c r="BB44" s="213">
        <f>IF(AZ44=2,G44,0)</f>
        <v>0</v>
      </c>
      <c r="BC44" s="213">
        <f>IF(AZ44=3,G44,0)</f>
        <v>0</v>
      </c>
      <c r="BD44" s="213">
        <f>IF(AZ44=4,G44,0)</f>
        <v>0</v>
      </c>
      <c r="BE44" s="213">
        <f>IF(AZ44=5,G44,0)</f>
        <v>0</v>
      </c>
      <c r="CA44" s="240">
        <v>1</v>
      </c>
      <c r="CB44" s="240">
        <v>1</v>
      </c>
    </row>
    <row r="45" spans="1:80" ht="12.75">
      <c r="A45" s="241">
        <v>10</v>
      </c>
      <c r="B45" s="242" t="s">
        <v>367</v>
      </c>
      <c r="C45" s="243" t="s">
        <v>368</v>
      </c>
      <c r="D45" s="244" t="s">
        <v>151</v>
      </c>
      <c r="E45" s="245">
        <v>220</v>
      </c>
      <c r="F45" s="662"/>
      <c r="G45" s="246">
        <f>E45*F45</f>
        <v>0</v>
      </c>
      <c r="H45" s="247">
        <v>0.0405</v>
      </c>
      <c r="I45" s="248">
        <f>E45*H45</f>
        <v>8.91</v>
      </c>
      <c r="J45" s="247">
        <v>0</v>
      </c>
      <c r="K45" s="248">
        <f>E45*J45</f>
        <v>0</v>
      </c>
      <c r="O45" s="240">
        <v>2</v>
      </c>
      <c r="AA45" s="213">
        <v>1</v>
      </c>
      <c r="AB45" s="213">
        <v>1</v>
      </c>
      <c r="AC45" s="213">
        <v>1</v>
      </c>
      <c r="AZ45" s="213">
        <v>1</v>
      </c>
      <c r="BA45" s="213">
        <f>IF(AZ45=1,G45,0)</f>
        <v>0</v>
      </c>
      <c r="BB45" s="213">
        <f>IF(AZ45=2,G45,0)</f>
        <v>0</v>
      </c>
      <c r="BC45" s="213">
        <f>IF(AZ45=3,G45,0)</f>
        <v>0</v>
      </c>
      <c r="BD45" s="213">
        <f>IF(AZ45=4,G45,0)</f>
        <v>0</v>
      </c>
      <c r="BE45" s="213">
        <f>IF(AZ45=5,G45,0)</f>
        <v>0</v>
      </c>
      <c r="CA45" s="240">
        <v>1</v>
      </c>
      <c r="CB45" s="240">
        <v>1</v>
      </c>
    </row>
    <row r="46" spans="1:15" ht="12.75">
      <c r="A46" s="249"/>
      <c r="B46" s="252"/>
      <c r="C46" s="740" t="s">
        <v>152</v>
      </c>
      <c r="D46" s="741"/>
      <c r="E46" s="253">
        <v>0</v>
      </c>
      <c r="F46" s="663"/>
      <c r="G46" s="254"/>
      <c r="H46" s="255"/>
      <c r="I46" s="250"/>
      <c r="J46" s="256"/>
      <c r="K46" s="250"/>
      <c r="M46" s="251" t="s">
        <v>152</v>
      </c>
      <c r="O46" s="240"/>
    </row>
    <row r="47" spans="1:15" ht="12.75">
      <c r="A47" s="249"/>
      <c r="B47" s="252"/>
      <c r="C47" s="740" t="s">
        <v>369</v>
      </c>
      <c r="D47" s="741"/>
      <c r="E47" s="253">
        <v>220</v>
      </c>
      <c r="F47" s="663"/>
      <c r="G47" s="254"/>
      <c r="H47" s="255"/>
      <c r="I47" s="250"/>
      <c r="J47" s="256"/>
      <c r="K47" s="250"/>
      <c r="M47" s="251" t="s">
        <v>369</v>
      </c>
      <c r="O47" s="240"/>
    </row>
    <row r="48" spans="1:80" ht="22.5">
      <c r="A48" s="241">
        <v>11</v>
      </c>
      <c r="B48" s="242" t="s">
        <v>370</v>
      </c>
      <c r="C48" s="243" t="s">
        <v>371</v>
      </c>
      <c r="D48" s="244" t="s">
        <v>114</v>
      </c>
      <c r="E48" s="245">
        <v>10</v>
      </c>
      <c r="F48" s="662"/>
      <c r="G48" s="246">
        <f>E48*F48</f>
        <v>0</v>
      </c>
      <c r="H48" s="247">
        <v>0.0032</v>
      </c>
      <c r="I48" s="248">
        <f>E48*H48</f>
        <v>0.032</v>
      </c>
      <c r="J48" s="247">
        <v>0</v>
      </c>
      <c r="K48" s="248">
        <f>E48*J48</f>
        <v>0</v>
      </c>
      <c r="O48" s="240">
        <v>2</v>
      </c>
      <c r="AA48" s="213">
        <v>1</v>
      </c>
      <c r="AB48" s="213">
        <v>1</v>
      </c>
      <c r="AC48" s="213">
        <v>1</v>
      </c>
      <c r="AZ48" s="213">
        <v>1</v>
      </c>
      <c r="BA48" s="213">
        <f>IF(AZ48=1,G48,0)</f>
        <v>0</v>
      </c>
      <c r="BB48" s="213">
        <f>IF(AZ48=2,G48,0)</f>
        <v>0</v>
      </c>
      <c r="BC48" s="213">
        <f>IF(AZ48=3,G48,0)</f>
        <v>0</v>
      </c>
      <c r="BD48" s="213">
        <f>IF(AZ48=4,G48,0)</f>
        <v>0</v>
      </c>
      <c r="BE48" s="213">
        <f>IF(AZ48=5,G48,0)</f>
        <v>0</v>
      </c>
      <c r="CA48" s="240">
        <v>1</v>
      </c>
      <c r="CB48" s="240">
        <v>1</v>
      </c>
    </row>
    <row r="49" spans="1:80" ht="22.5">
      <c r="A49" s="241">
        <v>12</v>
      </c>
      <c r="B49" s="242" t="s">
        <v>372</v>
      </c>
      <c r="C49" s="243" t="s">
        <v>373</v>
      </c>
      <c r="D49" s="244" t="s">
        <v>114</v>
      </c>
      <c r="E49" s="245">
        <v>10</v>
      </c>
      <c r="F49" s="662"/>
      <c r="G49" s="246">
        <f>E49*F49</f>
        <v>0</v>
      </c>
      <c r="H49" s="247">
        <v>0.00867</v>
      </c>
      <c r="I49" s="248">
        <f>E49*H49</f>
        <v>0.0867</v>
      </c>
      <c r="J49" s="247">
        <v>0</v>
      </c>
      <c r="K49" s="248">
        <f>E49*J49</f>
        <v>0</v>
      </c>
      <c r="O49" s="240">
        <v>2</v>
      </c>
      <c r="AA49" s="213">
        <v>1</v>
      </c>
      <c r="AB49" s="213">
        <v>1</v>
      </c>
      <c r="AC49" s="213">
        <v>1</v>
      </c>
      <c r="AZ49" s="213">
        <v>1</v>
      </c>
      <c r="BA49" s="213">
        <f>IF(AZ49=1,G49,0)</f>
        <v>0</v>
      </c>
      <c r="BB49" s="213">
        <f>IF(AZ49=2,G49,0)</f>
        <v>0</v>
      </c>
      <c r="BC49" s="213">
        <f>IF(AZ49=3,G49,0)</f>
        <v>0</v>
      </c>
      <c r="BD49" s="213">
        <f>IF(AZ49=4,G49,0)</f>
        <v>0</v>
      </c>
      <c r="BE49" s="213">
        <f>IF(AZ49=5,G49,0)</f>
        <v>0</v>
      </c>
      <c r="CA49" s="240">
        <v>1</v>
      </c>
      <c r="CB49" s="240">
        <v>1</v>
      </c>
    </row>
    <row r="50" spans="1:80" ht="22.5">
      <c r="A50" s="241">
        <v>13</v>
      </c>
      <c r="B50" s="242" t="s">
        <v>374</v>
      </c>
      <c r="C50" s="243" t="s">
        <v>375</v>
      </c>
      <c r="D50" s="244" t="s">
        <v>114</v>
      </c>
      <c r="E50" s="245">
        <v>5</v>
      </c>
      <c r="F50" s="662"/>
      <c r="G50" s="246">
        <f>E50*F50</f>
        <v>0</v>
      </c>
      <c r="H50" s="247">
        <v>0.03562</v>
      </c>
      <c r="I50" s="248">
        <f>E50*H50</f>
        <v>0.17809999999999998</v>
      </c>
      <c r="J50" s="247">
        <v>0</v>
      </c>
      <c r="K50" s="248">
        <f>E50*J50</f>
        <v>0</v>
      </c>
      <c r="O50" s="240">
        <v>2</v>
      </c>
      <c r="AA50" s="213">
        <v>1</v>
      </c>
      <c r="AB50" s="213">
        <v>1</v>
      </c>
      <c r="AC50" s="213">
        <v>1</v>
      </c>
      <c r="AZ50" s="213">
        <v>1</v>
      </c>
      <c r="BA50" s="213">
        <f>IF(AZ50=1,G50,0)</f>
        <v>0</v>
      </c>
      <c r="BB50" s="213">
        <f>IF(AZ50=2,G50,0)</f>
        <v>0</v>
      </c>
      <c r="BC50" s="213">
        <f>IF(AZ50=3,G50,0)</f>
        <v>0</v>
      </c>
      <c r="BD50" s="213">
        <f>IF(AZ50=4,G50,0)</f>
        <v>0</v>
      </c>
      <c r="BE50" s="213">
        <f>IF(AZ50=5,G50,0)</f>
        <v>0</v>
      </c>
      <c r="CA50" s="240">
        <v>1</v>
      </c>
      <c r="CB50" s="240">
        <v>1</v>
      </c>
    </row>
    <row r="51" spans="1:80" ht="12.75">
      <c r="A51" s="241">
        <v>14</v>
      </c>
      <c r="B51" s="242" t="s">
        <v>376</v>
      </c>
      <c r="C51" s="243" t="s">
        <v>377</v>
      </c>
      <c r="D51" s="244" t="s">
        <v>151</v>
      </c>
      <c r="E51" s="245">
        <v>88</v>
      </c>
      <c r="F51" s="662"/>
      <c r="G51" s="246">
        <f>E51*F51</f>
        <v>0</v>
      </c>
      <c r="H51" s="247">
        <v>0.04766</v>
      </c>
      <c r="I51" s="248">
        <f>E51*H51</f>
        <v>4.1940800000000005</v>
      </c>
      <c r="J51" s="247">
        <v>0</v>
      </c>
      <c r="K51" s="248">
        <f>E51*J51</f>
        <v>0</v>
      </c>
      <c r="O51" s="240">
        <v>2</v>
      </c>
      <c r="AA51" s="213">
        <v>1</v>
      </c>
      <c r="AB51" s="213">
        <v>1</v>
      </c>
      <c r="AC51" s="213">
        <v>1</v>
      </c>
      <c r="AZ51" s="213">
        <v>1</v>
      </c>
      <c r="BA51" s="213">
        <f>IF(AZ51=1,G51,0)</f>
        <v>0</v>
      </c>
      <c r="BB51" s="213">
        <f>IF(AZ51=2,G51,0)</f>
        <v>0</v>
      </c>
      <c r="BC51" s="213">
        <f>IF(AZ51=3,G51,0)</f>
        <v>0</v>
      </c>
      <c r="BD51" s="213">
        <f>IF(AZ51=4,G51,0)</f>
        <v>0</v>
      </c>
      <c r="BE51" s="213">
        <f>IF(AZ51=5,G51,0)</f>
        <v>0</v>
      </c>
      <c r="CA51" s="240">
        <v>1</v>
      </c>
      <c r="CB51" s="240">
        <v>1</v>
      </c>
    </row>
    <row r="52" spans="1:15" ht="12.75">
      <c r="A52" s="249"/>
      <c r="B52" s="252"/>
      <c r="C52" s="740" t="s">
        <v>152</v>
      </c>
      <c r="D52" s="741"/>
      <c r="E52" s="253">
        <v>0</v>
      </c>
      <c r="F52" s="663"/>
      <c r="G52" s="254"/>
      <c r="H52" s="255"/>
      <c r="I52" s="250"/>
      <c r="J52" s="256"/>
      <c r="K52" s="250"/>
      <c r="M52" s="251" t="s">
        <v>152</v>
      </c>
      <c r="O52" s="240"/>
    </row>
    <row r="53" spans="1:15" ht="12.75">
      <c r="A53" s="249"/>
      <c r="B53" s="252"/>
      <c r="C53" s="740" t="s">
        <v>378</v>
      </c>
      <c r="D53" s="741"/>
      <c r="E53" s="253">
        <v>88</v>
      </c>
      <c r="F53" s="663"/>
      <c r="G53" s="254"/>
      <c r="H53" s="255"/>
      <c r="I53" s="250"/>
      <c r="J53" s="256"/>
      <c r="K53" s="250"/>
      <c r="M53" s="251" t="s">
        <v>378</v>
      </c>
      <c r="O53" s="240"/>
    </row>
    <row r="54" spans="1:80" ht="22.5">
      <c r="A54" s="241">
        <v>15</v>
      </c>
      <c r="B54" s="242" t="s">
        <v>379</v>
      </c>
      <c r="C54" s="243" t="s">
        <v>380</v>
      </c>
      <c r="D54" s="244" t="s">
        <v>151</v>
      </c>
      <c r="E54" s="245">
        <v>4.5</v>
      </c>
      <c r="F54" s="662"/>
      <c r="G54" s="246">
        <f>E54*F54</f>
        <v>0</v>
      </c>
      <c r="H54" s="247">
        <v>0.00367</v>
      </c>
      <c r="I54" s="248">
        <f>E54*H54</f>
        <v>0.016515000000000002</v>
      </c>
      <c r="J54" s="247">
        <v>0</v>
      </c>
      <c r="K54" s="248">
        <f>E54*J54</f>
        <v>0</v>
      </c>
      <c r="O54" s="240">
        <v>2</v>
      </c>
      <c r="AA54" s="213">
        <v>1</v>
      </c>
      <c r="AB54" s="213">
        <v>1</v>
      </c>
      <c r="AC54" s="213">
        <v>1</v>
      </c>
      <c r="AZ54" s="213">
        <v>1</v>
      </c>
      <c r="BA54" s="213">
        <f>IF(AZ54=1,G54,0)</f>
        <v>0</v>
      </c>
      <c r="BB54" s="213">
        <f>IF(AZ54=2,G54,0)</f>
        <v>0</v>
      </c>
      <c r="BC54" s="213">
        <f>IF(AZ54=3,G54,0)</f>
        <v>0</v>
      </c>
      <c r="BD54" s="213">
        <f>IF(AZ54=4,G54,0)</f>
        <v>0</v>
      </c>
      <c r="BE54" s="213">
        <f>IF(AZ54=5,G54,0)</f>
        <v>0</v>
      </c>
      <c r="CA54" s="240">
        <v>1</v>
      </c>
      <c r="CB54" s="240">
        <v>1</v>
      </c>
    </row>
    <row r="55" spans="1:15" ht="12.75">
      <c r="A55" s="249"/>
      <c r="B55" s="252"/>
      <c r="C55" s="740" t="s">
        <v>331</v>
      </c>
      <c r="D55" s="741"/>
      <c r="E55" s="253">
        <v>0</v>
      </c>
      <c r="F55" s="663"/>
      <c r="G55" s="254"/>
      <c r="H55" s="255"/>
      <c r="I55" s="250"/>
      <c r="J55" s="256"/>
      <c r="K55" s="250"/>
      <c r="M55" s="251" t="s">
        <v>331</v>
      </c>
      <c r="O55" s="240"/>
    </row>
    <row r="56" spans="1:15" ht="12.75">
      <c r="A56" s="249"/>
      <c r="B56" s="252"/>
      <c r="C56" s="740" t="s">
        <v>360</v>
      </c>
      <c r="D56" s="741"/>
      <c r="E56" s="253">
        <v>4.5</v>
      </c>
      <c r="F56" s="663"/>
      <c r="G56" s="254"/>
      <c r="H56" s="255"/>
      <c r="I56" s="250"/>
      <c r="J56" s="256"/>
      <c r="K56" s="250"/>
      <c r="M56" s="251" t="s">
        <v>360</v>
      </c>
      <c r="O56" s="240"/>
    </row>
    <row r="57" spans="1:57" ht="12.75">
      <c r="A57" s="257"/>
      <c r="B57" s="258" t="s">
        <v>102</v>
      </c>
      <c r="C57" s="259" t="s">
        <v>357</v>
      </c>
      <c r="D57" s="260"/>
      <c r="E57" s="261"/>
      <c r="F57" s="664"/>
      <c r="G57" s="263">
        <f>SUM(G35:G56)</f>
        <v>0</v>
      </c>
      <c r="H57" s="264"/>
      <c r="I57" s="265">
        <f>SUM(I35:I56)</f>
        <v>13.938365000000003</v>
      </c>
      <c r="J57" s="264"/>
      <c r="K57" s="265">
        <f>SUM(K35:K56)</f>
        <v>0</v>
      </c>
      <c r="O57" s="240">
        <v>4</v>
      </c>
      <c r="BA57" s="266">
        <f>SUM(BA35:BA56)</f>
        <v>0</v>
      </c>
      <c r="BB57" s="266">
        <f>SUM(BB35:BB56)</f>
        <v>0</v>
      </c>
      <c r="BC57" s="266">
        <f>SUM(BC35:BC56)</f>
        <v>0</v>
      </c>
      <c r="BD57" s="266">
        <f>SUM(BD35:BD56)</f>
        <v>0</v>
      </c>
      <c r="BE57" s="266">
        <f>SUM(BE35:BE56)</f>
        <v>0</v>
      </c>
    </row>
    <row r="58" spans="1:15" ht="12.75">
      <c r="A58" s="230" t="s">
        <v>98</v>
      </c>
      <c r="B58" s="231" t="s">
        <v>205</v>
      </c>
      <c r="C58" s="232" t="s">
        <v>206</v>
      </c>
      <c r="D58" s="233"/>
      <c r="E58" s="234"/>
      <c r="F58" s="665"/>
      <c r="G58" s="235"/>
      <c r="H58" s="236"/>
      <c r="I58" s="237"/>
      <c r="J58" s="238"/>
      <c r="K58" s="239"/>
      <c r="O58" s="240">
        <v>1</v>
      </c>
    </row>
    <row r="59" spans="1:80" ht="12.75">
      <c r="A59" s="241">
        <v>16</v>
      </c>
      <c r="B59" s="242" t="s">
        <v>381</v>
      </c>
      <c r="C59" s="243" t="s">
        <v>382</v>
      </c>
      <c r="D59" s="244" t="s">
        <v>151</v>
      </c>
      <c r="E59" s="245">
        <v>103.81</v>
      </c>
      <c r="F59" s="662"/>
      <c r="G59" s="246">
        <f>E59*F59</f>
        <v>0</v>
      </c>
      <c r="H59" s="247">
        <v>0.00121</v>
      </c>
      <c r="I59" s="248">
        <f>E59*H59</f>
        <v>0.1256101</v>
      </c>
      <c r="J59" s="247">
        <v>0</v>
      </c>
      <c r="K59" s="248">
        <f>E59*J59</f>
        <v>0</v>
      </c>
      <c r="O59" s="240">
        <v>2</v>
      </c>
      <c r="AA59" s="213">
        <v>1</v>
      </c>
      <c r="AB59" s="213">
        <v>1</v>
      </c>
      <c r="AC59" s="213">
        <v>1</v>
      </c>
      <c r="AZ59" s="213">
        <v>1</v>
      </c>
      <c r="BA59" s="213">
        <f>IF(AZ59=1,G59,0)</f>
        <v>0</v>
      </c>
      <c r="BB59" s="213">
        <f>IF(AZ59=2,G59,0)</f>
        <v>0</v>
      </c>
      <c r="BC59" s="213">
        <f>IF(AZ59=3,G59,0)</f>
        <v>0</v>
      </c>
      <c r="BD59" s="213">
        <f>IF(AZ59=4,G59,0)</f>
        <v>0</v>
      </c>
      <c r="BE59" s="213">
        <f>IF(AZ59=5,G59,0)</f>
        <v>0</v>
      </c>
      <c r="CA59" s="240">
        <v>1</v>
      </c>
      <c r="CB59" s="240">
        <v>1</v>
      </c>
    </row>
    <row r="60" spans="1:15" ht="12.75">
      <c r="A60" s="249"/>
      <c r="B60" s="252"/>
      <c r="C60" s="740" t="s">
        <v>383</v>
      </c>
      <c r="D60" s="741"/>
      <c r="E60" s="253">
        <v>0</v>
      </c>
      <c r="F60" s="663"/>
      <c r="G60" s="254"/>
      <c r="H60" s="255"/>
      <c r="I60" s="250"/>
      <c r="J60" s="256"/>
      <c r="K60" s="250"/>
      <c r="M60" s="251" t="s">
        <v>383</v>
      </c>
      <c r="O60" s="240"/>
    </row>
    <row r="61" spans="1:15" ht="22.5">
      <c r="A61" s="249"/>
      <c r="B61" s="252"/>
      <c r="C61" s="740" t="s">
        <v>384</v>
      </c>
      <c r="D61" s="741"/>
      <c r="E61" s="253">
        <v>50.575</v>
      </c>
      <c r="F61" s="663"/>
      <c r="G61" s="254"/>
      <c r="H61" s="255"/>
      <c r="I61" s="250"/>
      <c r="J61" s="256"/>
      <c r="K61" s="250"/>
      <c r="M61" s="251" t="s">
        <v>384</v>
      </c>
      <c r="O61" s="240"/>
    </row>
    <row r="62" spans="1:15" ht="12.75">
      <c r="A62" s="249"/>
      <c r="B62" s="252"/>
      <c r="C62" s="742" t="s">
        <v>258</v>
      </c>
      <c r="D62" s="741"/>
      <c r="E62" s="277">
        <v>50.575</v>
      </c>
      <c r="F62" s="663"/>
      <c r="G62" s="254"/>
      <c r="H62" s="255"/>
      <c r="I62" s="250"/>
      <c r="J62" s="256"/>
      <c r="K62" s="250"/>
      <c r="M62" s="251" t="s">
        <v>258</v>
      </c>
      <c r="O62" s="240"/>
    </row>
    <row r="63" spans="1:15" ht="22.5">
      <c r="A63" s="249"/>
      <c r="B63" s="252"/>
      <c r="C63" s="740" t="s">
        <v>385</v>
      </c>
      <c r="D63" s="741"/>
      <c r="E63" s="253">
        <v>53.235</v>
      </c>
      <c r="F63" s="663"/>
      <c r="G63" s="254"/>
      <c r="H63" s="255"/>
      <c r="I63" s="250"/>
      <c r="J63" s="256"/>
      <c r="K63" s="250"/>
      <c r="M63" s="251" t="s">
        <v>385</v>
      </c>
      <c r="O63" s="240"/>
    </row>
    <row r="64" spans="1:15" ht="12.75">
      <c r="A64" s="249"/>
      <c r="B64" s="252"/>
      <c r="C64" s="742" t="s">
        <v>258</v>
      </c>
      <c r="D64" s="741"/>
      <c r="E64" s="277">
        <v>53.235</v>
      </c>
      <c r="F64" s="663"/>
      <c r="G64" s="254"/>
      <c r="H64" s="255"/>
      <c r="I64" s="250"/>
      <c r="J64" s="256"/>
      <c r="K64" s="250"/>
      <c r="M64" s="251" t="s">
        <v>258</v>
      </c>
      <c r="O64" s="240"/>
    </row>
    <row r="65" spans="1:80" ht="22.5">
      <c r="A65" s="241">
        <v>17</v>
      </c>
      <c r="B65" s="242" t="s">
        <v>211</v>
      </c>
      <c r="C65" s="243" t="s">
        <v>212</v>
      </c>
      <c r="D65" s="244" t="s">
        <v>114</v>
      </c>
      <c r="E65" s="245">
        <v>1</v>
      </c>
      <c r="F65" s="662"/>
      <c r="G65" s="246">
        <f>E65*F65</f>
        <v>0</v>
      </c>
      <c r="H65" s="247">
        <v>0.00121</v>
      </c>
      <c r="I65" s="248">
        <f>E65*H65</f>
        <v>0.00121</v>
      </c>
      <c r="J65" s="247"/>
      <c r="K65" s="248">
        <f>E65*J65</f>
        <v>0</v>
      </c>
      <c r="O65" s="240">
        <v>2</v>
      </c>
      <c r="AA65" s="213">
        <v>12</v>
      </c>
      <c r="AB65" s="213">
        <v>0</v>
      </c>
      <c r="AC65" s="213">
        <v>1</v>
      </c>
      <c r="AZ65" s="213">
        <v>1</v>
      </c>
      <c r="BA65" s="213">
        <f>IF(AZ65=1,G65,0)</f>
        <v>0</v>
      </c>
      <c r="BB65" s="213">
        <f>IF(AZ65=2,G65,0)</f>
        <v>0</v>
      </c>
      <c r="BC65" s="213">
        <f>IF(AZ65=3,G65,0)</f>
        <v>0</v>
      </c>
      <c r="BD65" s="213">
        <f>IF(AZ65=4,G65,0)</f>
        <v>0</v>
      </c>
      <c r="BE65" s="213">
        <f>IF(AZ65=5,G65,0)</f>
        <v>0</v>
      </c>
      <c r="CA65" s="240">
        <v>12</v>
      </c>
      <c r="CB65" s="240">
        <v>0</v>
      </c>
    </row>
    <row r="66" spans="1:57" ht="12.75">
      <c r="A66" s="257"/>
      <c r="B66" s="258" t="s">
        <v>102</v>
      </c>
      <c r="C66" s="259" t="s">
        <v>207</v>
      </c>
      <c r="D66" s="260"/>
      <c r="E66" s="261"/>
      <c r="F66" s="664"/>
      <c r="G66" s="263">
        <f>SUM(G58:G65)</f>
        <v>0</v>
      </c>
      <c r="H66" s="264"/>
      <c r="I66" s="265">
        <f>SUM(I58:I65)</f>
        <v>0.1268201</v>
      </c>
      <c r="J66" s="264"/>
      <c r="K66" s="265">
        <f>SUM(K58:K65)</f>
        <v>0</v>
      </c>
      <c r="O66" s="240">
        <v>4</v>
      </c>
      <c r="BA66" s="266">
        <f>SUM(BA58:BA65)</f>
        <v>0</v>
      </c>
      <c r="BB66" s="266">
        <f>SUM(BB58:BB65)</f>
        <v>0</v>
      </c>
      <c r="BC66" s="266">
        <f>SUM(BC58:BC65)</f>
        <v>0</v>
      </c>
      <c r="BD66" s="266">
        <f>SUM(BD58:BD65)</f>
        <v>0</v>
      </c>
      <c r="BE66" s="266">
        <f>SUM(BE58:BE65)</f>
        <v>0</v>
      </c>
    </row>
    <row r="67" spans="1:15" ht="12.75">
      <c r="A67" s="230" t="s">
        <v>98</v>
      </c>
      <c r="B67" s="231" t="s">
        <v>386</v>
      </c>
      <c r="C67" s="232" t="s">
        <v>387</v>
      </c>
      <c r="D67" s="233"/>
      <c r="E67" s="234"/>
      <c r="F67" s="665"/>
      <c r="G67" s="235"/>
      <c r="H67" s="236"/>
      <c r="I67" s="237"/>
      <c r="J67" s="238"/>
      <c r="K67" s="239"/>
      <c r="O67" s="240">
        <v>1</v>
      </c>
    </row>
    <row r="68" spans="1:80" ht="12.75">
      <c r="A68" s="241">
        <v>18</v>
      </c>
      <c r="B68" s="242" t="s">
        <v>389</v>
      </c>
      <c r="C68" s="243" t="s">
        <v>390</v>
      </c>
      <c r="D68" s="244" t="s">
        <v>114</v>
      </c>
      <c r="E68" s="245">
        <v>1</v>
      </c>
      <c r="F68" s="662"/>
      <c r="G68" s="246">
        <f>E68*F68</f>
        <v>0</v>
      </c>
      <c r="H68" s="247">
        <v>0</v>
      </c>
      <c r="I68" s="248">
        <f>E68*H68</f>
        <v>0</v>
      </c>
      <c r="J68" s="247">
        <v>0</v>
      </c>
      <c r="K68" s="248">
        <f>E68*J68</f>
        <v>0</v>
      </c>
      <c r="O68" s="240">
        <v>2</v>
      </c>
      <c r="AA68" s="213">
        <v>1</v>
      </c>
      <c r="AB68" s="213">
        <v>1</v>
      </c>
      <c r="AC68" s="213">
        <v>1</v>
      </c>
      <c r="AZ68" s="213">
        <v>1</v>
      </c>
      <c r="BA68" s="213">
        <f>IF(AZ68=1,G68,0)</f>
        <v>0</v>
      </c>
      <c r="BB68" s="213">
        <f>IF(AZ68=2,G68,0)</f>
        <v>0</v>
      </c>
      <c r="BC68" s="213">
        <f>IF(AZ68=3,G68,0)</f>
        <v>0</v>
      </c>
      <c r="BD68" s="213">
        <f>IF(AZ68=4,G68,0)</f>
        <v>0</v>
      </c>
      <c r="BE68" s="213">
        <f>IF(AZ68=5,G68,0)</f>
        <v>0</v>
      </c>
      <c r="CA68" s="240">
        <v>1</v>
      </c>
      <c r="CB68" s="240">
        <v>1</v>
      </c>
    </row>
    <row r="69" spans="1:57" ht="12.75">
      <c r="A69" s="257"/>
      <c r="B69" s="258" t="s">
        <v>102</v>
      </c>
      <c r="C69" s="259" t="s">
        <v>388</v>
      </c>
      <c r="D69" s="260"/>
      <c r="E69" s="261"/>
      <c r="F69" s="664"/>
      <c r="G69" s="263">
        <f>SUM(G67:G68)</f>
        <v>0</v>
      </c>
      <c r="H69" s="264"/>
      <c r="I69" s="265">
        <f>SUM(I67:I68)</f>
        <v>0</v>
      </c>
      <c r="J69" s="264"/>
      <c r="K69" s="265">
        <f>SUM(K67:K68)</f>
        <v>0</v>
      </c>
      <c r="O69" s="240">
        <v>4</v>
      </c>
      <c r="BA69" s="266">
        <f>SUM(BA67:BA68)</f>
        <v>0</v>
      </c>
      <c r="BB69" s="266">
        <f>SUM(BB67:BB68)</f>
        <v>0</v>
      </c>
      <c r="BC69" s="266">
        <f>SUM(BC67:BC68)</f>
        <v>0</v>
      </c>
      <c r="BD69" s="266">
        <f>SUM(BD67:BD68)</f>
        <v>0</v>
      </c>
      <c r="BE69" s="266">
        <f>SUM(BE67:BE68)</f>
        <v>0</v>
      </c>
    </row>
    <row r="70" spans="1:15" ht="12.75">
      <c r="A70" s="230" t="s">
        <v>98</v>
      </c>
      <c r="B70" s="231" t="s">
        <v>213</v>
      </c>
      <c r="C70" s="232" t="s">
        <v>214</v>
      </c>
      <c r="D70" s="233"/>
      <c r="E70" s="234"/>
      <c r="F70" s="665"/>
      <c r="G70" s="235"/>
      <c r="H70" s="236"/>
      <c r="I70" s="237"/>
      <c r="J70" s="238"/>
      <c r="K70" s="239"/>
      <c r="O70" s="240">
        <v>1</v>
      </c>
    </row>
    <row r="71" spans="1:80" ht="12.75">
      <c r="A71" s="241">
        <v>19</v>
      </c>
      <c r="B71" s="242" t="s">
        <v>391</v>
      </c>
      <c r="C71" s="243" t="s">
        <v>392</v>
      </c>
      <c r="D71" s="244" t="s">
        <v>114</v>
      </c>
      <c r="E71" s="245">
        <v>1</v>
      </c>
      <c r="F71" s="662"/>
      <c r="G71" s="246">
        <f>E71*F71</f>
        <v>0</v>
      </c>
      <c r="H71" s="247">
        <v>0</v>
      </c>
      <c r="I71" s="248">
        <f>E71*H71</f>
        <v>0</v>
      </c>
      <c r="J71" s="247">
        <v>0</v>
      </c>
      <c r="K71" s="248">
        <f>E71*J71</f>
        <v>0</v>
      </c>
      <c r="O71" s="240">
        <v>2</v>
      </c>
      <c r="AA71" s="213">
        <v>1</v>
      </c>
      <c r="AB71" s="213">
        <v>1</v>
      </c>
      <c r="AC71" s="213">
        <v>1</v>
      </c>
      <c r="AZ71" s="213">
        <v>1</v>
      </c>
      <c r="BA71" s="213">
        <f>IF(AZ71=1,G71,0)</f>
        <v>0</v>
      </c>
      <c r="BB71" s="213">
        <f>IF(AZ71=2,G71,0)</f>
        <v>0</v>
      </c>
      <c r="BC71" s="213">
        <f>IF(AZ71=3,G71,0)</f>
        <v>0</v>
      </c>
      <c r="BD71" s="213">
        <f>IF(AZ71=4,G71,0)</f>
        <v>0</v>
      </c>
      <c r="BE71" s="213">
        <f>IF(AZ71=5,G71,0)</f>
        <v>0</v>
      </c>
      <c r="CA71" s="240">
        <v>1</v>
      </c>
      <c r="CB71" s="240">
        <v>1</v>
      </c>
    </row>
    <row r="72" spans="1:15" ht="12.75">
      <c r="A72" s="249"/>
      <c r="B72" s="252"/>
      <c r="C72" s="740" t="s">
        <v>331</v>
      </c>
      <c r="D72" s="741"/>
      <c r="E72" s="253">
        <v>0</v>
      </c>
      <c r="F72" s="663"/>
      <c r="G72" s="254"/>
      <c r="H72" s="255"/>
      <c r="I72" s="250"/>
      <c r="J72" s="256"/>
      <c r="K72" s="250"/>
      <c r="M72" s="251" t="s">
        <v>331</v>
      </c>
      <c r="O72" s="240"/>
    </row>
    <row r="73" spans="1:15" ht="12.75">
      <c r="A73" s="249"/>
      <c r="B73" s="252"/>
      <c r="C73" s="740" t="s">
        <v>393</v>
      </c>
      <c r="D73" s="741"/>
      <c r="E73" s="253">
        <v>1</v>
      </c>
      <c r="F73" s="663"/>
      <c r="G73" s="254"/>
      <c r="H73" s="255"/>
      <c r="I73" s="250"/>
      <c r="J73" s="256"/>
      <c r="K73" s="250"/>
      <c r="M73" s="251" t="s">
        <v>393</v>
      </c>
      <c r="O73" s="240"/>
    </row>
    <row r="74" spans="1:57" ht="12.75">
      <c r="A74" s="257"/>
      <c r="B74" s="258" t="s">
        <v>102</v>
      </c>
      <c r="C74" s="259" t="s">
        <v>215</v>
      </c>
      <c r="D74" s="260"/>
      <c r="E74" s="261"/>
      <c r="F74" s="664"/>
      <c r="G74" s="263">
        <f>SUM(G70:G73)</f>
        <v>0</v>
      </c>
      <c r="H74" s="264"/>
      <c r="I74" s="265">
        <f>SUM(I70:I73)</f>
        <v>0</v>
      </c>
      <c r="J74" s="264"/>
      <c r="K74" s="265">
        <f>SUM(K70:K73)</f>
        <v>0</v>
      </c>
      <c r="O74" s="240">
        <v>4</v>
      </c>
      <c r="BA74" s="266">
        <f>SUM(BA70:BA73)</f>
        <v>0</v>
      </c>
      <c r="BB74" s="266">
        <f>SUM(BB70:BB73)</f>
        <v>0</v>
      </c>
      <c r="BC74" s="266">
        <f>SUM(BC70:BC73)</f>
        <v>0</v>
      </c>
      <c r="BD74" s="266">
        <f>SUM(BD70:BD73)</f>
        <v>0</v>
      </c>
      <c r="BE74" s="266">
        <f>SUM(BE70:BE73)</f>
        <v>0</v>
      </c>
    </row>
    <row r="75" spans="1:15" ht="12.75">
      <c r="A75" s="230" t="s">
        <v>98</v>
      </c>
      <c r="B75" s="231" t="s">
        <v>236</v>
      </c>
      <c r="C75" s="232" t="s">
        <v>237</v>
      </c>
      <c r="D75" s="233"/>
      <c r="E75" s="234"/>
      <c r="F75" s="665"/>
      <c r="G75" s="235"/>
      <c r="H75" s="236"/>
      <c r="I75" s="237"/>
      <c r="J75" s="238"/>
      <c r="K75" s="239"/>
      <c r="O75" s="240">
        <v>1</v>
      </c>
    </row>
    <row r="76" spans="1:80" ht="12.75">
      <c r="A76" s="241">
        <v>20</v>
      </c>
      <c r="B76" s="242" t="s">
        <v>394</v>
      </c>
      <c r="C76" s="243" t="s">
        <v>395</v>
      </c>
      <c r="D76" s="244" t="s">
        <v>210</v>
      </c>
      <c r="E76" s="245">
        <v>3</v>
      </c>
      <c r="F76" s="662"/>
      <c r="G76" s="246">
        <f>E76*F76</f>
        <v>0</v>
      </c>
      <c r="H76" s="247">
        <v>0</v>
      </c>
      <c r="I76" s="248">
        <f>E76*H76</f>
        <v>0</v>
      </c>
      <c r="J76" s="247">
        <v>-0.00214</v>
      </c>
      <c r="K76" s="248">
        <f>E76*J76</f>
        <v>-0.00642</v>
      </c>
      <c r="O76" s="240">
        <v>2</v>
      </c>
      <c r="AA76" s="213">
        <v>1</v>
      </c>
      <c r="AB76" s="213">
        <v>1</v>
      </c>
      <c r="AC76" s="213">
        <v>1</v>
      </c>
      <c r="AZ76" s="213">
        <v>1</v>
      </c>
      <c r="BA76" s="213">
        <f>IF(AZ76=1,G76,0)</f>
        <v>0</v>
      </c>
      <c r="BB76" s="213">
        <f>IF(AZ76=2,G76,0)</f>
        <v>0</v>
      </c>
      <c r="BC76" s="213">
        <f>IF(AZ76=3,G76,0)</f>
        <v>0</v>
      </c>
      <c r="BD76" s="213">
        <f>IF(AZ76=4,G76,0)</f>
        <v>0</v>
      </c>
      <c r="BE76" s="213">
        <f>IF(AZ76=5,G76,0)</f>
        <v>0</v>
      </c>
      <c r="CA76" s="240">
        <v>1</v>
      </c>
      <c r="CB76" s="240">
        <v>1</v>
      </c>
    </row>
    <row r="77" spans="1:15" ht="12.75">
      <c r="A77" s="249"/>
      <c r="B77" s="252"/>
      <c r="C77" s="740" t="s">
        <v>331</v>
      </c>
      <c r="D77" s="741"/>
      <c r="E77" s="253">
        <v>0</v>
      </c>
      <c r="F77" s="663"/>
      <c r="G77" s="254"/>
      <c r="H77" s="255"/>
      <c r="I77" s="250"/>
      <c r="J77" s="256"/>
      <c r="K77" s="250"/>
      <c r="M77" s="251" t="s">
        <v>331</v>
      </c>
      <c r="O77" s="240"/>
    </row>
    <row r="78" spans="1:15" ht="12.75">
      <c r="A78" s="249"/>
      <c r="B78" s="252"/>
      <c r="C78" s="740" t="s">
        <v>396</v>
      </c>
      <c r="D78" s="741"/>
      <c r="E78" s="253">
        <v>0.6</v>
      </c>
      <c r="F78" s="663"/>
      <c r="G78" s="254"/>
      <c r="H78" s="255"/>
      <c r="I78" s="250"/>
      <c r="J78" s="256"/>
      <c r="K78" s="250"/>
      <c r="M78" s="251" t="s">
        <v>396</v>
      </c>
      <c r="O78" s="240"/>
    </row>
    <row r="79" spans="1:15" ht="12.75">
      <c r="A79" s="249"/>
      <c r="B79" s="252"/>
      <c r="C79" s="740" t="s">
        <v>397</v>
      </c>
      <c r="D79" s="741"/>
      <c r="E79" s="253">
        <v>0.9</v>
      </c>
      <c r="F79" s="663"/>
      <c r="G79" s="254"/>
      <c r="H79" s="255"/>
      <c r="I79" s="250"/>
      <c r="J79" s="256"/>
      <c r="K79" s="250"/>
      <c r="M79" s="251" t="s">
        <v>397</v>
      </c>
      <c r="O79" s="240"/>
    </row>
    <row r="80" spans="1:15" ht="12.75">
      <c r="A80" s="249"/>
      <c r="B80" s="252"/>
      <c r="C80" s="742" t="s">
        <v>258</v>
      </c>
      <c r="D80" s="741"/>
      <c r="E80" s="277">
        <v>1.5</v>
      </c>
      <c r="F80" s="663"/>
      <c r="G80" s="254"/>
      <c r="H80" s="255"/>
      <c r="I80" s="250"/>
      <c r="J80" s="256"/>
      <c r="K80" s="250"/>
      <c r="M80" s="251" t="s">
        <v>258</v>
      </c>
      <c r="O80" s="240"/>
    </row>
    <row r="81" spans="1:15" ht="12.75">
      <c r="A81" s="249"/>
      <c r="B81" s="252"/>
      <c r="C81" s="740" t="s">
        <v>398</v>
      </c>
      <c r="D81" s="741"/>
      <c r="E81" s="253">
        <v>0.6</v>
      </c>
      <c r="F81" s="663"/>
      <c r="G81" s="254"/>
      <c r="H81" s="255"/>
      <c r="I81" s="250"/>
      <c r="J81" s="256"/>
      <c r="K81" s="250"/>
      <c r="M81" s="251" t="s">
        <v>398</v>
      </c>
      <c r="O81" s="240"/>
    </row>
    <row r="82" spans="1:15" ht="12.75">
      <c r="A82" s="249"/>
      <c r="B82" s="252"/>
      <c r="C82" s="740" t="s">
        <v>399</v>
      </c>
      <c r="D82" s="741"/>
      <c r="E82" s="253">
        <v>0.9</v>
      </c>
      <c r="F82" s="663"/>
      <c r="G82" s="254"/>
      <c r="H82" s="255"/>
      <c r="I82" s="250"/>
      <c r="J82" s="256"/>
      <c r="K82" s="250"/>
      <c r="M82" s="251" t="s">
        <v>399</v>
      </c>
      <c r="O82" s="240"/>
    </row>
    <row r="83" spans="1:80" ht="12.75">
      <c r="A83" s="241">
        <v>21</v>
      </c>
      <c r="B83" s="242" t="s">
        <v>400</v>
      </c>
      <c r="C83" s="243" t="s">
        <v>401</v>
      </c>
      <c r="D83" s="244" t="s">
        <v>210</v>
      </c>
      <c r="E83" s="245">
        <v>3</v>
      </c>
      <c r="F83" s="662"/>
      <c r="G83" s="246">
        <f>E83*F83</f>
        <v>0</v>
      </c>
      <c r="H83" s="247">
        <v>0.00134</v>
      </c>
      <c r="I83" s="248">
        <f>E83*H83</f>
        <v>0.00402</v>
      </c>
      <c r="J83" s="247">
        <v>0</v>
      </c>
      <c r="K83" s="248">
        <f>E83*J83</f>
        <v>0</v>
      </c>
      <c r="O83" s="240">
        <v>2</v>
      </c>
      <c r="AA83" s="213">
        <v>1</v>
      </c>
      <c r="AB83" s="213">
        <v>1</v>
      </c>
      <c r="AC83" s="213">
        <v>1</v>
      </c>
      <c r="AZ83" s="213">
        <v>1</v>
      </c>
      <c r="BA83" s="213">
        <f>IF(AZ83=1,G83,0)</f>
        <v>0</v>
      </c>
      <c r="BB83" s="213">
        <f>IF(AZ83=2,G83,0)</f>
        <v>0</v>
      </c>
      <c r="BC83" s="213">
        <f>IF(AZ83=3,G83,0)</f>
        <v>0</v>
      </c>
      <c r="BD83" s="213">
        <f>IF(AZ83=4,G83,0)</f>
        <v>0</v>
      </c>
      <c r="BE83" s="213">
        <f>IF(AZ83=5,G83,0)</f>
        <v>0</v>
      </c>
      <c r="CA83" s="240">
        <v>1</v>
      </c>
      <c r="CB83" s="240">
        <v>1</v>
      </c>
    </row>
    <row r="84" spans="1:15" ht="12.75">
      <c r="A84" s="249"/>
      <c r="B84" s="252"/>
      <c r="C84" s="740" t="s">
        <v>331</v>
      </c>
      <c r="D84" s="741"/>
      <c r="E84" s="253">
        <v>0</v>
      </c>
      <c r="F84" s="663"/>
      <c r="G84" s="254"/>
      <c r="H84" s="255"/>
      <c r="I84" s="250"/>
      <c r="J84" s="256"/>
      <c r="K84" s="250"/>
      <c r="M84" s="251" t="s">
        <v>331</v>
      </c>
      <c r="O84" s="240"/>
    </row>
    <row r="85" spans="1:15" ht="12.75">
      <c r="A85" s="249"/>
      <c r="B85" s="252"/>
      <c r="C85" s="740" t="s">
        <v>396</v>
      </c>
      <c r="D85" s="741"/>
      <c r="E85" s="253">
        <v>0.6</v>
      </c>
      <c r="F85" s="663"/>
      <c r="G85" s="254"/>
      <c r="H85" s="255"/>
      <c r="I85" s="250"/>
      <c r="J85" s="256"/>
      <c r="K85" s="250"/>
      <c r="M85" s="251" t="s">
        <v>396</v>
      </c>
      <c r="O85" s="240"/>
    </row>
    <row r="86" spans="1:15" ht="12.75">
      <c r="A86" s="249"/>
      <c r="B86" s="252"/>
      <c r="C86" s="740" t="s">
        <v>397</v>
      </c>
      <c r="D86" s="741"/>
      <c r="E86" s="253">
        <v>0.9</v>
      </c>
      <c r="F86" s="663"/>
      <c r="G86" s="254"/>
      <c r="H86" s="255"/>
      <c r="I86" s="250"/>
      <c r="J86" s="256"/>
      <c r="K86" s="250"/>
      <c r="M86" s="251" t="s">
        <v>397</v>
      </c>
      <c r="O86" s="240"/>
    </row>
    <row r="87" spans="1:15" ht="12.75">
      <c r="A87" s="249"/>
      <c r="B87" s="252"/>
      <c r="C87" s="742" t="s">
        <v>258</v>
      </c>
      <c r="D87" s="741"/>
      <c r="E87" s="277">
        <v>1.5</v>
      </c>
      <c r="F87" s="663"/>
      <c r="G87" s="254"/>
      <c r="H87" s="255"/>
      <c r="I87" s="250"/>
      <c r="J87" s="256"/>
      <c r="K87" s="250"/>
      <c r="M87" s="251" t="s">
        <v>258</v>
      </c>
      <c r="O87" s="240"/>
    </row>
    <row r="88" spans="1:15" ht="12.75">
      <c r="A88" s="249"/>
      <c r="B88" s="252"/>
      <c r="C88" s="740" t="s">
        <v>398</v>
      </c>
      <c r="D88" s="741"/>
      <c r="E88" s="253">
        <v>0.6</v>
      </c>
      <c r="F88" s="663"/>
      <c r="G88" s="254"/>
      <c r="H88" s="255"/>
      <c r="I88" s="250"/>
      <c r="J88" s="256"/>
      <c r="K88" s="250"/>
      <c r="M88" s="251" t="s">
        <v>398</v>
      </c>
      <c r="O88" s="240"/>
    </row>
    <row r="89" spans="1:15" ht="12.75">
      <c r="A89" s="249"/>
      <c r="B89" s="252"/>
      <c r="C89" s="740" t="s">
        <v>399</v>
      </c>
      <c r="D89" s="741"/>
      <c r="E89" s="253">
        <v>0.9</v>
      </c>
      <c r="F89" s="663"/>
      <c r="G89" s="254"/>
      <c r="H89" s="255"/>
      <c r="I89" s="250"/>
      <c r="J89" s="256"/>
      <c r="K89" s="250"/>
      <c r="M89" s="251" t="s">
        <v>399</v>
      </c>
      <c r="O89" s="240"/>
    </row>
    <row r="90" spans="1:80" ht="12.75">
      <c r="A90" s="241">
        <v>22</v>
      </c>
      <c r="B90" s="242" t="s">
        <v>402</v>
      </c>
      <c r="C90" s="243" t="s">
        <v>403</v>
      </c>
      <c r="D90" s="244" t="s">
        <v>210</v>
      </c>
      <c r="E90" s="245">
        <v>3</v>
      </c>
      <c r="F90" s="662"/>
      <c r="G90" s="246">
        <f>E90*F90</f>
        <v>0</v>
      </c>
      <c r="H90" s="247">
        <v>2E-05</v>
      </c>
      <c r="I90" s="248">
        <f>E90*H90</f>
        <v>6.000000000000001E-05</v>
      </c>
      <c r="J90" s="247">
        <v>0</v>
      </c>
      <c r="K90" s="248">
        <f>E90*J90</f>
        <v>0</v>
      </c>
      <c r="O90" s="240">
        <v>2</v>
      </c>
      <c r="AA90" s="213">
        <v>1</v>
      </c>
      <c r="AB90" s="213">
        <v>1</v>
      </c>
      <c r="AC90" s="213">
        <v>1</v>
      </c>
      <c r="AZ90" s="213">
        <v>1</v>
      </c>
      <c r="BA90" s="213">
        <f>IF(AZ90=1,G90,0)</f>
        <v>0</v>
      </c>
      <c r="BB90" s="213">
        <f>IF(AZ90=2,G90,0)</f>
        <v>0</v>
      </c>
      <c r="BC90" s="213">
        <f>IF(AZ90=3,G90,0)</f>
        <v>0</v>
      </c>
      <c r="BD90" s="213">
        <f>IF(AZ90=4,G90,0)</f>
        <v>0</v>
      </c>
      <c r="BE90" s="213">
        <f>IF(AZ90=5,G90,0)</f>
        <v>0</v>
      </c>
      <c r="CA90" s="240">
        <v>1</v>
      </c>
      <c r="CB90" s="240">
        <v>1</v>
      </c>
    </row>
    <row r="91" spans="1:15" ht="12.75">
      <c r="A91" s="249"/>
      <c r="B91" s="252"/>
      <c r="C91" s="740" t="s">
        <v>331</v>
      </c>
      <c r="D91" s="741"/>
      <c r="E91" s="253">
        <v>0</v>
      </c>
      <c r="F91" s="663"/>
      <c r="G91" s="254"/>
      <c r="H91" s="255"/>
      <c r="I91" s="250"/>
      <c r="J91" s="256"/>
      <c r="K91" s="250"/>
      <c r="M91" s="251" t="s">
        <v>331</v>
      </c>
      <c r="O91" s="240"/>
    </row>
    <row r="92" spans="1:15" ht="12.75">
      <c r="A92" s="249"/>
      <c r="B92" s="252"/>
      <c r="C92" s="740" t="s">
        <v>396</v>
      </c>
      <c r="D92" s="741"/>
      <c r="E92" s="253">
        <v>0.6</v>
      </c>
      <c r="F92" s="663"/>
      <c r="G92" s="254"/>
      <c r="H92" s="255"/>
      <c r="I92" s="250"/>
      <c r="J92" s="256"/>
      <c r="K92" s="250"/>
      <c r="M92" s="251" t="s">
        <v>396</v>
      </c>
      <c r="O92" s="240"/>
    </row>
    <row r="93" spans="1:15" ht="12.75">
      <c r="A93" s="249"/>
      <c r="B93" s="252"/>
      <c r="C93" s="740" t="s">
        <v>397</v>
      </c>
      <c r="D93" s="741"/>
      <c r="E93" s="253">
        <v>0.9</v>
      </c>
      <c r="F93" s="663"/>
      <c r="G93" s="254"/>
      <c r="H93" s="255"/>
      <c r="I93" s="250"/>
      <c r="J93" s="256"/>
      <c r="K93" s="250"/>
      <c r="M93" s="251" t="s">
        <v>397</v>
      </c>
      <c r="O93" s="240"/>
    </row>
    <row r="94" spans="1:15" ht="12.75">
      <c r="A94" s="249"/>
      <c r="B94" s="252"/>
      <c r="C94" s="742" t="s">
        <v>258</v>
      </c>
      <c r="D94" s="741"/>
      <c r="E94" s="277">
        <v>1.5</v>
      </c>
      <c r="F94" s="663"/>
      <c r="G94" s="254"/>
      <c r="H94" s="255"/>
      <c r="I94" s="250"/>
      <c r="J94" s="256"/>
      <c r="K94" s="250"/>
      <c r="M94" s="251" t="s">
        <v>258</v>
      </c>
      <c r="O94" s="240"/>
    </row>
    <row r="95" spans="1:15" ht="12.75">
      <c r="A95" s="249"/>
      <c r="B95" s="252"/>
      <c r="C95" s="740" t="s">
        <v>398</v>
      </c>
      <c r="D95" s="741"/>
      <c r="E95" s="253">
        <v>0.6</v>
      </c>
      <c r="F95" s="663"/>
      <c r="G95" s="254"/>
      <c r="H95" s="255"/>
      <c r="I95" s="250"/>
      <c r="J95" s="256"/>
      <c r="K95" s="250"/>
      <c r="M95" s="251" t="s">
        <v>398</v>
      </c>
      <c r="O95" s="240"/>
    </row>
    <row r="96" spans="1:15" ht="12.75">
      <c r="A96" s="249"/>
      <c r="B96" s="252"/>
      <c r="C96" s="740" t="s">
        <v>399</v>
      </c>
      <c r="D96" s="741"/>
      <c r="E96" s="253">
        <v>0.9</v>
      </c>
      <c r="F96" s="663"/>
      <c r="G96" s="254"/>
      <c r="H96" s="255"/>
      <c r="I96" s="250"/>
      <c r="J96" s="256"/>
      <c r="K96" s="250"/>
      <c r="M96" s="251" t="s">
        <v>399</v>
      </c>
      <c r="O96" s="240"/>
    </row>
    <row r="97" spans="1:80" ht="12.75">
      <c r="A97" s="241">
        <v>23</v>
      </c>
      <c r="B97" s="242" t="s">
        <v>404</v>
      </c>
      <c r="C97" s="243" t="s">
        <v>405</v>
      </c>
      <c r="D97" s="244" t="s">
        <v>210</v>
      </c>
      <c r="E97" s="245">
        <v>3</v>
      </c>
      <c r="F97" s="662"/>
      <c r="G97" s="246">
        <f>E97*F97</f>
        <v>0</v>
      </c>
      <c r="H97" s="247">
        <v>0</v>
      </c>
      <c r="I97" s="248">
        <f>E97*H97</f>
        <v>0</v>
      </c>
      <c r="J97" s="247">
        <v>0</v>
      </c>
      <c r="K97" s="248">
        <f>E97*J97</f>
        <v>0</v>
      </c>
      <c r="O97" s="240">
        <v>2</v>
      </c>
      <c r="AA97" s="213">
        <v>1</v>
      </c>
      <c r="AB97" s="213">
        <v>1</v>
      </c>
      <c r="AC97" s="213">
        <v>1</v>
      </c>
      <c r="AZ97" s="213">
        <v>1</v>
      </c>
      <c r="BA97" s="213">
        <f>IF(AZ97=1,G97,0)</f>
        <v>0</v>
      </c>
      <c r="BB97" s="213">
        <f>IF(AZ97=2,G97,0)</f>
        <v>0</v>
      </c>
      <c r="BC97" s="213">
        <f>IF(AZ97=3,G97,0)</f>
        <v>0</v>
      </c>
      <c r="BD97" s="213">
        <f>IF(AZ97=4,G97,0)</f>
        <v>0</v>
      </c>
      <c r="BE97" s="213">
        <f>IF(AZ97=5,G97,0)</f>
        <v>0</v>
      </c>
      <c r="CA97" s="240">
        <v>1</v>
      </c>
      <c r="CB97" s="240">
        <v>1</v>
      </c>
    </row>
    <row r="98" spans="1:15" ht="12.75">
      <c r="A98" s="249"/>
      <c r="B98" s="252"/>
      <c r="C98" s="740" t="s">
        <v>331</v>
      </c>
      <c r="D98" s="741"/>
      <c r="E98" s="253">
        <v>0</v>
      </c>
      <c r="F98" s="663"/>
      <c r="G98" s="254"/>
      <c r="H98" s="255"/>
      <c r="I98" s="250"/>
      <c r="J98" s="256"/>
      <c r="K98" s="250"/>
      <c r="M98" s="251" t="s">
        <v>331</v>
      </c>
      <c r="O98" s="240"/>
    </row>
    <row r="99" spans="1:15" ht="12.75">
      <c r="A99" s="249"/>
      <c r="B99" s="252"/>
      <c r="C99" s="740" t="s">
        <v>396</v>
      </c>
      <c r="D99" s="741"/>
      <c r="E99" s="253">
        <v>0.6</v>
      </c>
      <c r="F99" s="663"/>
      <c r="G99" s="254"/>
      <c r="H99" s="255"/>
      <c r="I99" s="250"/>
      <c r="J99" s="256"/>
      <c r="K99" s="250"/>
      <c r="M99" s="251" t="s">
        <v>396</v>
      </c>
      <c r="O99" s="240"/>
    </row>
    <row r="100" spans="1:15" ht="12.75">
      <c r="A100" s="249"/>
      <c r="B100" s="252"/>
      <c r="C100" s="740" t="s">
        <v>397</v>
      </c>
      <c r="D100" s="741"/>
      <c r="E100" s="253">
        <v>0.9</v>
      </c>
      <c r="F100" s="663"/>
      <c r="G100" s="254"/>
      <c r="H100" s="255"/>
      <c r="I100" s="250"/>
      <c r="J100" s="256"/>
      <c r="K100" s="250"/>
      <c r="M100" s="251" t="s">
        <v>397</v>
      </c>
      <c r="O100" s="240"/>
    </row>
    <row r="101" spans="1:15" ht="12.75">
      <c r="A101" s="249"/>
      <c r="B101" s="252"/>
      <c r="C101" s="742" t="s">
        <v>258</v>
      </c>
      <c r="D101" s="741"/>
      <c r="E101" s="277">
        <v>1.5</v>
      </c>
      <c r="F101" s="663"/>
      <c r="G101" s="254"/>
      <c r="H101" s="255"/>
      <c r="I101" s="250"/>
      <c r="J101" s="256"/>
      <c r="K101" s="250"/>
      <c r="M101" s="251" t="s">
        <v>258</v>
      </c>
      <c r="O101" s="240"/>
    </row>
    <row r="102" spans="1:15" ht="12.75">
      <c r="A102" s="249"/>
      <c r="B102" s="252"/>
      <c r="C102" s="740" t="s">
        <v>398</v>
      </c>
      <c r="D102" s="741"/>
      <c r="E102" s="253">
        <v>0.6</v>
      </c>
      <c r="F102" s="663"/>
      <c r="G102" s="254"/>
      <c r="H102" s="255"/>
      <c r="I102" s="250"/>
      <c r="J102" s="256"/>
      <c r="K102" s="250"/>
      <c r="M102" s="251" t="s">
        <v>398</v>
      </c>
      <c r="O102" s="240"/>
    </row>
    <row r="103" spans="1:15" ht="12.75">
      <c r="A103" s="249"/>
      <c r="B103" s="252"/>
      <c r="C103" s="740" t="s">
        <v>399</v>
      </c>
      <c r="D103" s="741"/>
      <c r="E103" s="253">
        <v>0.9</v>
      </c>
      <c r="F103" s="663"/>
      <c r="G103" s="254"/>
      <c r="H103" s="255"/>
      <c r="I103" s="250"/>
      <c r="J103" s="256"/>
      <c r="K103" s="250"/>
      <c r="M103" s="251" t="s">
        <v>399</v>
      </c>
      <c r="O103" s="240"/>
    </row>
    <row r="104" spans="1:80" ht="12.75">
      <c r="A104" s="241">
        <v>24</v>
      </c>
      <c r="B104" s="242" t="s">
        <v>406</v>
      </c>
      <c r="C104" s="243" t="s">
        <v>407</v>
      </c>
      <c r="D104" s="244" t="s">
        <v>114</v>
      </c>
      <c r="E104" s="245">
        <v>1</v>
      </c>
      <c r="F104" s="662"/>
      <c r="G104" s="246">
        <f>E104*F104</f>
        <v>0</v>
      </c>
      <c r="H104" s="247">
        <v>0.00034</v>
      </c>
      <c r="I104" s="248">
        <f>E104*H104</f>
        <v>0.00034</v>
      </c>
      <c r="J104" s="247">
        <v>-0.138</v>
      </c>
      <c r="K104" s="248">
        <f>E104*J104</f>
        <v>-0.138</v>
      </c>
      <c r="O104" s="240">
        <v>2</v>
      </c>
      <c r="AA104" s="213">
        <v>1</v>
      </c>
      <c r="AB104" s="213">
        <v>1</v>
      </c>
      <c r="AC104" s="213">
        <v>1</v>
      </c>
      <c r="AZ104" s="213">
        <v>1</v>
      </c>
      <c r="BA104" s="213">
        <f>IF(AZ104=1,G104,0)</f>
        <v>0</v>
      </c>
      <c r="BB104" s="213">
        <f>IF(AZ104=2,G104,0)</f>
        <v>0</v>
      </c>
      <c r="BC104" s="213">
        <f>IF(AZ104=3,G104,0)</f>
        <v>0</v>
      </c>
      <c r="BD104" s="213">
        <f>IF(AZ104=4,G104,0)</f>
        <v>0</v>
      </c>
      <c r="BE104" s="213">
        <f>IF(AZ104=5,G104,0)</f>
        <v>0</v>
      </c>
      <c r="CA104" s="240">
        <v>1</v>
      </c>
      <c r="CB104" s="240">
        <v>1</v>
      </c>
    </row>
    <row r="105" spans="1:15" ht="12.75">
      <c r="A105" s="249"/>
      <c r="B105" s="252"/>
      <c r="C105" s="740" t="s">
        <v>331</v>
      </c>
      <c r="D105" s="741"/>
      <c r="E105" s="253">
        <v>0</v>
      </c>
      <c r="F105" s="663"/>
      <c r="G105" s="254"/>
      <c r="H105" s="255"/>
      <c r="I105" s="250"/>
      <c r="J105" s="256"/>
      <c r="K105" s="250"/>
      <c r="M105" s="251" t="s">
        <v>331</v>
      </c>
      <c r="O105" s="240"/>
    </row>
    <row r="106" spans="1:15" ht="12.75">
      <c r="A106" s="249"/>
      <c r="B106" s="252"/>
      <c r="C106" s="740" t="s">
        <v>408</v>
      </c>
      <c r="D106" s="741"/>
      <c r="E106" s="253">
        <v>1</v>
      </c>
      <c r="F106" s="663"/>
      <c r="G106" s="254"/>
      <c r="H106" s="255"/>
      <c r="I106" s="250"/>
      <c r="J106" s="256"/>
      <c r="K106" s="250"/>
      <c r="M106" s="251" t="s">
        <v>408</v>
      </c>
      <c r="O106" s="240"/>
    </row>
    <row r="107" spans="1:80" ht="12.75">
      <c r="A107" s="241">
        <v>25</v>
      </c>
      <c r="B107" s="242" t="s">
        <v>409</v>
      </c>
      <c r="C107" s="243" t="s">
        <v>410</v>
      </c>
      <c r="D107" s="244" t="s">
        <v>164</v>
      </c>
      <c r="E107" s="245">
        <v>1.1147</v>
      </c>
      <c r="F107" s="662"/>
      <c r="G107" s="246">
        <f>E107*F107</f>
        <v>0</v>
      </c>
      <c r="H107" s="247">
        <v>0.00182</v>
      </c>
      <c r="I107" s="248">
        <f>E107*H107</f>
        <v>0.0020287540000000002</v>
      </c>
      <c r="J107" s="247">
        <v>-1.8</v>
      </c>
      <c r="K107" s="248">
        <f>E107*J107</f>
        <v>-2.00646</v>
      </c>
      <c r="O107" s="240">
        <v>2</v>
      </c>
      <c r="AA107" s="213">
        <v>1</v>
      </c>
      <c r="AB107" s="213">
        <v>1</v>
      </c>
      <c r="AC107" s="213">
        <v>1</v>
      </c>
      <c r="AZ107" s="213">
        <v>1</v>
      </c>
      <c r="BA107" s="213">
        <f>IF(AZ107=1,G107,0)</f>
        <v>0</v>
      </c>
      <c r="BB107" s="213">
        <f>IF(AZ107=2,G107,0)</f>
        <v>0</v>
      </c>
      <c r="BC107" s="213">
        <f>IF(AZ107=3,G107,0)</f>
        <v>0</v>
      </c>
      <c r="BD107" s="213">
        <f>IF(AZ107=4,G107,0)</f>
        <v>0</v>
      </c>
      <c r="BE107" s="213">
        <f>IF(AZ107=5,G107,0)</f>
        <v>0</v>
      </c>
      <c r="CA107" s="240">
        <v>1</v>
      </c>
      <c r="CB107" s="240">
        <v>1</v>
      </c>
    </row>
    <row r="108" spans="1:15" ht="12.75">
      <c r="A108" s="249"/>
      <c r="B108" s="252"/>
      <c r="C108" s="740" t="s">
        <v>331</v>
      </c>
      <c r="D108" s="741"/>
      <c r="E108" s="253">
        <v>0</v>
      </c>
      <c r="F108" s="663"/>
      <c r="G108" s="254"/>
      <c r="H108" s="255"/>
      <c r="I108" s="250"/>
      <c r="J108" s="256"/>
      <c r="K108" s="250"/>
      <c r="M108" s="251" t="s">
        <v>331</v>
      </c>
      <c r="O108" s="240"/>
    </row>
    <row r="109" spans="1:15" ht="12.75">
      <c r="A109" s="249"/>
      <c r="B109" s="252"/>
      <c r="C109" s="740" t="s">
        <v>411</v>
      </c>
      <c r="D109" s="741"/>
      <c r="E109" s="253">
        <v>0.3081</v>
      </c>
      <c r="F109" s="663"/>
      <c r="G109" s="254"/>
      <c r="H109" s="255"/>
      <c r="I109" s="250"/>
      <c r="J109" s="256"/>
      <c r="K109" s="250"/>
      <c r="M109" s="251" t="s">
        <v>411</v>
      </c>
      <c r="O109" s="240"/>
    </row>
    <row r="110" spans="1:15" ht="12.75">
      <c r="A110" s="249"/>
      <c r="B110" s="252"/>
      <c r="C110" s="740" t="s">
        <v>412</v>
      </c>
      <c r="D110" s="741"/>
      <c r="E110" s="253">
        <v>0.0967</v>
      </c>
      <c r="F110" s="663"/>
      <c r="G110" s="254"/>
      <c r="H110" s="255"/>
      <c r="I110" s="250"/>
      <c r="J110" s="256"/>
      <c r="K110" s="250"/>
      <c r="M110" s="251" t="s">
        <v>412</v>
      </c>
      <c r="O110" s="240"/>
    </row>
    <row r="111" spans="1:15" ht="12.75">
      <c r="A111" s="249"/>
      <c r="B111" s="252"/>
      <c r="C111" s="742" t="s">
        <v>258</v>
      </c>
      <c r="D111" s="741"/>
      <c r="E111" s="277">
        <v>0.4048</v>
      </c>
      <c r="F111" s="663"/>
      <c r="G111" s="254"/>
      <c r="H111" s="255"/>
      <c r="I111" s="250"/>
      <c r="J111" s="256"/>
      <c r="K111" s="250"/>
      <c r="M111" s="251" t="s">
        <v>258</v>
      </c>
      <c r="O111" s="240"/>
    </row>
    <row r="112" spans="1:15" ht="12.75">
      <c r="A112" s="249"/>
      <c r="B112" s="252"/>
      <c r="C112" s="740" t="s">
        <v>413</v>
      </c>
      <c r="D112" s="741"/>
      <c r="E112" s="253">
        <v>0.1002</v>
      </c>
      <c r="F112" s="663"/>
      <c r="G112" s="254"/>
      <c r="H112" s="255"/>
      <c r="I112" s="250"/>
      <c r="J112" s="256"/>
      <c r="K112" s="250"/>
      <c r="M112" s="251" t="s">
        <v>413</v>
      </c>
      <c r="O112" s="240"/>
    </row>
    <row r="113" spans="1:15" ht="12.75">
      <c r="A113" s="249"/>
      <c r="B113" s="252"/>
      <c r="C113" s="740" t="s">
        <v>414</v>
      </c>
      <c r="D113" s="741"/>
      <c r="E113" s="253">
        <v>0.2246</v>
      </c>
      <c r="F113" s="663"/>
      <c r="G113" s="254"/>
      <c r="H113" s="255"/>
      <c r="I113" s="250"/>
      <c r="J113" s="256"/>
      <c r="K113" s="250"/>
      <c r="M113" s="251" t="s">
        <v>414</v>
      </c>
      <c r="O113" s="240"/>
    </row>
    <row r="114" spans="1:15" ht="12.75">
      <c r="A114" s="249"/>
      <c r="B114" s="252"/>
      <c r="C114" s="740" t="s">
        <v>415</v>
      </c>
      <c r="D114" s="741"/>
      <c r="E114" s="253">
        <v>0.3851</v>
      </c>
      <c r="F114" s="663"/>
      <c r="G114" s="254"/>
      <c r="H114" s="255"/>
      <c r="I114" s="250"/>
      <c r="J114" s="256"/>
      <c r="K114" s="250"/>
      <c r="M114" s="251" t="s">
        <v>415</v>
      </c>
      <c r="O114" s="240"/>
    </row>
    <row r="115" spans="1:80" ht="12.75">
      <c r="A115" s="241">
        <v>26</v>
      </c>
      <c r="B115" s="242" t="s">
        <v>416</v>
      </c>
      <c r="C115" s="243" t="s">
        <v>417</v>
      </c>
      <c r="D115" s="244" t="s">
        <v>114</v>
      </c>
      <c r="E115" s="245">
        <v>2</v>
      </c>
      <c r="F115" s="662"/>
      <c r="G115" s="246">
        <f>E115*F115</f>
        <v>0</v>
      </c>
      <c r="H115" s="247">
        <v>0.00133</v>
      </c>
      <c r="I115" s="248">
        <f>E115*H115</f>
        <v>0.00266</v>
      </c>
      <c r="J115" s="247">
        <v>-0.054</v>
      </c>
      <c r="K115" s="248">
        <f>E115*J115</f>
        <v>-0.108</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2"/>
      <c r="C116" s="740" t="s">
        <v>331</v>
      </c>
      <c r="D116" s="741"/>
      <c r="E116" s="253">
        <v>0</v>
      </c>
      <c r="F116" s="663"/>
      <c r="G116" s="254"/>
      <c r="H116" s="255"/>
      <c r="I116" s="250"/>
      <c r="J116" s="256"/>
      <c r="K116" s="250"/>
      <c r="M116" s="251" t="s">
        <v>331</v>
      </c>
      <c r="O116" s="240"/>
    </row>
    <row r="117" spans="1:15" ht="12.75">
      <c r="A117" s="249"/>
      <c r="B117" s="252"/>
      <c r="C117" s="740" t="s">
        <v>418</v>
      </c>
      <c r="D117" s="741"/>
      <c r="E117" s="253">
        <v>1</v>
      </c>
      <c r="F117" s="663"/>
      <c r="G117" s="254"/>
      <c r="H117" s="255"/>
      <c r="I117" s="250"/>
      <c r="J117" s="256"/>
      <c r="K117" s="250"/>
      <c r="M117" s="251" t="s">
        <v>418</v>
      </c>
      <c r="O117" s="240"/>
    </row>
    <row r="118" spans="1:15" ht="12.75">
      <c r="A118" s="249"/>
      <c r="B118" s="252"/>
      <c r="C118" s="740" t="s">
        <v>419</v>
      </c>
      <c r="D118" s="741"/>
      <c r="E118" s="253">
        <v>1</v>
      </c>
      <c r="F118" s="663"/>
      <c r="G118" s="254"/>
      <c r="H118" s="255"/>
      <c r="I118" s="250"/>
      <c r="J118" s="256"/>
      <c r="K118" s="250"/>
      <c r="M118" s="251" t="s">
        <v>419</v>
      </c>
      <c r="O118" s="240"/>
    </row>
    <row r="119" spans="1:80" ht="12.75">
      <c r="A119" s="241">
        <v>27</v>
      </c>
      <c r="B119" s="242" t="s">
        <v>420</v>
      </c>
      <c r="C119" s="243" t="s">
        <v>421</v>
      </c>
      <c r="D119" s="244" t="s">
        <v>164</v>
      </c>
      <c r="E119" s="245">
        <v>0.1948</v>
      </c>
      <c r="F119" s="662"/>
      <c r="G119" s="246">
        <f>E119*F119</f>
        <v>0</v>
      </c>
      <c r="H119" s="247">
        <v>0</v>
      </c>
      <c r="I119" s="248">
        <f>E119*H119</f>
        <v>0</v>
      </c>
      <c r="J119" s="247">
        <v>-2.1</v>
      </c>
      <c r="K119" s="248">
        <f>E119*J119</f>
        <v>-0.40908</v>
      </c>
      <c r="O119" s="240">
        <v>2</v>
      </c>
      <c r="AA119" s="213">
        <v>1</v>
      </c>
      <c r="AB119" s="213">
        <v>1</v>
      </c>
      <c r="AC119" s="213">
        <v>1</v>
      </c>
      <c r="AZ119" s="213">
        <v>1</v>
      </c>
      <c r="BA119" s="213">
        <f>IF(AZ119=1,G119,0)</f>
        <v>0</v>
      </c>
      <c r="BB119" s="213">
        <f>IF(AZ119=2,G119,0)</f>
        <v>0</v>
      </c>
      <c r="BC119" s="213">
        <f>IF(AZ119=3,G119,0)</f>
        <v>0</v>
      </c>
      <c r="BD119" s="213">
        <f>IF(AZ119=4,G119,0)</f>
        <v>0</v>
      </c>
      <c r="BE119" s="213">
        <f>IF(AZ119=5,G119,0)</f>
        <v>0</v>
      </c>
      <c r="CA119" s="240">
        <v>1</v>
      </c>
      <c r="CB119" s="240">
        <v>1</v>
      </c>
    </row>
    <row r="120" spans="1:15" ht="12.75">
      <c r="A120" s="249"/>
      <c r="B120" s="252"/>
      <c r="C120" s="740" t="s">
        <v>331</v>
      </c>
      <c r="D120" s="741"/>
      <c r="E120" s="253">
        <v>0</v>
      </c>
      <c r="F120" s="663"/>
      <c r="G120" s="254"/>
      <c r="H120" s="255"/>
      <c r="I120" s="250"/>
      <c r="J120" s="256"/>
      <c r="K120" s="250"/>
      <c r="M120" s="251" t="s">
        <v>331</v>
      </c>
      <c r="O120" s="240"/>
    </row>
    <row r="121" spans="1:15" ht="12.75">
      <c r="A121" s="249"/>
      <c r="B121" s="252"/>
      <c r="C121" s="740" t="s">
        <v>422</v>
      </c>
      <c r="D121" s="741"/>
      <c r="E121" s="253">
        <v>0.0806</v>
      </c>
      <c r="F121" s="663"/>
      <c r="G121" s="254"/>
      <c r="H121" s="255"/>
      <c r="I121" s="250"/>
      <c r="J121" s="256"/>
      <c r="K121" s="250"/>
      <c r="M121" s="251" t="s">
        <v>422</v>
      </c>
      <c r="O121" s="240"/>
    </row>
    <row r="122" spans="1:15" ht="12.75">
      <c r="A122" s="249"/>
      <c r="B122" s="252"/>
      <c r="C122" s="742" t="s">
        <v>258</v>
      </c>
      <c r="D122" s="741"/>
      <c r="E122" s="277">
        <v>0.0806</v>
      </c>
      <c r="F122" s="663"/>
      <c r="G122" s="254"/>
      <c r="H122" s="255"/>
      <c r="I122" s="250"/>
      <c r="J122" s="256"/>
      <c r="K122" s="250"/>
      <c r="M122" s="251" t="s">
        <v>258</v>
      </c>
      <c r="O122" s="240"/>
    </row>
    <row r="123" spans="1:15" ht="12.75">
      <c r="A123" s="249"/>
      <c r="B123" s="252"/>
      <c r="C123" s="740" t="s">
        <v>423</v>
      </c>
      <c r="D123" s="741"/>
      <c r="E123" s="253">
        <v>0.0336</v>
      </c>
      <c r="F123" s="663"/>
      <c r="G123" s="254"/>
      <c r="H123" s="255"/>
      <c r="I123" s="250"/>
      <c r="J123" s="256"/>
      <c r="K123" s="250"/>
      <c r="M123" s="251" t="s">
        <v>423</v>
      </c>
      <c r="O123" s="240"/>
    </row>
    <row r="124" spans="1:15" ht="12.75">
      <c r="A124" s="249"/>
      <c r="B124" s="252"/>
      <c r="C124" s="740" t="s">
        <v>424</v>
      </c>
      <c r="D124" s="741"/>
      <c r="E124" s="253">
        <v>0.0806</v>
      </c>
      <c r="F124" s="663"/>
      <c r="G124" s="254"/>
      <c r="H124" s="255"/>
      <c r="I124" s="250"/>
      <c r="J124" s="256"/>
      <c r="K124" s="250"/>
      <c r="M124" s="251" t="s">
        <v>424</v>
      </c>
      <c r="O124" s="240"/>
    </row>
    <row r="125" spans="1:15" ht="12.75">
      <c r="A125" s="249"/>
      <c r="B125" s="252"/>
      <c r="C125" s="742" t="s">
        <v>258</v>
      </c>
      <c r="D125" s="741"/>
      <c r="E125" s="277">
        <v>0.1142</v>
      </c>
      <c r="F125" s="663"/>
      <c r="G125" s="254"/>
      <c r="H125" s="255"/>
      <c r="I125" s="250"/>
      <c r="J125" s="256"/>
      <c r="K125" s="250"/>
      <c r="M125" s="251" t="s">
        <v>258</v>
      </c>
      <c r="O125" s="240"/>
    </row>
    <row r="126" spans="1:80" ht="12.75">
      <c r="A126" s="241">
        <v>28</v>
      </c>
      <c r="B126" s="242" t="s">
        <v>425</v>
      </c>
      <c r="C126" s="243" t="s">
        <v>426</v>
      </c>
      <c r="D126" s="244" t="s">
        <v>210</v>
      </c>
      <c r="E126" s="245">
        <v>1.8</v>
      </c>
      <c r="F126" s="662"/>
      <c r="G126" s="246">
        <f>E126*F126</f>
        <v>0</v>
      </c>
      <c r="H126" s="247">
        <v>0</v>
      </c>
      <c r="I126" s="248">
        <f>E126*H126</f>
        <v>0</v>
      </c>
      <c r="J126" s="247"/>
      <c r="K126" s="248">
        <f>E126*J126</f>
        <v>0</v>
      </c>
      <c r="O126" s="240">
        <v>2</v>
      </c>
      <c r="AA126" s="213">
        <v>12</v>
      </c>
      <c r="AB126" s="213">
        <v>0</v>
      </c>
      <c r="AC126" s="213">
        <v>47</v>
      </c>
      <c r="AZ126" s="213">
        <v>1</v>
      </c>
      <c r="BA126" s="213">
        <f>IF(AZ126=1,G126,0)</f>
        <v>0</v>
      </c>
      <c r="BB126" s="213">
        <f>IF(AZ126=2,G126,0)</f>
        <v>0</v>
      </c>
      <c r="BC126" s="213">
        <f>IF(AZ126=3,G126,0)</f>
        <v>0</v>
      </c>
      <c r="BD126" s="213">
        <f>IF(AZ126=4,G126,0)</f>
        <v>0</v>
      </c>
      <c r="BE126" s="213">
        <f>IF(AZ126=5,G126,0)</f>
        <v>0</v>
      </c>
      <c r="CA126" s="240">
        <v>12</v>
      </c>
      <c r="CB126" s="240">
        <v>0</v>
      </c>
    </row>
    <row r="127" spans="1:15" ht="12.75">
      <c r="A127" s="249"/>
      <c r="B127" s="252"/>
      <c r="C127" s="740" t="s">
        <v>331</v>
      </c>
      <c r="D127" s="741"/>
      <c r="E127" s="253">
        <v>0</v>
      </c>
      <c r="F127" s="663"/>
      <c r="G127" s="254"/>
      <c r="H127" s="255"/>
      <c r="I127" s="250"/>
      <c r="J127" s="256"/>
      <c r="K127" s="250"/>
      <c r="M127" s="251" t="s">
        <v>331</v>
      </c>
      <c r="O127" s="240"/>
    </row>
    <row r="128" spans="1:15" ht="12.75">
      <c r="A128" s="249"/>
      <c r="B128" s="252"/>
      <c r="C128" s="740" t="s">
        <v>397</v>
      </c>
      <c r="D128" s="741"/>
      <c r="E128" s="253">
        <v>0.9</v>
      </c>
      <c r="F128" s="663"/>
      <c r="G128" s="254"/>
      <c r="H128" s="255"/>
      <c r="I128" s="250"/>
      <c r="J128" s="256"/>
      <c r="K128" s="250"/>
      <c r="M128" s="251" t="s">
        <v>397</v>
      </c>
      <c r="O128" s="240"/>
    </row>
    <row r="129" spans="1:15" ht="12.75">
      <c r="A129" s="249"/>
      <c r="B129" s="252"/>
      <c r="C129" s="740" t="s">
        <v>399</v>
      </c>
      <c r="D129" s="741"/>
      <c r="E129" s="253">
        <v>0.9</v>
      </c>
      <c r="F129" s="663"/>
      <c r="G129" s="254"/>
      <c r="H129" s="255"/>
      <c r="I129" s="250"/>
      <c r="J129" s="256"/>
      <c r="K129" s="250"/>
      <c r="M129" s="251" t="s">
        <v>399</v>
      </c>
      <c r="O129" s="240"/>
    </row>
    <row r="130" spans="1:57" ht="12.75">
      <c r="A130" s="257"/>
      <c r="B130" s="258" t="s">
        <v>102</v>
      </c>
      <c r="C130" s="259" t="s">
        <v>238</v>
      </c>
      <c r="D130" s="260"/>
      <c r="E130" s="261"/>
      <c r="F130" s="664"/>
      <c r="G130" s="263">
        <f>SUM(G75:G129)</f>
        <v>0</v>
      </c>
      <c r="H130" s="264"/>
      <c r="I130" s="265">
        <f>SUM(I75:I129)</f>
        <v>0.009108754</v>
      </c>
      <c r="J130" s="264"/>
      <c r="K130" s="265">
        <f>SUM(K75:K129)</f>
        <v>-2.6679600000000003</v>
      </c>
      <c r="O130" s="240">
        <v>4</v>
      </c>
      <c r="BA130" s="266">
        <f>SUM(BA75:BA129)</f>
        <v>0</v>
      </c>
      <c r="BB130" s="266">
        <f>SUM(BB75:BB129)</f>
        <v>0</v>
      </c>
      <c r="BC130" s="266">
        <f>SUM(BC75:BC129)</f>
        <v>0</v>
      </c>
      <c r="BD130" s="266">
        <f>SUM(BD75:BD129)</f>
        <v>0</v>
      </c>
      <c r="BE130" s="266">
        <f>SUM(BE75:BE129)</f>
        <v>0</v>
      </c>
    </row>
    <row r="131" spans="1:15" ht="12.75">
      <c r="A131" s="230" t="s">
        <v>98</v>
      </c>
      <c r="B131" s="231" t="s">
        <v>241</v>
      </c>
      <c r="C131" s="232" t="s">
        <v>242</v>
      </c>
      <c r="D131" s="233"/>
      <c r="E131" s="234"/>
      <c r="F131" s="665"/>
      <c r="G131" s="235"/>
      <c r="H131" s="236"/>
      <c r="I131" s="237"/>
      <c r="J131" s="238"/>
      <c r="K131" s="239"/>
      <c r="O131" s="240">
        <v>1</v>
      </c>
    </row>
    <row r="132" spans="1:80" ht="12.75">
      <c r="A132" s="241">
        <v>29</v>
      </c>
      <c r="B132" s="242" t="s">
        <v>427</v>
      </c>
      <c r="C132" s="243" t="s">
        <v>428</v>
      </c>
      <c r="D132" s="244" t="s">
        <v>246</v>
      </c>
      <c r="E132" s="245">
        <v>16.488880454</v>
      </c>
      <c r="F132" s="662"/>
      <c r="G132" s="246">
        <f>E132*F132</f>
        <v>0</v>
      </c>
      <c r="H132" s="247">
        <v>0</v>
      </c>
      <c r="I132" s="248">
        <f>E132*H132</f>
        <v>0</v>
      </c>
      <c r="J132" s="247"/>
      <c r="K132" s="248">
        <f>E132*J132</f>
        <v>0</v>
      </c>
      <c r="O132" s="240">
        <v>2</v>
      </c>
      <c r="AA132" s="213">
        <v>7</v>
      </c>
      <c r="AB132" s="213">
        <v>1</v>
      </c>
      <c r="AC132" s="213">
        <v>2</v>
      </c>
      <c r="AZ132" s="213">
        <v>1</v>
      </c>
      <c r="BA132" s="213">
        <f>IF(AZ132=1,G132,0)</f>
        <v>0</v>
      </c>
      <c r="BB132" s="213">
        <f>IF(AZ132=2,G132,0)</f>
        <v>0</v>
      </c>
      <c r="BC132" s="213">
        <f>IF(AZ132=3,G132,0)</f>
        <v>0</v>
      </c>
      <c r="BD132" s="213">
        <f>IF(AZ132=4,G132,0)</f>
        <v>0</v>
      </c>
      <c r="BE132" s="213">
        <f>IF(AZ132=5,G132,0)</f>
        <v>0</v>
      </c>
      <c r="CA132" s="240">
        <v>7</v>
      </c>
      <c r="CB132" s="240">
        <v>1</v>
      </c>
    </row>
    <row r="133" spans="1:57" ht="12.75">
      <c r="A133" s="257"/>
      <c r="B133" s="258" t="s">
        <v>102</v>
      </c>
      <c r="C133" s="259" t="s">
        <v>243</v>
      </c>
      <c r="D133" s="260"/>
      <c r="E133" s="261"/>
      <c r="F133" s="664"/>
      <c r="G133" s="263">
        <f>SUM(G131:G132)</f>
        <v>0</v>
      </c>
      <c r="H133" s="264"/>
      <c r="I133" s="265">
        <f>SUM(I131:I132)</f>
        <v>0</v>
      </c>
      <c r="J133" s="264"/>
      <c r="K133" s="265">
        <f>SUM(K131:K132)</f>
        <v>0</v>
      </c>
      <c r="O133" s="240">
        <v>4</v>
      </c>
      <c r="BA133" s="266">
        <f>SUM(BA131:BA132)</f>
        <v>0</v>
      </c>
      <c r="BB133" s="266">
        <f>SUM(BB131:BB132)</f>
        <v>0</v>
      </c>
      <c r="BC133" s="266">
        <f>SUM(BC131:BC132)</f>
        <v>0</v>
      </c>
      <c r="BD133" s="266">
        <f>SUM(BD131:BD132)</f>
        <v>0</v>
      </c>
      <c r="BE133" s="266">
        <f>SUM(BE131:BE132)</f>
        <v>0</v>
      </c>
    </row>
    <row r="134" spans="1:15" ht="12.75">
      <c r="A134" s="230" t="s">
        <v>98</v>
      </c>
      <c r="B134" s="231" t="s">
        <v>429</v>
      </c>
      <c r="C134" s="232" t="s">
        <v>430</v>
      </c>
      <c r="D134" s="233"/>
      <c r="E134" s="234"/>
      <c r="F134" s="665"/>
      <c r="G134" s="235"/>
      <c r="H134" s="236"/>
      <c r="I134" s="237"/>
      <c r="J134" s="238"/>
      <c r="K134" s="239"/>
      <c r="O134" s="240">
        <v>1</v>
      </c>
    </row>
    <row r="135" spans="1:80" ht="22.5">
      <c r="A135" s="241">
        <v>30</v>
      </c>
      <c r="B135" s="242" t="s">
        <v>432</v>
      </c>
      <c r="C135" s="243" t="s">
        <v>433</v>
      </c>
      <c r="D135" s="244" t="s">
        <v>151</v>
      </c>
      <c r="E135" s="245">
        <v>0.9136</v>
      </c>
      <c r="F135" s="662"/>
      <c r="G135" s="246">
        <f>E135*F135</f>
        <v>0</v>
      </c>
      <c r="H135" s="247">
        <v>0</v>
      </c>
      <c r="I135" s="248">
        <f>E135*H135</f>
        <v>0</v>
      </c>
      <c r="J135" s="247">
        <v>-0.006</v>
      </c>
      <c r="K135" s="248">
        <f>E135*J135</f>
        <v>-0.0054816</v>
      </c>
      <c r="O135" s="240">
        <v>2</v>
      </c>
      <c r="AA135" s="213">
        <v>1</v>
      </c>
      <c r="AB135" s="213">
        <v>7</v>
      </c>
      <c r="AC135" s="213">
        <v>7</v>
      </c>
      <c r="AZ135" s="213">
        <v>2</v>
      </c>
      <c r="BA135" s="213">
        <f>IF(AZ135=1,G135,0)</f>
        <v>0</v>
      </c>
      <c r="BB135" s="213">
        <f>IF(AZ135=2,G135,0)</f>
        <v>0</v>
      </c>
      <c r="BC135" s="213">
        <f>IF(AZ135=3,G135,0)</f>
        <v>0</v>
      </c>
      <c r="BD135" s="213">
        <f>IF(AZ135=4,G135,0)</f>
        <v>0</v>
      </c>
      <c r="BE135" s="213">
        <f>IF(AZ135=5,G135,0)</f>
        <v>0</v>
      </c>
      <c r="CA135" s="240">
        <v>1</v>
      </c>
      <c r="CB135" s="240">
        <v>7</v>
      </c>
    </row>
    <row r="136" spans="1:15" ht="12.75">
      <c r="A136" s="249"/>
      <c r="B136" s="252"/>
      <c r="C136" s="740" t="s">
        <v>331</v>
      </c>
      <c r="D136" s="741"/>
      <c r="E136" s="253">
        <v>0</v>
      </c>
      <c r="F136" s="663"/>
      <c r="G136" s="254"/>
      <c r="H136" s="255"/>
      <c r="I136" s="250"/>
      <c r="J136" s="256"/>
      <c r="K136" s="250"/>
      <c r="M136" s="251" t="s">
        <v>331</v>
      </c>
      <c r="O136" s="240"/>
    </row>
    <row r="137" spans="1:15" ht="12.75">
      <c r="A137" s="249"/>
      <c r="B137" s="252"/>
      <c r="C137" s="740" t="s">
        <v>434</v>
      </c>
      <c r="D137" s="741"/>
      <c r="E137" s="253">
        <v>0.2688</v>
      </c>
      <c r="F137" s="663"/>
      <c r="G137" s="254"/>
      <c r="H137" s="255"/>
      <c r="I137" s="250"/>
      <c r="J137" s="256"/>
      <c r="K137" s="250"/>
      <c r="M137" s="251" t="s">
        <v>434</v>
      </c>
      <c r="O137" s="240"/>
    </row>
    <row r="138" spans="1:15" ht="12.75">
      <c r="A138" s="249"/>
      <c r="B138" s="252"/>
      <c r="C138" s="740" t="s">
        <v>435</v>
      </c>
      <c r="D138" s="741"/>
      <c r="E138" s="253">
        <v>0.6448</v>
      </c>
      <c r="F138" s="663"/>
      <c r="G138" s="254"/>
      <c r="H138" s="255"/>
      <c r="I138" s="250"/>
      <c r="J138" s="256"/>
      <c r="K138" s="250"/>
      <c r="M138" s="251" t="s">
        <v>435</v>
      </c>
      <c r="O138" s="240"/>
    </row>
    <row r="139" spans="1:80" ht="12.75">
      <c r="A139" s="241">
        <v>31</v>
      </c>
      <c r="B139" s="242" t="s">
        <v>436</v>
      </c>
      <c r="C139" s="243" t="s">
        <v>437</v>
      </c>
      <c r="D139" s="244" t="s">
        <v>114</v>
      </c>
      <c r="E139" s="245">
        <v>4</v>
      </c>
      <c r="F139" s="662"/>
      <c r="G139" s="246">
        <f>E139*F139</f>
        <v>0</v>
      </c>
      <c r="H139" s="247">
        <v>0</v>
      </c>
      <c r="I139" s="248">
        <f>E139*H139</f>
        <v>0</v>
      </c>
      <c r="J139" s="247">
        <v>-0.0003</v>
      </c>
      <c r="K139" s="248">
        <f>E139*J139</f>
        <v>-0.0012</v>
      </c>
      <c r="O139" s="240">
        <v>2</v>
      </c>
      <c r="AA139" s="213">
        <v>1</v>
      </c>
      <c r="AB139" s="213">
        <v>7</v>
      </c>
      <c r="AC139" s="213">
        <v>7</v>
      </c>
      <c r="AZ139" s="213">
        <v>2</v>
      </c>
      <c r="BA139" s="213">
        <f>IF(AZ139=1,G139,0)</f>
        <v>0</v>
      </c>
      <c r="BB139" s="213">
        <f>IF(AZ139=2,G139,0)</f>
        <v>0</v>
      </c>
      <c r="BC139" s="213">
        <f>IF(AZ139=3,G139,0)</f>
        <v>0</v>
      </c>
      <c r="BD139" s="213">
        <f>IF(AZ139=4,G139,0)</f>
        <v>0</v>
      </c>
      <c r="BE139" s="213">
        <f>IF(AZ139=5,G139,0)</f>
        <v>0</v>
      </c>
      <c r="CA139" s="240">
        <v>1</v>
      </c>
      <c r="CB139" s="240">
        <v>7</v>
      </c>
    </row>
    <row r="140" spans="1:15" ht="12.75">
      <c r="A140" s="249"/>
      <c r="B140" s="252"/>
      <c r="C140" s="740" t="s">
        <v>331</v>
      </c>
      <c r="D140" s="741"/>
      <c r="E140" s="253">
        <v>0</v>
      </c>
      <c r="F140" s="663"/>
      <c r="G140" s="254"/>
      <c r="H140" s="255"/>
      <c r="I140" s="250"/>
      <c r="J140" s="256"/>
      <c r="K140" s="250"/>
      <c r="M140" s="251" t="s">
        <v>331</v>
      </c>
      <c r="O140" s="240"/>
    </row>
    <row r="141" spans="1:15" ht="12.75">
      <c r="A141" s="249"/>
      <c r="B141" s="252"/>
      <c r="C141" s="740" t="s">
        <v>354</v>
      </c>
      <c r="D141" s="741"/>
      <c r="E141" s="253">
        <v>4</v>
      </c>
      <c r="F141" s="663"/>
      <c r="G141" s="254"/>
      <c r="H141" s="255"/>
      <c r="I141" s="250"/>
      <c r="J141" s="256"/>
      <c r="K141" s="250"/>
      <c r="M141" s="251" t="s">
        <v>354</v>
      </c>
      <c r="O141" s="240"/>
    </row>
    <row r="142" spans="1:80" ht="22.5">
      <c r="A142" s="241">
        <v>32</v>
      </c>
      <c r="B142" s="242" t="s">
        <v>438</v>
      </c>
      <c r="C142" s="243" t="s">
        <v>439</v>
      </c>
      <c r="D142" s="244" t="s">
        <v>151</v>
      </c>
      <c r="E142" s="245">
        <v>4</v>
      </c>
      <c r="F142" s="662"/>
      <c r="G142" s="246">
        <f>E142*F142</f>
        <v>0</v>
      </c>
      <c r="H142" s="247">
        <v>0.0022</v>
      </c>
      <c r="I142" s="248">
        <f>E142*H142</f>
        <v>0.0088</v>
      </c>
      <c r="J142" s="247">
        <v>0</v>
      </c>
      <c r="K142" s="248">
        <f>E142*J142</f>
        <v>0</v>
      </c>
      <c r="O142" s="240">
        <v>2</v>
      </c>
      <c r="AA142" s="213">
        <v>1</v>
      </c>
      <c r="AB142" s="213">
        <v>7</v>
      </c>
      <c r="AC142" s="213">
        <v>7</v>
      </c>
      <c r="AZ142" s="213">
        <v>2</v>
      </c>
      <c r="BA142" s="213">
        <f>IF(AZ142=1,G142,0)</f>
        <v>0</v>
      </c>
      <c r="BB142" s="213">
        <f>IF(AZ142=2,G142,0)</f>
        <v>0</v>
      </c>
      <c r="BC142" s="213">
        <f>IF(AZ142=3,G142,0)</f>
        <v>0</v>
      </c>
      <c r="BD142" s="213">
        <f>IF(AZ142=4,G142,0)</f>
        <v>0</v>
      </c>
      <c r="BE142" s="213">
        <f>IF(AZ142=5,G142,0)</f>
        <v>0</v>
      </c>
      <c r="CA142" s="240">
        <v>1</v>
      </c>
      <c r="CB142" s="240">
        <v>7</v>
      </c>
    </row>
    <row r="143" spans="1:15" ht="12.75">
      <c r="A143" s="249"/>
      <c r="B143" s="252"/>
      <c r="C143" s="740" t="s">
        <v>331</v>
      </c>
      <c r="D143" s="741"/>
      <c r="E143" s="253">
        <v>0</v>
      </c>
      <c r="F143" s="663"/>
      <c r="G143" s="254"/>
      <c r="H143" s="255"/>
      <c r="I143" s="250"/>
      <c r="J143" s="256"/>
      <c r="K143" s="250"/>
      <c r="M143" s="251" t="s">
        <v>331</v>
      </c>
      <c r="O143" s="240"/>
    </row>
    <row r="144" spans="1:15" ht="12.75">
      <c r="A144" s="249"/>
      <c r="B144" s="252"/>
      <c r="C144" s="740" t="s">
        <v>440</v>
      </c>
      <c r="D144" s="741"/>
      <c r="E144" s="253">
        <v>4</v>
      </c>
      <c r="F144" s="663"/>
      <c r="G144" s="254"/>
      <c r="H144" s="255"/>
      <c r="I144" s="250"/>
      <c r="J144" s="256"/>
      <c r="K144" s="250"/>
      <c r="M144" s="251" t="s">
        <v>440</v>
      </c>
      <c r="O144" s="240"/>
    </row>
    <row r="145" spans="1:80" ht="22.5">
      <c r="A145" s="241">
        <v>33</v>
      </c>
      <c r="B145" s="242" t="s">
        <v>441</v>
      </c>
      <c r="C145" s="243" t="s">
        <v>442</v>
      </c>
      <c r="D145" s="244" t="s">
        <v>151</v>
      </c>
      <c r="E145" s="245">
        <v>4</v>
      </c>
      <c r="F145" s="662"/>
      <c r="G145" s="246">
        <f>E145*F145</f>
        <v>0</v>
      </c>
      <c r="H145" s="247">
        <v>0.00023</v>
      </c>
      <c r="I145" s="248">
        <f>E145*H145</f>
        <v>0.00092</v>
      </c>
      <c r="J145" s="247">
        <v>0</v>
      </c>
      <c r="K145" s="248">
        <f>E145*J145</f>
        <v>0</v>
      </c>
      <c r="O145" s="240">
        <v>2</v>
      </c>
      <c r="AA145" s="213">
        <v>1</v>
      </c>
      <c r="AB145" s="213">
        <v>7</v>
      </c>
      <c r="AC145" s="213">
        <v>7</v>
      </c>
      <c r="AZ145" s="213">
        <v>2</v>
      </c>
      <c r="BA145" s="213">
        <f>IF(AZ145=1,G145,0)</f>
        <v>0</v>
      </c>
      <c r="BB145" s="213">
        <f>IF(AZ145=2,G145,0)</f>
        <v>0</v>
      </c>
      <c r="BC145" s="213">
        <f>IF(AZ145=3,G145,0)</f>
        <v>0</v>
      </c>
      <c r="BD145" s="213">
        <f>IF(AZ145=4,G145,0)</f>
        <v>0</v>
      </c>
      <c r="BE145" s="213">
        <f>IF(AZ145=5,G145,0)</f>
        <v>0</v>
      </c>
      <c r="CA145" s="240">
        <v>1</v>
      </c>
      <c r="CB145" s="240">
        <v>7</v>
      </c>
    </row>
    <row r="146" spans="1:15" ht="12.75">
      <c r="A146" s="249"/>
      <c r="B146" s="252"/>
      <c r="C146" s="740" t="s">
        <v>331</v>
      </c>
      <c r="D146" s="741"/>
      <c r="E146" s="253">
        <v>0</v>
      </c>
      <c r="F146" s="663"/>
      <c r="G146" s="254"/>
      <c r="H146" s="255"/>
      <c r="I146" s="250"/>
      <c r="J146" s="256"/>
      <c r="K146" s="250"/>
      <c r="M146" s="251" t="s">
        <v>331</v>
      </c>
      <c r="O146" s="240"/>
    </row>
    <row r="147" spans="1:15" ht="12.75">
      <c r="A147" s="249"/>
      <c r="B147" s="252"/>
      <c r="C147" s="740" t="s">
        <v>440</v>
      </c>
      <c r="D147" s="741"/>
      <c r="E147" s="253">
        <v>4</v>
      </c>
      <c r="F147" s="663"/>
      <c r="G147" s="254"/>
      <c r="H147" s="255"/>
      <c r="I147" s="250"/>
      <c r="J147" s="256"/>
      <c r="K147" s="250"/>
      <c r="M147" s="251" t="s">
        <v>440</v>
      </c>
      <c r="O147" s="240"/>
    </row>
    <row r="148" spans="1:80" ht="12.75">
      <c r="A148" s="241">
        <v>34</v>
      </c>
      <c r="B148" s="242" t="s">
        <v>443</v>
      </c>
      <c r="C148" s="243" t="s">
        <v>444</v>
      </c>
      <c r="D148" s="244" t="s">
        <v>246</v>
      </c>
      <c r="E148" s="245">
        <v>0.00972</v>
      </c>
      <c r="F148" s="662"/>
      <c r="G148" s="246">
        <f>E148*F148</f>
        <v>0</v>
      </c>
      <c r="H148" s="247">
        <v>0</v>
      </c>
      <c r="I148" s="248">
        <f>E148*H148</f>
        <v>0</v>
      </c>
      <c r="J148" s="247"/>
      <c r="K148" s="248">
        <f>E148*J148</f>
        <v>0</v>
      </c>
      <c r="O148" s="240">
        <v>2</v>
      </c>
      <c r="AA148" s="213">
        <v>7</v>
      </c>
      <c r="AB148" s="213">
        <v>1001</v>
      </c>
      <c r="AC148" s="213">
        <v>5</v>
      </c>
      <c r="AZ148" s="213">
        <v>2</v>
      </c>
      <c r="BA148" s="213">
        <f>IF(AZ148=1,G148,0)</f>
        <v>0</v>
      </c>
      <c r="BB148" s="213">
        <f>IF(AZ148=2,G148,0)</f>
        <v>0</v>
      </c>
      <c r="BC148" s="213">
        <f>IF(AZ148=3,G148,0)</f>
        <v>0</v>
      </c>
      <c r="BD148" s="213">
        <f>IF(AZ148=4,G148,0)</f>
        <v>0</v>
      </c>
      <c r="BE148" s="213">
        <f>IF(AZ148=5,G148,0)</f>
        <v>0</v>
      </c>
      <c r="CA148" s="240">
        <v>7</v>
      </c>
      <c r="CB148" s="240">
        <v>1001</v>
      </c>
    </row>
    <row r="149" spans="1:57" ht="12.75">
      <c r="A149" s="257"/>
      <c r="B149" s="258" t="s">
        <v>102</v>
      </c>
      <c r="C149" s="259" t="s">
        <v>431</v>
      </c>
      <c r="D149" s="260"/>
      <c r="E149" s="261"/>
      <c r="F149" s="664"/>
      <c r="G149" s="263">
        <f>SUM(G134:G148)</f>
        <v>0</v>
      </c>
      <c r="H149" s="264"/>
      <c r="I149" s="265">
        <f>SUM(I134:I148)</f>
        <v>0.009720000000000001</v>
      </c>
      <c r="J149" s="264"/>
      <c r="K149" s="265">
        <f>SUM(K134:K148)</f>
        <v>-0.006681599999999999</v>
      </c>
      <c r="O149" s="240">
        <v>4</v>
      </c>
      <c r="BA149" s="266">
        <f>SUM(BA134:BA148)</f>
        <v>0</v>
      </c>
      <c r="BB149" s="266">
        <f>SUM(BB134:BB148)</f>
        <v>0</v>
      </c>
      <c r="BC149" s="266">
        <f>SUM(BC134:BC148)</f>
        <v>0</v>
      </c>
      <c r="BD149" s="266">
        <f>SUM(BD134:BD148)</f>
        <v>0</v>
      </c>
      <c r="BE149" s="266">
        <f>SUM(BE134:BE148)</f>
        <v>0</v>
      </c>
    </row>
    <row r="150" spans="1:15" ht="12.75">
      <c r="A150" s="230" t="s">
        <v>98</v>
      </c>
      <c r="B150" s="231" t="s">
        <v>445</v>
      </c>
      <c r="C150" s="232" t="s">
        <v>446</v>
      </c>
      <c r="D150" s="233"/>
      <c r="E150" s="234"/>
      <c r="F150" s="665"/>
      <c r="G150" s="235"/>
      <c r="H150" s="236"/>
      <c r="I150" s="237"/>
      <c r="J150" s="238"/>
      <c r="K150" s="239"/>
      <c r="O150" s="240">
        <v>1</v>
      </c>
    </row>
    <row r="151" spans="1:80" ht="12.75">
      <c r="A151" s="241">
        <v>35</v>
      </c>
      <c r="B151" s="242" t="s">
        <v>448</v>
      </c>
      <c r="C151" s="243" t="s">
        <v>449</v>
      </c>
      <c r="D151" s="244" t="s">
        <v>151</v>
      </c>
      <c r="E151" s="245">
        <v>0.4568</v>
      </c>
      <c r="F151" s="662"/>
      <c r="G151" s="246">
        <f>E151*F151</f>
        <v>0</v>
      </c>
      <c r="H151" s="247">
        <v>0</v>
      </c>
      <c r="I151" s="248">
        <f>E151*H151</f>
        <v>0</v>
      </c>
      <c r="J151" s="247">
        <v>-0.0022</v>
      </c>
      <c r="K151" s="248">
        <f>E151*J151</f>
        <v>-0.00100496</v>
      </c>
      <c r="O151" s="240">
        <v>2</v>
      </c>
      <c r="AA151" s="213">
        <v>1</v>
      </c>
      <c r="AB151" s="213">
        <v>7</v>
      </c>
      <c r="AC151" s="213">
        <v>7</v>
      </c>
      <c r="AZ151" s="213">
        <v>2</v>
      </c>
      <c r="BA151" s="213">
        <f>IF(AZ151=1,G151,0)</f>
        <v>0</v>
      </c>
      <c r="BB151" s="213">
        <f>IF(AZ151=2,G151,0)</f>
        <v>0</v>
      </c>
      <c r="BC151" s="213">
        <f>IF(AZ151=3,G151,0)</f>
        <v>0</v>
      </c>
      <c r="BD151" s="213">
        <f>IF(AZ151=4,G151,0)</f>
        <v>0</v>
      </c>
      <c r="BE151" s="213">
        <f>IF(AZ151=5,G151,0)</f>
        <v>0</v>
      </c>
      <c r="CA151" s="240">
        <v>1</v>
      </c>
      <c r="CB151" s="240">
        <v>7</v>
      </c>
    </row>
    <row r="152" spans="1:15" ht="12.75">
      <c r="A152" s="249"/>
      <c r="B152" s="252"/>
      <c r="C152" s="740" t="s">
        <v>331</v>
      </c>
      <c r="D152" s="741"/>
      <c r="E152" s="253">
        <v>0</v>
      </c>
      <c r="F152" s="663"/>
      <c r="G152" s="254"/>
      <c r="H152" s="255"/>
      <c r="I152" s="250"/>
      <c r="J152" s="256"/>
      <c r="K152" s="250"/>
      <c r="M152" s="251" t="s">
        <v>331</v>
      </c>
      <c r="O152" s="240"/>
    </row>
    <row r="153" spans="1:15" ht="12.75">
      <c r="A153" s="249"/>
      <c r="B153" s="252"/>
      <c r="C153" s="740" t="s">
        <v>450</v>
      </c>
      <c r="D153" s="741"/>
      <c r="E153" s="253">
        <v>0.1344</v>
      </c>
      <c r="F153" s="663"/>
      <c r="G153" s="254"/>
      <c r="H153" s="255"/>
      <c r="I153" s="250"/>
      <c r="J153" s="256"/>
      <c r="K153" s="250"/>
      <c r="M153" s="251" t="s">
        <v>450</v>
      </c>
      <c r="O153" s="240"/>
    </row>
    <row r="154" spans="1:15" ht="12.75">
      <c r="A154" s="249"/>
      <c r="B154" s="252"/>
      <c r="C154" s="740" t="s">
        <v>451</v>
      </c>
      <c r="D154" s="741"/>
      <c r="E154" s="253">
        <v>0.3224</v>
      </c>
      <c r="F154" s="663"/>
      <c r="G154" s="254"/>
      <c r="H154" s="255"/>
      <c r="I154" s="250"/>
      <c r="J154" s="256"/>
      <c r="K154" s="250"/>
      <c r="M154" s="251" t="s">
        <v>451</v>
      </c>
      <c r="O154" s="240"/>
    </row>
    <row r="155" spans="1:80" ht="12.75">
      <c r="A155" s="241">
        <v>36</v>
      </c>
      <c r="B155" s="242" t="s">
        <v>452</v>
      </c>
      <c r="C155" s="243" t="s">
        <v>453</v>
      </c>
      <c r="D155" s="244" t="s">
        <v>151</v>
      </c>
      <c r="E155" s="245">
        <v>0.72</v>
      </c>
      <c r="F155" s="662"/>
      <c r="G155" s="246">
        <f>E155*F155</f>
        <v>0</v>
      </c>
      <c r="H155" s="247">
        <v>0.00033</v>
      </c>
      <c r="I155" s="248">
        <f>E155*H155</f>
        <v>0.0002376</v>
      </c>
      <c r="J155" s="247">
        <v>0</v>
      </c>
      <c r="K155" s="248">
        <f>E155*J155</f>
        <v>0</v>
      </c>
      <c r="O155" s="240">
        <v>2</v>
      </c>
      <c r="AA155" s="213">
        <v>1</v>
      </c>
      <c r="AB155" s="213">
        <v>7</v>
      </c>
      <c r="AC155" s="213">
        <v>7</v>
      </c>
      <c r="AZ155" s="213">
        <v>2</v>
      </c>
      <c r="BA155" s="213">
        <f>IF(AZ155=1,G155,0)</f>
        <v>0</v>
      </c>
      <c r="BB155" s="213">
        <f>IF(AZ155=2,G155,0)</f>
        <v>0</v>
      </c>
      <c r="BC155" s="213">
        <f>IF(AZ155=3,G155,0)</f>
        <v>0</v>
      </c>
      <c r="BD155" s="213">
        <f>IF(AZ155=4,G155,0)</f>
        <v>0</v>
      </c>
      <c r="BE155" s="213">
        <f>IF(AZ155=5,G155,0)</f>
        <v>0</v>
      </c>
      <c r="CA155" s="240">
        <v>1</v>
      </c>
      <c r="CB155" s="240">
        <v>7</v>
      </c>
    </row>
    <row r="156" spans="1:15" ht="12.75">
      <c r="A156" s="249"/>
      <c r="B156" s="252"/>
      <c r="C156" s="740" t="s">
        <v>331</v>
      </c>
      <c r="D156" s="741"/>
      <c r="E156" s="253">
        <v>0</v>
      </c>
      <c r="F156" s="663"/>
      <c r="G156" s="254"/>
      <c r="H156" s="255"/>
      <c r="I156" s="250"/>
      <c r="J156" s="256"/>
      <c r="K156" s="250"/>
      <c r="M156" s="251" t="s">
        <v>331</v>
      </c>
      <c r="O156" s="240"/>
    </row>
    <row r="157" spans="1:15" ht="12.75">
      <c r="A157" s="249"/>
      <c r="B157" s="252"/>
      <c r="C157" s="740" t="s">
        <v>454</v>
      </c>
      <c r="D157" s="741"/>
      <c r="E157" s="253">
        <v>0.72</v>
      </c>
      <c r="F157" s="663"/>
      <c r="G157" s="254"/>
      <c r="H157" s="255"/>
      <c r="I157" s="250"/>
      <c r="J157" s="256"/>
      <c r="K157" s="250"/>
      <c r="M157" s="251" t="s">
        <v>454</v>
      </c>
      <c r="O157" s="240"/>
    </row>
    <row r="158" spans="1:80" ht="12.75">
      <c r="A158" s="241">
        <v>37</v>
      </c>
      <c r="B158" s="242" t="s">
        <v>455</v>
      </c>
      <c r="C158" s="243" t="s">
        <v>456</v>
      </c>
      <c r="D158" s="244" t="s">
        <v>164</v>
      </c>
      <c r="E158" s="245">
        <v>0.103</v>
      </c>
      <c r="F158" s="662"/>
      <c r="G158" s="246">
        <f>E158*F158</f>
        <v>0</v>
      </c>
      <c r="H158" s="247">
        <v>0.025</v>
      </c>
      <c r="I158" s="248">
        <f>E158*H158</f>
        <v>0.002575</v>
      </c>
      <c r="J158" s="247"/>
      <c r="K158" s="248">
        <f>E158*J158</f>
        <v>0</v>
      </c>
      <c r="O158" s="240">
        <v>2</v>
      </c>
      <c r="AA158" s="213">
        <v>3</v>
      </c>
      <c r="AB158" s="213">
        <v>7</v>
      </c>
      <c r="AC158" s="213">
        <v>28375705</v>
      </c>
      <c r="AZ158" s="213">
        <v>2</v>
      </c>
      <c r="BA158" s="213">
        <f>IF(AZ158=1,G158,0)</f>
        <v>0</v>
      </c>
      <c r="BB158" s="213">
        <f>IF(AZ158=2,G158,0)</f>
        <v>0</v>
      </c>
      <c r="BC158" s="213">
        <f>IF(AZ158=3,G158,0)</f>
        <v>0</v>
      </c>
      <c r="BD158" s="213">
        <f>IF(AZ158=4,G158,0)</f>
        <v>0</v>
      </c>
      <c r="BE158" s="213">
        <f>IF(AZ158=5,G158,0)</f>
        <v>0</v>
      </c>
      <c r="CA158" s="240">
        <v>3</v>
      </c>
      <c r="CB158" s="240">
        <v>7</v>
      </c>
    </row>
    <row r="159" spans="1:15" ht="12.75">
      <c r="A159" s="249"/>
      <c r="B159" s="252"/>
      <c r="C159" s="740" t="s">
        <v>331</v>
      </c>
      <c r="D159" s="741"/>
      <c r="E159" s="253">
        <v>0</v>
      </c>
      <c r="F159" s="663"/>
      <c r="G159" s="254"/>
      <c r="H159" s="255"/>
      <c r="I159" s="250"/>
      <c r="J159" s="256"/>
      <c r="K159" s="250"/>
      <c r="M159" s="251" t="s">
        <v>331</v>
      </c>
      <c r="O159" s="240"/>
    </row>
    <row r="160" spans="1:15" ht="12.75">
      <c r="A160" s="249"/>
      <c r="B160" s="252"/>
      <c r="C160" s="740" t="s">
        <v>457</v>
      </c>
      <c r="D160" s="741"/>
      <c r="E160" s="253">
        <v>0.103</v>
      </c>
      <c r="F160" s="663"/>
      <c r="G160" s="254"/>
      <c r="H160" s="255"/>
      <c r="I160" s="250"/>
      <c r="J160" s="256"/>
      <c r="K160" s="250"/>
      <c r="M160" s="251" t="s">
        <v>457</v>
      </c>
      <c r="O160" s="240"/>
    </row>
    <row r="161" spans="1:80" ht="12.75">
      <c r="A161" s="241">
        <v>38</v>
      </c>
      <c r="B161" s="242" t="s">
        <v>458</v>
      </c>
      <c r="C161" s="243" t="s">
        <v>459</v>
      </c>
      <c r="D161" s="244" t="s">
        <v>246</v>
      </c>
      <c r="E161" s="245">
        <v>0.0028126</v>
      </c>
      <c r="F161" s="662"/>
      <c r="G161" s="246">
        <f>E161*F161</f>
        <v>0</v>
      </c>
      <c r="H161" s="247">
        <v>0</v>
      </c>
      <c r="I161" s="248">
        <f>E161*H161</f>
        <v>0</v>
      </c>
      <c r="J161" s="247"/>
      <c r="K161" s="248">
        <f>E161*J161</f>
        <v>0</v>
      </c>
      <c r="O161" s="240">
        <v>2</v>
      </c>
      <c r="AA161" s="213">
        <v>7</v>
      </c>
      <c r="AB161" s="213">
        <v>1001</v>
      </c>
      <c r="AC161" s="213">
        <v>5</v>
      </c>
      <c r="AZ161" s="213">
        <v>2</v>
      </c>
      <c r="BA161" s="213">
        <f>IF(AZ161=1,G161,0)</f>
        <v>0</v>
      </c>
      <c r="BB161" s="213">
        <f>IF(AZ161=2,G161,0)</f>
        <v>0</v>
      </c>
      <c r="BC161" s="213">
        <f>IF(AZ161=3,G161,0)</f>
        <v>0</v>
      </c>
      <c r="BD161" s="213">
        <f>IF(AZ161=4,G161,0)</f>
        <v>0</v>
      </c>
      <c r="BE161" s="213">
        <f>IF(AZ161=5,G161,0)</f>
        <v>0</v>
      </c>
      <c r="CA161" s="240">
        <v>7</v>
      </c>
      <c r="CB161" s="240">
        <v>1001</v>
      </c>
    </row>
    <row r="162" spans="1:57" ht="12.75">
      <c r="A162" s="257"/>
      <c r="B162" s="258" t="s">
        <v>102</v>
      </c>
      <c r="C162" s="259" t="s">
        <v>447</v>
      </c>
      <c r="D162" s="260"/>
      <c r="E162" s="261"/>
      <c r="F162" s="664"/>
      <c r="G162" s="263">
        <f>SUM(G150:G161)</f>
        <v>0</v>
      </c>
      <c r="H162" s="264"/>
      <c r="I162" s="265">
        <f>SUM(I150:I161)</f>
        <v>0.0028126</v>
      </c>
      <c r="J162" s="264"/>
      <c r="K162" s="265">
        <f>SUM(K150:K161)</f>
        <v>-0.00100496</v>
      </c>
      <c r="O162" s="240">
        <v>4</v>
      </c>
      <c r="BA162" s="266">
        <f>SUM(BA150:BA161)</f>
        <v>0</v>
      </c>
      <c r="BB162" s="266">
        <f>SUM(BB150:BB161)</f>
        <v>0</v>
      </c>
      <c r="BC162" s="266">
        <f>SUM(BC150:BC161)</f>
        <v>0</v>
      </c>
      <c r="BD162" s="266">
        <f>SUM(BD150:BD161)</f>
        <v>0</v>
      </c>
      <c r="BE162" s="266">
        <f>SUM(BE150:BE161)</f>
        <v>0</v>
      </c>
    </row>
    <row r="163" spans="1:15" ht="12.75">
      <c r="A163" s="230" t="s">
        <v>98</v>
      </c>
      <c r="B163" s="231" t="s">
        <v>460</v>
      </c>
      <c r="C163" s="232" t="s">
        <v>461</v>
      </c>
      <c r="D163" s="233"/>
      <c r="E163" s="234"/>
      <c r="F163" s="665"/>
      <c r="G163" s="235"/>
      <c r="H163" s="236"/>
      <c r="I163" s="237"/>
      <c r="J163" s="238"/>
      <c r="K163" s="239"/>
      <c r="O163" s="240">
        <v>1</v>
      </c>
    </row>
    <row r="164" spans="1:80" ht="22.5">
      <c r="A164" s="241">
        <v>39</v>
      </c>
      <c r="B164" s="242" t="s">
        <v>463</v>
      </c>
      <c r="C164" s="243" t="s">
        <v>464</v>
      </c>
      <c r="D164" s="244" t="s">
        <v>114</v>
      </c>
      <c r="E164" s="245">
        <v>1</v>
      </c>
      <c r="F164" s="662"/>
      <c r="G164" s="246">
        <f>E164*F164</f>
        <v>0</v>
      </c>
      <c r="H164" s="247">
        <v>0.0009</v>
      </c>
      <c r="I164" s="248">
        <f>E164*H164</f>
        <v>0.0009</v>
      </c>
      <c r="J164" s="247"/>
      <c r="K164" s="248">
        <f>E164*J164</f>
        <v>0</v>
      </c>
      <c r="O164" s="240">
        <v>2</v>
      </c>
      <c r="AA164" s="213">
        <v>12</v>
      </c>
      <c r="AB164" s="213">
        <v>0</v>
      </c>
      <c r="AC164" s="213">
        <v>76</v>
      </c>
      <c r="AZ164" s="213">
        <v>2</v>
      </c>
      <c r="BA164" s="213">
        <f>IF(AZ164=1,G164,0)</f>
        <v>0</v>
      </c>
      <c r="BB164" s="213">
        <f>IF(AZ164=2,G164,0)</f>
        <v>0</v>
      </c>
      <c r="BC164" s="213">
        <f>IF(AZ164=3,G164,0)</f>
        <v>0</v>
      </c>
      <c r="BD164" s="213">
        <f>IF(AZ164=4,G164,0)</f>
        <v>0</v>
      </c>
      <c r="BE164" s="213">
        <f>IF(AZ164=5,G164,0)</f>
        <v>0</v>
      </c>
      <c r="CA164" s="240">
        <v>12</v>
      </c>
      <c r="CB164" s="240">
        <v>0</v>
      </c>
    </row>
    <row r="165" spans="1:15" ht="12.75">
      <c r="A165" s="249"/>
      <c r="B165" s="252"/>
      <c r="C165" s="740" t="s">
        <v>465</v>
      </c>
      <c r="D165" s="741"/>
      <c r="E165" s="253">
        <v>0</v>
      </c>
      <c r="F165" s="663"/>
      <c r="G165" s="254"/>
      <c r="H165" s="255"/>
      <c r="I165" s="250"/>
      <c r="J165" s="256"/>
      <c r="K165" s="250"/>
      <c r="M165" s="251">
        <v>0</v>
      </c>
      <c r="O165" s="240"/>
    </row>
    <row r="166" spans="1:15" ht="12.75">
      <c r="A166" s="249"/>
      <c r="B166" s="252"/>
      <c r="C166" s="740" t="s">
        <v>331</v>
      </c>
      <c r="D166" s="741"/>
      <c r="E166" s="253">
        <v>0</v>
      </c>
      <c r="F166" s="663"/>
      <c r="G166" s="254"/>
      <c r="H166" s="255"/>
      <c r="I166" s="250"/>
      <c r="J166" s="256"/>
      <c r="K166" s="250"/>
      <c r="M166" s="251" t="s">
        <v>331</v>
      </c>
      <c r="O166" s="240"/>
    </row>
    <row r="167" spans="1:15" ht="12.75">
      <c r="A167" s="249"/>
      <c r="B167" s="252"/>
      <c r="C167" s="740" t="s">
        <v>393</v>
      </c>
      <c r="D167" s="741"/>
      <c r="E167" s="253">
        <v>1</v>
      </c>
      <c r="F167" s="663"/>
      <c r="G167" s="254"/>
      <c r="H167" s="255"/>
      <c r="I167" s="250"/>
      <c r="J167" s="256"/>
      <c r="K167" s="250"/>
      <c r="M167" s="251" t="s">
        <v>393</v>
      </c>
      <c r="O167" s="240"/>
    </row>
    <row r="168" spans="1:57" ht="12.75">
      <c r="A168" s="257"/>
      <c r="B168" s="258" t="s">
        <v>102</v>
      </c>
      <c r="C168" s="259" t="s">
        <v>462</v>
      </c>
      <c r="D168" s="260"/>
      <c r="E168" s="261"/>
      <c r="F168" s="664"/>
      <c r="G168" s="263">
        <f>SUM(G163:G167)</f>
        <v>0</v>
      </c>
      <c r="H168" s="264"/>
      <c r="I168" s="265">
        <f>SUM(I163:I167)</f>
        <v>0.0009</v>
      </c>
      <c r="J168" s="264"/>
      <c r="K168" s="265">
        <f>SUM(K163:K167)</f>
        <v>0</v>
      </c>
      <c r="O168" s="240">
        <v>4</v>
      </c>
      <c r="BA168" s="266">
        <f>SUM(BA163:BA167)</f>
        <v>0</v>
      </c>
      <c r="BB168" s="266">
        <f>SUM(BB163:BB167)</f>
        <v>0</v>
      </c>
      <c r="BC168" s="266">
        <f>SUM(BC163:BC167)</f>
        <v>0</v>
      </c>
      <c r="BD168" s="266">
        <f>SUM(BD163:BD167)</f>
        <v>0</v>
      </c>
      <c r="BE168" s="266">
        <f>SUM(BE163:BE167)</f>
        <v>0</v>
      </c>
    </row>
    <row r="169" spans="1:15" ht="12.75">
      <c r="A169" s="230" t="s">
        <v>98</v>
      </c>
      <c r="B169" s="231" t="s">
        <v>247</v>
      </c>
      <c r="C169" s="232" t="s">
        <v>248</v>
      </c>
      <c r="D169" s="233"/>
      <c r="E169" s="234"/>
      <c r="F169" s="665"/>
      <c r="G169" s="235"/>
      <c r="H169" s="236"/>
      <c r="I169" s="237"/>
      <c r="J169" s="238"/>
      <c r="K169" s="239"/>
      <c r="O169" s="240">
        <v>1</v>
      </c>
    </row>
    <row r="170" spans="1:80" ht="22.5">
      <c r="A170" s="241">
        <v>40</v>
      </c>
      <c r="B170" s="242" t="s">
        <v>466</v>
      </c>
      <c r="C170" s="243" t="s">
        <v>467</v>
      </c>
      <c r="D170" s="244" t="s">
        <v>151</v>
      </c>
      <c r="E170" s="245">
        <v>220</v>
      </c>
      <c r="F170" s="662"/>
      <c r="G170" s="246">
        <f>E170*F170</f>
        <v>0</v>
      </c>
      <c r="H170" s="247">
        <v>0</v>
      </c>
      <c r="I170" s="248">
        <f>E170*H170</f>
        <v>0</v>
      </c>
      <c r="J170" s="247">
        <v>-0.0155</v>
      </c>
      <c r="K170" s="248">
        <f>E170*J170</f>
        <v>-3.41</v>
      </c>
      <c r="O170" s="240">
        <v>2</v>
      </c>
      <c r="AA170" s="213">
        <v>1</v>
      </c>
      <c r="AB170" s="213">
        <v>7</v>
      </c>
      <c r="AC170" s="213">
        <v>7</v>
      </c>
      <c r="AZ170" s="213">
        <v>2</v>
      </c>
      <c r="BA170" s="213">
        <f>IF(AZ170=1,G170,0)</f>
        <v>0</v>
      </c>
      <c r="BB170" s="213">
        <f>IF(AZ170=2,G170,0)</f>
        <v>0</v>
      </c>
      <c r="BC170" s="213">
        <f>IF(AZ170=3,G170,0)</f>
        <v>0</v>
      </c>
      <c r="BD170" s="213">
        <f>IF(AZ170=4,G170,0)</f>
        <v>0</v>
      </c>
      <c r="BE170" s="213">
        <f>IF(AZ170=5,G170,0)</f>
        <v>0</v>
      </c>
      <c r="CA170" s="240">
        <v>1</v>
      </c>
      <c r="CB170" s="240">
        <v>7</v>
      </c>
    </row>
    <row r="171" spans="1:15" ht="12.75">
      <c r="A171" s="249"/>
      <c r="B171" s="252"/>
      <c r="C171" s="740" t="s">
        <v>152</v>
      </c>
      <c r="D171" s="741"/>
      <c r="E171" s="253">
        <v>0</v>
      </c>
      <c r="F171" s="663"/>
      <c r="G171" s="254"/>
      <c r="H171" s="255"/>
      <c r="I171" s="250"/>
      <c r="J171" s="256"/>
      <c r="K171" s="250"/>
      <c r="M171" s="251" t="s">
        <v>152</v>
      </c>
      <c r="O171" s="240"/>
    </row>
    <row r="172" spans="1:15" ht="12.75">
      <c r="A172" s="249"/>
      <c r="B172" s="252"/>
      <c r="C172" s="740" t="s">
        <v>369</v>
      </c>
      <c r="D172" s="741"/>
      <c r="E172" s="253">
        <v>220</v>
      </c>
      <c r="F172" s="663"/>
      <c r="G172" s="254"/>
      <c r="H172" s="255"/>
      <c r="I172" s="250"/>
      <c r="J172" s="256"/>
      <c r="K172" s="250"/>
      <c r="M172" s="251" t="s">
        <v>369</v>
      </c>
      <c r="O172" s="240"/>
    </row>
    <row r="173" spans="1:80" ht="12.75">
      <c r="A173" s="241">
        <v>41</v>
      </c>
      <c r="B173" s="242" t="s">
        <v>468</v>
      </c>
      <c r="C173" s="243" t="s">
        <v>469</v>
      </c>
      <c r="D173" s="244" t="s">
        <v>114</v>
      </c>
      <c r="E173" s="245">
        <v>4</v>
      </c>
      <c r="F173" s="662"/>
      <c r="G173" s="246">
        <f>E173*F173</f>
        <v>0</v>
      </c>
      <c r="H173" s="247">
        <v>0</v>
      </c>
      <c r="I173" s="248">
        <f>E173*H173</f>
        <v>0</v>
      </c>
      <c r="J173" s="247">
        <v>-0.001</v>
      </c>
      <c r="K173" s="248">
        <f>E173*J173</f>
        <v>-0.004</v>
      </c>
      <c r="O173" s="240">
        <v>2</v>
      </c>
      <c r="AA173" s="213">
        <v>1</v>
      </c>
      <c r="AB173" s="213">
        <v>7</v>
      </c>
      <c r="AC173" s="213">
        <v>7</v>
      </c>
      <c r="AZ173" s="213">
        <v>2</v>
      </c>
      <c r="BA173" s="213">
        <f>IF(AZ173=1,G173,0)</f>
        <v>0</v>
      </c>
      <c r="BB173" s="213">
        <f>IF(AZ173=2,G173,0)</f>
        <v>0</v>
      </c>
      <c r="BC173" s="213">
        <f>IF(AZ173=3,G173,0)</f>
        <v>0</v>
      </c>
      <c r="BD173" s="213">
        <f>IF(AZ173=4,G173,0)</f>
        <v>0</v>
      </c>
      <c r="BE173" s="213">
        <f>IF(AZ173=5,G173,0)</f>
        <v>0</v>
      </c>
      <c r="CA173" s="240">
        <v>1</v>
      </c>
      <c r="CB173" s="240">
        <v>7</v>
      </c>
    </row>
    <row r="174" spans="1:15" ht="12.75">
      <c r="A174" s="249"/>
      <c r="B174" s="252"/>
      <c r="C174" s="740" t="s">
        <v>331</v>
      </c>
      <c r="D174" s="741"/>
      <c r="E174" s="253">
        <v>0</v>
      </c>
      <c r="F174" s="663"/>
      <c r="G174" s="254"/>
      <c r="H174" s="255"/>
      <c r="I174" s="250"/>
      <c r="J174" s="256"/>
      <c r="K174" s="250"/>
      <c r="M174" s="251" t="s">
        <v>331</v>
      </c>
      <c r="O174" s="240"/>
    </row>
    <row r="175" spans="1:15" ht="12.75">
      <c r="A175" s="249"/>
      <c r="B175" s="252"/>
      <c r="C175" s="740" t="s">
        <v>353</v>
      </c>
      <c r="D175" s="741"/>
      <c r="E175" s="253">
        <v>4</v>
      </c>
      <c r="F175" s="663"/>
      <c r="G175" s="254"/>
      <c r="H175" s="255"/>
      <c r="I175" s="250"/>
      <c r="J175" s="256"/>
      <c r="K175" s="250"/>
      <c r="M175" s="251" t="s">
        <v>353</v>
      </c>
      <c r="O175" s="240"/>
    </row>
    <row r="176" spans="1:80" ht="12.75">
      <c r="A176" s="241">
        <v>42</v>
      </c>
      <c r="B176" s="242" t="s">
        <v>470</v>
      </c>
      <c r="C176" s="243" t="s">
        <v>471</v>
      </c>
      <c r="D176" s="244" t="s">
        <v>252</v>
      </c>
      <c r="E176" s="245">
        <v>184.608</v>
      </c>
      <c r="F176" s="662"/>
      <c r="G176" s="246">
        <f>E176*F176</f>
        <v>0</v>
      </c>
      <c r="H176" s="247">
        <v>6E-05</v>
      </c>
      <c r="I176" s="248">
        <f>E176*H176</f>
        <v>0.01107648</v>
      </c>
      <c r="J176" s="247">
        <v>0</v>
      </c>
      <c r="K176" s="248">
        <f>E176*J176</f>
        <v>0</v>
      </c>
      <c r="O176" s="240">
        <v>2</v>
      </c>
      <c r="AA176" s="213">
        <v>1</v>
      </c>
      <c r="AB176" s="213">
        <v>7</v>
      </c>
      <c r="AC176" s="213">
        <v>7</v>
      </c>
      <c r="AZ176" s="213">
        <v>2</v>
      </c>
      <c r="BA176" s="213">
        <f>IF(AZ176=1,G176,0)</f>
        <v>0</v>
      </c>
      <c r="BB176" s="213">
        <f>IF(AZ176=2,G176,0)</f>
        <v>0</v>
      </c>
      <c r="BC176" s="213">
        <f>IF(AZ176=3,G176,0)</f>
        <v>0</v>
      </c>
      <c r="BD176" s="213">
        <f>IF(AZ176=4,G176,0)</f>
        <v>0</v>
      </c>
      <c r="BE176" s="213">
        <f>IF(AZ176=5,G176,0)</f>
        <v>0</v>
      </c>
      <c r="CA176" s="240">
        <v>1</v>
      </c>
      <c r="CB176" s="240">
        <v>7</v>
      </c>
    </row>
    <row r="177" spans="1:15" ht="12.75">
      <c r="A177" s="249"/>
      <c r="B177" s="252"/>
      <c r="C177" s="740" t="s">
        <v>472</v>
      </c>
      <c r="D177" s="741"/>
      <c r="E177" s="253">
        <v>0</v>
      </c>
      <c r="F177" s="663"/>
      <c r="G177" s="254"/>
      <c r="H177" s="255"/>
      <c r="I177" s="250"/>
      <c r="J177" s="256"/>
      <c r="K177" s="250"/>
      <c r="M177" s="251" t="s">
        <v>472</v>
      </c>
      <c r="O177" s="240"/>
    </row>
    <row r="178" spans="1:15" ht="12.75">
      <c r="A178" s="249"/>
      <c r="B178" s="252"/>
      <c r="C178" s="740" t="s">
        <v>473</v>
      </c>
      <c r="D178" s="741"/>
      <c r="E178" s="253">
        <v>47.136</v>
      </c>
      <c r="F178" s="663"/>
      <c r="G178" s="254"/>
      <c r="H178" s="255"/>
      <c r="I178" s="250"/>
      <c r="J178" s="256"/>
      <c r="K178" s="250"/>
      <c r="M178" s="251" t="s">
        <v>473</v>
      </c>
      <c r="O178" s="240"/>
    </row>
    <row r="179" spans="1:15" ht="12.75">
      <c r="A179" s="249"/>
      <c r="B179" s="252"/>
      <c r="C179" s="740" t="s">
        <v>474</v>
      </c>
      <c r="D179" s="741"/>
      <c r="E179" s="253">
        <v>94.272</v>
      </c>
      <c r="F179" s="663"/>
      <c r="G179" s="254"/>
      <c r="H179" s="255"/>
      <c r="I179" s="250"/>
      <c r="J179" s="256"/>
      <c r="K179" s="250"/>
      <c r="M179" s="251" t="s">
        <v>474</v>
      </c>
      <c r="O179" s="240"/>
    </row>
    <row r="180" spans="1:15" ht="12.75">
      <c r="A180" s="249"/>
      <c r="B180" s="252"/>
      <c r="C180" s="742" t="s">
        <v>258</v>
      </c>
      <c r="D180" s="741"/>
      <c r="E180" s="277">
        <v>141.40800000000002</v>
      </c>
      <c r="F180" s="663"/>
      <c r="G180" s="254"/>
      <c r="H180" s="255"/>
      <c r="I180" s="250"/>
      <c r="J180" s="256"/>
      <c r="K180" s="250"/>
      <c r="M180" s="251" t="s">
        <v>258</v>
      </c>
      <c r="O180" s="240"/>
    </row>
    <row r="181" spans="1:15" ht="12.75">
      <c r="A181" s="249"/>
      <c r="B181" s="252"/>
      <c r="C181" s="740" t="s">
        <v>475</v>
      </c>
      <c r="D181" s="741"/>
      <c r="E181" s="253">
        <v>0</v>
      </c>
      <c r="F181" s="663"/>
      <c r="G181" s="254"/>
      <c r="H181" s="255"/>
      <c r="I181" s="250"/>
      <c r="J181" s="256"/>
      <c r="K181" s="250"/>
      <c r="M181" s="251" t="s">
        <v>475</v>
      </c>
      <c r="O181" s="240"/>
    </row>
    <row r="182" spans="1:15" ht="12.75">
      <c r="A182" s="249"/>
      <c r="B182" s="252"/>
      <c r="C182" s="740" t="s">
        <v>476</v>
      </c>
      <c r="D182" s="741"/>
      <c r="E182" s="253">
        <v>14.4</v>
      </c>
      <c r="F182" s="663"/>
      <c r="G182" s="254"/>
      <c r="H182" s="255"/>
      <c r="I182" s="250"/>
      <c r="J182" s="256"/>
      <c r="K182" s="250"/>
      <c r="M182" s="251" t="s">
        <v>476</v>
      </c>
      <c r="O182" s="240"/>
    </row>
    <row r="183" spans="1:15" ht="12.75">
      <c r="A183" s="249"/>
      <c r="B183" s="252"/>
      <c r="C183" s="740" t="s">
        <v>477</v>
      </c>
      <c r="D183" s="741"/>
      <c r="E183" s="253">
        <v>28.8</v>
      </c>
      <c r="F183" s="663"/>
      <c r="G183" s="254"/>
      <c r="H183" s="255"/>
      <c r="I183" s="250"/>
      <c r="J183" s="256"/>
      <c r="K183" s="250"/>
      <c r="M183" s="251" t="s">
        <v>477</v>
      </c>
      <c r="O183" s="240"/>
    </row>
    <row r="184" spans="1:15" ht="12.75">
      <c r="A184" s="249"/>
      <c r="B184" s="252"/>
      <c r="C184" s="742" t="s">
        <v>258</v>
      </c>
      <c r="D184" s="741"/>
      <c r="E184" s="277">
        <v>43.2</v>
      </c>
      <c r="F184" s="663"/>
      <c r="G184" s="254"/>
      <c r="H184" s="255"/>
      <c r="I184" s="250"/>
      <c r="J184" s="256"/>
      <c r="K184" s="250"/>
      <c r="M184" s="251" t="s">
        <v>258</v>
      </c>
      <c r="O184" s="240"/>
    </row>
    <row r="185" spans="1:80" ht="12.75">
      <c r="A185" s="241">
        <v>43</v>
      </c>
      <c r="B185" s="242" t="s">
        <v>478</v>
      </c>
      <c r="C185" s="243" t="s">
        <v>479</v>
      </c>
      <c r="D185" s="244" t="s">
        <v>210</v>
      </c>
      <c r="E185" s="245">
        <v>6</v>
      </c>
      <c r="F185" s="662"/>
      <c r="G185" s="246">
        <f>E185*F185</f>
        <v>0</v>
      </c>
      <c r="H185" s="247">
        <v>1E-05</v>
      </c>
      <c r="I185" s="248">
        <f>E185*H185</f>
        <v>6.000000000000001E-05</v>
      </c>
      <c r="J185" s="247">
        <v>0</v>
      </c>
      <c r="K185" s="248">
        <f>E185*J185</f>
        <v>0</v>
      </c>
      <c r="O185" s="240">
        <v>2</v>
      </c>
      <c r="AA185" s="213">
        <v>1</v>
      </c>
      <c r="AB185" s="213">
        <v>1</v>
      </c>
      <c r="AC185" s="213">
        <v>1</v>
      </c>
      <c r="AZ185" s="213">
        <v>2</v>
      </c>
      <c r="BA185" s="213">
        <f>IF(AZ185=1,G185,0)</f>
        <v>0</v>
      </c>
      <c r="BB185" s="213">
        <f>IF(AZ185=2,G185,0)</f>
        <v>0</v>
      </c>
      <c r="BC185" s="213">
        <f>IF(AZ185=3,G185,0)</f>
        <v>0</v>
      </c>
      <c r="BD185" s="213">
        <f>IF(AZ185=4,G185,0)</f>
        <v>0</v>
      </c>
      <c r="BE185" s="213">
        <f>IF(AZ185=5,G185,0)</f>
        <v>0</v>
      </c>
      <c r="CA185" s="240">
        <v>1</v>
      </c>
      <c r="CB185" s="240">
        <v>1</v>
      </c>
    </row>
    <row r="186" spans="1:15" ht="12.75">
      <c r="A186" s="249"/>
      <c r="B186" s="252"/>
      <c r="C186" s="740" t="s">
        <v>475</v>
      </c>
      <c r="D186" s="741"/>
      <c r="E186" s="253">
        <v>0</v>
      </c>
      <c r="F186" s="663"/>
      <c r="G186" s="254"/>
      <c r="H186" s="255"/>
      <c r="I186" s="250"/>
      <c r="J186" s="256"/>
      <c r="K186" s="250"/>
      <c r="M186" s="251" t="s">
        <v>475</v>
      </c>
      <c r="O186" s="240"/>
    </row>
    <row r="187" spans="1:15" ht="12.75">
      <c r="A187" s="249"/>
      <c r="B187" s="252"/>
      <c r="C187" s="740" t="s">
        <v>480</v>
      </c>
      <c r="D187" s="741"/>
      <c r="E187" s="253">
        <v>2</v>
      </c>
      <c r="F187" s="663"/>
      <c r="G187" s="254"/>
      <c r="H187" s="255"/>
      <c r="I187" s="250"/>
      <c r="J187" s="256"/>
      <c r="K187" s="250"/>
      <c r="M187" s="251" t="s">
        <v>480</v>
      </c>
      <c r="O187" s="240"/>
    </row>
    <row r="188" spans="1:15" ht="12.75">
      <c r="A188" s="249"/>
      <c r="B188" s="252"/>
      <c r="C188" s="740" t="s">
        <v>481</v>
      </c>
      <c r="D188" s="741"/>
      <c r="E188" s="253">
        <v>4</v>
      </c>
      <c r="F188" s="663"/>
      <c r="G188" s="254"/>
      <c r="H188" s="255"/>
      <c r="I188" s="250"/>
      <c r="J188" s="256"/>
      <c r="K188" s="250"/>
      <c r="M188" s="251" t="s">
        <v>481</v>
      </c>
      <c r="O188" s="240"/>
    </row>
    <row r="189" spans="1:80" ht="12.75">
      <c r="A189" s="241">
        <v>44</v>
      </c>
      <c r="B189" s="242" t="s">
        <v>482</v>
      </c>
      <c r="C189" s="243" t="s">
        <v>483</v>
      </c>
      <c r="D189" s="244" t="s">
        <v>246</v>
      </c>
      <c r="E189" s="245">
        <v>0.1555</v>
      </c>
      <c r="F189" s="662"/>
      <c r="G189" s="246">
        <f>E189*F189</f>
        <v>0</v>
      </c>
      <c r="H189" s="247">
        <v>1</v>
      </c>
      <c r="I189" s="248">
        <f>E189*H189</f>
        <v>0.1555</v>
      </c>
      <c r="J189" s="247"/>
      <c r="K189" s="248">
        <f>E189*J189</f>
        <v>0</v>
      </c>
      <c r="O189" s="240">
        <v>2</v>
      </c>
      <c r="AA189" s="213">
        <v>3</v>
      </c>
      <c r="AB189" s="213">
        <v>7</v>
      </c>
      <c r="AC189" s="213">
        <v>13485314</v>
      </c>
      <c r="AZ189" s="213">
        <v>2</v>
      </c>
      <c r="BA189" s="213">
        <f>IF(AZ189=1,G189,0)</f>
        <v>0</v>
      </c>
      <c r="BB189" s="213">
        <f>IF(AZ189=2,G189,0)</f>
        <v>0</v>
      </c>
      <c r="BC189" s="213">
        <f>IF(AZ189=3,G189,0)</f>
        <v>0</v>
      </c>
      <c r="BD189" s="213">
        <f>IF(AZ189=4,G189,0)</f>
        <v>0</v>
      </c>
      <c r="BE189" s="213">
        <f>IF(AZ189=5,G189,0)</f>
        <v>0</v>
      </c>
      <c r="CA189" s="240">
        <v>3</v>
      </c>
      <c r="CB189" s="240">
        <v>7</v>
      </c>
    </row>
    <row r="190" spans="1:15" ht="12.75">
      <c r="A190" s="249"/>
      <c r="B190" s="252"/>
      <c r="C190" s="740" t="s">
        <v>472</v>
      </c>
      <c r="D190" s="741"/>
      <c r="E190" s="253">
        <v>0</v>
      </c>
      <c r="F190" s="663"/>
      <c r="G190" s="254"/>
      <c r="H190" s="255"/>
      <c r="I190" s="250"/>
      <c r="J190" s="256"/>
      <c r="K190" s="250"/>
      <c r="M190" s="251" t="s">
        <v>472</v>
      </c>
      <c r="O190" s="240"/>
    </row>
    <row r="191" spans="1:15" ht="12.75">
      <c r="A191" s="249"/>
      <c r="B191" s="252"/>
      <c r="C191" s="740" t="s">
        <v>484</v>
      </c>
      <c r="D191" s="741"/>
      <c r="E191" s="253">
        <v>0.0518</v>
      </c>
      <c r="F191" s="663"/>
      <c r="G191" s="254"/>
      <c r="H191" s="255"/>
      <c r="I191" s="250"/>
      <c r="J191" s="256"/>
      <c r="K191" s="250"/>
      <c r="M191" s="251" t="s">
        <v>484</v>
      </c>
      <c r="O191" s="240"/>
    </row>
    <row r="192" spans="1:15" ht="12.75">
      <c r="A192" s="249"/>
      <c r="B192" s="252"/>
      <c r="C192" s="740" t="s">
        <v>485</v>
      </c>
      <c r="D192" s="741"/>
      <c r="E192" s="253">
        <v>0.1037</v>
      </c>
      <c r="F192" s="663"/>
      <c r="G192" s="254"/>
      <c r="H192" s="255"/>
      <c r="I192" s="250"/>
      <c r="J192" s="256"/>
      <c r="K192" s="250"/>
      <c r="M192" s="251" t="s">
        <v>485</v>
      </c>
      <c r="O192" s="240"/>
    </row>
    <row r="193" spans="1:80" ht="12.75">
      <c r="A193" s="241">
        <v>45</v>
      </c>
      <c r="B193" s="242" t="s">
        <v>486</v>
      </c>
      <c r="C193" s="243" t="s">
        <v>487</v>
      </c>
      <c r="D193" s="244" t="s">
        <v>246</v>
      </c>
      <c r="E193" s="245">
        <v>0.0475</v>
      </c>
      <c r="F193" s="662"/>
      <c r="G193" s="246">
        <f>E193*F193</f>
        <v>0</v>
      </c>
      <c r="H193" s="247">
        <v>1</v>
      </c>
      <c r="I193" s="248">
        <f>E193*H193</f>
        <v>0.0475</v>
      </c>
      <c r="J193" s="247"/>
      <c r="K193" s="248">
        <f>E193*J193</f>
        <v>0</v>
      </c>
      <c r="O193" s="240">
        <v>2</v>
      </c>
      <c r="AA193" s="213">
        <v>3</v>
      </c>
      <c r="AB193" s="213">
        <v>7</v>
      </c>
      <c r="AC193" s="213">
        <v>13611228</v>
      </c>
      <c r="AZ193" s="213">
        <v>2</v>
      </c>
      <c r="BA193" s="213">
        <f>IF(AZ193=1,G193,0)</f>
        <v>0</v>
      </c>
      <c r="BB193" s="213">
        <f>IF(AZ193=2,G193,0)</f>
        <v>0</v>
      </c>
      <c r="BC193" s="213">
        <f>IF(AZ193=3,G193,0)</f>
        <v>0</v>
      </c>
      <c r="BD193" s="213">
        <f>IF(AZ193=4,G193,0)</f>
        <v>0</v>
      </c>
      <c r="BE193" s="213">
        <f>IF(AZ193=5,G193,0)</f>
        <v>0</v>
      </c>
      <c r="CA193" s="240">
        <v>3</v>
      </c>
      <c r="CB193" s="240">
        <v>7</v>
      </c>
    </row>
    <row r="194" spans="1:15" ht="12.75">
      <c r="A194" s="249"/>
      <c r="B194" s="252"/>
      <c r="C194" s="740" t="s">
        <v>475</v>
      </c>
      <c r="D194" s="741"/>
      <c r="E194" s="253">
        <v>0</v>
      </c>
      <c r="F194" s="663"/>
      <c r="G194" s="254"/>
      <c r="H194" s="255"/>
      <c r="I194" s="250"/>
      <c r="J194" s="256"/>
      <c r="K194" s="250"/>
      <c r="M194" s="251" t="s">
        <v>475</v>
      </c>
      <c r="O194" s="240"/>
    </row>
    <row r="195" spans="1:15" ht="12.75">
      <c r="A195" s="249"/>
      <c r="B195" s="252"/>
      <c r="C195" s="740" t="s">
        <v>488</v>
      </c>
      <c r="D195" s="741"/>
      <c r="E195" s="253">
        <v>0.0158</v>
      </c>
      <c r="F195" s="663"/>
      <c r="G195" s="254"/>
      <c r="H195" s="255"/>
      <c r="I195" s="250"/>
      <c r="J195" s="256"/>
      <c r="K195" s="250"/>
      <c r="M195" s="251" t="s">
        <v>488</v>
      </c>
      <c r="O195" s="240"/>
    </row>
    <row r="196" spans="1:15" ht="12.75">
      <c r="A196" s="249"/>
      <c r="B196" s="252"/>
      <c r="C196" s="740" t="s">
        <v>489</v>
      </c>
      <c r="D196" s="741"/>
      <c r="E196" s="253">
        <v>0.0317</v>
      </c>
      <c r="F196" s="663"/>
      <c r="G196" s="254"/>
      <c r="H196" s="255"/>
      <c r="I196" s="250"/>
      <c r="J196" s="256"/>
      <c r="K196" s="250"/>
      <c r="M196" s="251" t="s">
        <v>489</v>
      </c>
      <c r="O196" s="240"/>
    </row>
    <row r="197" spans="1:15" ht="12.75">
      <c r="A197" s="249"/>
      <c r="B197" s="252"/>
      <c r="C197" s="742" t="s">
        <v>258</v>
      </c>
      <c r="D197" s="741"/>
      <c r="E197" s="277">
        <v>0.0475</v>
      </c>
      <c r="F197" s="663"/>
      <c r="G197" s="254"/>
      <c r="H197" s="255"/>
      <c r="I197" s="250"/>
      <c r="J197" s="256"/>
      <c r="K197" s="250"/>
      <c r="M197" s="251" t="s">
        <v>258</v>
      </c>
      <c r="O197" s="240"/>
    </row>
    <row r="198" spans="1:80" ht="12.75">
      <c r="A198" s="241">
        <v>46</v>
      </c>
      <c r="B198" s="242" t="s">
        <v>490</v>
      </c>
      <c r="C198" s="243" t="s">
        <v>491</v>
      </c>
      <c r="D198" s="244" t="s">
        <v>114</v>
      </c>
      <c r="E198" s="245">
        <v>24</v>
      </c>
      <c r="F198" s="662"/>
      <c r="G198" s="246">
        <f>E198*F198</f>
        <v>0</v>
      </c>
      <c r="H198" s="247">
        <v>0</v>
      </c>
      <c r="I198" s="248">
        <f>E198*H198</f>
        <v>0</v>
      </c>
      <c r="J198" s="247"/>
      <c r="K198" s="248">
        <f>E198*J198</f>
        <v>0</v>
      </c>
      <c r="O198" s="240">
        <v>2</v>
      </c>
      <c r="AA198" s="213">
        <v>3</v>
      </c>
      <c r="AB198" s="213">
        <v>7</v>
      </c>
      <c r="AC198" s="213">
        <v>31110714</v>
      </c>
      <c r="AZ198" s="213">
        <v>2</v>
      </c>
      <c r="BA198" s="213">
        <f>IF(AZ198=1,G198,0)</f>
        <v>0</v>
      </c>
      <c r="BB198" s="213">
        <f>IF(AZ198=2,G198,0)</f>
        <v>0</v>
      </c>
      <c r="BC198" s="213">
        <f>IF(AZ198=3,G198,0)</f>
        <v>0</v>
      </c>
      <c r="BD198" s="213">
        <f>IF(AZ198=4,G198,0)</f>
        <v>0</v>
      </c>
      <c r="BE198" s="213">
        <f>IF(AZ198=5,G198,0)</f>
        <v>0</v>
      </c>
      <c r="CA198" s="240">
        <v>3</v>
      </c>
      <c r="CB198" s="240">
        <v>7</v>
      </c>
    </row>
    <row r="199" spans="1:80" ht="12.75">
      <c r="A199" s="241">
        <v>47</v>
      </c>
      <c r="B199" s="242" t="s">
        <v>492</v>
      </c>
      <c r="C199" s="243" t="s">
        <v>493</v>
      </c>
      <c r="D199" s="244" t="s">
        <v>114</v>
      </c>
      <c r="E199" s="245">
        <v>24</v>
      </c>
      <c r="F199" s="662"/>
      <c r="G199" s="246">
        <f>E199*F199</f>
        <v>0</v>
      </c>
      <c r="H199" s="247">
        <v>0</v>
      </c>
      <c r="I199" s="248">
        <f>E199*H199</f>
        <v>0</v>
      </c>
      <c r="J199" s="247"/>
      <c r="K199" s="248">
        <f>E199*J199</f>
        <v>0</v>
      </c>
      <c r="O199" s="240">
        <v>2</v>
      </c>
      <c r="AA199" s="213">
        <v>3</v>
      </c>
      <c r="AB199" s="213">
        <v>7</v>
      </c>
      <c r="AC199" s="213">
        <v>311202190000</v>
      </c>
      <c r="AZ199" s="213">
        <v>2</v>
      </c>
      <c r="BA199" s="213">
        <f>IF(AZ199=1,G199,0)</f>
        <v>0</v>
      </c>
      <c r="BB199" s="213">
        <f>IF(AZ199=2,G199,0)</f>
        <v>0</v>
      </c>
      <c r="BC199" s="213">
        <f>IF(AZ199=3,G199,0)</f>
        <v>0</v>
      </c>
      <c r="BD199" s="213">
        <f>IF(AZ199=4,G199,0)</f>
        <v>0</v>
      </c>
      <c r="BE199" s="213">
        <f>IF(AZ199=5,G199,0)</f>
        <v>0</v>
      </c>
      <c r="CA199" s="240">
        <v>3</v>
      </c>
      <c r="CB199" s="240">
        <v>7</v>
      </c>
    </row>
    <row r="200" spans="1:80" ht="12.75">
      <c r="A200" s="241">
        <v>48</v>
      </c>
      <c r="B200" s="242" t="s">
        <v>494</v>
      </c>
      <c r="C200" s="243" t="s">
        <v>495</v>
      </c>
      <c r="D200" s="244" t="s">
        <v>210</v>
      </c>
      <c r="E200" s="245">
        <v>6.6</v>
      </c>
      <c r="F200" s="662"/>
      <c r="G200" s="246">
        <f>E200*F200</f>
        <v>0</v>
      </c>
      <c r="H200" s="247">
        <v>0.00072</v>
      </c>
      <c r="I200" s="248">
        <f>E200*H200</f>
        <v>0.004752</v>
      </c>
      <c r="J200" s="247"/>
      <c r="K200" s="248">
        <f>E200*J200</f>
        <v>0</v>
      </c>
      <c r="O200" s="240">
        <v>2</v>
      </c>
      <c r="AA200" s="213">
        <v>3</v>
      </c>
      <c r="AB200" s="213">
        <v>7</v>
      </c>
      <c r="AC200" s="213">
        <v>31179107</v>
      </c>
      <c r="AZ200" s="213">
        <v>2</v>
      </c>
      <c r="BA200" s="213">
        <f>IF(AZ200=1,G200,0)</f>
        <v>0</v>
      </c>
      <c r="BB200" s="213">
        <f>IF(AZ200=2,G200,0)</f>
        <v>0</v>
      </c>
      <c r="BC200" s="213">
        <f>IF(AZ200=3,G200,0)</f>
        <v>0</v>
      </c>
      <c r="BD200" s="213">
        <f>IF(AZ200=4,G200,0)</f>
        <v>0</v>
      </c>
      <c r="BE200" s="213">
        <f>IF(AZ200=5,G200,0)</f>
        <v>0</v>
      </c>
      <c r="CA200" s="240">
        <v>3</v>
      </c>
      <c r="CB200" s="240">
        <v>7</v>
      </c>
    </row>
    <row r="201" spans="1:15" ht="12.75">
      <c r="A201" s="249"/>
      <c r="B201" s="252"/>
      <c r="C201" s="740" t="s">
        <v>475</v>
      </c>
      <c r="D201" s="741"/>
      <c r="E201" s="253">
        <v>0</v>
      </c>
      <c r="F201" s="663"/>
      <c r="G201" s="254"/>
      <c r="H201" s="255"/>
      <c r="I201" s="250"/>
      <c r="J201" s="256"/>
      <c r="K201" s="250"/>
      <c r="M201" s="251" t="s">
        <v>475</v>
      </c>
      <c r="O201" s="240"/>
    </row>
    <row r="202" spans="1:15" ht="12.75">
      <c r="A202" s="249"/>
      <c r="B202" s="252"/>
      <c r="C202" s="740" t="s">
        <v>480</v>
      </c>
      <c r="D202" s="741"/>
      <c r="E202" s="253">
        <v>2</v>
      </c>
      <c r="F202" s="663"/>
      <c r="G202" s="254"/>
      <c r="H202" s="255"/>
      <c r="I202" s="250"/>
      <c r="J202" s="256"/>
      <c r="K202" s="250"/>
      <c r="M202" s="251" t="s">
        <v>480</v>
      </c>
      <c r="O202" s="240"/>
    </row>
    <row r="203" spans="1:15" ht="12.75">
      <c r="A203" s="249"/>
      <c r="B203" s="252"/>
      <c r="C203" s="740" t="s">
        <v>481</v>
      </c>
      <c r="D203" s="741"/>
      <c r="E203" s="253">
        <v>4</v>
      </c>
      <c r="F203" s="663"/>
      <c r="G203" s="254"/>
      <c r="H203" s="255"/>
      <c r="I203" s="250"/>
      <c r="J203" s="256"/>
      <c r="K203" s="250"/>
      <c r="M203" s="251" t="s">
        <v>481</v>
      </c>
      <c r="O203" s="240"/>
    </row>
    <row r="204" spans="1:15" ht="12.75">
      <c r="A204" s="249"/>
      <c r="B204" s="252"/>
      <c r="C204" s="742" t="s">
        <v>258</v>
      </c>
      <c r="D204" s="741"/>
      <c r="E204" s="277">
        <v>6</v>
      </c>
      <c r="F204" s="663"/>
      <c r="G204" s="254"/>
      <c r="H204" s="255"/>
      <c r="I204" s="250"/>
      <c r="J204" s="256"/>
      <c r="K204" s="250"/>
      <c r="M204" s="251" t="s">
        <v>258</v>
      </c>
      <c r="O204" s="240"/>
    </row>
    <row r="205" spans="1:15" ht="12.75">
      <c r="A205" s="249"/>
      <c r="B205" s="252"/>
      <c r="C205" s="740" t="s">
        <v>496</v>
      </c>
      <c r="D205" s="741"/>
      <c r="E205" s="253">
        <v>0.6</v>
      </c>
      <c r="F205" s="663"/>
      <c r="G205" s="254"/>
      <c r="H205" s="255"/>
      <c r="I205" s="250"/>
      <c r="J205" s="256"/>
      <c r="K205" s="250"/>
      <c r="M205" s="251" t="s">
        <v>496</v>
      </c>
      <c r="O205" s="240"/>
    </row>
    <row r="206" spans="1:80" ht="12.75">
      <c r="A206" s="241">
        <v>49</v>
      </c>
      <c r="B206" s="242" t="s">
        <v>271</v>
      </c>
      <c r="C206" s="243" t="s">
        <v>272</v>
      </c>
      <c r="D206" s="244" t="s">
        <v>246</v>
      </c>
      <c r="E206" s="245">
        <v>0.21888848</v>
      </c>
      <c r="F206" s="662"/>
      <c r="G206" s="246">
        <f>E206*F206</f>
        <v>0</v>
      </c>
      <c r="H206" s="247">
        <v>0</v>
      </c>
      <c r="I206" s="248">
        <f>E206*H206</f>
        <v>0</v>
      </c>
      <c r="J206" s="247"/>
      <c r="K206" s="248">
        <f>E206*J206</f>
        <v>0</v>
      </c>
      <c r="O206" s="240">
        <v>2</v>
      </c>
      <c r="AA206" s="213">
        <v>7</v>
      </c>
      <c r="AB206" s="213">
        <v>1001</v>
      </c>
      <c r="AC206" s="213">
        <v>5</v>
      </c>
      <c r="AZ206" s="213">
        <v>2</v>
      </c>
      <c r="BA206" s="213">
        <f>IF(AZ206=1,G206,0)</f>
        <v>0</v>
      </c>
      <c r="BB206" s="213">
        <f>IF(AZ206=2,G206,0)</f>
        <v>0</v>
      </c>
      <c r="BC206" s="213">
        <f>IF(AZ206=3,G206,0)</f>
        <v>0</v>
      </c>
      <c r="BD206" s="213">
        <f>IF(AZ206=4,G206,0)</f>
        <v>0</v>
      </c>
      <c r="BE206" s="213">
        <f>IF(AZ206=5,G206,0)</f>
        <v>0</v>
      </c>
      <c r="CA206" s="240">
        <v>7</v>
      </c>
      <c r="CB206" s="240">
        <v>1001</v>
      </c>
    </row>
    <row r="207" spans="1:57" ht="12.75">
      <c r="A207" s="257"/>
      <c r="B207" s="258" t="s">
        <v>102</v>
      </c>
      <c r="C207" s="259" t="s">
        <v>249</v>
      </c>
      <c r="D207" s="260"/>
      <c r="E207" s="261"/>
      <c r="F207" s="664"/>
      <c r="G207" s="263">
        <f>SUM(G169:G206)</f>
        <v>0</v>
      </c>
      <c r="H207" s="264"/>
      <c r="I207" s="265">
        <f>SUM(I169:I206)</f>
        <v>0.21888848000000002</v>
      </c>
      <c r="J207" s="264"/>
      <c r="K207" s="265">
        <f>SUM(K169:K206)</f>
        <v>-3.414</v>
      </c>
      <c r="O207" s="240">
        <v>4</v>
      </c>
      <c r="BA207" s="266">
        <f>SUM(BA169:BA206)</f>
        <v>0</v>
      </c>
      <c r="BB207" s="266">
        <f>SUM(BB169:BB206)</f>
        <v>0</v>
      </c>
      <c r="BC207" s="266">
        <f>SUM(BC169:BC206)</f>
        <v>0</v>
      </c>
      <c r="BD207" s="266">
        <f>SUM(BD169:BD206)</f>
        <v>0</v>
      </c>
      <c r="BE207" s="266">
        <f>SUM(BE169:BE206)</f>
        <v>0</v>
      </c>
    </row>
    <row r="208" spans="1:15" ht="12.75">
      <c r="A208" s="230" t="s">
        <v>98</v>
      </c>
      <c r="B208" s="231" t="s">
        <v>497</v>
      </c>
      <c r="C208" s="232" t="s">
        <v>498</v>
      </c>
      <c r="D208" s="233"/>
      <c r="E208" s="234"/>
      <c r="F208" s="665"/>
      <c r="G208" s="235"/>
      <c r="H208" s="236"/>
      <c r="I208" s="237"/>
      <c r="J208" s="238"/>
      <c r="K208" s="239"/>
      <c r="O208" s="240">
        <v>1</v>
      </c>
    </row>
    <row r="209" spans="1:80" ht="12.75">
      <c r="A209" s="241">
        <v>50</v>
      </c>
      <c r="B209" s="242" t="s">
        <v>500</v>
      </c>
      <c r="C209" s="243" t="s">
        <v>501</v>
      </c>
      <c r="D209" s="244" t="s">
        <v>151</v>
      </c>
      <c r="E209" s="245">
        <v>6.8688</v>
      </c>
      <c r="F209" s="662"/>
      <c r="G209" s="246">
        <f>E209*F209</f>
        <v>0</v>
      </c>
      <c r="H209" s="247">
        <v>0.00028</v>
      </c>
      <c r="I209" s="248">
        <f>E209*H209</f>
        <v>0.0019232639999999998</v>
      </c>
      <c r="J209" s="247">
        <v>0</v>
      </c>
      <c r="K209" s="248">
        <f>E209*J209</f>
        <v>0</v>
      </c>
      <c r="O209" s="240">
        <v>2</v>
      </c>
      <c r="AA209" s="213">
        <v>1</v>
      </c>
      <c r="AB209" s="213">
        <v>7</v>
      </c>
      <c r="AC209" s="213">
        <v>7</v>
      </c>
      <c r="AZ209" s="213">
        <v>2</v>
      </c>
      <c r="BA209" s="213">
        <f>IF(AZ209=1,G209,0)</f>
        <v>0</v>
      </c>
      <c r="BB209" s="213">
        <f>IF(AZ209=2,G209,0)</f>
        <v>0</v>
      </c>
      <c r="BC209" s="213">
        <f>IF(AZ209=3,G209,0)</f>
        <v>0</v>
      </c>
      <c r="BD209" s="213">
        <f>IF(AZ209=4,G209,0)</f>
        <v>0</v>
      </c>
      <c r="BE209" s="213">
        <f>IF(AZ209=5,G209,0)</f>
        <v>0</v>
      </c>
      <c r="CA209" s="240">
        <v>1</v>
      </c>
      <c r="CB209" s="240">
        <v>7</v>
      </c>
    </row>
    <row r="210" spans="1:15" ht="12.75">
      <c r="A210" s="249"/>
      <c r="B210" s="252"/>
      <c r="C210" s="740" t="s">
        <v>472</v>
      </c>
      <c r="D210" s="741"/>
      <c r="E210" s="253">
        <v>0</v>
      </c>
      <c r="F210" s="663"/>
      <c r="G210" s="254"/>
      <c r="H210" s="255"/>
      <c r="I210" s="250"/>
      <c r="J210" s="256"/>
      <c r="K210" s="250"/>
      <c r="M210" s="251" t="s">
        <v>472</v>
      </c>
      <c r="O210" s="240"/>
    </row>
    <row r="211" spans="1:15" ht="12.75">
      <c r="A211" s="249"/>
      <c r="B211" s="252"/>
      <c r="C211" s="740" t="s">
        <v>502</v>
      </c>
      <c r="D211" s="741"/>
      <c r="E211" s="253">
        <v>1.9296</v>
      </c>
      <c r="F211" s="663"/>
      <c r="G211" s="254"/>
      <c r="H211" s="255"/>
      <c r="I211" s="250"/>
      <c r="J211" s="256"/>
      <c r="K211" s="250"/>
      <c r="M211" s="251" t="s">
        <v>502</v>
      </c>
      <c r="O211" s="240"/>
    </row>
    <row r="212" spans="1:15" ht="12.75">
      <c r="A212" s="249"/>
      <c r="B212" s="252"/>
      <c r="C212" s="740" t="s">
        <v>503</v>
      </c>
      <c r="D212" s="741"/>
      <c r="E212" s="253">
        <v>3.8592</v>
      </c>
      <c r="F212" s="663"/>
      <c r="G212" s="254"/>
      <c r="H212" s="255"/>
      <c r="I212" s="250"/>
      <c r="J212" s="256"/>
      <c r="K212" s="250"/>
      <c r="M212" s="251" t="s">
        <v>503</v>
      </c>
      <c r="O212" s="240"/>
    </row>
    <row r="213" spans="1:15" ht="12.75">
      <c r="A213" s="249"/>
      <c r="B213" s="252"/>
      <c r="C213" s="742" t="s">
        <v>258</v>
      </c>
      <c r="D213" s="741"/>
      <c r="E213" s="277">
        <v>5.7888</v>
      </c>
      <c r="F213" s="663"/>
      <c r="G213" s="254"/>
      <c r="H213" s="255"/>
      <c r="I213" s="250"/>
      <c r="J213" s="256"/>
      <c r="K213" s="250"/>
      <c r="M213" s="251" t="s">
        <v>258</v>
      </c>
      <c r="O213" s="240"/>
    </row>
    <row r="214" spans="1:15" ht="12.75">
      <c r="A214" s="249"/>
      <c r="B214" s="252"/>
      <c r="C214" s="740" t="s">
        <v>475</v>
      </c>
      <c r="D214" s="741"/>
      <c r="E214" s="253">
        <v>0</v>
      </c>
      <c r="F214" s="663"/>
      <c r="G214" s="254"/>
      <c r="H214" s="255"/>
      <c r="I214" s="250"/>
      <c r="J214" s="256"/>
      <c r="K214" s="250"/>
      <c r="M214" s="251" t="s">
        <v>475</v>
      </c>
      <c r="O214" s="240"/>
    </row>
    <row r="215" spans="1:15" ht="12.75">
      <c r="A215" s="249"/>
      <c r="B215" s="252"/>
      <c r="C215" s="740" t="s">
        <v>504</v>
      </c>
      <c r="D215" s="741"/>
      <c r="E215" s="253">
        <v>0.36</v>
      </c>
      <c r="F215" s="663"/>
      <c r="G215" s="254"/>
      <c r="H215" s="255"/>
      <c r="I215" s="250"/>
      <c r="J215" s="256"/>
      <c r="K215" s="250"/>
      <c r="M215" s="251" t="s">
        <v>504</v>
      </c>
      <c r="O215" s="240"/>
    </row>
    <row r="216" spans="1:15" ht="12.75">
      <c r="A216" s="249"/>
      <c r="B216" s="252"/>
      <c r="C216" s="740" t="s">
        <v>505</v>
      </c>
      <c r="D216" s="741"/>
      <c r="E216" s="253">
        <v>0.72</v>
      </c>
      <c r="F216" s="663"/>
      <c r="G216" s="254"/>
      <c r="H216" s="255"/>
      <c r="I216" s="250"/>
      <c r="J216" s="256"/>
      <c r="K216" s="250"/>
      <c r="M216" s="251" t="s">
        <v>505</v>
      </c>
      <c r="O216" s="240"/>
    </row>
    <row r="217" spans="1:15" ht="12.75">
      <c r="A217" s="249"/>
      <c r="B217" s="252"/>
      <c r="C217" s="742" t="s">
        <v>258</v>
      </c>
      <c r="D217" s="741"/>
      <c r="E217" s="277">
        <v>1.08</v>
      </c>
      <c r="F217" s="663"/>
      <c r="G217" s="254"/>
      <c r="H217" s="255"/>
      <c r="I217" s="250"/>
      <c r="J217" s="256"/>
      <c r="K217" s="250"/>
      <c r="M217" s="251" t="s">
        <v>258</v>
      </c>
      <c r="O217" s="240"/>
    </row>
    <row r="218" spans="1:57" ht="12.75">
      <c r="A218" s="257"/>
      <c r="B218" s="258" t="s">
        <v>102</v>
      </c>
      <c r="C218" s="259" t="s">
        <v>499</v>
      </c>
      <c r="D218" s="260"/>
      <c r="E218" s="261"/>
      <c r="F218" s="664"/>
      <c r="G218" s="263">
        <f>SUM(G208:G217)</f>
        <v>0</v>
      </c>
      <c r="H218" s="264"/>
      <c r="I218" s="265">
        <f>SUM(I208:I217)</f>
        <v>0.0019232639999999998</v>
      </c>
      <c r="J218" s="264"/>
      <c r="K218" s="265">
        <f>SUM(K208:K217)</f>
        <v>0</v>
      </c>
      <c r="O218" s="240">
        <v>4</v>
      </c>
      <c r="BA218" s="266">
        <f>SUM(BA208:BA217)</f>
        <v>0</v>
      </c>
      <c r="BB218" s="266">
        <f>SUM(BB208:BB217)</f>
        <v>0</v>
      </c>
      <c r="BC218" s="266">
        <f>SUM(BC208:BC217)</f>
        <v>0</v>
      </c>
      <c r="BD218" s="266">
        <f>SUM(BD208:BD217)</f>
        <v>0</v>
      </c>
      <c r="BE218" s="266">
        <f>SUM(BE208:BE217)</f>
        <v>0</v>
      </c>
    </row>
    <row r="219" spans="1:15" ht="12.75">
      <c r="A219" s="230" t="s">
        <v>98</v>
      </c>
      <c r="B219" s="231" t="s">
        <v>506</v>
      </c>
      <c r="C219" s="232" t="s">
        <v>507</v>
      </c>
      <c r="D219" s="233"/>
      <c r="E219" s="234"/>
      <c r="F219" s="665"/>
      <c r="G219" s="235"/>
      <c r="H219" s="236"/>
      <c r="I219" s="237"/>
      <c r="J219" s="238"/>
      <c r="K219" s="239"/>
      <c r="O219" s="240">
        <v>1</v>
      </c>
    </row>
    <row r="220" spans="1:80" ht="12.75">
      <c r="A220" s="241">
        <v>51</v>
      </c>
      <c r="B220" s="242" t="s">
        <v>509</v>
      </c>
      <c r="C220" s="243" t="s">
        <v>510</v>
      </c>
      <c r="D220" s="244" t="s">
        <v>151</v>
      </c>
      <c r="E220" s="245">
        <v>468.215</v>
      </c>
      <c r="F220" s="662"/>
      <c r="G220" s="246">
        <f>E220*F220</f>
        <v>0</v>
      </c>
      <c r="H220" s="247">
        <v>0.00017</v>
      </c>
      <c r="I220" s="248">
        <f>E220*H220</f>
        <v>0.07959655</v>
      </c>
      <c r="J220" s="247">
        <v>0</v>
      </c>
      <c r="K220" s="248">
        <f>E220*J220</f>
        <v>0</v>
      </c>
      <c r="O220" s="240">
        <v>2</v>
      </c>
      <c r="AA220" s="213">
        <v>1</v>
      </c>
      <c r="AB220" s="213">
        <v>7</v>
      </c>
      <c r="AC220" s="213">
        <v>7</v>
      </c>
      <c r="AZ220" s="213">
        <v>2</v>
      </c>
      <c r="BA220" s="213">
        <f>IF(AZ220=1,G220,0)</f>
        <v>0</v>
      </c>
      <c r="BB220" s="213">
        <f>IF(AZ220=2,G220,0)</f>
        <v>0</v>
      </c>
      <c r="BC220" s="213">
        <f>IF(AZ220=3,G220,0)</f>
        <v>0</v>
      </c>
      <c r="BD220" s="213">
        <f>IF(AZ220=4,G220,0)</f>
        <v>0</v>
      </c>
      <c r="BE220" s="213">
        <f>IF(AZ220=5,G220,0)</f>
        <v>0</v>
      </c>
      <c r="CA220" s="240">
        <v>1</v>
      </c>
      <c r="CB220" s="240">
        <v>7</v>
      </c>
    </row>
    <row r="221" spans="1:15" ht="12.75">
      <c r="A221" s="249"/>
      <c r="B221" s="252"/>
      <c r="C221" s="740" t="s">
        <v>152</v>
      </c>
      <c r="D221" s="741"/>
      <c r="E221" s="253">
        <v>0</v>
      </c>
      <c r="F221" s="663"/>
      <c r="G221" s="254"/>
      <c r="H221" s="255"/>
      <c r="I221" s="250"/>
      <c r="J221" s="256"/>
      <c r="K221" s="250"/>
      <c r="M221" s="251" t="s">
        <v>152</v>
      </c>
      <c r="O221" s="240"/>
    </row>
    <row r="222" spans="1:15" ht="12.75">
      <c r="A222" s="249"/>
      <c r="B222" s="252"/>
      <c r="C222" s="740" t="s">
        <v>369</v>
      </c>
      <c r="D222" s="741"/>
      <c r="E222" s="253">
        <v>220</v>
      </c>
      <c r="F222" s="663"/>
      <c r="G222" s="254"/>
      <c r="H222" s="255"/>
      <c r="I222" s="250"/>
      <c r="J222" s="256"/>
      <c r="K222" s="250"/>
      <c r="M222" s="251" t="s">
        <v>369</v>
      </c>
      <c r="O222" s="240"/>
    </row>
    <row r="223" spans="1:15" ht="12.75">
      <c r="A223" s="249"/>
      <c r="B223" s="252"/>
      <c r="C223" s="740" t="s">
        <v>378</v>
      </c>
      <c r="D223" s="741"/>
      <c r="E223" s="253">
        <v>88</v>
      </c>
      <c r="F223" s="663"/>
      <c r="G223" s="254"/>
      <c r="H223" s="255"/>
      <c r="I223" s="250"/>
      <c r="J223" s="256"/>
      <c r="K223" s="250"/>
      <c r="M223" s="251" t="s">
        <v>378</v>
      </c>
      <c r="O223" s="240"/>
    </row>
    <row r="224" spans="1:15" ht="12.75">
      <c r="A224" s="249"/>
      <c r="B224" s="252"/>
      <c r="C224" s="740" t="s">
        <v>331</v>
      </c>
      <c r="D224" s="741"/>
      <c r="E224" s="253">
        <v>0</v>
      </c>
      <c r="F224" s="663"/>
      <c r="G224" s="254"/>
      <c r="H224" s="255"/>
      <c r="I224" s="250"/>
      <c r="J224" s="256"/>
      <c r="K224" s="250"/>
      <c r="M224" s="251" t="s">
        <v>331</v>
      </c>
      <c r="O224" s="240"/>
    </row>
    <row r="225" spans="1:15" ht="12.75">
      <c r="A225" s="249"/>
      <c r="B225" s="252"/>
      <c r="C225" s="740" t="s">
        <v>360</v>
      </c>
      <c r="D225" s="741"/>
      <c r="E225" s="253">
        <v>4.5</v>
      </c>
      <c r="F225" s="663"/>
      <c r="G225" s="254"/>
      <c r="H225" s="255"/>
      <c r="I225" s="250"/>
      <c r="J225" s="256"/>
      <c r="K225" s="250"/>
      <c r="M225" s="251" t="s">
        <v>360</v>
      </c>
      <c r="O225" s="240"/>
    </row>
    <row r="226" spans="1:15" ht="12.75">
      <c r="A226" s="249"/>
      <c r="B226" s="252"/>
      <c r="C226" s="742" t="s">
        <v>258</v>
      </c>
      <c r="D226" s="741"/>
      <c r="E226" s="277">
        <v>312.5</v>
      </c>
      <c r="F226" s="663"/>
      <c r="G226" s="254"/>
      <c r="H226" s="255"/>
      <c r="I226" s="250"/>
      <c r="J226" s="256"/>
      <c r="K226" s="250"/>
      <c r="M226" s="251" t="s">
        <v>258</v>
      </c>
      <c r="O226" s="240"/>
    </row>
    <row r="227" spans="1:15" ht="12.75">
      <c r="A227" s="249"/>
      <c r="B227" s="252"/>
      <c r="C227" s="740" t="s">
        <v>383</v>
      </c>
      <c r="D227" s="741"/>
      <c r="E227" s="253">
        <v>0</v>
      </c>
      <c r="F227" s="663"/>
      <c r="G227" s="254"/>
      <c r="H227" s="255"/>
      <c r="I227" s="250"/>
      <c r="J227" s="256"/>
      <c r="K227" s="250"/>
      <c r="M227" s="251" t="s">
        <v>383</v>
      </c>
      <c r="O227" s="240"/>
    </row>
    <row r="228" spans="1:15" ht="22.5">
      <c r="A228" s="249"/>
      <c r="B228" s="252"/>
      <c r="C228" s="740" t="s">
        <v>511</v>
      </c>
      <c r="D228" s="741"/>
      <c r="E228" s="253">
        <v>75.8625</v>
      </c>
      <c r="F228" s="663"/>
      <c r="G228" s="254"/>
      <c r="H228" s="255"/>
      <c r="I228" s="250"/>
      <c r="J228" s="256"/>
      <c r="K228" s="250"/>
      <c r="M228" s="251" t="s">
        <v>511</v>
      </c>
      <c r="O228" s="240"/>
    </row>
    <row r="229" spans="1:15" ht="12.75">
      <c r="A229" s="249"/>
      <c r="B229" s="252"/>
      <c r="C229" s="742" t="s">
        <v>258</v>
      </c>
      <c r="D229" s="741"/>
      <c r="E229" s="277">
        <v>75.8625</v>
      </c>
      <c r="F229" s="663"/>
      <c r="G229" s="254"/>
      <c r="H229" s="255"/>
      <c r="I229" s="250"/>
      <c r="J229" s="256"/>
      <c r="K229" s="250"/>
      <c r="M229" s="251" t="s">
        <v>258</v>
      </c>
      <c r="O229" s="240"/>
    </row>
    <row r="230" spans="1:15" ht="22.5">
      <c r="A230" s="249"/>
      <c r="B230" s="252"/>
      <c r="C230" s="740" t="s">
        <v>512</v>
      </c>
      <c r="D230" s="741"/>
      <c r="E230" s="253">
        <v>79.8525</v>
      </c>
      <c r="F230" s="663"/>
      <c r="G230" s="254"/>
      <c r="H230" s="255"/>
      <c r="I230" s="250"/>
      <c r="J230" s="256"/>
      <c r="K230" s="250"/>
      <c r="M230" s="251" t="s">
        <v>512</v>
      </c>
      <c r="O230" s="240"/>
    </row>
    <row r="231" spans="1:15" ht="12.75">
      <c r="A231" s="249"/>
      <c r="B231" s="252"/>
      <c r="C231" s="742" t="s">
        <v>258</v>
      </c>
      <c r="D231" s="741"/>
      <c r="E231" s="277">
        <v>79.8525</v>
      </c>
      <c r="F231" s="663"/>
      <c r="G231" s="254"/>
      <c r="H231" s="255"/>
      <c r="I231" s="250"/>
      <c r="J231" s="256"/>
      <c r="K231" s="250"/>
      <c r="M231" s="251" t="s">
        <v>258</v>
      </c>
      <c r="O231" s="240"/>
    </row>
    <row r="232" spans="1:80" ht="12.75">
      <c r="A232" s="241">
        <v>52</v>
      </c>
      <c r="B232" s="242" t="s">
        <v>513</v>
      </c>
      <c r="C232" s="243" t="s">
        <v>514</v>
      </c>
      <c r="D232" s="244" t="s">
        <v>151</v>
      </c>
      <c r="E232" s="245">
        <v>468.215</v>
      </c>
      <c r="F232" s="662"/>
      <c r="G232" s="246">
        <f>E232*F232</f>
        <v>0</v>
      </c>
      <c r="H232" s="247">
        <v>0.00048</v>
      </c>
      <c r="I232" s="248">
        <f>E232*H232</f>
        <v>0.2247432</v>
      </c>
      <c r="J232" s="247">
        <v>0</v>
      </c>
      <c r="K232" s="248">
        <f>E232*J232</f>
        <v>0</v>
      </c>
      <c r="O232" s="240">
        <v>2</v>
      </c>
      <c r="AA232" s="213">
        <v>1</v>
      </c>
      <c r="AB232" s="213">
        <v>7</v>
      </c>
      <c r="AC232" s="213">
        <v>7</v>
      </c>
      <c r="AZ232" s="213">
        <v>2</v>
      </c>
      <c r="BA232" s="213">
        <f>IF(AZ232=1,G232,0)</f>
        <v>0</v>
      </c>
      <c r="BB232" s="213">
        <f>IF(AZ232=2,G232,0)</f>
        <v>0</v>
      </c>
      <c r="BC232" s="213">
        <f>IF(AZ232=3,G232,0)</f>
        <v>0</v>
      </c>
      <c r="BD232" s="213">
        <f>IF(AZ232=4,G232,0)</f>
        <v>0</v>
      </c>
      <c r="BE232" s="213">
        <f>IF(AZ232=5,G232,0)</f>
        <v>0</v>
      </c>
      <c r="CA232" s="240">
        <v>1</v>
      </c>
      <c r="CB232" s="240">
        <v>7</v>
      </c>
    </row>
    <row r="233" spans="1:15" ht="12.75">
      <c r="A233" s="249"/>
      <c r="B233" s="252"/>
      <c r="C233" s="740" t="s">
        <v>152</v>
      </c>
      <c r="D233" s="741"/>
      <c r="E233" s="253">
        <v>0</v>
      </c>
      <c r="F233" s="663"/>
      <c r="G233" s="254"/>
      <c r="H233" s="255"/>
      <c r="I233" s="250"/>
      <c r="J233" s="256"/>
      <c r="K233" s="250"/>
      <c r="M233" s="251" t="s">
        <v>152</v>
      </c>
      <c r="O233" s="240"/>
    </row>
    <row r="234" spans="1:15" ht="12.75">
      <c r="A234" s="249"/>
      <c r="B234" s="252"/>
      <c r="C234" s="740" t="s">
        <v>369</v>
      </c>
      <c r="D234" s="741"/>
      <c r="E234" s="253">
        <v>220</v>
      </c>
      <c r="F234" s="663"/>
      <c r="G234" s="254"/>
      <c r="H234" s="255"/>
      <c r="I234" s="250"/>
      <c r="J234" s="256"/>
      <c r="K234" s="250"/>
      <c r="M234" s="251" t="s">
        <v>369</v>
      </c>
      <c r="O234" s="240"/>
    </row>
    <row r="235" spans="1:15" ht="12.75">
      <c r="A235" s="249"/>
      <c r="B235" s="252"/>
      <c r="C235" s="740" t="s">
        <v>378</v>
      </c>
      <c r="D235" s="741"/>
      <c r="E235" s="253">
        <v>88</v>
      </c>
      <c r="F235" s="663"/>
      <c r="G235" s="254"/>
      <c r="H235" s="255"/>
      <c r="I235" s="250"/>
      <c r="J235" s="256"/>
      <c r="K235" s="250"/>
      <c r="M235" s="251" t="s">
        <v>378</v>
      </c>
      <c r="O235" s="240"/>
    </row>
    <row r="236" spans="1:15" ht="12.75">
      <c r="A236" s="249"/>
      <c r="B236" s="252"/>
      <c r="C236" s="740" t="s">
        <v>331</v>
      </c>
      <c r="D236" s="741"/>
      <c r="E236" s="253">
        <v>0</v>
      </c>
      <c r="F236" s="663"/>
      <c r="G236" s="254"/>
      <c r="H236" s="255"/>
      <c r="I236" s="250"/>
      <c r="J236" s="256"/>
      <c r="K236" s="250"/>
      <c r="M236" s="251" t="s">
        <v>331</v>
      </c>
      <c r="O236" s="240"/>
    </row>
    <row r="237" spans="1:15" ht="12.75">
      <c r="A237" s="249"/>
      <c r="B237" s="252"/>
      <c r="C237" s="740" t="s">
        <v>360</v>
      </c>
      <c r="D237" s="741"/>
      <c r="E237" s="253">
        <v>4.5</v>
      </c>
      <c r="F237" s="663"/>
      <c r="G237" s="254"/>
      <c r="H237" s="255"/>
      <c r="I237" s="250"/>
      <c r="J237" s="256"/>
      <c r="K237" s="250"/>
      <c r="M237" s="251" t="s">
        <v>360</v>
      </c>
      <c r="O237" s="240"/>
    </row>
    <row r="238" spans="1:15" ht="12.75">
      <c r="A238" s="249"/>
      <c r="B238" s="252"/>
      <c r="C238" s="742" t="s">
        <v>258</v>
      </c>
      <c r="D238" s="741"/>
      <c r="E238" s="277">
        <v>312.5</v>
      </c>
      <c r="F238" s="663"/>
      <c r="G238" s="254"/>
      <c r="H238" s="255"/>
      <c r="I238" s="250"/>
      <c r="J238" s="256"/>
      <c r="K238" s="250"/>
      <c r="M238" s="251" t="s">
        <v>258</v>
      </c>
      <c r="O238" s="240"/>
    </row>
    <row r="239" spans="1:15" ht="12.75">
      <c r="A239" s="249"/>
      <c r="B239" s="252"/>
      <c r="C239" s="740" t="s">
        <v>383</v>
      </c>
      <c r="D239" s="741"/>
      <c r="E239" s="253">
        <v>0</v>
      </c>
      <c r="F239" s="663"/>
      <c r="G239" s="254"/>
      <c r="H239" s="255"/>
      <c r="I239" s="250"/>
      <c r="J239" s="256"/>
      <c r="K239" s="250"/>
      <c r="M239" s="251" t="s">
        <v>383</v>
      </c>
      <c r="O239" s="240"/>
    </row>
    <row r="240" spans="1:15" ht="22.5">
      <c r="A240" s="249"/>
      <c r="B240" s="252"/>
      <c r="C240" s="740" t="s">
        <v>511</v>
      </c>
      <c r="D240" s="741"/>
      <c r="E240" s="253">
        <v>75.8625</v>
      </c>
      <c r="F240" s="663"/>
      <c r="G240" s="254"/>
      <c r="H240" s="255"/>
      <c r="I240" s="250"/>
      <c r="J240" s="256"/>
      <c r="K240" s="250"/>
      <c r="M240" s="251" t="s">
        <v>511</v>
      </c>
      <c r="O240" s="240"/>
    </row>
    <row r="241" spans="1:15" ht="12.75">
      <c r="A241" s="249"/>
      <c r="B241" s="252"/>
      <c r="C241" s="742" t="s">
        <v>258</v>
      </c>
      <c r="D241" s="741"/>
      <c r="E241" s="277">
        <v>75.8625</v>
      </c>
      <c r="F241" s="663"/>
      <c r="G241" s="254"/>
      <c r="H241" s="255"/>
      <c r="I241" s="250"/>
      <c r="J241" s="256"/>
      <c r="K241" s="250"/>
      <c r="M241" s="251" t="s">
        <v>258</v>
      </c>
      <c r="O241" s="240"/>
    </row>
    <row r="242" spans="1:15" ht="22.5">
      <c r="A242" s="249"/>
      <c r="B242" s="252"/>
      <c r="C242" s="740" t="s">
        <v>512</v>
      </c>
      <c r="D242" s="741"/>
      <c r="E242" s="253">
        <v>79.8525</v>
      </c>
      <c r="F242" s="663"/>
      <c r="G242" s="254"/>
      <c r="H242" s="255"/>
      <c r="I242" s="250"/>
      <c r="J242" s="256"/>
      <c r="K242" s="250"/>
      <c r="M242" s="251" t="s">
        <v>512</v>
      </c>
      <c r="O242" s="240"/>
    </row>
    <row r="243" spans="1:15" ht="12.75">
      <c r="A243" s="249"/>
      <c r="B243" s="252"/>
      <c r="C243" s="742" t="s">
        <v>258</v>
      </c>
      <c r="D243" s="741"/>
      <c r="E243" s="277">
        <v>79.8525</v>
      </c>
      <c r="F243" s="663"/>
      <c r="G243" s="254"/>
      <c r="H243" s="255"/>
      <c r="I243" s="250"/>
      <c r="J243" s="256"/>
      <c r="K243" s="250"/>
      <c r="M243" s="251" t="s">
        <v>258</v>
      </c>
      <c r="O243" s="240"/>
    </row>
    <row r="244" spans="1:80" ht="12.75">
      <c r="A244" s="241">
        <v>53</v>
      </c>
      <c r="B244" s="242" t="s">
        <v>515</v>
      </c>
      <c r="C244" s="243" t="s">
        <v>516</v>
      </c>
      <c r="D244" s="244" t="s">
        <v>151</v>
      </c>
      <c r="E244" s="245">
        <v>501</v>
      </c>
      <c r="F244" s="662"/>
      <c r="G244" s="246">
        <f>E244*F244</f>
        <v>0</v>
      </c>
      <c r="H244" s="247">
        <v>0.00026</v>
      </c>
      <c r="I244" s="248">
        <f>E244*H244</f>
        <v>0.13026</v>
      </c>
      <c r="J244" s="247">
        <v>0</v>
      </c>
      <c r="K244" s="248">
        <f>E244*J244</f>
        <v>0</v>
      </c>
      <c r="O244" s="240">
        <v>2</v>
      </c>
      <c r="AA244" s="213">
        <v>2</v>
      </c>
      <c r="AB244" s="213">
        <v>7</v>
      </c>
      <c r="AC244" s="213">
        <v>7</v>
      </c>
      <c r="AZ244" s="213">
        <v>2</v>
      </c>
      <c r="BA244" s="213">
        <f>IF(AZ244=1,G244,0)</f>
        <v>0</v>
      </c>
      <c r="BB244" s="213">
        <f>IF(AZ244=2,G244,0)</f>
        <v>0</v>
      </c>
      <c r="BC244" s="213">
        <f>IF(AZ244=3,G244,0)</f>
        <v>0</v>
      </c>
      <c r="BD244" s="213">
        <f>IF(AZ244=4,G244,0)</f>
        <v>0</v>
      </c>
      <c r="BE244" s="213">
        <f>IF(AZ244=5,G244,0)</f>
        <v>0</v>
      </c>
      <c r="CA244" s="240">
        <v>2</v>
      </c>
      <c r="CB244" s="240">
        <v>7</v>
      </c>
    </row>
    <row r="245" spans="1:15" ht="12.75">
      <c r="A245" s="249"/>
      <c r="B245" s="252"/>
      <c r="C245" s="740" t="s">
        <v>517</v>
      </c>
      <c r="D245" s="741"/>
      <c r="E245" s="253">
        <v>30</v>
      </c>
      <c r="F245" s="663"/>
      <c r="G245" s="254"/>
      <c r="H245" s="255"/>
      <c r="I245" s="250"/>
      <c r="J245" s="256"/>
      <c r="K245" s="250"/>
      <c r="M245" s="251" t="s">
        <v>517</v>
      </c>
      <c r="O245" s="240"/>
    </row>
    <row r="246" spans="1:15" ht="12.75">
      <c r="A246" s="249"/>
      <c r="B246" s="252"/>
      <c r="C246" s="740" t="s">
        <v>518</v>
      </c>
      <c r="D246" s="741"/>
      <c r="E246" s="253">
        <v>207.9</v>
      </c>
      <c r="F246" s="663"/>
      <c r="G246" s="254"/>
      <c r="H246" s="255"/>
      <c r="I246" s="250"/>
      <c r="J246" s="256"/>
      <c r="K246" s="250"/>
      <c r="M246" s="251" t="s">
        <v>518</v>
      </c>
      <c r="O246" s="240"/>
    </row>
    <row r="247" spans="1:15" ht="12.75">
      <c r="A247" s="249"/>
      <c r="B247" s="252"/>
      <c r="C247" s="740" t="s">
        <v>331</v>
      </c>
      <c r="D247" s="741"/>
      <c r="E247" s="253">
        <v>0</v>
      </c>
      <c r="F247" s="663"/>
      <c r="G247" s="254"/>
      <c r="H247" s="255"/>
      <c r="I247" s="250"/>
      <c r="J247" s="256"/>
      <c r="K247" s="250"/>
      <c r="M247" s="251" t="s">
        <v>331</v>
      </c>
      <c r="O247" s="240"/>
    </row>
    <row r="248" spans="1:15" ht="12.75">
      <c r="A248" s="249"/>
      <c r="B248" s="252"/>
      <c r="C248" s="740" t="s">
        <v>519</v>
      </c>
      <c r="D248" s="741"/>
      <c r="E248" s="253">
        <v>25.2</v>
      </c>
      <c r="F248" s="663"/>
      <c r="G248" s="254"/>
      <c r="H248" s="255"/>
      <c r="I248" s="250"/>
      <c r="J248" s="256"/>
      <c r="K248" s="250"/>
      <c r="M248" s="251" t="s">
        <v>519</v>
      </c>
      <c r="O248" s="240"/>
    </row>
    <row r="249" spans="1:15" ht="12.75">
      <c r="A249" s="249"/>
      <c r="B249" s="252"/>
      <c r="C249" s="742" t="s">
        <v>258</v>
      </c>
      <c r="D249" s="741"/>
      <c r="E249" s="277">
        <v>263.1</v>
      </c>
      <c r="F249" s="663"/>
      <c r="G249" s="254"/>
      <c r="H249" s="255"/>
      <c r="I249" s="250"/>
      <c r="J249" s="256"/>
      <c r="K249" s="250"/>
      <c r="M249" s="251" t="s">
        <v>258</v>
      </c>
      <c r="O249" s="240"/>
    </row>
    <row r="250" spans="1:15" ht="12.75">
      <c r="A250" s="249"/>
      <c r="B250" s="252"/>
      <c r="C250" s="740" t="s">
        <v>517</v>
      </c>
      <c r="D250" s="741"/>
      <c r="E250" s="253">
        <v>30</v>
      </c>
      <c r="F250" s="663"/>
      <c r="G250" s="254"/>
      <c r="H250" s="255"/>
      <c r="I250" s="250"/>
      <c r="J250" s="256"/>
      <c r="K250" s="250"/>
      <c r="M250" s="251" t="s">
        <v>517</v>
      </c>
      <c r="O250" s="240"/>
    </row>
    <row r="251" spans="1:15" ht="12.75">
      <c r="A251" s="249"/>
      <c r="B251" s="252"/>
      <c r="C251" s="740" t="s">
        <v>520</v>
      </c>
      <c r="D251" s="741"/>
      <c r="E251" s="253">
        <v>207.9</v>
      </c>
      <c r="F251" s="663"/>
      <c r="G251" s="254"/>
      <c r="H251" s="255"/>
      <c r="I251" s="250"/>
      <c r="J251" s="256"/>
      <c r="K251" s="250"/>
      <c r="M251" s="251" t="s">
        <v>520</v>
      </c>
      <c r="O251" s="240"/>
    </row>
    <row r="252" spans="1:57" ht="12.75">
      <c r="A252" s="257"/>
      <c r="B252" s="258" t="s">
        <v>102</v>
      </c>
      <c r="C252" s="259" t="s">
        <v>508</v>
      </c>
      <c r="D252" s="260"/>
      <c r="E252" s="261"/>
      <c r="F252" s="664"/>
      <c r="G252" s="263">
        <f>SUM(G219:G251)</f>
        <v>0</v>
      </c>
      <c r="H252" s="264"/>
      <c r="I252" s="265">
        <f>SUM(I219:I251)</f>
        <v>0.43459975</v>
      </c>
      <c r="J252" s="264"/>
      <c r="K252" s="265">
        <f>SUM(K219:K251)</f>
        <v>0</v>
      </c>
      <c r="O252" s="240">
        <v>4</v>
      </c>
      <c r="BA252" s="266">
        <f>SUM(BA219:BA251)</f>
        <v>0</v>
      </c>
      <c r="BB252" s="266">
        <f>SUM(BB219:BB251)</f>
        <v>0</v>
      </c>
      <c r="BC252" s="266">
        <f>SUM(BC219:BC251)</f>
        <v>0</v>
      </c>
      <c r="BD252" s="266">
        <f>SUM(BD219:BD251)</f>
        <v>0</v>
      </c>
      <c r="BE252" s="266">
        <f>SUM(BE219:BE251)</f>
        <v>0</v>
      </c>
    </row>
    <row r="253" spans="1:15" ht="12.75">
      <c r="A253" s="230" t="s">
        <v>98</v>
      </c>
      <c r="B253" s="231" t="s">
        <v>273</v>
      </c>
      <c r="C253" s="232" t="s">
        <v>274</v>
      </c>
      <c r="D253" s="233"/>
      <c r="E253" s="234"/>
      <c r="F253" s="665"/>
      <c r="G253" s="235"/>
      <c r="H253" s="236"/>
      <c r="I253" s="237"/>
      <c r="J253" s="238"/>
      <c r="K253" s="239"/>
      <c r="O253" s="240">
        <v>1</v>
      </c>
    </row>
    <row r="254" spans="1:80" ht="12.75">
      <c r="A254" s="241">
        <v>54</v>
      </c>
      <c r="B254" s="242" t="s">
        <v>521</v>
      </c>
      <c r="C254" s="243" t="s">
        <v>522</v>
      </c>
      <c r="D254" s="244" t="s">
        <v>246</v>
      </c>
      <c r="E254" s="245">
        <v>6.09349856</v>
      </c>
      <c r="F254" s="662"/>
      <c r="G254" s="246">
        <f aca="true" t="shared" si="0" ref="G254:G259">E254*F254</f>
        <v>0</v>
      </c>
      <c r="H254" s="247">
        <v>0</v>
      </c>
      <c r="I254" s="248">
        <f aca="true" t="shared" si="1" ref="I254:I259">E254*H254</f>
        <v>0</v>
      </c>
      <c r="J254" s="247"/>
      <c r="K254" s="248">
        <f aca="true" t="shared" si="2" ref="K254:K259">E254*J254</f>
        <v>0</v>
      </c>
      <c r="O254" s="240">
        <v>2</v>
      </c>
      <c r="AA254" s="213">
        <v>8</v>
      </c>
      <c r="AB254" s="213">
        <v>0</v>
      </c>
      <c r="AC254" s="213">
        <v>3</v>
      </c>
      <c r="AZ254" s="213">
        <v>1</v>
      </c>
      <c r="BA254" s="213">
        <f aca="true" t="shared" si="3" ref="BA254:BA259">IF(AZ254=1,G254,0)</f>
        <v>0</v>
      </c>
      <c r="BB254" s="213">
        <f aca="true" t="shared" si="4" ref="BB254:BB259">IF(AZ254=2,G254,0)</f>
        <v>0</v>
      </c>
      <c r="BC254" s="213">
        <f aca="true" t="shared" si="5" ref="BC254:BC259">IF(AZ254=3,G254,0)</f>
        <v>0</v>
      </c>
      <c r="BD254" s="213">
        <f aca="true" t="shared" si="6" ref="BD254:BD259">IF(AZ254=4,G254,0)</f>
        <v>0</v>
      </c>
      <c r="BE254" s="213">
        <f aca="true" t="shared" si="7" ref="BE254:BE259">IF(AZ254=5,G254,0)</f>
        <v>0</v>
      </c>
      <c r="CA254" s="240">
        <v>8</v>
      </c>
      <c r="CB254" s="240">
        <v>0</v>
      </c>
    </row>
    <row r="255" spans="1:80" ht="12.75">
      <c r="A255" s="241">
        <v>55</v>
      </c>
      <c r="B255" s="242" t="s">
        <v>276</v>
      </c>
      <c r="C255" s="243" t="s">
        <v>277</v>
      </c>
      <c r="D255" s="244" t="s">
        <v>246</v>
      </c>
      <c r="E255" s="245">
        <v>6.09349856</v>
      </c>
      <c r="F255" s="662"/>
      <c r="G255" s="246">
        <f t="shared" si="0"/>
        <v>0</v>
      </c>
      <c r="H255" s="247">
        <v>0</v>
      </c>
      <c r="I255" s="248">
        <f t="shared" si="1"/>
        <v>0</v>
      </c>
      <c r="J255" s="247"/>
      <c r="K255" s="248">
        <f t="shared" si="2"/>
        <v>0</v>
      </c>
      <c r="O255" s="240">
        <v>2</v>
      </c>
      <c r="AA255" s="213">
        <v>8</v>
      </c>
      <c r="AB255" s="213">
        <v>0</v>
      </c>
      <c r="AC255" s="213">
        <v>3</v>
      </c>
      <c r="AZ255" s="213">
        <v>1</v>
      </c>
      <c r="BA255" s="213">
        <f t="shared" si="3"/>
        <v>0</v>
      </c>
      <c r="BB255" s="213">
        <f t="shared" si="4"/>
        <v>0</v>
      </c>
      <c r="BC255" s="213">
        <f t="shared" si="5"/>
        <v>0</v>
      </c>
      <c r="BD255" s="213">
        <f t="shared" si="6"/>
        <v>0</v>
      </c>
      <c r="BE255" s="213">
        <f t="shared" si="7"/>
        <v>0</v>
      </c>
      <c r="CA255" s="240">
        <v>8</v>
      </c>
      <c r="CB255" s="240">
        <v>0</v>
      </c>
    </row>
    <row r="256" spans="1:80" ht="12.75">
      <c r="A256" s="241">
        <v>56</v>
      </c>
      <c r="B256" s="242" t="s">
        <v>278</v>
      </c>
      <c r="C256" s="243" t="s">
        <v>279</v>
      </c>
      <c r="D256" s="244" t="s">
        <v>246</v>
      </c>
      <c r="E256" s="245">
        <v>24.37399424</v>
      </c>
      <c r="F256" s="662"/>
      <c r="G256" s="246">
        <f t="shared" si="0"/>
        <v>0</v>
      </c>
      <c r="H256" s="247">
        <v>0</v>
      </c>
      <c r="I256" s="248">
        <f t="shared" si="1"/>
        <v>0</v>
      </c>
      <c r="J256" s="247"/>
      <c r="K256" s="248">
        <f t="shared" si="2"/>
        <v>0</v>
      </c>
      <c r="O256" s="240">
        <v>2</v>
      </c>
      <c r="AA256" s="213">
        <v>8</v>
      </c>
      <c r="AB256" s="213">
        <v>0</v>
      </c>
      <c r="AC256" s="213">
        <v>3</v>
      </c>
      <c r="AZ256" s="213">
        <v>1</v>
      </c>
      <c r="BA256" s="213">
        <f t="shared" si="3"/>
        <v>0</v>
      </c>
      <c r="BB256" s="213">
        <f t="shared" si="4"/>
        <v>0</v>
      </c>
      <c r="BC256" s="213">
        <f t="shared" si="5"/>
        <v>0</v>
      </c>
      <c r="BD256" s="213">
        <f t="shared" si="6"/>
        <v>0</v>
      </c>
      <c r="BE256" s="213">
        <f t="shared" si="7"/>
        <v>0</v>
      </c>
      <c r="CA256" s="240">
        <v>8</v>
      </c>
      <c r="CB256" s="240">
        <v>0</v>
      </c>
    </row>
    <row r="257" spans="1:80" ht="12.75">
      <c r="A257" s="241">
        <v>57</v>
      </c>
      <c r="B257" s="242" t="s">
        <v>280</v>
      </c>
      <c r="C257" s="243" t="s">
        <v>281</v>
      </c>
      <c r="D257" s="244" t="s">
        <v>246</v>
      </c>
      <c r="E257" s="245">
        <v>6.09349856</v>
      </c>
      <c r="F257" s="662"/>
      <c r="G257" s="246">
        <f t="shared" si="0"/>
        <v>0</v>
      </c>
      <c r="H257" s="247">
        <v>0</v>
      </c>
      <c r="I257" s="248">
        <f t="shared" si="1"/>
        <v>0</v>
      </c>
      <c r="J257" s="247"/>
      <c r="K257" s="248">
        <f t="shared" si="2"/>
        <v>0</v>
      </c>
      <c r="O257" s="240">
        <v>2</v>
      </c>
      <c r="AA257" s="213">
        <v>8</v>
      </c>
      <c r="AB257" s="213">
        <v>0</v>
      </c>
      <c r="AC257" s="213">
        <v>3</v>
      </c>
      <c r="AZ257" s="213">
        <v>1</v>
      </c>
      <c r="BA257" s="213">
        <f t="shared" si="3"/>
        <v>0</v>
      </c>
      <c r="BB257" s="213">
        <f t="shared" si="4"/>
        <v>0</v>
      </c>
      <c r="BC257" s="213">
        <f t="shared" si="5"/>
        <v>0</v>
      </c>
      <c r="BD257" s="213">
        <f t="shared" si="6"/>
        <v>0</v>
      </c>
      <c r="BE257" s="213">
        <f t="shared" si="7"/>
        <v>0</v>
      </c>
      <c r="CA257" s="240">
        <v>8</v>
      </c>
      <c r="CB257" s="240">
        <v>0</v>
      </c>
    </row>
    <row r="258" spans="1:80" ht="12.75">
      <c r="A258" s="241">
        <v>58</v>
      </c>
      <c r="B258" s="242" t="s">
        <v>282</v>
      </c>
      <c r="C258" s="243" t="s">
        <v>283</v>
      </c>
      <c r="D258" s="244" t="s">
        <v>246</v>
      </c>
      <c r="E258" s="245">
        <v>6.09349856</v>
      </c>
      <c r="F258" s="662"/>
      <c r="G258" s="246">
        <f t="shared" si="0"/>
        <v>0</v>
      </c>
      <c r="H258" s="247">
        <v>0</v>
      </c>
      <c r="I258" s="248">
        <f t="shared" si="1"/>
        <v>0</v>
      </c>
      <c r="J258" s="247"/>
      <c r="K258" s="248">
        <f t="shared" si="2"/>
        <v>0</v>
      </c>
      <c r="O258" s="240">
        <v>2</v>
      </c>
      <c r="AA258" s="213">
        <v>8</v>
      </c>
      <c r="AB258" s="213">
        <v>0</v>
      </c>
      <c r="AC258" s="213">
        <v>3</v>
      </c>
      <c r="AZ258" s="213">
        <v>1</v>
      </c>
      <c r="BA258" s="213">
        <f t="shared" si="3"/>
        <v>0</v>
      </c>
      <c r="BB258" s="213">
        <f t="shared" si="4"/>
        <v>0</v>
      </c>
      <c r="BC258" s="213">
        <f t="shared" si="5"/>
        <v>0</v>
      </c>
      <c r="BD258" s="213">
        <f t="shared" si="6"/>
        <v>0</v>
      </c>
      <c r="BE258" s="213">
        <f t="shared" si="7"/>
        <v>0</v>
      </c>
      <c r="CA258" s="240">
        <v>8</v>
      </c>
      <c r="CB258" s="240">
        <v>0</v>
      </c>
    </row>
    <row r="259" spans="1:80" ht="12.75">
      <c r="A259" s="241">
        <v>59</v>
      </c>
      <c r="B259" s="242" t="s">
        <v>523</v>
      </c>
      <c r="C259" s="243" t="s">
        <v>524</v>
      </c>
      <c r="D259" s="244" t="s">
        <v>246</v>
      </c>
      <c r="E259" s="245">
        <v>6.09349856</v>
      </c>
      <c r="F259" s="662"/>
      <c r="G259" s="246">
        <f t="shared" si="0"/>
        <v>0</v>
      </c>
      <c r="H259" s="247">
        <v>0</v>
      </c>
      <c r="I259" s="248">
        <f t="shared" si="1"/>
        <v>0</v>
      </c>
      <c r="J259" s="247"/>
      <c r="K259" s="248">
        <f t="shared" si="2"/>
        <v>0</v>
      </c>
      <c r="O259" s="240">
        <v>2</v>
      </c>
      <c r="AA259" s="213">
        <v>8</v>
      </c>
      <c r="AB259" s="213">
        <v>0</v>
      </c>
      <c r="AC259" s="213">
        <v>3</v>
      </c>
      <c r="AZ259" s="213">
        <v>1</v>
      </c>
      <c r="BA259" s="213">
        <f t="shared" si="3"/>
        <v>0</v>
      </c>
      <c r="BB259" s="213">
        <f t="shared" si="4"/>
        <v>0</v>
      </c>
      <c r="BC259" s="213">
        <f t="shared" si="5"/>
        <v>0</v>
      </c>
      <c r="BD259" s="213">
        <f t="shared" si="6"/>
        <v>0</v>
      </c>
      <c r="BE259" s="213">
        <f t="shared" si="7"/>
        <v>0</v>
      </c>
      <c r="CA259" s="240">
        <v>8</v>
      </c>
      <c r="CB259" s="240">
        <v>0</v>
      </c>
    </row>
    <row r="260" spans="1:57" ht="12.75">
      <c r="A260" s="257"/>
      <c r="B260" s="258" t="s">
        <v>102</v>
      </c>
      <c r="C260" s="259" t="s">
        <v>275</v>
      </c>
      <c r="D260" s="260"/>
      <c r="E260" s="261"/>
      <c r="F260" s="262"/>
      <c r="G260" s="263">
        <f>SUM(G253:G259)</f>
        <v>0</v>
      </c>
      <c r="H260" s="264"/>
      <c r="I260" s="265">
        <f>SUM(I253:I259)</f>
        <v>0</v>
      </c>
      <c r="J260" s="264"/>
      <c r="K260" s="265">
        <f>SUM(K253:K259)</f>
        <v>0</v>
      </c>
      <c r="O260" s="240">
        <v>4</v>
      </c>
      <c r="BA260" s="266">
        <f>SUM(BA253:BA259)</f>
        <v>0</v>
      </c>
      <c r="BB260" s="266">
        <f>SUM(BB253:BB259)</f>
        <v>0</v>
      </c>
      <c r="BC260" s="266">
        <f>SUM(BC253:BC259)</f>
        <v>0</v>
      </c>
      <c r="BD260" s="266">
        <f>SUM(BD253:BD259)</f>
        <v>0</v>
      </c>
      <c r="BE260" s="266">
        <f>SUM(BE253:BE259)</f>
        <v>0</v>
      </c>
    </row>
    <row r="261" ht="12.75">
      <c r="E261" s="213"/>
    </row>
    <row r="262" ht="12.75">
      <c r="E262" s="213"/>
    </row>
    <row r="263" ht="12.75">
      <c r="E263" s="213"/>
    </row>
    <row r="264" ht="12.75">
      <c r="E264" s="213"/>
    </row>
    <row r="265" ht="12.75">
      <c r="E265" s="213"/>
    </row>
    <row r="266" ht="12.75">
      <c r="E266" s="213"/>
    </row>
    <row r="267" ht="12.75">
      <c r="E267" s="213"/>
    </row>
    <row r="268" ht="12.75">
      <c r="E268" s="213"/>
    </row>
    <row r="269" ht="12.75">
      <c r="E269" s="213"/>
    </row>
    <row r="270" ht="12.75">
      <c r="E270" s="213"/>
    </row>
    <row r="271" ht="12.75">
      <c r="E271" s="213"/>
    </row>
    <row r="272" ht="12.75">
      <c r="E272" s="213"/>
    </row>
    <row r="273" ht="12.75">
      <c r="E273" s="213"/>
    </row>
    <row r="274" ht="12.75">
      <c r="E274" s="213"/>
    </row>
    <row r="275" ht="12.75">
      <c r="E275" s="213"/>
    </row>
    <row r="276" ht="12.75">
      <c r="E276" s="213"/>
    </row>
    <row r="277" ht="12.75">
      <c r="E277" s="213"/>
    </row>
    <row r="278" ht="12.75">
      <c r="E278" s="213"/>
    </row>
    <row r="279" ht="12.75">
      <c r="E279" s="213"/>
    </row>
    <row r="280" ht="12.75">
      <c r="E280" s="213"/>
    </row>
    <row r="281" ht="12.75">
      <c r="E281" s="213"/>
    </row>
    <row r="282" ht="12.75">
      <c r="E282" s="213"/>
    </row>
    <row r="283" ht="12.75">
      <c r="E283" s="213"/>
    </row>
    <row r="284" spans="1:7" ht="12.75">
      <c r="A284" s="256"/>
      <c r="B284" s="256"/>
      <c r="C284" s="256"/>
      <c r="D284" s="256"/>
      <c r="E284" s="256"/>
      <c r="F284" s="256"/>
      <c r="G284" s="256"/>
    </row>
    <row r="285" spans="1:7" ht="12.75">
      <c r="A285" s="256"/>
      <c r="B285" s="256"/>
      <c r="C285" s="256"/>
      <c r="D285" s="256"/>
      <c r="E285" s="256"/>
      <c r="F285" s="256"/>
      <c r="G285" s="256"/>
    </row>
    <row r="286" spans="1:7" ht="12.75">
      <c r="A286" s="256"/>
      <c r="B286" s="256"/>
      <c r="C286" s="256"/>
      <c r="D286" s="256"/>
      <c r="E286" s="256"/>
      <c r="F286" s="256"/>
      <c r="G286" s="256"/>
    </row>
    <row r="287" spans="1:7" ht="12.75">
      <c r="A287" s="256"/>
      <c r="B287" s="256"/>
      <c r="C287" s="256"/>
      <c r="D287" s="256"/>
      <c r="E287" s="256"/>
      <c r="F287" s="256"/>
      <c r="G287" s="256"/>
    </row>
    <row r="288" ht="12.75">
      <c r="E288" s="213"/>
    </row>
    <row r="289" ht="12.75">
      <c r="E289" s="213"/>
    </row>
    <row r="290" ht="12.75">
      <c r="E290" s="213"/>
    </row>
    <row r="291" ht="12.75">
      <c r="E291" s="213"/>
    </row>
    <row r="292" ht="12.75">
      <c r="E292" s="213"/>
    </row>
    <row r="293" ht="12.75">
      <c r="E293" s="213"/>
    </row>
    <row r="294" ht="12.75">
      <c r="E294" s="213"/>
    </row>
    <row r="295" ht="12.75">
      <c r="E295" s="213"/>
    </row>
    <row r="296" ht="12.75">
      <c r="E296" s="213"/>
    </row>
    <row r="297" ht="12.75">
      <c r="E297" s="213"/>
    </row>
    <row r="298" ht="12.75">
      <c r="E298" s="213"/>
    </row>
    <row r="299" ht="12.75">
      <c r="E299" s="213"/>
    </row>
    <row r="300" ht="12.75">
      <c r="E300" s="213"/>
    </row>
    <row r="301" ht="12.75">
      <c r="E301" s="213"/>
    </row>
    <row r="302" ht="12.75">
      <c r="E302" s="213"/>
    </row>
    <row r="303" ht="12.75">
      <c r="E303" s="213"/>
    </row>
    <row r="304" ht="12.75">
      <c r="E304" s="213"/>
    </row>
    <row r="305" ht="12.75">
      <c r="E305" s="213"/>
    </row>
    <row r="306" ht="12.75">
      <c r="E306" s="213"/>
    </row>
    <row r="307" ht="12.75">
      <c r="E307" s="213"/>
    </row>
    <row r="308" ht="12.75">
      <c r="E308" s="213"/>
    </row>
    <row r="309" ht="12.75">
      <c r="E309" s="213"/>
    </row>
    <row r="310" ht="12.75">
      <c r="E310" s="213"/>
    </row>
    <row r="311" ht="12.75">
      <c r="E311" s="213"/>
    </row>
    <row r="312" ht="12.75">
      <c r="E312" s="213"/>
    </row>
    <row r="313" ht="12.75">
      <c r="E313" s="213"/>
    </row>
    <row r="314" ht="12.75">
      <c r="E314" s="213"/>
    </row>
    <row r="315" ht="12.75">
      <c r="E315" s="213"/>
    </row>
    <row r="316" ht="12.75">
      <c r="E316" s="213"/>
    </row>
    <row r="317" ht="12.75">
      <c r="E317" s="213"/>
    </row>
    <row r="318" ht="12.75">
      <c r="E318" s="213"/>
    </row>
    <row r="319" spans="1:2" ht="12.75">
      <c r="A319" s="267"/>
      <c r="B319" s="267"/>
    </row>
    <row r="320" spans="1:7" ht="12.75">
      <c r="A320" s="256"/>
      <c r="B320" s="256"/>
      <c r="C320" s="268"/>
      <c r="D320" s="268"/>
      <c r="E320" s="269"/>
      <c r="F320" s="268"/>
      <c r="G320" s="270"/>
    </row>
    <row r="321" spans="1:7" ht="12.75">
      <c r="A321" s="271"/>
      <c r="B321" s="271"/>
      <c r="C321" s="256"/>
      <c r="D321" s="256"/>
      <c r="E321" s="272"/>
      <c r="F321" s="256"/>
      <c r="G321" s="256"/>
    </row>
    <row r="322" spans="1:7" ht="12.75">
      <c r="A322" s="256"/>
      <c r="B322" s="256"/>
      <c r="C322" s="256"/>
      <c r="D322" s="256"/>
      <c r="E322" s="272"/>
      <c r="F322" s="256"/>
      <c r="G322" s="256"/>
    </row>
    <row r="323" spans="1:7" ht="12.75">
      <c r="A323" s="256"/>
      <c r="B323" s="256"/>
      <c r="C323" s="256"/>
      <c r="D323" s="256"/>
      <c r="E323" s="272"/>
      <c r="F323" s="256"/>
      <c r="G323" s="256"/>
    </row>
    <row r="324" spans="1:7" ht="12.75">
      <c r="A324" s="256"/>
      <c r="B324" s="256"/>
      <c r="C324" s="256"/>
      <c r="D324" s="256"/>
      <c r="E324" s="272"/>
      <c r="F324" s="256"/>
      <c r="G324" s="256"/>
    </row>
    <row r="325" spans="1:7" ht="12.75">
      <c r="A325" s="256"/>
      <c r="B325" s="256"/>
      <c r="C325" s="256"/>
      <c r="D325" s="256"/>
      <c r="E325" s="272"/>
      <c r="F325" s="256"/>
      <c r="G325" s="256"/>
    </row>
    <row r="326" spans="1:7" ht="12.75">
      <c r="A326" s="256"/>
      <c r="B326" s="256"/>
      <c r="C326" s="256"/>
      <c r="D326" s="256"/>
      <c r="E326" s="272"/>
      <c r="F326" s="256"/>
      <c r="G326" s="256"/>
    </row>
    <row r="327" spans="1:7" ht="12.75">
      <c r="A327" s="256"/>
      <c r="B327" s="256"/>
      <c r="C327" s="256"/>
      <c r="D327" s="256"/>
      <c r="E327" s="272"/>
      <c r="F327" s="256"/>
      <c r="G327" s="256"/>
    </row>
    <row r="328" spans="1:7" ht="12.75">
      <c r="A328" s="256"/>
      <c r="B328" s="256"/>
      <c r="C328" s="256"/>
      <c r="D328" s="256"/>
      <c r="E328" s="272"/>
      <c r="F328" s="256"/>
      <c r="G328" s="256"/>
    </row>
    <row r="329" spans="1:7" ht="12.75">
      <c r="A329" s="256"/>
      <c r="B329" s="256"/>
      <c r="C329" s="256"/>
      <c r="D329" s="256"/>
      <c r="E329" s="272"/>
      <c r="F329" s="256"/>
      <c r="G329" s="256"/>
    </row>
    <row r="330" spans="1:7" ht="12.75">
      <c r="A330" s="256"/>
      <c r="B330" s="256"/>
      <c r="C330" s="256"/>
      <c r="D330" s="256"/>
      <c r="E330" s="272"/>
      <c r="F330" s="256"/>
      <c r="G330" s="256"/>
    </row>
    <row r="331" spans="1:7" ht="12.75">
      <c r="A331" s="256"/>
      <c r="B331" s="256"/>
      <c r="C331" s="256"/>
      <c r="D331" s="256"/>
      <c r="E331" s="272"/>
      <c r="F331" s="256"/>
      <c r="G331" s="256"/>
    </row>
    <row r="332" spans="1:7" ht="12.75">
      <c r="A332" s="256"/>
      <c r="B332" s="256"/>
      <c r="C332" s="256"/>
      <c r="D332" s="256"/>
      <c r="E332" s="272"/>
      <c r="F332" s="256"/>
      <c r="G332" s="256"/>
    </row>
    <row r="333" spans="1:7" ht="12.75">
      <c r="A333" s="256"/>
      <c r="B333" s="256"/>
      <c r="C333" s="256"/>
      <c r="D333" s="256"/>
      <c r="E333" s="272"/>
      <c r="F333" s="256"/>
      <c r="G333" s="256"/>
    </row>
  </sheetData>
  <sheetProtection algorithmName="SHA-512" hashValue="GSboHNd7/u+M/MTnpLZCp56DuFi9xEVxA2h/IiC1fQjsbExXaYsUcgTLAJxwmU2ItGJf+WbA8hOJ6rJY518NCw==" saltValue="HONTQu2hDFXBUK7OhCXb1g==" spinCount="100000" sheet="1" objects="1" scenarios="1"/>
  <mergeCells count="169">
    <mergeCell ref="C248:D248"/>
    <mergeCell ref="C249:D249"/>
    <mergeCell ref="C250:D250"/>
    <mergeCell ref="C251:D251"/>
    <mergeCell ref="C241:D241"/>
    <mergeCell ref="C242:D242"/>
    <mergeCell ref="C243:D243"/>
    <mergeCell ref="C245:D245"/>
    <mergeCell ref="C246:D246"/>
    <mergeCell ref="C247:D247"/>
    <mergeCell ref="C235:D235"/>
    <mergeCell ref="C236:D236"/>
    <mergeCell ref="C237:D237"/>
    <mergeCell ref="C238:D238"/>
    <mergeCell ref="C239:D239"/>
    <mergeCell ref="C240:D240"/>
    <mergeCell ref="C228:D228"/>
    <mergeCell ref="C229:D229"/>
    <mergeCell ref="C230:D230"/>
    <mergeCell ref="C231:D231"/>
    <mergeCell ref="C233:D233"/>
    <mergeCell ref="C234:D234"/>
    <mergeCell ref="C217:D217"/>
    <mergeCell ref="C221:D221"/>
    <mergeCell ref="C222:D222"/>
    <mergeCell ref="C223:D223"/>
    <mergeCell ref="C224:D224"/>
    <mergeCell ref="C225:D225"/>
    <mergeCell ref="C226:D226"/>
    <mergeCell ref="C227:D227"/>
    <mergeCell ref="C205:D205"/>
    <mergeCell ref="C210:D210"/>
    <mergeCell ref="C211:D211"/>
    <mergeCell ref="C212:D212"/>
    <mergeCell ref="C213:D213"/>
    <mergeCell ref="C214:D214"/>
    <mergeCell ref="C215:D215"/>
    <mergeCell ref="C216:D216"/>
    <mergeCell ref="C196:D196"/>
    <mergeCell ref="C197:D197"/>
    <mergeCell ref="C201:D201"/>
    <mergeCell ref="C202:D202"/>
    <mergeCell ref="C203:D203"/>
    <mergeCell ref="C204:D204"/>
    <mergeCell ref="C188:D188"/>
    <mergeCell ref="C190:D190"/>
    <mergeCell ref="C191:D191"/>
    <mergeCell ref="C192:D192"/>
    <mergeCell ref="C194:D194"/>
    <mergeCell ref="C195:D195"/>
    <mergeCell ref="C181:D181"/>
    <mergeCell ref="C182:D182"/>
    <mergeCell ref="C183:D183"/>
    <mergeCell ref="C184:D184"/>
    <mergeCell ref="C186:D186"/>
    <mergeCell ref="C187:D187"/>
    <mergeCell ref="C171:D171"/>
    <mergeCell ref="C172:D172"/>
    <mergeCell ref="C174:D174"/>
    <mergeCell ref="C175:D175"/>
    <mergeCell ref="C177:D177"/>
    <mergeCell ref="C178:D178"/>
    <mergeCell ref="C179:D179"/>
    <mergeCell ref="C180:D180"/>
    <mergeCell ref="C157:D157"/>
    <mergeCell ref="C159:D159"/>
    <mergeCell ref="C160:D160"/>
    <mergeCell ref="C165:D165"/>
    <mergeCell ref="C166:D166"/>
    <mergeCell ref="C167:D167"/>
    <mergeCell ref="C143:D143"/>
    <mergeCell ref="C144:D144"/>
    <mergeCell ref="C146:D146"/>
    <mergeCell ref="C147:D147"/>
    <mergeCell ref="C152:D152"/>
    <mergeCell ref="C153:D153"/>
    <mergeCell ref="C154:D154"/>
    <mergeCell ref="C156:D156"/>
    <mergeCell ref="C129:D129"/>
    <mergeCell ref="C136:D136"/>
    <mergeCell ref="C137:D137"/>
    <mergeCell ref="C138:D138"/>
    <mergeCell ref="C140:D140"/>
    <mergeCell ref="C141:D141"/>
    <mergeCell ref="C122:D122"/>
    <mergeCell ref="C123:D123"/>
    <mergeCell ref="C124:D124"/>
    <mergeCell ref="C125:D125"/>
    <mergeCell ref="C127:D127"/>
    <mergeCell ref="C128:D128"/>
    <mergeCell ref="C114:D114"/>
    <mergeCell ref="C116:D116"/>
    <mergeCell ref="C117:D117"/>
    <mergeCell ref="C118:D118"/>
    <mergeCell ref="C120:D120"/>
    <mergeCell ref="C121:D121"/>
    <mergeCell ref="C108:D108"/>
    <mergeCell ref="C109:D109"/>
    <mergeCell ref="C110:D110"/>
    <mergeCell ref="C111:D111"/>
    <mergeCell ref="C112:D112"/>
    <mergeCell ref="C113:D113"/>
    <mergeCell ref="C100:D100"/>
    <mergeCell ref="C101:D101"/>
    <mergeCell ref="C102:D102"/>
    <mergeCell ref="C103:D103"/>
    <mergeCell ref="C105:D105"/>
    <mergeCell ref="C106:D106"/>
    <mergeCell ref="C93:D93"/>
    <mergeCell ref="C94:D94"/>
    <mergeCell ref="C95:D95"/>
    <mergeCell ref="C96:D96"/>
    <mergeCell ref="C98:D98"/>
    <mergeCell ref="C99:D99"/>
    <mergeCell ref="C86:D86"/>
    <mergeCell ref="C87:D87"/>
    <mergeCell ref="C88:D88"/>
    <mergeCell ref="C89:D89"/>
    <mergeCell ref="C91:D91"/>
    <mergeCell ref="C92:D92"/>
    <mergeCell ref="C77:D77"/>
    <mergeCell ref="C78:D78"/>
    <mergeCell ref="C79:D79"/>
    <mergeCell ref="C80:D80"/>
    <mergeCell ref="C81:D81"/>
    <mergeCell ref="C82:D82"/>
    <mergeCell ref="C84:D84"/>
    <mergeCell ref="C85:D85"/>
    <mergeCell ref="C72:D72"/>
    <mergeCell ref="C73:D73"/>
    <mergeCell ref="C60:D60"/>
    <mergeCell ref="C61:D61"/>
    <mergeCell ref="C62:D62"/>
    <mergeCell ref="C63:D63"/>
    <mergeCell ref="C64:D64"/>
    <mergeCell ref="C37:D37"/>
    <mergeCell ref="C38:D38"/>
    <mergeCell ref="C41:D41"/>
    <mergeCell ref="C42:D42"/>
    <mergeCell ref="C43:D43"/>
    <mergeCell ref="C46:D46"/>
    <mergeCell ref="C47:D47"/>
    <mergeCell ref="C52:D52"/>
    <mergeCell ref="C53:D53"/>
    <mergeCell ref="C31:D31"/>
    <mergeCell ref="C32:D32"/>
    <mergeCell ref="C33:D33"/>
    <mergeCell ref="C55:D55"/>
    <mergeCell ref="C56:D56"/>
    <mergeCell ref="C20:D20"/>
    <mergeCell ref="C22:D22"/>
    <mergeCell ref="C23:D23"/>
    <mergeCell ref="C24:D24"/>
    <mergeCell ref="C25:D25"/>
    <mergeCell ref="C27:D27"/>
    <mergeCell ref="C14:D14"/>
    <mergeCell ref="C15:D15"/>
    <mergeCell ref="C16:D16"/>
    <mergeCell ref="C17:D17"/>
    <mergeCell ref="C18:D18"/>
    <mergeCell ref="C19:D19"/>
    <mergeCell ref="A1:G1"/>
    <mergeCell ref="A3:B3"/>
    <mergeCell ref="A4:B4"/>
    <mergeCell ref="E4:G4"/>
    <mergeCell ref="C9:D9"/>
    <mergeCell ref="C10:D10"/>
    <mergeCell ref="C12:D12"/>
    <mergeCell ref="C13:D1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327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526</v>
      </c>
      <c r="B5" s="91"/>
      <c r="C5" s="92" t="s">
        <v>327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11.2 1 Rek'!E24</f>
        <v>0</v>
      </c>
      <c r="D15" s="130">
        <f>'SO 11.2 1 Rek'!A32</f>
        <v>0</v>
      </c>
      <c r="E15" s="131"/>
      <c r="F15" s="132"/>
      <c r="G15" s="129">
        <f>'SO 11.2 1 Rek'!I32</f>
        <v>0</v>
      </c>
    </row>
    <row r="16" spans="1:7" ht="15.95" customHeight="1">
      <c r="A16" s="127" t="s">
        <v>53</v>
      </c>
      <c r="B16" s="128" t="s">
        <v>54</v>
      </c>
      <c r="C16" s="129">
        <f>'SO 11.2 1 Rek'!F24</f>
        <v>0</v>
      </c>
      <c r="D16" s="82"/>
      <c r="E16" s="133"/>
      <c r="F16" s="134"/>
      <c r="G16" s="129"/>
    </row>
    <row r="17" spans="1:7" ht="15.95" customHeight="1">
      <c r="A17" s="127" t="s">
        <v>55</v>
      </c>
      <c r="B17" s="128" t="s">
        <v>56</v>
      </c>
      <c r="C17" s="129">
        <f>'SO 11.2 1 Rek'!H24</f>
        <v>0</v>
      </c>
      <c r="D17" s="82"/>
      <c r="E17" s="133"/>
      <c r="F17" s="134"/>
      <c r="G17" s="129"/>
    </row>
    <row r="18" spans="1:7" ht="15.95" customHeight="1">
      <c r="A18" s="135" t="s">
        <v>57</v>
      </c>
      <c r="B18" s="136" t="s">
        <v>58</v>
      </c>
      <c r="C18" s="129">
        <f>'SO 11.2 1 Rek'!G24</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11.2 1 Rek'!I24</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11.2 1 Rek'!H30</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1"/>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527</v>
      </c>
      <c r="D2" s="174"/>
      <c r="E2" s="175"/>
      <c r="F2" s="174"/>
      <c r="G2" s="703" t="s">
        <v>327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2.75">
      <c r="A7" s="273" t="str">
        <f>'SO 11.2 1 Pol'!B7</f>
        <v>3</v>
      </c>
      <c r="B7" s="47" t="str">
        <f>'SO 11.2 1 Pol'!C7</f>
        <v>Svislé a kompletní konstrukce</v>
      </c>
      <c r="D7" s="185"/>
      <c r="E7" s="274">
        <f>'SO 11.2 1 Pol'!BA55</f>
        <v>0</v>
      </c>
      <c r="F7" s="275">
        <f>'SO 11.2 1 Pol'!BB55</f>
        <v>0</v>
      </c>
      <c r="G7" s="275">
        <f>'SO 11.2 1 Pol'!BC55</f>
        <v>0</v>
      </c>
      <c r="H7" s="275">
        <f>'SO 11.2 1 Pol'!BD55</f>
        <v>0</v>
      </c>
      <c r="I7" s="276">
        <f>'SO 11.2 1 Pol'!BE55</f>
        <v>0</v>
      </c>
    </row>
    <row r="8" spans="1:9" s="108" customFormat="1" ht="12.75">
      <c r="A8" s="273" t="str">
        <f>'SO 11.2 1 Pol'!B56</f>
        <v>4</v>
      </c>
      <c r="B8" s="47" t="str">
        <f>'SO 11.2 1 Pol'!C56</f>
        <v>Vodorovné konstrukce</v>
      </c>
      <c r="D8" s="185"/>
      <c r="E8" s="274">
        <f>'SO 11.2 1 Pol'!BA62</f>
        <v>0</v>
      </c>
      <c r="F8" s="275">
        <f>'SO 11.2 1 Pol'!BB62</f>
        <v>0</v>
      </c>
      <c r="G8" s="275">
        <f>'SO 11.2 1 Pol'!BC62</f>
        <v>0</v>
      </c>
      <c r="H8" s="275">
        <f>'SO 11.2 1 Pol'!BD62</f>
        <v>0</v>
      </c>
      <c r="I8" s="276">
        <f>'SO 11.2 1 Pol'!BE62</f>
        <v>0</v>
      </c>
    </row>
    <row r="9" spans="1:9" s="108" customFormat="1" ht="12.75">
      <c r="A9" s="273" t="str">
        <f>'SO 11.2 1 Pol'!B63</f>
        <v>61</v>
      </c>
      <c r="B9" s="47" t="str">
        <f>'SO 11.2 1 Pol'!C63</f>
        <v>Upravy povrchů vnitřní</v>
      </c>
      <c r="D9" s="185"/>
      <c r="E9" s="274">
        <f>'SO 11.2 1 Pol'!BA72</f>
        <v>0</v>
      </c>
      <c r="F9" s="275">
        <f>'SO 11.2 1 Pol'!BB72</f>
        <v>0</v>
      </c>
      <c r="G9" s="275">
        <f>'SO 11.2 1 Pol'!BC72</f>
        <v>0</v>
      </c>
      <c r="H9" s="275">
        <f>'SO 11.2 1 Pol'!BD72</f>
        <v>0</v>
      </c>
      <c r="I9" s="276">
        <f>'SO 11.2 1 Pol'!BE72</f>
        <v>0</v>
      </c>
    </row>
    <row r="10" spans="1:9" s="108" customFormat="1" ht="12.75">
      <c r="A10" s="273" t="str">
        <f>'SO 11.2 1 Pol'!B73</f>
        <v>64</v>
      </c>
      <c r="B10" s="47" t="str">
        <f>'SO 11.2 1 Pol'!C73</f>
        <v>Výplně otvorů</v>
      </c>
      <c r="D10" s="185"/>
      <c r="E10" s="274">
        <f>'SO 11.2 1 Pol'!BA77</f>
        <v>0</v>
      </c>
      <c r="F10" s="275">
        <f>'SO 11.2 1 Pol'!BB77</f>
        <v>0</v>
      </c>
      <c r="G10" s="275">
        <f>'SO 11.2 1 Pol'!BC77</f>
        <v>0</v>
      </c>
      <c r="H10" s="275">
        <f>'SO 11.2 1 Pol'!BD77</f>
        <v>0</v>
      </c>
      <c r="I10" s="276">
        <f>'SO 11.2 1 Pol'!BE77</f>
        <v>0</v>
      </c>
    </row>
    <row r="11" spans="1:9" s="108" customFormat="1" ht="12.75">
      <c r="A11" s="273" t="str">
        <f>'SO 11.2 1 Pol'!B78</f>
        <v>94</v>
      </c>
      <c r="B11" s="47" t="str">
        <f>'SO 11.2 1 Pol'!C78</f>
        <v>Lešení a stavební výtahy</v>
      </c>
      <c r="D11" s="185"/>
      <c r="E11" s="274">
        <f>'SO 11.2 1 Pol'!BA89</f>
        <v>0</v>
      </c>
      <c r="F11" s="275">
        <f>'SO 11.2 1 Pol'!BB89</f>
        <v>0</v>
      </c>
      <c r="G11" s="275">
        <f>'SO 11.2 1 Pol'!BC89</f>
        <v>0</v>
      </c>
      <c r="H11" s="275">
        <f>'SO 11.2 1 Pol'!BD89</f>
        <v>0</v>
      </c>
      <c r="I11" s="276">
        <f>'SO 11.2 1 Pol'!BE89</f>
        <v>0</v>
      </c>
    </row>
    <row r="12" spans="1:9" s="108" customFormat="1" ht="12.75">
      <c r="A12" s="273" t="str">
        <f>'SO 11.2 1 Pol'!B90</f>
        <v>95</v>
      </c>
      <c r="B12" s="47" t="str">
        <f>'SO 11.2 1 Pol'!C90</f>
        <v>Dokončovací konstrukce na pozemních stavbách</v>
      </c>
      <c r="D12" s="185"/>
      <c r="E12" s="274">
        <f>'SO 11.2 1 Pol'!BA92</f>
        <v>0</v>
      </c>
      <c r="F12" s="275">
        <f>'SO 11.2 1 Pol'!BB92</f>
        <v>0</v>
      </c>
      <c r="G12" s="275">
        <f>'SO 11.2 1 Pol'!BC92</f>
        <v>0</v>
      </c>
      <c r="H12" s="275">
        <f>'SO 11.2 1 Pol'!BD92</f>
        <v>0</v>
      </c>
      <c r="I12" s="276">
        <f>'SO 11.2 1 Pol'!BE92</f>
        <v>0</v>
      </c>
    </row>
    <row r="13" spans="1:9" s="108" customFormat="1" ht="12.75">
      <c r="A13" s="273" t="str">
        <f>'SO 11.2 1 Pol'!B93</f>
        <v>96</v>
      </c>
      <c r="B13" s="47" t="str">
        <f>'SO 11.2 1 Pol'!C93</f>
        <v>Bourání konstrukcí</v>
      </c>
      <c r="D13" s="185"/>
      <c r="E13" s="274">
        <f>'SO 11.2 1 Pol'!BA113</f>
        <v>0</v>
      </c>
      <c r="F13" s="275">
        <f>'SO 11.2 1 Pol'!BB113</f>
        <v>0</v>
      </c>
      <c r="G13" s="275">
        <f>'SO 11.2 1 Pol'!BC113</f>
        <v>0</v>
      </c>
      <c r="H13" s="275">
        <f>'SO 11.2 1 Pol'!BD113</f>
        <v>0</v>
      </c>
      <c r="I13" s="276">
        <f>'SO 11.2 1 Pol'!BE113</f>
        <v>0</v>
      </c>
    </row>
    <row r="14" spans="1:9" s="108" customFormat="1" ht="12.75">
      <c r="A14" s="273" t="str">
        <f>'SO 11.2 1 Pol'!B114</f>
        <v>97</v>
      </c>
      <c r="B14" s="47" t="str">
        <f>'SO 11.2 1 Pol'!C114</f>
        <v>Prorážení otvorů</v>
      </c>
      <c r="D14" s="185"/>
      <c r="E14" s="274">
        <f>'SO 11.2 1 Pol'!BA176</f>
        <v>0</v>
      </c>
      <c r="F14" s="275">
        <f>'SO 11.2 1 Pol'!BB176</f>
        <v>0</v>
      </c>
      <c r="G14" s="275">
        <f>'SO 11.2 1 Pol'!BC176</f>
        <v>0</v>
      </c>
      <c r="H14" s="275">
        <f>'SO 11.2 1 Pol'!BD176</f>
        <v>0</v>
      </c>
      <c r="I14" s="276">
        <f>'SO 11.2 1 Pol'!BE176</f>
        <v>0</v>
      </c>
    </row>
    <row r="15" spans="1:9" s="108" customFormat="1" ht="12.75">
      <c r="A15" s="273" t="str">
        <f>'SO 11.2 1 Pol'!B177</f>
        <v>99</v>
      </c>
      <c r="B15" s="47" t="str">
        <f>'SO 11.2 1 Pol'!C177</f>
        <v>Staveništní přesun hmot</v>
      </c>
      <c r="D15" s="185"/>
      <c r="E15" s="274">
        <f>'SO 11.2 1 Pol'!BA179</f>
        <v>0</v>
      </c>
      <c r="F15" s="275">
        <f>'SO 11.2 1 Pol'!BB179</f>
        <v>0</v>
      </c>
      <c r="G15" s="275">
        <f>'SO 11.2 1 Pol'!BC179</f>
        <v>0</v>
      </c>
      <c r="H15" s="275">
        <f>'SO 11.2 1 Pol'!BD179</f>
        <v>0</v>
      </c>
      <c r="I15" s="276">
        <f>'SO 11.2 1 Pol'!BE179</f>
        <v>0</v>
      </c>
    </row>
    <row r="16" spans="1:9" s="108" customFormat="1" ht="12.75">
      <c r="A16" s="273" t="str">
        <f>'SO 11.2 1 Pol'!B180</f>
        <v>712</v>
      </c>
      <c r="B16" s="47" t="str">
        <f>'SO 11.2 1 Pol'!C180</f>
        <v>Živičné krytiny</v>
      </c>
      <c r="D16" s="185"/>
      <c r="E16" s="274">
        <f>'SO 11.2 1 Pol'!BA194</f>
        <v>0</v>
      </c>
      <c r="F16" s="275">
        <f>'SO 11.2 1 Pol'!BB194</f>
        <v>0</v>
      </c>
      <c r="G16" s="275">
        <f>'SO 11.2 1 Pol'!BC194</f>
        <v>0</v>
      </c>
      <c r="H16" s="275">
        <f>'SO 11.2 1 Pol'!BD194</f>
        <v>0</v>
      </c>
      <c r="I16" s="276">
        <f>'SO 11.2 1 Pol'!BE194</f>
        <v>0</v>
      </c>
    </row>
    <row r="17" spans="1:9" s="108" customFormat="1" ht="12.75">
      <c r="A17" s="273" t="str">
        <f>'SO 11.2 1 Pol'!B195</f>
        <v>713</v>
      </c>
      <c r="B17" s="47" t="str">
        <f>'SO 11.2 1 Pol'!C195</f>
        <v>Izolace tepelné</v>
      </c>
      <c r="D17" s="185"/>
      <c r="E17" s="274">
        <f>'SO 11.2 1 Pol'!BA206</f>
        <v>0</v>
      </c>
      <c r="F17" s="275">
        <f>'SO 11.2 1 Pol'!BB206</f>
        <v>0</v>
      </c>
      <c r="G17" s="275">
        <f>'SO 11.2 1 Pol'!BC206</f>
        <v>0</v>
      </c>
      <c r="H17" s="275">
        <f>'SO 11.2 1 Pol'!BD206</f>
        <v>0</v>
      </c>
      <c r="I17" s="276">
        <f>'SO 11.2 1 Pol'!BE206</f>
        <v>0</v>
      </c>
    </row>
    <row r="18" spans="1:9" s="108" customFormat="1" ht="12.75">
      <c r="A18" s="273" t="str">
        <f>'SO 11.2 1 Pol'!B207</f>
        <v>766</v>
      </c>
      <c r="B18" s="47" t="str">
        <f>'SO 11.2 1 Pol'!C207</f>
        <v>Konstrukce truhlářské</v>
      </c>
      <c r="D18" s="185"/>
      <c r="E18" s="274">
        <f>'SO 11.2 1 Pol'!BA228</f>
        <v>0</v>
      </c>
      <c r="F18" s="275">
        <f>'SO 11.2 1 Pol'!BB228</f>
        <v>0</v>
      </c>
      <c r="G18" s="275">
        <f>'SO 11.2 1 Pol'!BC228</f>
        <v>0</v>
      </c>
      <c r="H18" s="275">
        <f>'SO 11.2 1 Pol'!BD228</f>
        <v>0</v>
      </c>
      <c r="I18" s="276">
        <f>'SO 11.2 1 Pol'!BE228</f>
        <v>0</v>
      </c>
    </row>
    <row r="19" spans="1:9" s="108" customFormat="1" ht="12.75">
      <c r="A19" s="273" t="str">
        <f>'SO 11.2 1 Pol'!B229</f>
        <v>767</v>
      </c>
      <c r="B19" s="47" t="str">
        <f>'SO 11.2 1 Pol'!C229</f>
        <v>Konstrukce zámečnické</v>
      </c>
      <c r="D19" s="185"/>
      <c r="E19" s="274">
        <f>'SO 11.2 1 Pol'!BA233</f>
        <v>0</v>
      </c>
      <c r="F19" s="275">
        <f>'SO 11.2 1 Pol'!BB233</f>
        <v>0</v>
      </c>
      <c r="G19" s="275">
        <f>'SO 11.2 1 Pol'!BC233</f>
        <v>0</v>
      </c>
      <c r="H19" s="275">
        <f>'SO 11.2 1 Pol'!BD233</f>
        <v>0</v>
      </c>
      <c r="I19" s="276">
        <f>'SO 11.2 1 Pol'!BE233</f>
        <v>0</v>
      </c>
    </row>
    <row r="20" spans="1:9" s="108" customFormat="1" ht="12.75">
      <c r="A20" s="273" t="str">
        <f>'SO 11.2 1 Pol'!B234</f>
        <v>783</v>
      </c>
      <c r="B20" s="47" t="str">
        <f>'SO 11.2 1 Pol'!C234</f>
        <v>Nátěry</v>
      </c>
      <c r="D20" s="185"/>
      <c r="E20" s="274">
        <f>'SO 11.2 1 Pol'!BA242</f>
        <v>0</v>
      </c>
      <c r="F20" s="275">
        <f>'SO 11.2 1 Pol'!BB242</f>
        <v>0</v>
      </c>
      <c r="G20" s="275">
        <f>'SO 11.2 1 Pol'!BC242</f>
        <v>0</v>
      </c>
      <c r="H20" s="275">
        <f>'SO 11.2 1 Pol'!BD242</f>
        <v>0</v>
      </c>
      <c r="I20" s="276">
        <f>'SO 11.2 1 Pol'!BE242</f>
        <v>0</v>
      </c>
    </row>
    <row r="21" spans="1:9" s="108" customFormat="1" ht="12.75">
      <c r="A21" s="273" t="str">
        <f>'SO 11.2 1 Pol'!B243</f>
        <v>784</v>
      </c>
      <c r="B21" s="47" t="str">
        <f>'SO 11.2 1 Pol'!C243</f>
        <v>Malby</v>
      </c>
      <c r="D21" s="185"/>
      <c r="E21" s="274">
        <f>'SO 11.2 1 Pol'!BA266</f>
        <v>0</v>
      </c>
      <c r="F21" s="275">
        <f>'SO 11.2 1 Pol'!BB266</f>
        <v>0</v>
      </c>
      <c r="G21" s="275">
        <f>'SO 11.2 1 Pol'!BC266</f>
        <v>0</v>
      </c>
      <c r="H21" s="275">
        <f>'SO 11.2 1 Pol'!BD266</f>
        <v>0</v>
      </c>
      <c r="I21" s="276">
        <f>'SO 11.2 1 Pol'!BE266</f>
        <v>0</v>
      </c>
    </row>
    <row r="22" spans="1:9" s="108" customFormat="1" ht="12.75">
      <c r="A22" s="273" t="str">
        <f>'SO 11.2 1 Pol'!B267</f>
        <v>M21</v>
      </c>
      <c r="B22" s="47" t="str">
        <f>'SO 11.2 1 Pol'!C267</f>
        <v>Elektromontáže</v>
      </c>
      <c r="D22" s="185"/>
      <c r="E22" s="274">
        <f>'SO 11.2 1 Pol'!BA270</f>
        <v>0</v>
      </c>
      <c r="F22" s="275">
        <f>'SO 11.2 1 Pol'!BB270</f>
        <v>0</v>
      </c>
      <c r="G22" s="275">
        <f>'SO 11.2 1 Pol'!BC270</f>
        <v>0</v>
      </c>
      <c r="H22" s="275">
        <f>'SO 11.2 1 Pol'!BD270</f>
        <v>0</v>
      </c>
      <c r="I22" s="276">
        <f>'SO 11.2 1 Pol'!BE270</f>
        <v>0</v>
      </c>
    </row>
    <row r="23" spans="1:9" s="108" customFormat="1" ht="13.5" thickBot="1">
      <c r="A23" s="273" t="str">
        <f>'SO 11.2 1 Pol'!B271</f>
        <v>D96</v>
      </c>
      <c r="B23" s="47" t="str">
        <f>'SO 11.2 1 Pol'!C271</f>
        <v>Přesuny suti a vybouraných hmot</v>
      </c>
      <c r="D23" s="185"/>
      <c r="E23" s="274">
        <f>'SO 11.2 1 Pol'!BA278</f>
        <v>0</v>
      </c>
      <c r="F23" s="275">
        <f>'SO 11.2 1 Pol'!BB278</f>
        <v>0</v>
      </c>
      <c r="G23" s="275">
        <f>'SO 11.2 1 Pol'!BC278</f>
        <v>0</v>
      </c>
      <c r="H23" s="275">
        <f>'SO 11.2 1 Pol'!BD278</f>
        <v>0</v>
      </c>
      <c r="I23" s="276">
        <f>'SO 11.2 1 Pol'!BE278</f>
        <v>0</v>
      </c>
    </row>
    <row r="24" spans="1:9" s="4" customFormat="1" ht="13.5" thickBot="1">
      <c r="A24" s="186"/>
      <c r="B24" s="187" t="s">
        <v>80</v>
      </c>
      <c r="C24" s="187"/>
      <c r="D24" s="188"/>
      <c r="E24" s="189">
        <f>SUM(E7:E23)</f>
        <v>0</v>
      </c>
      <c r="F24" s="190">
        <f>SUM(F7:F23)</f>
        <v>0</v>
      </c>
      <c r="G24" s="190">
        <f>SUM(G7:G23)</f>
        <v>0</v>
      </c>
      <c r="H24" s="190">
        <f>SUM(H7:H23)</f>
        <v>0</v>
      </c>
      <c r="I24" s="191">
        <f>SUM(I7:I23)</f>
        <v>0</v>
      </c>
    </row>
    <row r="25" spans="1:9" ht="12.75">
      <c r="A25" s="108"/>
      <c r="B25" s="108"/>
      <c r="C25" s="108"/>
      <c r="D25" s="108"/>
      <c r="E25" s="108"/>
      <c r="F25" s="108"/>
      <c r="G25" s="108"/>
      <c r="H25" s="108"/>
      <c r="I25" s="108"/>
    </row>
    <row r="26" spans="1:57" ht="19.5" customHeight="1">
      <c r="A26" s="177" t="s">
        <v>81</v>
      </c>
      <c r="B26" s="177"/>
      <c r="C26" s="177"/>
      <c r="D26" s="177"/>
      <c r="E26" s="177"/>
      <c r="F26" s="177"/>
      <c r="G26" s="192"/>
      <c r="H26" s="177"/>
      <c r="I26" s="177"/>
      <c r="BA26" s="114"/>
      <c r="BB26" s="114"/>
      <c r="BC26" s="114"/>
      <c r="BD26" s="114"/>
      <c r="BE26" s="114"/>
    </row>
    <row r="27" ht="13.5" thickBot="1"/>
    <row r="28" spans="1:9" ht="12.75">
      <c r="A28" s="143" t="s">
        <v>82</v>
      </c>
      <c r="B28" s="144"/>
      <c r="C28" s="144"/>
      <c r="D28" s="193"/>
      <c r="E28" s="194" t="s">
        <v>83</v>
      </c>
      <c r="F28" s="195" t="s">
        <v>12</v>
      </c>
      <c r="G28" s="196" t="s">
        <v>84</v>
      </c>
      <c r="H28" s="197"/>
      <c r="I28" s="198" t="s">
        <v>83</v>
      </c>
    </row>
    <row r="29" spans="1:53" ht="12.75">
      <c r="A29" s="137"/>
      <c r="B29" s="128"/>
      <c r="C29" s="128"/>
      <c r="D29" s="199"/>
      <c r="E29" s="200"/>
      <c r="F29" s="201"/>
      <c r="G29" s="202">
        <f>CHOOSE(BA29+1,E24+F24,E24+F24+H24,E24+F24+G24+H24,E24,F24,H24,G24,H24+G24,0)</f>
        <v>0</v>
      </c>
      <c r="H29" s="203"/>
      <c r="I29" s="204">
        <f>E29+F29*G29/100</f>
        <v>0</v>
      </c>
      <c r="BA29" s="1">
        <v>8</v>
      </c>
    </row>
    <row r="30" spans="1:9" ht="13.5" thickBot="1">
      <c r="A30" s="205"/>
      <c r="B30" s="206" t="s">
        <v>85</v>
      </c>
      <c r="C30" s="207"/>
      <c r="D30" s="208"/>
      <c r="E30" s="209"/>
      <c r="F30" s="210"/>
      <c r="G30" s="210"/>
      <c r="H30" s="706">
        <f>SUM(I29:I29)</f>
        <v>0</v>
      </c>
      <c r="I30" s="707"/>
    </row>
    <row r="32" spans="2:9" ht="12.75">
      <c r="B32" s="4"/>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row r="66" spans="6:9" ht="12.75">
      <c r="F66" s="211"/>
      <c r="G66" s="212"/>
      <c r="H66" s="212"/>
      <c r="I66" s="31"/>
    </row>
    <row r="67" spans="6:9" ht="12.75">
      <c r="F67" s="211"/>
      <c r="G67" s="212"/>
      <c r="H67" s="212"/>
      <c r="I67" s="31"/>
    </row>
    <row r="68" spans="6:9" ht="12.75">
      <c r="F68" s="211"/>
      <c r="G68" s="212"/>
      <c r="H68" s="212"/>
      <c r="I68" s="31"/>
    </row>
    <row r="69" spans="6:9" ht="12.75">
      <c r="F69" s="211"/>
      <c r="G69" s="212"/>
      <c r="H69" s="212"/>
      <c r="I69" s="31"/>
    </row>
    <row r="70" spans="6:9" ht="12.75">
      <c r="F70" s="211"/>
      <c r="G70" s="212"/>
      <c r="H70" s="212"/>
      <c r="I70" s="31"/>
    </row>
    <row r="71" spans="6:9" ht="12.75">
      <c r="F71" s="211"/>
      <c r="G71" s="212"/>
      <c r="H71" s="212"/>
      <c r="I71" s="31"/>
    </row>
    <row r="72" spans="6:9" ht="12.75">
      <c r="F72" s="211"/>
      <c r="G72" s="212"/>
      <c r="H72" s="212"/>
      <c r="I72" s="31"/>
    </row>
    <row r="73" spans="6:9" ht="12.75">
      <c r="F73" s="211"/>
      <c r="G73" s="212"/>
      <c r="H73" s="212"/>
      <c r="I73" s="31"/>
    </row>
    <row r="74" spans="6:9" ht="12.75">
      <c r="F74" s="211"/>
      <c r="G74" s="212"/>
      <c r="H74" s="212"/>
      <c r="I74" s="31"/>
    </row>
    <row r="75" spans="6:9" ht="12.75">
      <c r="F75" s="211"/>
      <c r="G75" s="212"/>
      <c r="H75" s="212"/>
      <c r="I75" s="31"/>
    </row>
    <row r="76" spans="6:9" ht="12.75">
      <c r="F76" s="211"/>
      <c r="G76" s="212"/>
      <c r="H76" s="212"/>
      <c r="I76" s="31"/>
    </row>
    <row r="77" spans="6:9" ht="12.75">
      <c r="F77" s="211"/>
      <c r="G77" s="212"/>
      <c r="H77" s="212"/>
      <c r="I77" s="31"/>
    </row>
    <row r="78" spans="6:9" ht="12.75">
      <c r="F78" s="211"/>
      <c r="G78" s="212"/>
      <c r="H78" s="212"/>
      <c r="I78" s="31"/>
    </row>
    <row r="79" spans="6:9" ht="12.75">
      <c r="F79" s="211"/>
      <c r="G79" s="212"/>
      <c r="H79" s="212"/>
      <c r="I79" s="31"/>
    </row>
    <row r="80" spans="6:9" ht="12.75">
      <c r="F80" s="211"/>
      <c r="G80" s="212"/>
      <c r="H80" s="212"/>
      <c r="I80" s="31"/>
    </row>
    <row r="81" spans="6:9" ht="12.75">
      <c r="F81" s="211"/>
      <c r="G81" s="212"/>
      <c r="H81" s="212"/>
      <c r="I81" s="31"/>
    </row>
  </sheetData>
  <mergeCells count="4">
    <mergeCell ref="A1:B1"/>
    <mergeCell ref="A2:B2"/>
    <mergeCell ref="G2:I2"/>
    <mergeCell ref="H30:I30"/>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51"/>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11.2 1 Rek'!H1</f>
        <v>1</v>
      </c>
      <c r="G3" s="220"/>
    </row>
    <row r="4" spans="1:7" ht="13.5" thickBot="1">
      <c r="A4" s="709" t="s">
        <v>77</v>
      </c>
      <c r="B4" s="702"/>
      <c r="C4" s="173" t="s">
        <v>527</v>
      </c>
      <c r="D4" s="221"/>
      <c r="E4" s="710" t="str">
        <f>'SO 11.2 1 Rek'!G2</f>
        <v>Stavební přípomoce VZT</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186</v>
      </c>
      <c r="C7" s="232" t="s">
        <v>187</v>
      </c>
      <c r="D7" s="233"/>
      <c r="E7" s="234"/>
      <c r="F7" s="234"/>
      <c r="G7" s="235"/>
      <c r="H7" s="236"/>
      <c r="I7" s="237"/>
      <c r="J7" s="238"/>
      <c r="K7" s="239"/>
      <c r="O7" s="240">
        <v>1</v>
      </c>
    </row>
    <row r="8" spans="1:80" ht="22.5">
      <c r="A8" s="241">
        <v>1</v>
      </c>
      <c r="B8" s="242" t="s">
        <v>528</v>
      </c>
      <c r="C8" s="243" t="s">
        <v>529</v>
      </c>
      <c r="D8" s="244" t="s">
        <v>164</v>
      </c>
      <c r="E8" s="245">
        <v>0.6</v>
      </c>
      <c r="F8" s="662"/>
      <c r="G8" s="246">
        <f>E8*F8</f>
        <v>0</v>
      </c>
      <c r="H8" s="247">
        <v>1.73916</v>
      </c>
      <c r="I8" s="248">
        <f>E8*H8</f>
        <v>1.043496</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2"/>
      <c r="C9" s="740" t="s">
        <v>530</v>
      </c>
      <c r="D9" s="741"/>
      <c r="E9" s="253">
        <v>0.6</v>
      </c>
      <c r="F9" s="663"/>
      <c r="G9" s="254"/>
      <c r="H9" s="255"/>
      <c r="I9" s="250"/>
      <c r="J9" s="256"/>
      <c r="K9" s="250"/>
      <c r="M9" s="251" t="s">
        <v>530</v>
      </c>
      <c r="O9" s="240"/>
    </row>
    <row r="10" spans="1:80" ht="12.75">
      <c r="A10" s="241">
        <v>2</v>
      </c>
      <c r="B10" s="242" t="s">
        <v>531</v>
      </c>
      <c r="C10" s="243" t="s">
        <v>532</v>
      </c>
      <c r="D10" s="244" t="s">
        <v>246</v>
      </c>
      <c r="E10" s="245">
        <v>0.0113</v>
      </c>
      <c r="F10" s="662"/>
      <c r="G10" s="246">
        <f>E10*F10</f>
        <v>0</v>
      </c>
      <c r="H10" s="247">
        <v>0.01954</v>
      </c>
      <c r="I10" s="248">
        <f>E10*H10</f>
        <v>0.00022080199999999998</v>
      </c>
      <c r="J10" s="247">
        <v>0</v>
      </c>
      <c r="K10" s="248">
        <f>E10*J10</f>
        <v>0</v>
      </c>
      <c r="O10" s="240">
        <v>2</v>
      </c>
      <c r="AA10" s="213">
        <v>1</v>
      </c>
      <c r="AB10" s="213">
        <v>1</v>
      </c>
      <c r="AC10" s="213">
        <v>1</v>
      </c>
      <c r="AZ10" s="213">
        <v>1</v>
      </c>
      <c r="BA10" s="213">
        <f>IF(AZ10=1,G10,0)</f>
        <v>0</v>
      </c>
      <c r="BB10" s="213">
        <f>IF(AZ10=2,G10,0)</f>
        <v>0</v>
      </c>
      <c r="BC10" s="213">
        <f>IF(AZ10=3,G10,0)</f>
        <v>0</v>
      </c>
      <c r="BD10" s="213">
        <f>IF(AZ10=4,G10,0)</f>
        <v>0</v>
      </c>
      <c r="BE10" s="213">
        <f>IF(AZ10=5,G10,0)</f>
        <v>0</v>
      </c>
      <c r="CA10" s="240">
        <v>1</v>
      </c>
      <c r="CB10" s="240">
        <v>1</v>
      </c>
    </row>
    <row r="11" spans="1:15" ht="12.75">
      <c r="A11" s="249"/>
      <c r="B11" s="252"/>
      <c r="C11" s="740" t="s">
        <v>331</v>
      </c>
      <c r="D11" s="741"/>
      <c r="E11" s="253">
        <v>0</v>
      </c>
      <c r="F11" s="663"/>
      <c r="G11" s="254"/>
      <c r="H11" s="255"/>
      <c r="I11" s="250"/>
      <c r="J11" s="256"/>
      <c r="K11" s="250"/>
      <c r="M11" s="251" t="s">
        <v>331</v>
      </c>
      <c r="O11" s="240"/>
    </row>
    <row r="12" spans="1:15" ht="12.75">
      <c r="A12" s="249"/>
      <c r="B12" s="252"/>
      <c r="C12" s="740" t="s">
        <v>533</v>
      </c>
      <c r="D12" s="741"/>
      <c r="E12" s="253">
        <v>0.0056</v>
      </c>
      <c r="F12" s="663"/>
      <c r="G12" s="254"/>
      <c r="H12" s="255"/>
      <c r="I12" s="250"/>
      <c r="J12" s="256"/>
      <c r="K12" s="250"/>
      <c r="M12" s="251" t="s">
        <v>533</v>
      </c>
      <c r="O12" s="240"/>
    </row>
    <row r="13" spans="1:15" ht="12.75">
      <c r="A13" s="249"/>
      <c r="B13" s="252"/>
      <c r="C13" s="740" t="s">
        <v>534</v>
      </c>
      <c r="D13" s="741"/>
      <c r="E13" s="253">
        <v>0.0056</v>
      </c>
      <c r="F13" s="663"/>
      <c r="G13" s="254"/>
      <c r="H13" s="255"/>
      <c r="I13" s="250"/>
      <c r="J13" s="256"/>
      <c r="K13" s="250"/>
      <c r="M13" s="251" t="s">
        <v>534</v>
      </c>
      <c r="O13" s="240"/>
    </row>
    <row r="14" spans="1:80" ht="12.75">
      <c r="A14" s="241">
        <v>3</v>
      </c>
      <c r="B14" s="242" t="s">
        <v>333</v>
      </c>
      <c r="C14" s="243" t="s">
        <v>334</v>
      </c>
      <c r="D14" s="244" t="s">
        <v>114</v>
      </c>
      <c r="E14" s="245">
        <v>17</v>
      </c>
      <c r="F14" s="662"/>
      <c r="G14" s="246">
        <f>E14*F14</f>
        <v>0</v>
      </c>
      <c r="H14" s="247">
        <v>0.00016</v>
      </c>
      <c r="I14" s="248">
        <f>E14*H14</f>
        <v>0.00272</v>
      </c>
      <c r="J14" s="247">
        <v>0</v>
      </c>
      <c r="K14" s="248">
        <f>E14*J14</f>
        <v>0</v>
      </c>
      <c r="O14" s="240">
        <v>2</v>
      </c>
      <c r="AA14" s="213">
        <v>1</v>
      </c>
      <c r="AB14" s="213">
        <v>0</v>
      </c>
      <c r="AC14" s="213">
        <v>0</v>
      </c>
      <c r="AZ14" s="213">
        <v>1</v>
      </c>
      <c r="BA14" s="213">
        <f>IF(AZ14=1,G14,0)</f>
        <v>0</v>
      </c>
      <c r="BB14" s="213">
        <f>IF(AZ14=2,G14,0)</f>
        <v>0</v>
      </c>
      <c r="BC14" s="213">
        <f>IF(AZ14=3,G14,0)</f>
        <v>0</v>
      </c>
      <c r="BD14" s="213">
        <f>IF(AZ14=4,G14,0)</f>
        <v>0</v>
      </c>
      <c r="BE14" s="213">
        <f>IF(AZ14=5,G14,0)</f>
        <v>0</v>
      </c>
      <c r="CA14" s="240">
        <v>1</v>
      </c>
      <c r="CB14" s="240">
        <v>0</v>
      </c>
    </row>
    <row r="15" spans="1:15" ht="12.75">
      <c r="A15" s="249"/>
      <c r="B15" s="252"/>
      <c r="C15" s="740" t="s">
        <v>331</v>
      </c>
      <c r="D15" s="741"/>
      <c r="E15" s="253">
        <v>0</v>
      </c>
      <c r="F15" s="663"/>
      <c r="G15" s="254"/>
      <c r="H15" s="255"/>
      <c r="I15" s="250"/>
      <c r="J15" s="256"/>
      <c r="K15" s="250"/>
      <c r="M15" s="251" t="s">
        <v>331</v>
      </c>
      <c r="O15" s="240"/>
    </row>
    <row r="16" spans="1:15" ht="12.75">
      <c r="A16" s="249"/>
      <c r="B16" s="252"/>
      <c r="C16" s="740" t="s">
        <v>535</v>
      </c>
      <c r="D16" s="741"/>
      <c r="E16" s="253">
        <v>4</v>
      </c>
      <c r="F16" s="663"/>
      <c r="G16" s="254"/>
      <c r="H16" s="255"/>
      <c r="I16" s="250"/>
      <c r="J16" s="256"/>
      <c r="K16" s="250"/>
      <c r="M16" s="251" t="s">
        <v>535</v>
      </c>
      <c r="O16" s="240"/>
    </row>
    <row r="17" spans="1:15" ht="12.75">
      <c r="A17" s="249"/>
      <c r="B17" s="252"/>
      <c r="C17" s="740" t="s">
        <v>536</v>
      </c>
      <c r="D17" s="741"/>
      <c r="E17" s="253">
        <v>1</v>
      </c>
      <c r="F17" s="663"/>
      <c r="G17" s="254"/>
      <c r="H17" s="255"/>
      <c r="I17" s="250"/>
      <c r="J17" s="256"/>
      <c r="K17" s="250"/>
      <c r="M17" s="251" t="s">
        <v>536</v>
      </c>
      <c r="O17" s="240"/>
    </row>
    <row r="18" spans="1:15" ht="12.75">
      <c r="A18" s="249"/>
      <c r="B18" s="252"/>
      <c r="C18" s="742" t="s">
        <v>258</v>
      </c>
      <c r="D18" s="741"/>
      <c r="E18" s="277">
        <v>5</v>
      </c>
      <c r="F18" s="663"/>
      <c r="G18" s="254"/>
      <c r="H18" s="255"/>
      <c r="I18" s="250"/>
      <c r="J18" s="256"/>
      <c r="K18" s="250"/>
      <c r="M18" s="251" t="s">
        <v>258</v>
      </c>
      <c r="O18" s="240"/>
    </row>
    <row r="19" spans="1:15" ht="12.75">
      <c r="A19" s="249"/>
      <c r="B19" s="252"/>
      <c r="C19" s="740" t="s">
        <v>537</v>
      </c>
      <c r="D19" s="741"/>
      <c r="E19" s="253">
        <v>6</v>
      </c>
      <c r="F19" s="663"/>
      <c r="G19" s="254"/>
      <c r="H19" s="255"/>
      <c r="I19" s="250"/>
      <c r="J19" s="256"/>
      <c r="K19" s="250"/>
      <c r="M19" s="251" t="s">
        <v>537</v>
      </c>
      <c r="O19" s="240"/>
    </row>
    <row r="20" spans="1:15" ht="12.75">
      <c r="A20" s="249"/>
      <c r="B20" s="252"/>
      <c r="C20" s="740" t="s">
        <v>538</v>
      </c>
      <c r="D20" s="741"/>
      <c r="E20" s="253">
        <v>2</v>
      </c>
      <c r="F20" s="663"/>
      <c r="G20" s="254"/>
      <c r="H20" s="255"/>
      <c r="I20" s="250"/>
      <c r="J20" s="256"/>
      <c r="K20" s="250"/>
      <c r="M20" s="251" t="s">
        <v>538</v>
      </c>
      <c r="O20" s="240"/>
    </row>
    <row r="21" spans="1:15" ht="12.75">
      <c r="A21" s="249"/>
      <c r="B21" s="252"/>
      <c r="C21" s="740" t="s">
        <v>539</v>
      </c>
      <c r="D21" s="741"/>
      <c r="E21" s="253">
        <v>4</v>
      </c>
      <c r="F21" s="663"/>
      <c r="G21" s="254"/>
      <c r="H21" s="255"/>
      <c r="I21" s="250"/>
      <c r="J21" s="256"/>
      <c r="K21" s="250"/>
      <c r="M21" s="251" t="s">
        <v>539</v>
      </c>
      <c r="O21" s="240"/>
    </row>
    <row r="22" spans="1:15" ht="12.75">
      <c r="A22" s="249"/>
      <c r="B22" s="252"/>
      <c r="C22" s="742" t="s">
        <v>258</v>
      </c>
      <c r="D22" s="741"/>
      <c r="E22" s="277">
        <v>12</v>
      </c>
      <c r="F22" s="663"/>
      <c r="G22" s="254"/>
      <c r="H22" s="255"/>
      <c r="I22" s="250"/>
      <c r="J22" s="256"/>
      <c r="K22" s="250"/>
      <c r="M22" s="251" t="s">
        <v>258</v>
      </c>
      <c r="O22" s="240"/>
    </row>
    <row r="23" spans="1:80" ht="12.75">
      <c r="A23" s="241">
        <v>4</v>
      </c>
      <c r="B23" s="242" t="s">
        <v>540</v>
      </c>
      <c r="C23" s="243" t="s">
        <v>541</v>
      </c>
      <c r="D23" s="244" t="s">
        <v>114</v>
      </c>
      <c r="E23" s="245">
        <v>3</v>
      </c>
      <c r="F23" s="662"/>
      <c r="G23" s="246">
        <f>E23*F23</f>
        <v>0</v>
      </c>
      <c r="H23" s="247">
        <v>0.00024</v>
      </c>
      <c r="I23" s="248">
        <f>E23*H23</f>
        <v>0.00072</v>
      </c>
      <c r="J23" s="247">
        <v>0</v>
      </c>
      <c r="K23" s="248">
        <f>E23*J23</f>
        <v>0</v>
      </c>
      <c r="O23" s="240">
        <v>2</v>
      </c>
      <c r="AA23" s="213">
        <v>1</v>
      </c>
      <c r="AB23" s="213">
        <v>1</v>
      </c>
      <c r="AC23" s="213">
        <v>1</v>
      </c>
      <c r="AZ23" s="213">
        <v>1</v>
      </c>
      <c r="BA23" s="213">
        <f>IF(AZ23=1,G23,0)</f>
        <v>0</v>
      </c>
      <c r="BB23" s="213">
        <f>IF(AZ23=2,G23,0)</f>
        <v>0</v>
      </c>
      <c r="BC23" s="213">
        <f>IF(AZ23=3,G23,0)</f>
        <v>0</v>
      </c>
      <c r="BD23" s="213">
        <f>IF(AZ23=4,G23,0)</f>
        <v>0</v>
      </c>
      <c r="BE23" s="213">
        <f>IF(AZ23=5,G23,0)</f>
        <v>0</v>
      </c>
      <c r="CA23" s="240">
        <v>1</v>
      </c>
      <c r="CB23" s="240">
        <v>1</v>
      </c>
    </row>
    <row r="24" spans="1:15" ht="12.75">
      <c r="A24" s="249"/>
      <c r="B24" s="252"/>
      <c r="C24" s="740" t="s">
        <v>331</v>
      </c>
      <c r="D24" s="741"/>
      <c r="E24" s="253">
        <v>0</v>
      </c>
      <c r="F24" s="663"/>
      <c r="G24" s="254"/>
      <c r="H24" s="255"/>
      <c r="I24" s="250"/>
      <c r="J24" s="256"/>
      <c r="K24" s="250"/>
      <c r="M24" s="251" t="s">
        <v>331</v>
      </c>
      <c r="O24" s="240"/>
    </row>
    <row r="25" spans="1:15" ht="12.75">
      <c r="A25" s="249"/>
      <c r="B25" s="252"/>
      <c r="C25" s="740" t="s">
        <v>542</v>
      </c>
      <c r="D25" s="741"/>
      <c r="E25" s="253">
        <v>1</v>
      </c>
      <c r="F25" s="663"/>
      <c r="G25" s="254"/>
      <c r="H25" s="255"/>
      <c r="I25" s="250"/>
      <c r="J25" s="256"/>
      <c r="K25" s="250"/>
      <c r="M25" s="251" t="s">
        <v>542</v>
      </c>
      <c r="O25" s="240"/>
    </row>
    <row r="26" spans="1:15" ht="12.75">
      <c r="A26" s="249"/>
      <c r="B26" s="252"/>
      <c r="C26" s="742" t="s">
        <v>258</v>
      </c>
      <c r="D26" s="741"/>
      <c r="E26" s="277">
        <v>1</v>
      </c>
      <c r="F26" s="663"/>
      <c r="G26" s="254"/>
      <c r="H26" s="255"/>
      <c r="I26" s="250"/>
      <c r="J26" s="256"/>
      <c r="K26" s="250"/>
      <c r="M26" s="251" t="s">
        <v>258</v>
      </c>
      <c r="O26" s="240"/>
    </row>
    <row r="27" spans="1:15" ht="12.75">
      <c r="A27" s="249"/>
      <c r="B27" s="252"/>
      <c r="C27" s="740" t="s">
        <v>543</v>
      </c>
      <c r="D27" s="741"/>
      <c r="E27" s="253">
        <v>2</v>
      </c>
      <c r="F27" s="663"/>
      <c r="G27" s="254"/>
      <c r="H27" s="255"/>
      <c r="I27" s="250"/>
      <c r="J27" s="256"/>
      <c r="K27" s="250"/>
      <c r="M27" s="251" t="s">
        <v>543</v>
      </c>
      <c r="O27" s="240"/>
    </row>
    <row r="28" spans="1:80" ht="22.5">
      <c r="A28" s="241">
        <v>5</v>
      </c>
      <c r="B28" s="242" t="s">
        <v>544</v>
      </c>
      <c r="C28" s="243" t="s">
        <v>545</v>
      </c>
      <c r="D28" s="244" t="s">
        <v>151</v>
      </c>
      <c r="E28" s="245">
        <v>29.637</v>
      </c>
      <c r="F28" s="662"/>
      <c r="G28" s="246">
        <f>E28*F28</f>
        <v>0</v>
      </c>
      <c r="H28" s="247">
        <v>0.0186</v>
      </c>
      <c r="I28" s="248">
        <f>E28*H28</f>
        <v>0.5512482</v>
      </c>
      <c r="J28" s="247">
        <v>0</v>
      </c>
      <c r="K28" s="248">
        <f>E28*J28</f>
        <v>0</v>
      </c>
      <c r="O28" s="240">
        <v>2</v>
      </c>
      <c r="AA28" s="213">
        <v>1</v>
      </c>
      <c r="AB28" s="213">
        <v>1</v>
      </c>
      <c r="AC28" s="213">
        <v>1</v>
      </c>
      <c r="AZ28" s="213">
        <v>1</v>
      </c>
      <c r="BA28" s="213">
        <f>IF(AZ28=1,G28,0)</f>
        <v>0</v>
      </c>
      <c r="BB28" s="213">
        <f>IF(AZ28=2,G28,0)</f>
        <v>0</v>
      </c>
      <c r="BC28" s="213">
        <f>IF(AZ28=3,G28,0)</f>
        <v>0</v>
      </c>
      <c r="BD28" s="213">
        <f>IF(AZ28=4,G28,0)</f>
        <v>0</v>
      </c>
      <c r="BE28" s="213">
        <f>IF(AZ28=5,G28,0)</f>
        <v>0</v>
      </c>
      <c r="CA28" s="240">
        <v>1</v>
      </c>
      <c r="CB28" s="240">
        <v>1</v>
      </c>
    </row>
    <row r="29" spans="1:15" ht="12.75">
      <c r="A29" s="249"/>
      <c r="B29" s="252"/>
      <c r="C29" s="740" t="s">
        <v>331</v>
      </c>
      <c r="D29" s="741"/>
      <c r="E29" s="253">
        <v>0</v>
      </c>
      <c r="F29" s="663"/>
      <c r="G29" s="254"/>
      <c r="H29" s="255"/>
      <c r="I29" s="250"/>
      <c r="J29" s="256"/>
      <c r="K29" s="250"/>
      <c r="M29" s="251" t="s">
        <v>331</v>
      </c>
      <c r="O29" s="240"/>
    </row>
    <row r="30" spans="1:15" ht="12.75">
      <c r="A30" s="249"/>
      <c r="B30" s="252"/>
      <c r="C30" s="740" t="s">
        <v>546</v>
      </c>
      <c r="D30" s="741"/>
      <c r="E30" s="253">
        <v>12.037</v>
      </c>
      <c r="F30" s="663"/>
      <c r="G30" s="254"/>
      <c r="H30" s="255"/>
      <c r="I30" s="250"/>
      <c r="J30" s="256"/>
      <c r="K30" s="250"/>
      <c r="M30" s="251" t="s">
        <v>546</v>
      </c>
      <c r="O30" s="240"/>
    </row>
    <row r="31" spans="1:15" ht="12.75">
      <c r="A31" s="249"/>
      <c r="B31" s="252"/>
      <c r="C31" s="740" t="s">
        <v>547</v>
      </c>
      <c r="D31" s="741"/>
      <c r="E31" s="253">
        <v>17.6</v>
      </c>
      <c r="F31" s="663"/>
      <c r="G31" s="254"/>
      <c r="H31" s="255"/>
      <c r="I31" s="250"/>
      <c r="J31" s="256"/>
      <c r="K31" s="250"/>
      <c r="M31" s="251" t="s">
        <v>547</v>
      </c>
      <c r="O31" s="240"/>
    </row>
    <row r="32" spans="1:80" ht="12.75">
      <c r="A32" s="241">
        <v>6</v>
      </c>
      <c r="B32" s="242" t="s">
        <v>548</v>
      </c>
      <c r="C32" s="243" t="s">
        <v>549</v>
      </c>
      <c r="D32" s="244" t="s">
        <v>151</v>
      </c>
      <c r="E32" s="245">
        <v>29.637</v>
      </c>
      <c r="F32" s="662"/>
      <c r="G32" s="246">
        <f>E32*F32</f>
        <v>0</v>
      </c>
      <c r="H32" s="247">
        <v>0</v>
      </c>
      <c r="I32" s="248">
        <f>E32*H32</f>
        <v>0</v>
      </c>
      <c r="J32" s="247">
        <v>0</v>
      </c>
      <c r="K32" s="248">
        <f>E32*J32</f>
        <v>0</v>
      </c>
      <c r="O32" s="240">
        <v>2</v>
      </c>
      <c r="AA32" s="213">
        <v>1</v>
      </c>
      <c r="AB32" s="213">
        <v>1</v>
      </c>
      <c r="AC32" s="213">
        <v>1</v>
      </c>
      <c r="AZ32" s="213">
        <v>1</v>
      </c>
      <c r="BA32" s="213">
        <f>IF(AZ32=1,G32,0)</f>
        <v>0</v>
      </c>
      <c r="BB32" s="213">
        <f>IF(AZ32=2,G32,0)</f>
        <v>0</v>
      </c>
      <c r="BC32" s="213">
        <f>IF(AZ32=3,G32,0)</f>
        <v>0</v>
      </c>
      <c r="BD32" s="213">
        <f>IF(AZ32=4,G32,0)</f>
        <v>0</v>
      </c>
      <c r="BE32" s="213">
        <f>IF(AZ32=5,G32,0)</f>
        <v>0</v>
      </c>
      <c r="CA32" s="240">
        <v>1</v>
      </c>
      <c r="CB32" s="240">
        <v>1</v>
      </c>
    </row>
    <row r="33" spans="1:15" ht="12.75">
      <c r="A33" s="249"/>
      <c r="B33" s="252"/>
      <c r="C33" s="740" t="s">
        <v>331</v>
      </c>
      <c r="D33" s="741"/>
      <c r="E33" s="253">
        <v>0</v>
      </c>
      <c r="F33" s="663"/>
      <c r="G33" s="254"/>
      <c r="H33" s="255"/>
      <c r="I33" s="250"/>
      <c r="J33" s="256"/>
      <c r="K33" s="250"/>
      <c r="M33" s="251" t="s">
        <v>331</v>
      </c>
      <c r="O33" s="240"/>
    </row>
    <row r="34" spans="1:15" ht="12.75">
      <c r="A34" s="249"/>
      <c r="B34" s="252"/>
      <c r="C34" s="740" t="s">
        <v>546</v>
      </c>
      <c r="D34" s="741"/>
      <c r="E34" s="253">
        <v>12.037</v>
      </c>
      <c r="F34" s="663"/>
      <c r="G34" s="254"/>
      <c r="H34" s="255"/>
      <c r="I34" s="250"/>
      <c r="J34" s="256"/>
      <c r="K34" s="250"/>
      <c r="M34" s="251" t="s">
        <v>546</v>
      </c>
      <c r="O34" s="240"/>
    </row>
    <row r="35" spans="1:15" ht="12.75">
      <c r="A35" s="249"/>
      <c r="B35" s="252"/>
      <c r="C35" s="740" t="s">
        <v>547</v>
      </c>
      <c r="D35" s="741"/>
      <c r="E35" s="253">
        <v>17.6</v>
      </c>
      <c r="F35" s="663"/>
      <c r="G35" s="254"/>
      <c r="H35" s="255"/>
      <c r="I35" s="250"/>
      <c r="J35" s="256"/>
      <c r="K35" s="250"/>
      <c r="M35" s="251" t="s">
        <v>547</v>
      </c>
      <c r="O35" s="240"/>
    </row>
    <row r="36" spans="1:80" ht="22.5">
      <c r="A36" s="241">
        <v>7</v>
      </c>
      <c r="B36" s="242" t="s">
        <v>550</v>
      </c>
      <c r="C36" s="243" t="s">
        <v>551</v>
      </c>
      <c r="D36" s="244" t="s">
        <v>114</v>
      </c>
      <c r="E36" s="245">
        <v>1</v>
      </c>
      <c r="F36" s="662"/>
      <c r="G36" s="246">
        <f>E36*F36</f>
        <v>0</v>
      </c>
      <c r="H36" s="247">
        <v>0.00712</v>
      </c>
      <c r="I36" s="248">
        <f>E36*H36</f>
        <v>0.00712</v>
      </c>
      <c r="J36" s="247">
        <v>0</v>
      </c>
      <c r="K36" s="248">
        <f>E36*J36</f>
        <v>0</v>
      </c>
      <c r="O36" s="240">
        <v>2</v>
      </c>
      <c r="AA36" s="213">
        <v>1</v>
      </c>
      <c r="AB36" s="213">
        <v>1</v>
      </c>
      <c r="AC36" s="213">
        <v>1</v>
      </c>
      <c r="AZ36" s="213">
        <v>1</v>
      </c>
      <c r="BA36" s="213">
        <f>IF(AZ36=1,G36,0)</f>
        <v>0</v>
      </c>
      <c r="BB36" s="213">
        <f>IF(AZ36=2,G36,0)</f>
        <v>0</v>
      </c>
      <c r="BC36" s="213">
        <f>IF(AZ36=3,G36,0)</f>
        <v>0</v>
      </c>
      <c r="BD36" s="213">
        <f>IF(AZ36=4,G36,0)</f>
        <v>0</v>
      </c>
      <c r="BE36" s="213">
        <f>IF(AZ36=5,G36,0)</f>
        <v>0</v>
      </c>
      <c r="CA36" s="240">
        <v>1</v>
      </c>
      <c r="CB36" s="240">
        <v>1</v>
      </c>
    </row>
    <row r="37" spans="1:15" ht="12.75">
      <c r="A37" s="249"/>
      <c r="B37" s="252"/>
      <c r="C37" s="740" t="s">
        <v>331</v>
      </c>
      <c r="D37" s="741"/>
      <c r="E37" s="253">
        <v>0</v>
      </c>
      <c r="F37" s="663"/>
      <c r="G37" s="254"/>
      <c r="H37" s="255"/>
      <c r="I37" s="250"/>
      <c r="J37" s="256"/>
      <c r="K37" s="250"/>
      <c r="M37" s="251" t="s">
        <v>331</v>
      </c>
      <c r="O37" s="240"/>
    </row>
    <row r="38" spans="1:15" ht="12.75">
      <c r="A38" s="249"/>
      <c r="B38" s="252"/>
      <c r="C38" s="740" t="s">
        <v>552</v>
      </c>
      <c r="D38" s="741"/>
      <c r="E38" s="253">
        <v>1</v>
      </c>
      <c r="F38" s="663"/>
      <c r="G38" s="254"/>
      <c r="H38" s="255"/>
      <c r="I38" s="250"/>
      <c r="J38" s="256"/>
      <c r="K38" s="250"/>
      <c r="M38" s="251" t="s">
        <v>552</v>
      </c>
      <c r="O38" s="240"/>
    </row>
    <row r="39" spans="1:80" ht="22.5">
      <c r="A39" s="241">
        <v>8</v>
      </c>
      <c r="B39" s="242" t="s">
        <v>341</v>
      </c>
      <c r="C39" s="243" t="s">
        <v>342</v>
      </c>
      <c r="D39" s="244" t="s">
        <v>210</v>
      </c>
      <c r="E39" s="245">
        <v>36.42</v>
      </c>
      <c r="F39" s="662"/>
      <c r="G39" s="246">
        <f>E39*F39</f>
        <v>0</v>
      </c>
      <c r="H39" s="247">
        <v>0.01656</v>
      </c>
      <c r="I39" s="248">
        <f>E39*H39</f>
        <v>0.6031152</v>
      </c>
      <c r="J39" s="247">
        <v>0</v>
      </c>
      <c r="K39" s="248">
        <f>E39*J39</f>
        <v>0</v>
      </c>
      <c r="O39" s="240">
        <v>2</v>
      </c>
      <c r="AA39" s="213">
        <v>1</v>
      </c>
      <c r="AB39" s="213">
        <v>1</v>
      </c>
      <c r="AC39" s="213">
        <v>1</v>
      </c>
      <c r="AZ39" s="213">
        <v>1</v>
      </c>
      <c r="BA39" s="213">
        <f>IF(AZ39=1,G39,0)</f>
        <v>0</v>
      </c>
      <c r="BB39" s="213">
        <f>IF(AZ39=2,G39,0)</f>
        <v>0</v>
      </c>
      <c r="BC39" s="213">
        <f>IF(AZ39=3,G39,0)</f>
        <v>0</v>
      </c>
      <c r="BD39" s="213">
        <f>IF(AZ39=4,G39,0)</f>
        <v>0</v>
      </c>
      <c r="BE39" s="213">
        <f>IF(AZ39=5,G39,0)</f>
        <v>0</v>
      </c>
      <c r="CA39" s="240">
        <v>1</v>
      </c>
      <c r="CB39" s="240">
        <v>1</v>
      </c>
    </row>
    <row r="40" spans="1:15" ht="12.75">
      <c r="A40" s="249"/>
      <c r="B40" s="252"/>
      <c r="C40" s="740" t="s">
        <v>553</v>
      </c>
      <c r="D40" s="741"/>
      <c r="E40" s="253">
        <v>7.82</v>
      </c>
      <c r="F40" s="663"/>
      <c r="G40" s="254"/>
      <c r="H40" s="255"/>
      <c r="I40" s="250"/>
      <c r="J40" s="256"/>
      <c r="K40" s="250"/>
      <c r="M40" s="251" t="s">
        <v>553</v>
      </c>
      <c r="O40" s="240"/>
    </row>
    <row r="41" spans="1:15" ht="12.75">
      <c r="A41" s="249"/>
      <c r="B41" s="252"/>
      <c r="C41" s="742" t="s">
        <v>258</v>
      </c>
      <c r="D41" s="741"/>
      <c r="E41" s="277">
        <v>7.82</v>
      </c>
      <c r="F41" s="663"/>
      <c r="G41" s="254"/>
      <c r="H41" s="255"/>
      <c r="I41" s="250"/>
      <c r="J41" s="256"/>
      <c r="K41" s="250"/>
      <c r="M41" s="251" t="s">
        <v>258</v>
      </c>
      <c r="O41" s="240"/>
    </row>
    <row r="42" spans="1:15" ht="12.75">
      <c r="A42" s="249"/>
      <c r="B42" s="252"/>
      <c r="C42" s="740" t="s">
        <v>554</v>
      </c>
      <c r="D42" s="741"/>
      <c r="E42" s="253">
        <v>28.6</v>
      </c>
      <c r="F42" s="663"/>
      <c r="G42" s="254"/>
      <c r="H42" s="255"/>
      <c r="I42" s="250"/>
      <c r="J42" s="256"/>
      <c r="K42" s="250"/>
      <c r="M42" s="251" t="s">
        <v>554</v>
      </c>
      <c r="O42" s="240"/>
    </row>
    <row r="43" spans="1:15" ht="12.75">
      <c r="A43" s="249"/>
      <c r="B43" s="252"/>
      <c r="C43" s="742" t="s">
        <v>258</v>
      </c>
      <c r="D43" s="741"/>
      <c r="E43" s="277">
        <v>28.6</v>
      </c>
      <c r="F43" s="663"/>
      <c r="G43" s="254"/>
      <c r="H43" s="255"/>
      <c r="I43" s="250"/>
      <c r="J43" s="256"/>
      <c r="K43" s="250"/>
      <c r="M43" s="251" t="s">
        <v>258</v>
      </c>
      <c r="O43" s="240"/>
    </row>
    <row r="44" spans="1:80" ht="22.5">
      <c r="A44" s="241">
        <v>9</v>
      </c>
      <c r="B44" s="242" t="s">
        <v>345</v>
      </c>
      <c r="C44" s="243" t="s">
        <v>346</v>
      </c>
      <c r="D44" s="244" t="s">
        <v>210</v>
      </c>
      <c r="E44" s="245">
        <v>15.685</v>
      </c>
      <c r="F44" s="662"/>
      <c r="G44" s="246">
        <f>E44*F44</f>
        <v>0</v>
      </c>
      <c r="H44" s="247">
        <v>0.01606</v>
      </c>
      <c r="I44" s="248">
        <f>E44*H44</f>
        <v>0.25190110000000004</v>
      </c>
      <c r="J44" s="247">
        <v>0</v>
      </c>
      <c r="K44" s="248">
        <f>E44*J44</f>
        <v>0</v>
      </c>
      <c r="O44" s="240">
        <v>2</v>
      </c>
      <c r="AA44" s="213">
        <v>1</v>
      </c>
      <c r="AB44" s="213">
        <v>1</v>
      </c>
      <c r="AC44" s="213">
        <v>1</v>
      </c>
      <c r="AZ44" s="213">
        <v>1</v>
      </c>
      <c r="BA44" s="213">
        <f>IF(AZ44=1,G44,0)</f>
        <v>0</v>
      </c>
      <c r="BB44" s="213">
        <f>IF(AZ44=2,G44,0)</f>
        <v>0</v>
      </c>
      <c r="BC44" s="213">
        <f>IF(AZ44=3,G44,0)</f>
        <v>0</v>
      </c>
      <c r="BD44" s="213">
        <f>IF(AZ44=4,G44,0)</f>
        <v>0</v>
      </c>
      <c r="BE44" s="213">
        <f>IF(AZ44=5,G44,0)</f>
        <v>0</v>
      </c>
      <c r="CA44" s="240">
        <v>1</v>
      </c>
      <c r="CB44" s="240">
        <v>1</v>
      </c>
    </row>
    <row r="45" spans="1:15" ht="12.75">
      <c r="A45" s="249"/>
      <c r="B45" s="252"/>
      <c r="C45" s="740" t="s">
        <v>555</v>
      </c>
      <c r="D45" s="741"/>
      <c r="E45" s="253">
        <v>15.685</v>
      </c>
      <c r="F45" s="663"/>
      <c r="G45" s="254"/>
      <c r="H45" s="255"/>
      <c r="I45" s="250"/>
      <c r="J45" s="256"/>
      <c r="K45" s="250"/>
      <c r="M45" s="251" t="s">
        <v>555</v>
      </c>
      <c r="O45" s="240"/>
    </row>
    <row r="46" spans="1:80" ht="12.75">
      <c r="A46" s="241">
        <v>10</v>
      </c>
      <c r="B46" s="242" t="s">
        <v>556</v>
      </c>
      <c r="C46" s="243" t="s">
        <v>557</v>
      </c>
      <c r="D46" s="244" t="s">
        <v>246</v>
      </c>
      <c r="E46" s="245">
        <v>0.0124</v>
      </c>
      <c r="F46" s="662"/>
      <c r="G46" s="246">
        <f>E46*F46</f>
        <v>0</v>
      </c>
      <c r="H46" s="247">
        <v>1</v>
      </c>
      <c r="I46" s="248">
        <f>E46*H46</f>
        <v>0.0124</v>
      </c>
      <c r="J46" s="247"/>
      <c r="K46" s="248">
        <f>E46*J46</f>
        <v>0</v>
      </c>
      <c r="O46" s="240">
        <v>2</v>
      </c>
      <c r="AA46" s="213">
        <v>3</v>
      </c>
      <c r="AB46" s="213">
        <v>1</v>
      </c>
      <c r="AC46" s="213">
        <v>13335510</v>
      </c>
      <c r="AZ46" s="213">
        <v>1</v>
      </c>
      <c r="BA46" s="213">
        <f>IF(AZ46=1,G46,0)</f>
        <v>0</v>
      </c>
      <c r="BB46" s="213">
        <f>IF(AZ46=2,G46,0)</f>
        <v>0</v>
      </c>
      <c r="BC46" s="213">
        <f>IF(AZ46=3,G46,0)</f>
        <v>0</v>
      </c>
      <c r="BD46" s="213">
        <f>IF(AZ46=4,G46,0)</f>
        <v>0</v>
      </c>
      <c r="BE46" s="213">
        <f>IF(AZ46=5,G46,0)</f>
        <v>0</v>
      </c>
      <c r="CA46" s="240">
        <v>3</v>
      </c>
      <c r="CB46" s="240">
        <v>1</v>
      </c>
    </row>
    <row r="47" spans="1:15" ht="12.75">
      <c r="A47" s="249"/>
      <c r="B47" s="252"/>
      <c r="C47" s="740" t="s">
        <v>331</v>
      </c>
      <c r="D47" s="741"/>
      <c r="E47" s="253">
        <v>0</v>
      </c>
      <c r="F47" s="663"/>
      <c r="G47" s="254"/>
      <c r="H47" s="255"/>
      <c r="I47" s="250"/>
      <c r="J47" s="256"/>
      <c r="K47" s="250"/>
      <c r="M47" s="251" t="s">
        <v>331</v>
      </c>
      <c r="O47" s="240"/>
    </row>
    <row r="48" spans="1:15" ht="12.75">
      <c r="A48" s="249"/>
      <c r="B48" s="252"/>
      <c r="C48" s="740" t="s">
        <v>558</v>
      </c>
      <c r="D48" s="741"/>
      <c r="E48" s="253">
        <v>0.0062</v>
      </c>
      <c r="F48" s="663"/>
      <c r="G48" s="254"/>
      <c r="H48" s="255"/>
      <c r="I48" s="250"/>
      <c r="J48" s="256"/>
      <c r="K48" s="250"/>
      <c r="M48" s="251" t="s">
        <v>558</v>
      </c>
      <c r="O48" s="240"/>
    </row>
    <row r="49" spans="1:15" ht="12.75">
      <c r="A49" s="249"/>
      <c r="B49" s="252"/>
      <c r="C49" s="740" t="s">
        <v>559</v>
      </c>
      <c r="D49" s="741"/>
      <c r="E49" s="253">
        <v>0.0062</v>
      </c>
      <c r="F49" s="663"/>
      <c r="G49" s="254"/>
      <c r="H49" s="255"/>
      <c r="I49" s="250"/>
      <c r="J49" s="256"/>
      <c r="K49" s="250"/>
      <c r="M49" s="251" t="s">
        <v>559</v>
      </c>
      <c r="O49" s="240"/>
    </row>
    <row r="50" spans="1:80" ht="12.75">
      <c r="A50" s="241">
        <v>11</v>
      </c>
      <c r="B50" s="242" t="s">
        <v>560</v>
      </c>
      <c r="C50" s="243" t="s">
        <v>561</v>
      </c>
      <c r="D50" s="244" t="s">
        <v>114</v>
      </c>
      <c r="E50" s="245">
        <v>3</v>
      </c>
      <c r="F50" s="662"/>
      <c r="G50" s="246">
        <f>E50*F50</f>
        <v>0</v>
      </c>
      <c r="H50" s="247">
        <v>0.00565</v>
      </c>
      <c r="I50" s="248">
        <f>E50*H50</f>
        <v>0.01695</v>
      </c>
      <c r="J50" s="247"/>
      <c r="K50" s="248">
        <f>E50*J50</f>
        <v>0</v>
      </c>
      <c r="O50" s="240">
        <v>2</v>
      </c>
      <c r="AA50" s="213">
        <v>3</v>
      </c>
      <c r="AB50" s="213">
        <v>1</v>
      </c>
      <c r="AC50" s="213">
        <v>59591093</v>
      </c>
      <c r="AZ50" s="213">
        <v>1</v>
      </c>
      <c r="BA50" s="213">
        <f>IF(AZ50=1,G50,0)</f>
        <v>0</v>
      </c>
      <c r="BB50" s="213">
        <f>IF(AZ50=2,G50,0)</f>
        <v>0</v>
      </c>
      <c r="BC50" s="213">
        <f>IF(AZ50=3,G50,0)</f>
        <v>0</v>
      </c>
      <c r="BD50" s="213">
        <f>IF(AZ50=4,G50,0)</f>
        <v>0</v>
      </c>
      <c r="BE50" s="213">
        <f>IF(AZ50=5,G50,0)</f>
        <v>0</v>
      </c>
      <c r="CA50" s="240">
        <v>3</v>
      </c>
      <c r="CB50" s="240">
        <v>1</v>
      </c>
    </row>
    <row r="51" spans="1:15" ht="12.75">
      <c r="A51" s="249"/>
      <c r="B51" s="252"/>
      <c r="C51" s="740" t="s">
        <v>331</v>
      </c>
      <c r="D51" s="741"/>
      <c r="E51" s="253">
        <v>0</v>
      </c>
      <c r="F51" s="663"/>
      <c r="G51" s="254"/>
      <c r="H51" s="255"/>
      <c r="I51" s="250"/>
      <c r="J51" s="256"/>
      <c r="K51" s="250"/>
      <c r="M51" s="251" t="s">
        <v>331</v>
      </c>
      <c r="O51" s="240"/>
    </row>
    <row r="52" spans="1:15" ht="12.75">
      <c r="A52" s="249"/>
      <c r="B52" s="252"/>
      <c r="C52" s="740" t="s">
        <v>542</v>
      </c>
      <c r="D52" s="741"/>
      <c r="E52" s="253">
        <v>1</v>
      </c>
      <c r="F52" s="663"/>
      <c r="G52" s="254"/>
      <c r="H52" s="255"/>
      <c r="I52" s="250"/>
      <c r="J52" s="256"/>
      <c r="K52" s="250"/>
      <c r="M52" s="251" t="s">
        <v>542</v>
      </c>
      <c r="O52" s="240"/>
    </row>
    <row r="53" spans="1:15" ht="12.75">
      <c r="A53" s="249"/>
      <c r="B53" s="252"/>
      <c r="C53" s="742" t="s">
        <v>258</v>
      </c>
      <c r="D53" s="741"/>
      <c r="E53" s="277">
        <v>1</v>
      </c>
      <c r="F53" s="663"/>
      <c r="G53" s="254"/>
      <c r="H53" s="255"/>
      <c r="I53" s="250"/>
      <c r="J53" s="256"/>
      <c r="K53" s="250"/>
      <c r="M53" s="251" t="s">
        <v>258</v>
      </c>
      <c r="O53" s="240"/>
    </row>
    <row r="54" spans="1:15" ht="12.75">
      <c r="A54" s="249"/>
      <c r="B54" s="252"/>
      <c r="C54" s="740" t="s">
        <v>543</v>
      </c>
      <c r="D54" s="741"/>
      <c r="E54" s="253">
        <v>2</v>
      </c>
      <c r="F54" s="663"/>
      <c r="G54" s="254"/>
      <c r="H54" s="255"/>
      <c r="I54" s="250"/>
      <c r="J54" s="256"/>
      <c r="K54" s="250"/>
      <c r="M54" s="251" t="s">
        <v>543</v>
      </c>
      <c r="O54" s="240"/>
    </row>
    <row r="55" spans="1:57" ht="12.75">
      <c r="A55" s="257"/>
      <c r="B55" s="258" t="s">
        <v>102</v>
      </c>
      <c r="C55" s="259" t="s">
        <v>188</v>
      </c>
      <c r="D55" s="260"/>
      <c r="E55" s="261"/>
      <c r="F55" s="664"/>
      <c r="G55" s="263">
        <f>SUM(G7:G54)</f>
        <v>0</v>
      </c>
      <c r="H55" s="264"/>
      <c r="I55" s="265">
        <f>SUM(I7:I54)</f>
        <v>2.489891302</v>
      </c>
      <c r="J55" s="264"/>
      <c r="K55" s="265">
        <f>SUM(K7:K54)</f>
        <v>0</v>
      </c>
      <c r="O55" s="240">
        <v>4</v>
      </c>
      <c r="BA55" s="266">
        <f>SUM(BA7:BA54)</f>
        <v>0</v>
      </c>
      <c r="BB55" s="266">
        <f>SUM(BB7:BB54)</f>
        <v>0</v>
      </c>
      <c r="BC55" s="266">
        <f>SUM(BC7:BC54)</f>
        <v>0</v>
      </c>
      <c r="BD55" s="266">
        <f>SUM(BD7:BD54)</f>
        <v>0</v>
      </c>
      <c r="BE55" s="266">
        <f>SUM(BE7:BE54)</f>
        <v>0</v>
      </c>
    </row>
    <row r="56" spans="1:15" ht="12.75">
      <c r="A56" s="230" t="s">
        <v>98</v>
      </c>
      <c r="B56" s="231" t="s">
        <v>348</v>
      </c>
      <c r="C56" s="232" t="s">
        <v>349</v>
      </c>
      <c r="D56" s="233"/>
      <c r="E56" s="234"/>
      <c r="F56" s="665"/>
      <c r="G56" s="235"/>
      <c r="H56" s="236"/>
      <c r="I56" s="237"/>
      <c r="J56" s="238"/>
      <c r="K56" s="239"/>
      <c r="O56" s="240">
        <v>1</v>
      </c>
    </row>
    <row r="57" spans="1:80" ht="12.75">
      <c r="A57" s="241">
        <v>12</v>
      </c>
      <c r="B57" s="242" t="s">
        <v>351</v>
      </c>
      <c r="C57" s="243" t="s">
        <v>352</v>
      </c>
      <c r="D57" s="244" t="s">
        <v>114</v>
      </c>
      <c r="E57" s="245">
        <v>8</v>
      </c>
      <c r="F57" s="662"/>
      <c r="G57" s="246">
        <f>E57*F57</f>
        <v>0</v>
      </c>
      <c r="H57" s="247">
        <v>0.0502</v>
      </c>
      <c r="I57" s="248">
        <f>E57*H57</f>
        <v>0.4016</v>
      </c>
      <c r="J57" s="247">
        <v>0</v>
      </c>
      <c r="K57" s="248">
        <f>E57*J57</f>
        <v>0</v>
      </c>
      <c r="O57" s="240">
        <v>2</v>
      </c>
      <c r="AA57" s="213">
        <v>1</v>
      </c>
      <c r="AB57" s="213">
        <v>1</v>
      </c>
      <c r="AC57" s="213">
        <v>1</v>
      </c>
      <c r="AZ57" s="213">
        <v>1</v>
      </c>
      <c r="BA57" s="213">
        <f>IF(AZ57=1,G57,0)</f>
        <v>0</v>
      </c>
      <c r="BB57" s="213">
        <f>IF(AZ57=2,G57,0)</f>
        <v>0</v>
      </c>
      <c r="BC57" s="213">
        <f>IF(AZ57=3,G57,0)</f>
        <v>0</v>
      </c>
      <c r="BD57" s="213">
        <f>IF(AZ57=4,G57,0)</f>
        <v>0</v>
      </c>
      <c r="BE57" s="213">
        <f>IF(AZ57=5,G57,0)</f>
        <v>0</v>
      </c>
      <c r="CA57" s="240">
        <v>1</v>
      </c>
      <c r="CB57" s="240">
        <v>1</v>
      </c>
    </row>
    <row r="58" spans="1:15" ht="12.75">
      <c r="A58" s="249"/>
      <c r="B58" s="252"/>
      <c r="C58" s="740" t="s">
        <v>331</v>
      </c>
      <c r="D58" s="741"/>
      <c r="E58" s="253">
        <v>0</v>
      </c>
      <c r="F58" s="663"/>
      <c r="G58" s="254"/>
      <c r="H58" s="255"/>
      <c r="I58" s="250"/>
      <c r="J58" s="256"/>
      <c r="K58" s="250"/>
      <c r="M58" s="251" t="s">
        <v>331</v>
      </c>
      <c r="O58" s="240"/>
    </row>
    <row r="59" spans="1:15" ht="12.75">
      <c r="A59" s="249"/>
      <c r="B59" s="252"/>
      <c r="C59" s="740" t="s">
        <v>562</v>
      </c>
      <c r="D59" s="741"/>
      <c r="E59" s="253">
        <v>4</v>
      </c>
      <c r="F59" s="663"/>
      <c r="G59" s="254"/>
      <c r="H59" s="255"/>
      <c r="I59" s="250"/>
      <c r="J59" s="256"/>
      <c r="K59" s="250"/>
      <c r="M59" s="251" t="s">
        <v>562</v>
      </c>
      <c r="O59" s="240"/>
    </row>
    <row r="60" spans="1:15" ht="12.75">
      <c r="A60" s="249"/>
      <c r="B60" s="252"/>
      <c r="C60" s="740" t="s">
        <v>331</v>
      </c>
      <c r="D60" s="741"/>
      <c r="E60" s="253">
        <v>0</v>
      </c>
      <c r="F60" s="663"/>
      <c r="G60" s="254"/>
      <c r="H60" s="255"/>
      <c r="I60" s="250"/>
      <c r="J60" s="256"/>
      <c r="K60" s="250"/>
      <c r="M60" s="251" t="s">
        <v>331</v>
      </c>
      <c r="O60" s="240"/>
    </row>
    <row r="61" spans="1:15" ht="12.75">
      <c r="A61" s="249"/>
      <c r="B61" s="252"/>
      <c r="C61" s="740" t="s">
        <v>340</v>
      </c>
      <c r="D61" s="741"/>
      <c r="E61" s="253">
        <v>4</v>
      </c>
      <c r="F61" s="663"/>
      <c r="G61" s="254"/>
      <c r="H61" s="255"/>
      <c r="I61" s="250"/>
      <c r="J61" s="256"/>
      <c r="K61" s="250"/>
      <c r="M61" s="251" t="s">
        <v>340</v>
      </c>
      <c r="O61" s="240"/>
    </row>
    <row r="62" spans="1:57" ht="12.75">
      <c r="A62" s="257"/>
      <c r="B62" s="258" t="s">
        <v>102</v>
      </c>
      <c r="C62" s="259" t="s">
        <v>350</v>
      </c>
      <c r="D62" s="260"/>
      <c r="E62" s="261"/>
      <c r="F62" s="664"/>
      <c r="G62" s="263">
        <f>SUM(G56:G61)</f>
        <v>0</v>
      </c>
      <c r="H62" s="264"/>
      <c r="I62" s="265">
        <f>SUM(I56:I61)</f>
        <v>0.4016</v>
      </c>
      <c r="J62" s="264"/>
      <c r="K62" s="265">
        <f>SUM(K56:K61)</f>
        <v>0</v>
      </c>
      <c r="O62" s="240">
        <v>4</v>
      </c>
      <c r="BA62" s="266">
        <f>SUM(BA56:BA61)</f>
        <v>0</v>
      </c>
      <c r="BB62" s="266">
        <f>SUM(BB56:BB61)</f>
        <v>0</v>
      </c>
      <c r="BC62" s="266">
        <f>SUM(BC56:BC61)</f>
        <v>0</v>
      </c>
      <c r="BD62" s="266">
        <f>SUM(BD56:BD61)</f>
        <v>0</v>
      </c>
      <c r="BE62" s="266">
        <f>SUM(BE56:BE61)</f>
        <v>0</v>
      </c>
    </row>
    <row r="63" spans="1:15" ht="12.75">
      <c r="A63" s="230" t="s">
        <v>98</v>
      </c>
      <c r="B63" s="231" t="s">
        <v>355</v>
      </c>
      <c r="C63" s="232" t="s">
        <v>356</v>
      </c>
      <c r="D63" s="233"/>
      <c r="E63" s="234"/>
      <c r="F63" s="665"/>
      <c r="G63" s="235"/>
      <c r="H63" s="236"/>
      <c r="I63" s="237"/>
      <c r="J63" s="238"/>
      <c r="K63" s="239"/>
      <c r="O63" s="240">
        <v>1</v>
      </c>
    </row>
    <row r="64" spans="1:80" ht="22.5">
      <c r="A64" s="241">
        <v>13</v>
      </c>
      <c r="B64" s="242" t="s">
        <v>361</v>
      </c>
      <c r="C64" s="243" t="s">
        <v>362</v>
      </c>
      <c r="D64" s="244" t="s">
        <v>114</v>
      </c>
      <c r="E64" s="245">
        <v>5</v>
      </c>
      <c r="F64" s="662"/>
      <c r="G64" s="246">
        <f>E64*F64</f>
        <v>0</v>
      </c>
      <c r="H64" s="247">
        <v>0.00484</v>
      </c>
      <c r="I64" s="248">
        <f>E64*H64</f>
        <v>0.0242</v>
      </c>
      <c r="J64" s="247">
        <v>0</v>
      </c>
      <c r="K64" s="248">
        <f>E64*J64</f>
        <v>0</v>
      </c>
      <c r="O64" s="240">
        <v>2</v>
      </c>
      <c r="AA64" s="213">
        <v>1</v>
      </c>
      <c r="AB64" s="213">
        <v>1</v>
      </c>
      <c r="AC64" s="213">
        <v>1</v>
      </c>
      <c r="AZ64" s="213">
        <v>1</v>
      </c>
      <c r="BA64" s="213">
        <f>IF(AZ64=1,G64,0)</f>
        <v>0</v>
      </c>
      <c r="BB64" s="213">
        <f>IF(AZ64=2,G64,0)</f>
        <v>0</v>
      </c>
      <c r="BC64" s="213">
        <f>IF(AZ64=3,G64,0)</f>
        <v>0</v>
      </c>
      <c r="BD64" s="213">
        <f>IF(AZ64=4,G64,0)</f>
        <v>0</v>
      </c>
      <c r="BE64" s="213">
        <f>IF(AZ64=5,G64,0)</f>
        <v>0</v>
      </c>
      <c r="CA64" s="240">
        <v>1</v>
      </c>
      <c r="CB64" s="240">
        <v>1</v>
      </c>
    </row>
    <row r="65" spans="1:80" ht="22.5">
      <c r="A65" s="241">
        <v>14</v>
      </c>
      <c r="B65" s="242" t="s">
        <v>363</v>
      </c>
      <c r="C65" s="243" t="s">
        <v>364</v>
      </c>
      <c r="D65" s="244" t="s">
        <v>114</v>
      </c>
      <c r="E65" s="245">
        <v>4</v>
      </c>
      <c r="F65" s="662"/>
      <c r="G65" s="246">
        <f>E65*F65</f>
        <v>0</v>
      </c>
      <c r="H65" s="247">
        <v>0.01074</v>
      </c>
      <c r="I65" s="248">
        <f>E65*H65</f>
        <v>0.04296</v>
      </c>
      <c r="J65" s="247">
        <v>0</v>
      </c>
      <c r="K65" s="248">
        <f>E65*J65</f>
        <v>0</v>
      </c>
      <c r="O65" s="240">
        <v>2</v>
      </c>
      <c r="AA65" s="213">
        <v>1</v>
      </c>
      <c r="AB65" s="213">
        <v>1</v>
      </c>
      <c r="AC65" s="213">
        <v>1</v>
      </c>
      <c r="AZ65" s="213">
        <v>1</v>
      </c>
      <c r="BA65" s="213">
        <f>IF(AZ65=1,G65,0)</f>
        <v>0</v>
      </c>
      <c r="BB65" s="213">
        <f>IF(AZ65=2,G65,0)</f>
        <v>0</v>
      </c>
      <c r="BC65" s="213">
        <f>IF(AZ65=3,G65,0)</f>
        <v>0</v>
      </c>
      <c r="BD65" s="213">
        <f>IF(AZ65=4,G65,0)</f>
        <v>0</v>
      </c>
      <c r="BE65" s="213">
        <f>IF(AZ65=5,G65,0)</f>
        <v>0</v>
      </c>
      <c r="CA65" s="240">
        <v>1</v>
      </c>
      <c r="CB65" s="240">
        <v>1</v>
      </c>
    </row>
    <row r="66" spans="1:15" ht="12.75">
      <c r="A66" s="249"/>
      <c r="B66" s="252"/>
      <c r="C66" s="740" t="s">
        <v>331</v>
      </c>
      <c r="D66" s="741"/>
      <c r="E66" s="253">
        <v>0</v>
      </c>
      <c r="F66" s="663"/>
      <c r="G66" s="254"/>
      <c r="H66" s="255"/>
      <c r="I66" s="250"/>
      <c r="J66" s="256"/>
      <c r="K66" s="250"/>
      <c r="M66" s="251" t="s">
        <v>331</v>
      </c>
      <c r="O66" s="240"/>
    </row>
    <row r="67" spans="1:15" ht="12.75">
      <c r="A67" s="249"/>
      <c r="B67" s="252"/>
      <c r="C67" s="740" t="s">
        <v>562</v>
      </c>
      <c r="D67" s="741"/>
      <c r="E67" s="253">
        <v>4</v>
      </c>
      <c r="F67" s="663"/>
      <c r="G67" s="254"/>
      <c r="H67" s="255"/>
      <c r="I67" s="250"/>
      <c r="J67" s="256"/>
      <c r="K67" s="250"/>
      <c r="M67" s="251" t="s">
        <v>562</v>
      </c>
      <c r="O67" s="240"/>
    </row>
    <row r="68" spans="1:80" ht="22.5">
      <c r="A68" s="241">
        <v>15</v>
      </c>
      <c r="B68" s="242" t="s">
        <v>365</v>
      </c>
      <c r="C68" s="243" t="s">
        <v>366</v>
      </c>
      <c r="D68" s="244" t="s">
        <v>114</v>
      </c>
      <c r="E68" s="245">
        <v>5</v>
      </c>
      <c r="F68" s="662"/>
      <c r="G68" s="246">
        <f>E68*F68</f>
        <v>0</v>
      </c>
      <c r="H68" s="247">
        <v>0.03646</v>
      </c>
      <c r="I68" s="248">
        <f>E68*H68</f>
        <v>0.1823</v>
      </c>
      <c r="J68" s="247">
        <v>0</v>
      </c>
      <c r="K68" s="248">
        <f>E68*J68</f>
        <v>0</v>
      </c>
      <c r="O68" s="240">
        <v>2</v>
      </c>
      <c r="AA68" s="213">
        <v>1</v>
      </c>
      <c r="AB68" s="213">
        <v>1</v>
      </c>
      <c r="AC68" s="213">
        <v>1</v>
      </c>
      <c r="AZ68" s="213">
        <v>1</v>
      </c>
      <c r="BA68" s="213">
        <f>IF(AZ68=1,G68,0)</f>
        <v>0</v>
      </c>
      <c r="BB68" s="213">
        <f>IF(AZ68=2,G68,0)</f>
        <v>0</v>
      </c>
      <c r="BC68" s="213">
        <f>IF(AZ68=3,G68,0)</f>
        <v>0</v>
      </c>
      <c r="BD68" s="213">
        <f>IF(AZ68=4,G68,0)</f>
        <v>0</v>
      </c>
      <c r="BE68" s="213">
        <f>IF(AZ68=5,G68,0)</f>
        <v>0</v>
      </c>
      <c r="CA68" s="240">
        <v>1</v>
      </c>
      <c r="CB68" s="240">
        <v>1</v>
      </c>
    </row>
    <row r="69" spans="1:80" ht="22.5">
      <c r="A69" s="241">
        <v>16</v>
      </c>
      <c r="B69" s="242" t="s">
        <v>370</v>
      </c>
      <c r="C69" s="243" t="s">
        <v>371</v>
      </c>
      <c r="D69" s="244" t="s">
        <v>114</v>
      </c>
      <c r="E69" s="245">
        <v>5</v>
      </c>
      <c r="F69" s="662"/>
      <c r="G69" s="246">
        <f>E69*F69</f>
        <v>0</v>
      </c>
      <c r="H69" s="247">
        <v>0.0032</v>
      </c>
      <c r="I69" s="248">
        <f>E69*H69</f>
        <v>0.016</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80" ht="22.5">
      <c r="A70" s="241">
        <v>17</v>
      </c>
      <c r="B70" s="242" t="s">
        <v>372</v>
      </c>
      <c r="C70" s="243" t="s">
        <v>373</v>
      </c>
      <c r="D70" s="244" t="s">
        <v>114</v>
      </c>
      <c r="E70" s="245">
        <v>5</v>
      </c>
      <c r="F70" s="662"/>
      <c r="G70" s="246">
        <f>E70*F70</f>
        <v>0</v>
      </c>
      <c r="H70" s="247">
        <v>0.00867</v>
      </c>
      <c r="I70" s="248">
        <f>E70*H70</f>
        <v>0.04335</v>
      </c>
      <c r="J70" s="247">
        <v>0</v>
      </c>
      <c r="K70" s="248">
        <f>E70*J70</f>
        <v>0</v>
      </c>
      <c r="O70" s="240">
        <v>2</v>
      </c>
      <c r="AA70" s="213">
        <v>1</v>
      </c>
      <c r="AB70" s="213">
        <v>1</v>
      </c>
      <c r="AC70" s="213">
        <v>1</v>
      </c>
      <c r="AZ70" s="213">
        <v>1</v>
      </c>
      <c r="BA70" s="213">
        <f>IF(AZ70=1,G70,0)</f>
        <v>0</v>
      </c>
      <c r="BB70" s="213">
        <f>IF(AZ70=2,G70,0)</f>
        <v>0</v>
      </c>
      <c r="BC70" s="213">
        <f>IF(AZ70=3,G70,0)</f>
        <v>0</v>
      </c>
      <c r="BD70" s="213">
        <f>IF(AZ70=4,G70,0)</f>
        <v>0</v>
      </c>
      <c r="BE70" s="213">
        <f>IF(AZ70=5,G70,0)</f>
        <v>0</v>
      </c>
      <c r="CA70" s="240">
        <v>1</v>
      </c>
      <c r="CB70" s="240">
        <v>1</v>
      </c>
    </row>
    <row r="71" spans="1:80" ht="22.5">
      <c r="A71" s="241">
        <v>18</v>
      </c>
      <c r="B71" s="242" t="s">
        <v>374</v>
      </c>
      <c r="C71" s="243" t="s">
        <v>375</v>
      </c>
      <c r="D71" s="244" t="s">
        <v>114</v>
      </c>
      <c r="E71" s="245">
        <v>5</v>
      </c>
      <c r="F71" s="662"/>
      <c r="G71" s="246">
        <f>E71*F71</f>
        <v>0</v>
      </c>
      <c r="H71" s="247">
        <v>0.03562</v>
      </c>
      <c r="I71" s="248">
        <f>E71*H71</f>
        <v>0.17809999999999998</v>
      </c>
      <c r="J71" s="247">
        <v>0</v>
      </c>
      <c r="K71" s="248">
        <f>E71*J71</f>
        <v>0</v>
      </c>
      <c r="O71" s="240">
        <v>2</v>
      </c>
      <c r="AA71" s="213">
        <v>1</v>
      </c>
      <c r="AB71" s="213">
        <v>1</v>
      </c>
      <c r="AC71" s="213">
        <v>1</v>
      </c>
      <c r="AZ71" s="213">
        <v>1</v>
      </c>
      <c r="BA71" s="213">
        <f>IF(AZ71=1,G71,0)</f>
        <v>0</v>
      </c>
      <c r="BB71" s="213">
        <f>IF(AZ71=2,G71,0)</f>
        <v>0</v>
      </c>
      <c r="BC71" s="213">
        <f>IF(AZ71=3,G71,0)</f>
        <v>0</v>
      </c>
      <c r="BD71" s="213">
        <f>IF(AZ71=4,G71,0)</f>
        <v>0</v>
      </c>
      <c r="BE71" s="213">
        <f>IF(AZ71=5,G71,0)</f>
        <v>0</v>
      </c>
      <c r="CA71" s="240">
        <v>1</v>
      </c>
      <c r="CB71" s="240">
        <v>1</v>
      </c>
    </row>
    <row r="72" spans="1:57" ht="12.75">
      <c r="A72" s="257"/>
      <c r="B72" s="258" t="s">
        <v>102</v>
      </c>
      <c r="C72" s="259" t="s">
        <v>357</v>
      </c>
      <c r="D72" s="260"/>
      <c r="E72" s="261"/>
      <c r="F72" s="664"/>
      <c r="G72" s="263">
        <f>SUM(G63:G71)</f>
        <v>0</v>
      </c>
      <c r="H72" s="264"/>
      <c r="I72" s="265">
        <f>SUM(I63:I71)</f>
        <v>0.48690999999999995</v>
      </c>
      <c r="J72" s="264"/>
      <c r="K72" s="265">
        <f>SUM(K63:K71)</f>
        <v>0</v>
      </c>
      <c r="O72" s="240">
        <v>4</v>
      </c>
      <c r="BA72" s="266">
        <f>SUM(BA63:BA71)</f>
        <v>0</v>
      </c>
      <c r="BB72" s="266">
        <f>SUM(BB63:BB71)</f>
        <v>0</v>
      </c>
      <c r="BC72" s="266">
        <f>SUM(BC63:BC71)</f>
        <v>0</v>
      </c>
      <c r="BD72" s="266">
        <f>SUM(BD63:BD71)</f>
        <v>0</v>
      </c>
      <c r="BE72" s="266">
        <f>SUM(BE63:BE71)</f>
        <v>0</v>
      </c>
    </row>
    <row r="73" spans="1:15" ht="12.75">
      <c r="A73" s="230" t="s">
        <v>98</v>
      </c>
      <c r="B73" s="231" t="s">
        <v>563</v>
      </c>
      <c r="C73" s="232" t="s">
        <v>564</v>
      </c>
      <c r="D73" s="233"/>
      <c r="E73" s="234"/>
      <c r="F73" s="665"/>
      <c r="G73" s="235"/>
      <c r="H73" s="236"/>
      <c r="I73" s="237"/>
      <c r="J73" s="238"/>
      <c r="K73" s="239"/>
      <c r="O73" s="240">
        <v>1</v>
      </c>
    </row>
    <row r="74" spans="1:80" ht="22.5">
      <c r="A74" s="241">
        <v>19</v>
      </c>
      <c r="B74" s="242" t="s">
        <v>566</v>
      </c>
      <c r="C74" s="243" t="s">
        <v>567</v>
      </c>
      <c r="D74" s="244" t="s">
        <v>114</v>
      </c>
      <c r="E74" s="245">
        <v>2</v>
      </c>
      <c r="F74" s="662"/>
      <c r="G74" s="246">
        <f>E74*F74</f>
        <v>0</v>
      </c>
      <c r="H74" s="247">
        <v>0.03111</v>
      </c>
      <c r="I74" s="248">
        <f>E74*H74</f>
        <v>0.06222</v>
      </c>
      <c r="J74" s="247">
        <v>0</v>
      </c>
      <c r="K74" s="248">
        <f>E74*J74</f>
        <v>0</v>
      </c>
      <c r="O74" s="240">
        <v>2</v>
      </c>
      <c r="AA74" s="213">
        <v>1</v>
      </c>
      <c r="AB74" s="213">
        <v>1</v>
      </c>
      <c r="AC74" s="213">
        <v>1</v>
      </c>
      <c r="AZ74" s="213">
        <v>1</v>
      </c>
      <c r="BA74" s="213">
        <f>IF(AZ74=1,G74,0)</f>
        <v>0</v>
      </c>
      <c r="BB74" s="213">
        <f>IF(AZ74=2,G74,0)</f>
        <v>0</v>
      </c>
      <c r="BC74" s="213">
        <f>IF(AZ74=3,G74,0)</f>
        <v>0</v>
      </c>
      <c r="BD74" s="213">
        <f>IF(AZ74=4,G74,0)</f>
        <v>0</v>
      </c>
      <c r="BE74" s="213">
        <f>IF(AZ74=5,G74,0)</f>
        <v>0</v>
      </c>
      <c r="CA74" s="240">
        <v>1</v>
      </c>
      <c r="CB74" s="240">
        <v>1</v>
      </c>
    </row>
    <row r="75" spans="1:15" ht="12.75">
      <c r="A75" s="249"/>
      <c r="B75" s="252"/>
      <c r="C75" s="740" t="s">
        <v>331</v>
      </c>
      <c r="D75" s="741"/>
      <c r="E75" s="253">
        <v>0</v>
      </c>
      <c r="F75" s="663"/>
      <c r="G75" s="254"/>
      <c r="H75" s="255"/>
      <c r="I75" s="250"/>
      <c r="J75" s="256"/>
      <c r="K75" s="250"/>
      <c r="M75" s="251" t="s">
        <v>331</v>
      </c>
      <c r="O75" s="240"/>
    </row>
    <row r="76" spans="1:15" ht="12.75">
      <c r="A76" s="249"/>
      <c r="B76" s="252"/>
      <c r="C76" s="740" t="s">
        <v>568</v>
      </c>
      <c r="D76" s="741"/>
      <c r="E76" s="253">
        <v>2</v>
      </c>
      <c r="F76" s="663"/>
      <c r="G76" s="254"/>
      <c r="H76" s="255"/>
      <c r="I76" s="250"/>
      <c r="J76" s="256"/>
      <c r="K76" s="250"/>
      <c r="M76" s="251" t="s">
        <v>568</v>
      </c>
      <c r="O76" s="240"/>
    </row>
    <row r="77" spans="1:57" ht="12.75">
      <c r="A77" s="257"/>
      <c r="B77" s="258" t="s">
        <v>102</v>
      </c>
      <c r="C77" s="259" t="s">
        <v>565</v>
      </c>
      <c r="D77" s="260"/>
      <c r="E77" s="261"/>
      <c r="F77" s="664"/>
      <c r="G77" s="263">
        <f>SUM(G73:G76)</f>
        <v>0</v>
      </c>
      <c r="H77" s="264"/>
      <c r="I77" s="265">
        <f>SUM(I73:I76)</f>
        <v>0.06222</v>
      </c>
      <c r="J77" s="264"/>
      <c r="K77" s="265">
        <f>SUM(K73:K76)</f>
        <v>0</v>
      </c>
      <c r="O77" s="240">
        <v>4</v>
      </c>
      <c r="BA77" s="266">
        <f>SUM(BA73:BA76)</f>
        <v>0</v>
      </c>
      <c r="BB77" s="266">
        <f>SUM(BB73:BB76)</f>
        <v>0</v>
      </c>
      <c r="BC77" s="266">
        <f>SUM(BC73:BC76)</f>
        <v>0</v>
      </c>
      <c r="BD77" s="266">
        <f>SUM(BD73:BD76)</f>
        <v>0</v>
      </c>
      <c r="BE77" s="266">
        <f>SUM(BE73:BE76)</f>
        <v>0</v>
      </c>
    </row>
    <row r="78" spans="1:15" ht="12.75">
      <c r="A78" s="230" t="s">
        <v>98</v>
      </c>
      <c r="B78" s="231" t="s">
        <v>205</v>
      </c>
      <c r="C78" s="232" t="s">
        <v>206</v>
      </c>
      <c r="D78" s="233"/>
      <c r="E78" s="234"/>
      <c r="F78" s="665"/>
      <c r="G78" s="235"/>
      <c r="H78" s="236"/>
      <c r="I78" s="237"/>
      <c r="J78" s="238"/>
      <c r="K78" s="239"/>
      <c r="O78" s="240">
        <v>1</v>
      </c>
    </row>
    <row r="79" spans="1:80" ht="12.75">
      <c r="A79" s="241">
        <v>20</v>
      </c>
      <c r="B79" s="242" t="s">
        <v>381</v>
      </c>
      <c r="C79" s="243" t="s">
        <v>382</v>
      </c>
      <c r="D79" s="244" t="s">
        <v>151</v>
      </c>
      <c r="E79" s="245">
        <v>81.742</v>
      </c>
      <c r="F79" s="662"/>
      <c r="G79" s="246">
        <f>E79*F79</f>
        <v>0</v>
      </c>
      <c r="H79" s="247">
        <v>0.00121</v>
      </c>
      <c r="I79" s="248">
        <f>E79*H79</f>
        <v>0.09890782</v>
      </c>
      <c r="J79" s="247">
        <v>0</v>
      </c>
      <c r="K79" s="248">
        <f>E79*J79</f>
        <v>0</v>
      </c>
      <c r="O79" s="240">
        <v>2</v>
      </c>
      <c r="AA79" s="213">
        <v>1</v>
      </c>
      <c r="AB79" s="213">
        <v>1</v>
      </c>
      <c r="AC79" s="213">
        <v>1</v>
      </c>
      <c r="AZ79" s="213">
        <v>1</v>
      </c>
      <c r="BA79" s="213">
        <f>IF(AZ79=1,G79,0)</f>
        <v>0</v>
      </c>
      <c r="BB79" s="213">
        <f>IF(AZ79=2,G79,0)</f>
        <v>0</v>
      </c>
      <c r="BC79" s="213">
        <f>IF(AZ79=3,G79,0)</f>
        <v>0</v>
      </c>
      <c r="BD79" s="213">
        <f>IF(AZ79=4,G79,0)</f>
        <v>0</v>
      </c>
      <c r="BE79" s="213">
        <f>IF(AZ79=5,G79,0)</f>
        <v>0</v>
      </c>
      <c r="CA79" s="240">
        <v>1</v>
      </c>
      <c r="CB79" s="240">
        <v>1</v>
      </c>
    </row>
    <row r="80" spans="1:15" ht="12.75">
      <c r="A80" s="249"/>
      <c r="B80" s="252"/>
      <c r="C80" s="740" t="s">
        <v>383</v>
      </c>
      <c r="D80" s="741"/>
      <c r="E80" s="253">
        <v>0</v>
      </c>
      <c r="F80" s="663"/>
      <c r="G80" s="254"/>
      <c r="H80" s="255"/>
      <c r="I80" s="250"/>
      <c r="J80" s="256"/>
      <c r="K80" s="250"/>
      <c r="M80" s="251" t="s">
        <v>383</v>
      </c>
      <c r="O80" s="240"/>
    </row>
    <row r="81" spans="1:15" ht="12.75">
      <c r="A81" s="249"/>
      <c r="B81" s="252"/>
      <c r="C81" s="740" t="s">
        <v>331</v>
      </c>
      <c r="D81" s="741"/>
      <c r="E81" s="253">
        <v>0</v>
      </c>
      <c r="F81" s="663"/>
      <c r="G81" s="254"/>
      <c r="H81" s="255"/>
      <c r="I81" s="250"/>
      <c r="J81" s="256"/>
      <c r="K81" s="250"/>
      <c r="M81" s="251" t="s">
        <v>331</v>
      </c>
      <c r="O81" s="240"/>
    </row>
    <row r="82" spans="1:15" ht="12.75">
      <c r="A82" s="249"/>
      <c r="B82" s="252"/>
      <c r="C82" s="740" t="s">
        <v>546</v>
      </c>
      <c r="D82" s="741"/>
      <c r="E82" s="253">
        <v>12.037</v>
      </c>
      <c r="F82" s="663"/>
      <c r="G82" s="254"/>
      <c r="H82" s="255"/>
      <c r="I82" s="250"/>
      <c r="J82" s="256"/>
      <c r="K82" s="250"/>
      <c r="M82" s="251" t="s">
        <v>546</v>
      </c>
      <c r="O82" s="240"/>
    </row>
    <row r="83" spans="1:15" ht="12.75">
      <c r="A83" s="249"/>
      <c r="B83" s="252"/>
      <c r="C83" s="740" t="s">
        <v>547</v>
      </c>
      <c r="D83" s="741"/>
      <c r="E83" s="253">
        <v>17.6</v>
      </c>
      <c r="F83" s="663"/>
      <c r="G83" s="254"/>
      <c r="H83" s="255"/>
      <c r="I83" s="250"/>
      <c r="J83" s="256"/>
      <c r="K83" s="250"/>
      <c r="M83" s="251" t="s">
        <v>547</v>
      </c>
      <c r="O83" s="240"/>
    </row>
    <row r="84" spans="1:15" ht="12.75">
      <c r="A84" s="249"/>
      <c r="B84" s="252"/>
      <c r="C84" s="740" t="s">
        <v>569</v>
      </c>
      <c r="D84" s="741"/>
      <c r="E84" s="253">
        <v>7.82</v>
      </c>
      <c r="F84" s="663"/>
      <c r="G84" s="254"/>
      <c r="H84" s="255"/>
      <c r="I84" s="250"/>
      <c r="J84" s="256"/>
      <c r="K84" s="250"/>
      <c r="M84" s="251" t="s">
        <v>569</v>
      </c>
      <c r="O84" s="240"/>
    </row>
    <row r="85" spans="1:15" ht="12.75">
      <c r="A85" s="249"/>
      <c r="B85" s="252"/>
      <c r="C85" s="740" t="s">
        <v>570</v>
      </c>
      <c r="D85" s="741"/>
      <c r="E85" s="253">
        <v>28.6</v>
      </c>
      <c r="F85" s="663"/>
      <c r="G85" s="254"/>
      <c r="H85" s="255"/>
      <c r="I85" s="250"/>
      <c r="J85" s="256"/>
      <c r="K85" s="250"/>
      <c r="M85" s="251" t="s">
        <v>570</v>
      </c>
      <c r="O85" s="240"/>
    </row>
    <row r="86" spans="1:15" ht="12.75">
      <c r="A86" s="249"/>
      <c r="B86" s="252"/>
      <c r="C86" s="742" t="s">
        <v>258</v>
      </c>
      <c r="D86" s="741"/>
      <c r="E86" s="277">
        <v>66.057</v>
      </c>
      <c r="F86" s="663"/>
      <c r="G86" s="254"/>
      <c r="H86" s="255"/>
      <c r="I86" s="250"/>
      <c r="J86" s="256"/>
      <c r="K86" s="250"/>
      <c r="M86" s="251" t="s">
        <v>258</v>
      </c>
      <c r="O86" s="240"/>
    </row>
    <row r="87" spans="1:15" ht="12.75">
      <c r="A87" s="249"/>
      <c r="B87" s="252"/>
      <c r="C87" s="740" t="s">
        <v>571</v>
      </c>
      <c r="D87" s="741"/>
      <c r="E87" s="253">
        <v>15.685</v>
      </c>
      <c r="F87" s="663"/>
      <c r="G87" s="254"/>
      <c r="H87" s="255"/>
      <c r="I87" s="250"/>
      <c r="J87" s="256"/>
      <c r="K87" s="250"/>
      <c r="M87" s="251" t="s">
        <v>571</v>
      </c>
      <c r="O87" s="240"/>
    </row>
    <row r="88" spans="1:80" ht="22.5">
      <c r="A88" s="241">
        <v>21</v>
      </c>
      <c r="B88" s="242" t="s">
        <v>211</v>
      </c>
      <c r="C88" s="243" t="s">
        <v>212</v>
      </c>
      <c r="D88" s="244" t="s">
        <v>114</v>
      </c>
      <c r="E88" s="245">
        <v>1</v>
      </c>
      <c r="F88" s="662"/>
      <c r="G88" s="246">
        <f>E88*F88</f>
        <v>0</v>
      </c>
      <c r="H88" s="247">
        <v>0.00121</v>
      </c>
      <c r="I88" s="248">
        <f>E88*H88</f>
        <v>0.00121</v>
      </c>
      <c r="J88" s="247"/>
      <c r="K88" s="248">
        <f>E88*J88</f>
        <v>0</v>
      </c>
      <c r="O88" s="240">
        <v>2</v>
      </c>
      <c r="AA88" s="213">
        <v>12</v>
      </c>
      <c r="AB88" s="213">
        <v>0</v>
      </c>
      <c r="AC88" s="213">
        <v>1</v>
      </c>
      <c r="AZ88" s="213">
        <v>1</v>
      </c>
      <c r="BA88" s="213">
        <f>IF(AZ88=1,G88,0)</f>
        <v>0</v>
      </c>
      <c r="BB88" s="213">
        <f>IF(AZ88=2,G88,0)</f>
        <v>0</v>
      </c>
      <c r="BC88" s="213">
        <f>IF(AZ88=3,G88,0)</f>
        <v>0</v>
      </c>
      <c r="BD88" s="213">
        <f>IF(AZ88=4,G88,0)</f>
        <v>0</v>
      </c>
      <c r="BE88" s="213">
        <f>IF(AZ88=5,G88,0)</f>
        <v>0</v>
      </c>
      <c r="CA88" s="240">
        <v>12</v>
      </c>
      <c r="CB88" s="240">
        <v>0</v>
      </c>
    </row>
    <row r="89" spans="1:57" ht="12.75">
      <c r="A89" s="257"/>
      <c r="B89" s="258" t="s">
        <v>102</v>
      </c>
      <c r="C89" s="259" t="s">
        <v>207</v>
      </c>
      <c r="D89" s="260"/>
      <c r="E89" s="261"/>
      <c r="F89" s="664"/>
      <c r="G89" s="263">
        <f>SUM(G78:G88)</f>
        <v>0</v>
      </c>
      <c r="H89" s="264"/>
      <c r="I89" s="265">
        <f>SUM(I78:I88)</f>
        <v>0.10011782</v>
      </c>
      <c r="J89" s="264"/>
      <c r="K89" s="265">
        <f>SUM(K78:K88)</f>
        <v>0</v>
      </c>
      <c r="O89" s="240">
        <v>4</v>
      </c>
      <c r="BA89" s="266">
        <f>SUM(BA78:BA88)</f>
        <v>0</v>
      </c>
      <c r="BB89" s="266">
        <f>SUM(BB78:BB88)</f>
        <v>0</v>
      </c>
      <c r="BC89" s="266">
        <f>SUM(BC78:BC88)</f>
        <v>0</v>
      </c>
      <c r="BD89" s="266">
        <f>SUM(BD78:BD88)</f>
        <v>0</v>
      </c>
      <c r="BE89" s="266">
        <f>SUM(BE78:BE88)</f>
        <v>0</v>
      </c>
    </row>
    <row r="90" spans="1:15" ht="12.75">
      <c r="A90" s="230" t="s">
        <v>98</v>
      </c>
      <c r="B90" s="231" t="s">
        <v>386</v>
      </c>
      <c r="C90" s="232" t="s">
        <v>387</v>
      </c>
      <c r="D90" s="233"/>
      <c r="E90" s="234"/>
      <c r="F90" s="665"/>
      <c r="G90" s="235"/>
      <c r="H90" s="236"/>
      <c r="I90" s="237"/>
      <c r="J90" s="238"/>
      <c r="K90" s="239"/>
      <c r="O90" s="240">
        <v>1</v>
      </c>
    </row>
    <row r="91" spans="1:80" ht="12.75">
      <c r="A91" s="241">
        <v>22</v>
      </c>
      <c r="B91" s="242" t="s">
        <v>389</v>
      </c>
      <c r="C91" s="243" t="s">
        <v>390</v>
      </c>
      <c r="D91" s="244" t="s">
        <v>114</v>
      </c>
      <c r="E91" s="245">
        <v>1</v>
      </c>
      <c r="F91" s="662"/>
      <c r="G91" s="246">
        <f>E91*F91</f>
        <v>0</v>
      </c>
      <c r="H91" s="247">
        <v>0</v>
      </c>
      <c r="I91" s="248">
        <f>E91*H91</f>
        <v>0</v>
      </c>
      <c r="J91" s="247">
        <v>0</v>
      </c>
      <c r="K91" s="248">
        <f>E91*J91</f>
        <v>0</v>
      </c>
      <c r="O91" s="240">
        <v>2</v>
      </c>
      <c r="AA91" s="213">
        <v>1</v>
      </c>
      <c r="AB91" s="213">
        <v>1</v>
      </c>
      <c r="AC91" s="213">
        <v>1</v>
      </c>
      <c r="AZ91" s="213">
        <v>1</v>
      </c>
      <c r="BA91" s="213">
        <f>IF(AZ91=1,G91,0)</f>
        <v>0</v>
      </c>
      <c r="BB91" s="213">
        <f>IF(AZ91=2,G91,0)</f>
        <v>0</v>
      </c>
      <c r="BC91" s="213">
        <f>IF(AZ91=3,G91,0)</f>
        <v>0</v>
      </c>
      <c r="BD91" s="213">
        <f>IF(AZ91=4,G91,0)</f>
        <v>0</v>
      </c>
      <c r="BE91" s="213">
        <f>IF(AZ91=5,G91,0)</f>
        <v>0</v>
      </c>
      <c r="CA91" s="240">
        <v>1</v>
      </c>
      <c r="CB91" s="240">
        <v>1</v>
      </c>
    </row>
    <row r="92" spans="1:57" ht="12.75">
      <c r="A92" s="257"/>
      <c r="B92" s="258" t="s">
        <v>102</v>
      </c>
      <c r="C92" s="259" t="s">
        <v>388</v>
      </c>
      <c r="D92" s="260"/>
      <c r="E92" s="261"/>
      <c r="F92" s="664"/>
      <c r="G92" s="263">
        <f>SUM(G90:G91)</f>
        <v>0</v>
      </c>
      <c r="H92" s="264"/>
      <c r="I92" s="265">
        <f>SUM(I90:I91)</f>
        <v>0</v>
      </c>
      <c r="J92" s="264"/>
      <c r="K92" s="265">
        <f>SUM(K90:K91)</f>
        <v>0</v>
      </c>
      <c r="O92" s="240">
        <v>4</v>
      </c>
      <c r="BA92" s="266">
        <f>SUM(BA90:BA91)</f>
        <v>0</v>
      </c>
      <c r="BB92" s="266">
        <f>SUM(BB90:BB91)</f>
        <v>0</v>
      </c>
      <c r="BC92" s="266">
        <f>SUM(BC90:BC91)</f>
        <v>0</v>
      </c>
      <c r="BD92" s="266">
        <f>SUM(BD90:BD91)</f>
        <v>0</v>
      </c>
      <c r="BE92" s="266">
        <f>SUM(BE90:BE91)</f>
        <v>0</v>
      </c>
    </row>
    <row r="93" spans="1:15" ht="12.75">
      <c r="A93" s="230" t="s">
        <v>98</v>
      </c>
      <c r="B93" s="231" t="s">
        <v>213</v>
      </c>
      <c r="C93" s="232" t="s">
        <v>214</v>
      </c>
      <c r="D93" s="233"/>
      <c r="E93" s="234"/>
      <c r="F93" s="665"/>
      <c r="G93" s="235"/>
      <c r="H93" s="236"/>
      <c r="I93" s="237"/>
      <c r="J93" s="238"/>
      <c r="K93" s="239"/>
      <c r="O93" s="240">
        <v>1</v>
      </c>
    </row>
    <row r="94" spans="1:80" ht="12.75">
      <c r="A94" s="241">
        <v>23</v>
      </c>
      <c r="B94" s="242" t="s">
        <v>572</v>
      </c>
      <c r="C94" s="243" t="s">
        <v>573</v>
      </c>
      <c r="D94" s="244" t="s">
        <v>151</v>
      </c>
      <c r="E94" s="245">
        <v>22.4</v>
      </c>
      <c r="F94" s="662"/>
      <c r="G94" s="246">
        <f>E94*F94</f>
        <v>0</v>
      </c>
      <c r="H94" s="247">
        <v>0.00033</v>
      </c>
      <c r="I94" s="248">
        <f>E94*H94</f>
        <v>0.007391999999999999</v>
      </c>
      <c r="J94" s="247">
        <v>-0.01183</v>
      </c>
      <c r="K94" s="248">
        <f>E94*J94</f>
        <v>-0.264992</v>
      </c>
      <c r="O94" s="240">
        <v>2</v>
      </c>
      <c r="AA94" s="213">
        <v>1</v>
      </c>
      <c r="AB94" s="213">
        <v>1</v>
      </c>
      <c r="AC94" s="213">
        <v>1</v>
      </c>
      <c r="AZ94" s="213">
        <v>1</v>
      </c>
      <c r="BA94" s="213">
        <f>IF(AZ94=1,G94,0)</f>
        <v>0</v>
      </c>
      <c r="BB94" s="213">
        <f>IF(AZ94=2,G94,0)</f>
        <v>0</v>
      </c>
      <c r="BC94" s="213">
        <f>IF(AZ94=3,G94,0)</f>
        <v>0</v>
      </c>
      <c r="BD94" s="213">
        <f>IF(AZ94=4,G94,0)</f>
        <v>0</v>
      </c>
      <c r="BE94" s="213">
        <f>IF(AZ94=5,G94,0)</f>
        <v>0</v>
      </c>
      <c r="CA94" s="240">
        <v>1</v>
      </c>
      <c r="CB94" s="240">
        <v>1</v>
      </c>
    </row>
    <row r="95" spans="1:15" ht="12.75">
      <c r="A95" s="249"/>
      <c r="B95" s="252"/>
      <c r="C95" s="740" t="s">
        <v>331</v>
      </c>
      <c r="D95" s="741"/>
      <c r="E95" s="253">
        <v>0</v>
      </c>
      <c r="F95" s="663"/>
      <c r="G95" s="254"/>
      <c r="H95" s="255"/>
      <c r="I95" s="250"/>
      <c r="J95" s="256"/>
      <c r="K95" s="250"/>
      <c r="M95" s="251" t="s">
        <v>331</v>
      </c>
      <c r="O95" s="240"/>
    </row>
    <row r="96" spans="1:15" ht="12.75">
      <c r="A96" s="249"/>
      <c r="B96" s="252"/>
      <c r="C96" s="740" t="s">
        <v>574</v>
      </c>
      <c r="D96" s="741"/>
      <c r="E96" s="253">
        <v>4.8</v>
      </c>
      <c r="F96" s="663"/>
      <c r="G96" s="254"/>
      <c r="H96" s="255"/>
      <c r="I96" s="250"/>
      <c r="J96" s="256"/>
      <c r="K96" s="250"/>
      <c r="M96" s="251" t="s">
        <v>574</v>
      </c>
      <c r="O96" s="240"/>
    </row>
    <row r="97" spans="1:15" ht="12.75">
      <c r="A97" s="249"/>
      <c r="B97" s="252"/>
      <c r="C97" s="740" t="s">
        <v>547</v>
      </c>
      <c r="D97" s="741"/>
      <c r="E97" s="253">
        <v>17.6</v>
      </c>
      <c r="F97" s="663"/>
      <c r="G97" s="254"/>
      <c r="H97" s="255"/>
      <c r="I97" s="250"/>
      <c r="J97" s="256"/>
      <c r="K97" s="250"/>
      <c r="M97" s="251" t="s">
        <v>547</v>
      </c>
      <c r="O97" s="240"/>
    </row>
    <row r="98" spans="1:80" ht="12.75">
      <c r="A98" s="241">
        <v>24</v>
      </c>
      <c r="B98" s="242" t="s">
        <v>575</v>
      </c>
      <c r="C98" s="243" t="s">
        <v>576</v>
      </c>
      <c r="D98" s="244" t="s">
        <v>151</v>
      </c>
      <c r="E98" s="245">
        <v>1.2</v>
      </c>
      <c r="F98" s="662"/>
      <c r="G98" s="246">
        <f>E98*F98</f>
        <v>0</v>
      </c>
      <c r="H98" s="247">
        <v>0</v>
      </c>
      <c r="I98" s="248">
        <f>E98*H98</f>
        <v>0</v>
      </c>
      <c r="J98" s="247">
        <v>-0.055</v>
      </c>
      <c r="K98" s="248">
        <f>E98*J98</f>
        <v>-0.066</v>
      </c>
      <c r="O98" s="240">
        <v>2</v>
      </c>
      <c r="AA98" s="213">
        <v>1</v>
      </c>
      <c r="AB98" s="213">
        <v>1</v>
      </c>
      <c r="AC98" s="213">
        <v>1</v>
      </c>
      <c r="AZ98" s="213">
        <v>1</v>
      </c>
      <c r="BA98" s="213">
        <f>IF(AZ98=1,G98,0)</f>
        <v>0</v>
      </c>
      <c r="BB98" s="213">
        <f>IF(AZ98=2,G98,0)</f>
        <v>0</v>
      </c>
      <c r="BC98" s="213">
        <f>IF(AZ98=3,G98,0)</f>
        <v>0</v>
      </c>
      <c r="BD98" s="213">
        <f>IF(AZ98=4,G98,0)</f>
        <v>0</v>
      </c>
      <c r="BE98" s="213">
        <f>IF(AZ98=5,G98,0)</f>
        <v>0</v>
      </c>
      <c r="CA98" s="240">
        <v>1</v>
      </c>
      <c r="CB98" s="240">
        <v>1</v>
      </c>
    </row>
    <row r="99" spans="1:15" ht="12.75">
      <c r="A99" s="249"/>
      <c r="B99" s="252"/>
      <c r="C99" s="740" t="s">
        <v>331</v>
      </c>
      <c r="D99" s="741"/>
      <c r="E99" s="253">
        <v>0</v>
      </c>
      <c r="F99" s="663"/>
      <c r="G99" s="254"/>
      <c r="H99" s="255"/>
      <c r="I99" s="250"/>
      <c r="J99" s="256"/>
      <c r="K99" s="250"/>
      <c r="M99" s="251" t="s">
        <v>331</v>
      </c>
      <c r="O99" s="240"/>
    </row>
    <row r="100" spans="1:15" ht="12.75">
      <c r="A100" s="249"/>
      <c r="B100" s="252"/>
      <c r="C100" s="740" t="s">
        <v>577</v>
      </c>
      <c r="D100" s="741"/>
      <c r="E100" s="253">
        <v>1.2</v>
      </c>
      <c r="F100" s="663"/>
      <c r="G100" s="254"/>
      <c r="H100" s="255"/>
      <c r="I100" s="250"/>
      <c r="J100" s="256"/>
      <c r="K100" s="250"/>
      <c r="M100" s="251" t="s">
        <v>577</v>
      </c>
      <c r="O100" s="240"/>
    </row>
    <row r="101" spans="1:80" ht="12.75">
      <c r="A101" s="241">
        <v>25</v>
      </c>
      <c r="B101" s="242" t="s">
        <v>578</v>
      </c>
      <c r="C101" s="243" t="s">
        <v>579</v>
      </c>
      <c r="D101" s="244" t="s">
        <v>114</v>
      </c>
      <c r="E101" s="245">
        <v>1</v>
      </c>
      <c r="F101" s="662"/>
      <c r="G101" s="246">
        <f>E101*F101</f>
        <v>0</v>
      </c>
      <c r="H101" s="247">
        <v>0</v>
      </c>
      <c r="I101" s="248">
        <f>E101*H101</f>
        <v>0</v>
      </c>
      <c r="J101" s="247">
        <v>0</v>
      </c>
      <c r="K101" s="248">
        <f>E101*J101</f>
        <v>0</v>
      </c>
      <c r="O101" s="240">
        <v>2</v>
      </c>
      <c r="AA101" s="213">
        <v>1</v>
      </c>
      <c r="AB101" s="213">
        <v>1</v>
      </c>
      <c r="AC101" s="213">
        <v>1</v>
      </c>
      <c r="AZ101" s="213">
        <v>1</v>
      </c>
      <c r="BA101" s="213">
        <f>IF(AZ101=1,G101,0)</f>
        <v>0</v>
      </c>
      <c r="BB101" s="213">
        <f>IF(AZ101=2,G101,0)</f>
        <v>0</v>
      </c>
      <c r="BC101" s="213">
        <f>IF(AZ101=3,G101,0)</f>
        <v>0</v>
      </c>
      <c r="BD101" s="213">
        <f>IF(AZ101=4,G101,0)</f>
        <v>0</v>
      </c>
      <c r="BE101" s="213">
        <f>IF(AZ101=5,G101,0)</f>
        <v>0</v>
      </c>
      <c r="CA101" s="240">
        <v>1</v>
      </c>
      <c r="CB101" s="240">
        <v>1</v>
      </c>
    </row>
    <row r="102" spans="1:15" ht="12.75">
      <c r="A102" s="249"/>
      <c r="B102" s="252"/>
      <c r="C102" s="740" t="s">
        <v>331</v>
      </c>
      <c r="D102" s="741"/>
      <c r="E102" s="253">
        <v>0</v>
      </c>
      <c r="F102" s="663"/>
      <c r="G102" s="254"/>
      <c r="H102" s="255"/>
      <c r="I102" s="250"/>
      <c r="J102" s="256"/>
      <c r="K102" s="250"/>
      <c r="M102" s="251" t="s">
        <v>331</v>
      </c>
      <c r="O102" s="240"/>
    </row>
    <row r="103" spans="1:15" ht="12.75">
      <c r="A103" s="249"/>
      <c r="B103" s="252"/>
      <c r="C103" s="740" t="s">
        <v>580</v>
      </c>
      <c r="D103" s="741"/>
      <c r="E103" s="253">
        <v>1</v>
      </c>
      <c r="F103" s="663"/>
      <c r="G103" s="254"/>
      <c r="H103" s="255"/>
      <c r="I103" s="250"/>
      <c r="J103" s="256"/>
      <c r="K103" s="250"/>
      <c r="M103" s="251" t="s">
        <v>580</v>
      </c>
      <c r="O103" s="240"/>
    </row>
    <row r="104" spans="1:80" ht="12.75">
      <c r="A104" s="241">
        <v>26</v>
      </c>
      <c r="B104" s="242" t="s">
        <v>391</v>
      </c>
      <c r="C104" s="243" t="s">
        <v>392</v>
      </c>
      <c r="D104" s="244" t="s">
        <v>114</v>
      </c>
      <c r="E104" s="245">
        <v>1</v>
      </c>
      <c r="F104" s="662"/>
      <c r="G104" s="246">
        <f>E104*F104</f>
        <v>0</v>
      </c>
      <c r="H104" s="247">
        <v>0</v>
      </c>
      <c r="I104" s="248">
        <f>E104*H104</f>
        <v>0</v>
      </c>
      <c r="J104" s="247">
        <v>0</v>
      </c>
      <c r="K104" s="248">
        <f>E104*J104</f>
        <v>0</v>
      </c>
      <c r="O104" s="240">
        <v>2</v>
      </c>
      <c r="AA104" s="213">
        <v>1</v>
      </c>
      <c r="AB104" s="213">
        <v>1</v>
      </c>
      <c r="AC104" s="213">
        <v>1</v>
      </c>
      <c r="AZ104" s="213">
        <v>1</v>
      </c>
      <c r="BA104" s="213">
        <f>IF(AZ104=1,G104,0)</f>
        <v>0</v>
      </c>
      <c r="BB104" s="213">
        <f>IF(AZ104=2,G104,0)</f>
        <v>0</v>
      </c>
      <c r="BC104" s="213">
        <f>IF(AZ104=3,G104,0)</f>
        <v>0</v>
      </c>
      <c r="BD104" s="213">
        <f>IF(AZ104=4,G104,0)</f>
        <v>0</v>
      </c>
      <c r="BE104" s="213">
        <f>IF(AZ104=5,G104,0)</f>
        <v>0</v>
      </c>
      <c r="CA104" s="240">
        <v>1</v>
      </c>
      <c r="CB104" s="240">
        <v>1</v>
      </c>
    </row>
    <row r="105" spans="1:15" ht="12.75">
      <c r="A105" s="249"/>
      <c r="B105" s="252"/>
      <c r="C105" s="740" t="s">
        <v>331</v>
      </c>
      <c r="D105" s="741"/>
      <c r="E105" s="253">
        <v>0</v>
      </c>
      <c r="F105" s="663"/>
      <c r="G105" s="254"/>
      <c r="H105" s="255"/>
      <c r="I105" s="250"/>
      <c r="J105" s="256"/>
      <c r="K105" s="250"/>
      <c r="M105" s="251" t="s">
        <v>331</v>
      </c>
      <c r="O105" s="240"/>
    </row>
    <row r="106" spans="1:15" ht="12.75">
      <c r="A106" s="249"/>
      <c r="B106" s="252"/>
      <c r="C106" s="740" t="s">
        <v>581</v>
      </c>
      <c r="D106" s="741"/>
      <c r="E106" s="253">
        <v>1</v>
      </c>
      <c r="F106" s="663"/>
      <c r="G106" s="254"/>
      <c r="H106" s="255"/>
      <c r="I106" s="250"/>
      <c r="J106" s="256"/>
      <c r="K106" s="250"/>
      <c r="M106" s="251" t="s">
        <v>581</v>
      </c>
      <c r="O106" s="240"/>
    </row>
    <row r="107" spans="1:80" ht="12.75">
      <c r="A107" s="241">
        <v>27</v>
      </c>
      <c r="B107" s="242" t="s">
        <v>582</v>
      </c>
      <c r="C107" s="243" t="s">
        <v>583</v>
      </c>
      <c r="D107" s="244" t="s">
        <v>114</v>
      </c>
      <c r="E107" s="245">
        <v>2</v>
      </c>
      <c r="F107" s="662"/>
      <c r="G107" s="246">
        <f>E107*F107</f>
        <v>0</v>
      </c>
      <c r="H107" s="247">
        <v>0</v>
      </c>
      <c r="I107" s="248">
        <f>E107*H107</f>
        <v>0</v>
      </c>
      <c r="J107" s="247">
        <v>0</v>
      </c>
      <c r="K107" s="248">
        <f>E107*J107</f>
        <v>0</v>
      </c>
      <c r="O107" s="240">
        <v>2</v>
      </c>
      <c r="AA107" s="213">
        <v>1</v>
      </c>
      <c r="AB107" s="213">
        <v>1</v>
      </c>
      <c r="AC107" s="213">
        <v>1</v>
      </c>
      <c r="AZ107" s="213">
        <v>1</v>
      </c>
      <c r="BA107" s="213">
        <f>IF(AZ107=1,G107,0)</f>
        <v>0</v>
      </c>
      <c r="BB107" s="213">
        <f>IF(AZ107=2,G107,0)</f>
        <v>0</v>
      </c>
      <c r="BC107" s="213">
        <f>IF(AZ107=3,G107,0)</f>
        <v>0</v>
      </c>
      <c r="BD107" s="213">
        <f>IF(AZ107=4,G107,0)</f>
        <v>0</v>
      </c>
      <c r="BE107" s="213">
        <f>IF(AZ107=5,G107,0)</f>
        <v>0</v>
      </c>
      <c r="CA107" s="240">
        <v>1</v>
      </c>
      <c r="CB107" s="240">
        <v>1</v>
      </c>
    </row>
    <row r="108" spans="1:15" ht="12.75">
      <c r="A108" s="249"/>
      <c r="B108" s="252"/>
      <c r="C108" s="740" t="s">
        <v>331</v>
      </c>
      <c r="D108" s="741"/>
      <c r="E108" s="253">
        <v>0</v>
      </c>
      <c r="F108" s="663"/>
      <c r="G108" s="254"/>
      <c r="H108" s="255"/>
      <c r="I108" s="250"/>
      <c r="J108" s="256"/>
      <c r="K108" s="250"/>
      <c r="M108" s="251" t="s">
        <v>331</v>
      </c>
      <c r="O108" s="240"/>
    </row>
    <row r="109" spans="1:15" ht="12.75">
      <c r="A109" s="249"/>
      <c r="B109" s="252"/>
      <c r="C109" s="740" t="s">
        <v>568</v>
      </c>
      <c r="D109" s="741"/>
      <c r="E109" s="253">
        <v>2</v>
      </c>
      <c r="F109" s="663"/>
      <c r="G109" s="254"/>
      <c r="H109" s="255"/>
      <c r="I109" s="250"/>
      <c r="J109" s="256"/>
      <c r="K109" s="250"/>
      <c r="M109" s="251" t="s">
        <v>568</v>
      </c>
      <c r="O109" s="240"/>
    </row>
    <row r="110" spans="1:80" ht="12.75">
      <c r="A110" s="241">
        <v>28</v>
      </c>
      <c r="B110" s="242" t="s">
        <v>584</v>
      </c>
      <c r="C110" s="243" t="s">
        <v>585</v>
      </c>
      <c r="D110" s="244" t="s">
        <v>151</v>
      </c>
      <c r="E110" s="245">
        <v>3.6</v>
      </c>
      <c r="F110" s="662"/>
      <c r="G110" s="246">
        <f>E110*F110</f>
        <v>0</v>
      </c>
      <c r="H110" s="247">
        <v>0.00117</v>
      </c>
      <c r="I110" s="248">
        <f>E110*H110</f>
        <v>0.0042120000000000005</v>
      </c>
      <c r="J110" s="247">
        <v>-0.076</v>
      </c>
      <c r="K110" s="248">
        <f>E110*J110</f>
        <v>-0.2736</v>
      </c>
      <c r="O110" s="240">
        <v>2</v>
      </c>
      <c r="AA110" s="213">
        <v>1</v>
      </c>
      <c r="AB110" s="213">
        <v>1</v>
      </c>
      <c r="AC110" s="213">
        <v>1</v>
      </c>
      <c r="AZ110" s="213">
        <v>1</v>
      </c>
      <c r="BA110" s="213">
        <f>IF(AZ110=1,G110,0)</f>
        <v>0</v>
      </c>
      <c r="BB110" s="213">
        <f>IF(AZ110=2,G110,0)</f>
        <v>0</v>
      </c>
      <c r="BC110" s="213">
        <f>IF(AZ110=3,G110,0)</f>
        <v>0</v>
      </c>
      <c r="BD110" s="213">
        <f>IF(AZ110=4,G110,0)</f>
        <v>0</v>
      </c>
      <c r="BE110" s="213">
        <f>IF(AZ110=5,G110,0)</f>
        <v>0</v>
      </c>
      <c r="CA110" s="240">
        <v>1</v>
      </c>
      <c r="CB110" s="240">
        <v>1</v>
      </c>
    </row>
    <row r="111" spans="1:15" ht="12.75">
      <c r="A111" s="249"/>
      <c r="B111" s="252"/>
      <c r="C111" s="740" t="s">
        <v>331</v>
      </c>
      <c r="D111" s="741"/>
      <c r="E111" s="253">
        <v>0</v>
      </c>
      <c r="F111" s="663"/>
      <c r="G111" s="254"/>
      <c r="H111" s="255"/>
      <c r="I111" s="250"/>
      <c r="J111" s="256"/>
      <c r="K111" s="250"/>
      <c r="M111" s="251" t="s">
        <v>331</v>
      </c>
      <c r="O111" s="240"/>
    </row>
    <row r="112" spans="1:15" ht="12.75">
      <c r="A112" s="249"/>
      <c r="B112" s="252"/>
      <c r="C112" s="740" t="s">
        <v>586</v>
      </c>
      <c r="D112" s="741"/>
      <c r="E112" s="253">
        <v>3.6</v>
      </c>
      <c r="F112" s="663"/>
      <c r="G112" s="254"/>
      <c r="H112" s="255"/>
      <c r="I112" s="250"/>
      <c r="J112" s="256"/>
      <c r="K112" s="250"/>
      <c r="M112" s="251" t="s">
        <v>586</v>
      </c>
      <c r="O112" s="240"/>
    </row>
    <row r="113" spans="1:57" ht="12.75">
      <c r="A113" s="257"/>
      <c r="B113" s="258" t="s">
        <v>102</v>
      </c>
      <c r="C113" s="259" t="s">
        <v>215</v>
      </c>
      <c r="D113" s="260"/>
      <c r="E113" s="261"/>
      <c r="F113" s="664"/>
      <c r="G113" s="263">
        <f>SUM(G93:G112)</f>
        <v>0</v>
      </c>
      <c r="H113" s="264"/>
      <c r="I113" s="265">
        <f>SUM(I93:I112)</f>
        <v>0.011604</v>
      </c>
      <c r="J113" s="264"/>
      <c r="K113" s="265">
        <f>SUM(K93:K112)</f>
        <v>-0.604592</v>
      </c>
      <c r="O113" s="240">
        <v>4</v>
      </c>
      <c r="BA113" s="266">
        <f>SUM(BA93:BA112)</f>
        <v>0</v>
      </c>
      <c r="BB113" s="266">
        <f>SUM(BB93:BB112)</f>
        <v>0</v>
      </c>
      <c r="BC113" s="266">
        <f>SUM(BC93:BC112)</f>
        <v>0</v>
      </c>
      <c r="BD113" s="266">
        <f>SUM(BD93:BD112)</f>
        <v>0</v>
      </c>
      <c r="BE113" s="266">
        <f>SUM(BE93:BE112)</f>
        <v>0</v>
      </c>
    </row>
    <row r="114" spans="1:15" ht="12.75">
      <c r="A114" s="230" t="s">
        <v>98</v>
      </c>
      <c r="B114" s="231" t="s">
        <v>236</v>
      </c>
      <c r="C114" s="232" t="s">
        <v>237</v>
      </c>
      <c r="D114" s="233"/>
      <c r="E114" s="234"/>
      <c r="F114" s="665"/>
      <c r="G114" s="235"/>
      <c r="H114" s="236"/>
      <c r="I114" s="237"/>
      <c r="J114" s="238"/>
      <c r="K114" s="239"/>
      <c r="O114" s="240">
        <v>1</v>
      </c>
    </row>
    <row r="115" spans="1:80" ht="12.75">
      <c r="A115" s="241">
        <v>29</v>
      </c>
      <c r="B115" s="242" t="s">
        <v>394</v>
      </c>
      <c r="C115" s="243" t="s">
        <v>395</v>
      </c>
      <c r="D115" s="244" t="s">
        <v>210</v>
      </c>
      <c r="E115" s="245">
        <v>6.6</v>
      </c>
      <c r="F115" s="662"/>
      <c r="G115" s="246">
        <f>E115*F115</f>
        <v>0</v>
      </c>
      <c r="H115" s="247">
        <v>0</v>
      </c>
      <c r="I115" s="248">
        <f>E115*H115</f>
        <v>0</v>
      </c>
      <c r="J115" s="247">
        <v>-0.00214</v>
      </c>
      <c r="K115" s="248">
        <f>E115*J115</f>
        <v>-0.014124</v>
      </c>
      <c r="O115" s="240">
        <v>2</v>
      </c>
      <c r="AA115" s="213">
        <v>1</v>
      </c>
      <c r="AB115" s="213">
        <v>1</v>
      </c>
      <c r="AC115" s="213">
        <v>1</v>
      </c>
      <c r="AZ115" s="213">
        <v>1</v>
      </c>
      <c r="BA115" s="213">
        <f>IF(AZ115=1,G115,0)</f>
        <v>0</v>
      </c>
      <c r="BB115" s="213">
        <f>IF(AZ115=2,G115,0)</f>
        <v>0</v>
      </c>
      <c r="BC115" s="213">
        <f>IF(AZ115=3,G115,0)</f>
        <v>0</v>
      </c>
      <c r="BD115" s="213">
        <f>IF(AZ115=4,G115,0)</f>
        <v>0</v>
      </c>
      <c r="BE115" s="213">
        <f>IF(AZ115=5,G115,0)</f>
        <v>0</v>
      </c>
      <c r="CA115" s="240">
        <v>1</v>
      </c>
      <c r="CB115" s="240">
        <v>1</v>
      </c>
    </row>
    <row r="116" spans="1:15" ht="12.75">
      <c r="A116" s="249"/>
      <c r="B116" s="252"/>
      <c r="C116" s="740" t="s">
        <v>331</v>
      </c>
      <c r="D116" s="741"/>
      <c r="E116" s="253">
        <v>0</v>
      </c>
      <c r="F116" s="663"/>
      <c r="G116" s="254"/>
      <c r="H116" s="255"/>
      <c r="I116" s="250"/>
      <c r="J116" s="256"/>
      <c r="K116" s="250"/>
      <c r="M116" s="251" t="s">
        <v>331</v>
      </c>
      <c r="O116" s="240"/>
    </row>
    <row r="117" spans="1:15" ht="12.75">
      <c r="A117" s="249"/>
      <c r="B117" s="252"/>
      <c r="C117" s="740" t="s">
        <v>587</v>
      </c>
      <c r="D117" s="741"/>
      <c r="E117" s="253">
        <v>0.3</v>
      </c>
      <c r="F117" s="663"/>
      <c r="G117" s="254"/>
      <c r="H117" s="255"/>
      <c r="I117" s="250"/>
      <c r="J117" s="256"/>
      <c r="K117" s="250"/>
      <c r="M117" s="251" t="s">
        <v>587</v>
      </c>
      <c r="O117" s="240"/>
    </row>
    <row r="118" spans="1:15" ht="12.75">
      <c r="A118" s="249"/>
      <c r="B118" s="252"/>
      <c r="C118" s="740" t="s">
        <v>588</v>
      </c>
      <c r="D118" s="741"/>
      <c r="E118" s="253">
        <v>0.3</v>
      </c>
      <c r="F118" s="663"/>
      <c r="G118" s="254"/>
      <c r="H118" s="255"/>
      <c r="I118" s="250"/>
      <c r="J118" s="256"/>
      <c r="K118" s="250"/>
      <c r="M118" s="251" t="s">
        <v>588</v>
      </c>
      <c r="O118" s="240"/>
    </row>
    <row r="119" spans="1:15" ht="12.75">
      <c r="A119" s="249"/>
      <c r="B119" s="252"/>
      <c r="C119" s="742" t="s">
        <v>258</v>
      </c>
      <c r="D119" s="741"/>
      <c r="E119" s="277">
        <v>0.6</v>
      </c>
      <c r="F119" s="663"/>
      <c r="G119" s="254"/>
      <c r="H119" s="255"/>
      <c r="I119" s="250"/>
      <c r="J119" s="256"/>
      <c r="K119" s="250"/>
      <c r="M119" s="251" t="s">
        <v>258</v>
      </c>
      <c r="O119" s="240"/>
    </row>
    <row r="120" spans="1:15" ht="12.75">
      <c r="A120" s="249"/>
      <c r="B120" s="252"/>
      <c r="C120" s="740" t="s">
        <v>589</v>
      </c>
      <c r="D120" s="741"/>
      <c r="E120" s="253">
        <v>4.2</v>
      </c>
      <c r="F120" s="663"/>
      <c r="G120" s="254"/>
      <c r="H120" s="255"/>
      <c r="I120" s="250"/>
      <c r="J120" s="256"/>
      <c r="K120" s="250"/>
      <c r="M120" s="251" t="s">
        <v>589</v>
      </c>
      <c r="O120" s="240"/>
    </row>
    <row r="121" spans="1:15" ht="12.75">
      <c r="A121" s="249"/>
      <c r="B121" s="252"/>
      <c r="C121" s="740" t="s">
        <v>590</v>
      </c>
      <c r="D121" s="741"/>
      <c r="E121" s="253">
        <v>1.8</v>
      </c>
      <c r="F121" s="663"/>
      <c r="G121" s="254"/>
      <c r="H121" s="255"/>
      <c r="I121" s="250"/>
      <c r="J121" s="256"/>
      <c r="K121" s="250"/>
      <c r="M121" s="251" t="s">
        <v>590</v>
      </c>
      <c r="O121" s="240"/>
    </row>
    <row r="122" spans="1:80" ht="12.75">
      <c r="A122" s="241">
        <v>30</v>
      </c>
      <c r="B122" s="242" t="s">
        <v>400</v>
      </c>
      <c r="C122" s="243" t="s">
        <v>401</v>
      </c>
      <c r="D122" s="244" t="s">
        <v>210</v>
      </c>
      <c r="E122" s="245">
        <v>6.6</v>
      </c>
      <c r="F122" s="662"/>
      <c r="G122" s="246">
        <f>E122*F122</f>
        <v>0</v>
      </c>
      <c r="H122" s="247">
        <v>0.00134</v>
      </c>
      <c r="I122" s="248">
        <f>E122*H122</f>
        <v>0.008844</v>
      </c>
      <c r="J122" s="247">
        <v>0</v>
      </c>
      <c r="K122" s="248">
        <f>E122*J122</f>
        <v>0</v>
      </c>
      <c r="O122" s="240">
        <v>2</v>
      </c>
      <c r="AA122" s="213">
        <v>1</v>
      </c>
      <c r="AB122" s="213">
        <v>1</v>
      </c>
      <c r="AC122" s="213">
        <v>1</v>
      </c>
      <c r="AZ122" s="213">
        <v>1</v>
      </c>
      <c r="BA122" s="213">
        <f>IF(AZ122=1,G122,0)</f>
        <v>0</v>
      </c>
      <c r="BB122" s="213">
        <f>IF(AZ122=2,G122,0)</f>
        <v>0</v>
      </c>
      <c r="BC122" s="213">
        <f>IF(AZ122=3,G122,0)</f>
        <v>0</v>
      </c>
      <c r="BD122" s="213">
        <f>IF(AZ122=4,G122,0)</f>
        <v>0</v>
      </c>
      <c r="BE122" s="213">
        <f>IF(AZ122=5,G122,0)</f>
        <v>0</v>
      </c>
      <c r="CA122" s="240">
        <v>1</v>
      </c>
      <c r="CB122" s="240">
        <v>1</v>
      </c>
    </row>
    <row r="123" spans="1:15" ht="12.75">
      <c r="A123" s="249"/>
      <c r="B123" s="252"/>
      <c r="C123" s="740" t="s">
        <v>331</v>
      </c>
      <c r="D123" s="741"/>
      <c r="E123" s="253">
        <v>0</v>
      </c>
      <c r="F123" s="663"/>
      <c r="G123" s="254"/>
      <c r="H123" s="255"/>
      <c r="I123" s="250"/>
      <c r="J123" s="256"/>
      <c r="K123" s="250"/>
      <c r="M123" s="251" t="s">
        <v>331</v>
      </c>
      <c r="O123" s="240"/>
    </row>
    <row r="124" spans="1:15" ht="12.75">
      <c r="A124" s="249"/>
      <c r="B124" s="252"/>
      <c r="C124" s="740" t="s">
        <v>587</v>
      </c>
      <c r="D124" s="741"/>
      <c r="E124" s="253">
        <v>0.3</v>
      </c>
      <c r="F124" s="663"/>
      <c r="G124" s="254"/>
      <c r="H124" s="255"/>
      <c r="I124" s="250"/>
      <c r="J124" s="256"/>
      <c r="K124" s="250"/>
      <c r="M124" s="251" t="s">
        <v>587</v>
      </c>
      <c r="O124" s="240"/>
    </row>
    <row r="125" spans="1:15" ht="12.75">
      <c r="A125" s="249"/>
      <c r="B125" s="252"/>
      <c r="C125" s="740" t="s">
        <v>588</v>
      </c>
      <c r="D125" s="741"/>
      <c r="E125" s="253">
        <v>0.3</v>
      </c>
      <c r="F125" s="663"/>
      <c r="G125" s="254"/>
      <c r="H125" s="255"/>
      <c r="I125" s="250"/>
      <c r="J125" s="256"/>
      <c r="K125" s="250"/>
      <c r="M125" s="251" t="s">
        <v>588</v>
      </c>
      <c r="O125" s="240"/>
    </row>
    <row r="126" spans="1:15" ht="12.75">
      <c r="A126" s="249"/>
      <c r="B126" s="252"/>
      <c r="C126" s="742" t="s">
        <v>258</v>
      </c>
      <c r="D126" s="741"/>
      <c r="E126" s="277">
        <v>0.6</v>
      </c>
      <c r="F126" s="663"/>
      <c r="G126" s="254"/>
      <c r="H126" s="255"/>
      <c r="I126" s="250"/>
      <c r="J126" s="256"/>
      <c r="K126" s="250"/>
      <c r="M126" s="251" t="s">
        <v>258</v>
      </c>
      <c r="O126" s="240"/>
    </row>
    <row r="127" spans="1:15" ht="12.75">
      <c r="A127" s="249"/>
      <c r="B127" s="252"/>
      <c r="C127" s="740" t="s">
        <v>589</v>
      </c>
      <c r="D127" s="741"/>
      <c r="E127" s="253">
        <v>4.2</v>
      </c>
      <c r="F127" s="663"/>
      <c r="G127" s="254"/>
      <c r="H127" s="255"/>
      <c r="I127" s="250"/>
      <c r="J127" s="256"/>
      <c r="K127" s="250"/>
      <c r="M127" s="251" t="s">
        <v>589</v>
      </c>
      <c r="O127" s="240"/>
    </row>
    <row r="128" spans="1:15" ht="12.75">
      <c r="A128" s="249"/>
      <c r="B128" s="252"/>
      <c r="C128" s="740" t="s">
        <v>590</v>
      </c>
      <c r="D128" s="741"/>
      <c r="E128" s="253">
        <v>1.8</v>
      </c>
      <c r="F128" s="663"/>
      <c r="G128" s="254"/>
      <c r="H128" s="255"/>
      <c r="I128" s="250"/>
      <c r="J128" s="256"/>
      <c r="K128" s="250"/>
      <c r="M128" s="251" t="s">
        <v>590</v>
      </c>
      <c r="O128" s="240"/>
    </row>
    <row r="129" spans="1:80" ht="12.75">
      <c r="A129" s="241">
        <v>31</v>
      </c>
      <c r="B129" s="242" t="s">
        <v>402</v>
      </c>
      <c r="C129" s="243" t="s">
        <v>403</v>
      </c>
      <c r="D129" s="244" t="s">
        <v>210</v>
      </c>
      <c r="E129" s="245">
        <v>6.6</v>
      </c>
      <c r="F129" s="662"/>
      <c r="G129" s="246">
        <f>E129*F129</f>
        <v>0</v>
      </c>
      <c r="H129" s="247">
        <v>2E-05</v>
      </c>
      <c r="I129" s="248">
        <f>E129*H129</f>
        <v>0.000132</v>
      </c>
      <c r="J129" s="247">
        <v>0</v>
      </c>
      <c r="K129" s="248">
        <f>E129*J129</f>
        <v>0</v>
      </c>
      <c r="O129" s="240">
        <v>2</v>
      </c>
      <c r="AA129" s="213">
        <v>1</v>
      </c>
      <c r="AB129" s="213">
        <v>1</v>
      </c>
      <c r="AC129" s="213">
        <v>1</v>
      </c>
      <c r="AZ129" s="213">
        <v>1</v>
      </c>
      <c r="BA129" s="213">
        <f>IF(AZ129=1,G129,0)</f>
        <v>0</v>
      </c>
      <c r="BB129" s="213">
        <f>IF(AZ129=2,G129,0)</f>
        <v>0</v>
      </c>
      <c r="BC129" s="213">
        <f>IF(AZ129=3,G129,0)</f>
        <v>0</v>
      </c>
      <c r="BD129" s="213">
        <f>IF(AZ129=4,G129,0)</f>
        <v>0</v>
      </c>
      <c r="BE129" s="213">
        <f>IF(AZ129=5,G129,0)</f>
        <v>0</v>
      </c>
      <c r="CA129" s="240">
        <v>1</v>
      </c>
      <c r="CB129" s="240">
        <v>1</v>
      </c>
    </row>
    <row r="130" spans="1:15" ht="12.75">
      <c r="A130" s="249"/>
      <c r="B130" s="252"/>
      <c r="C130" s="740" t="s">
        <v>331</v>
      </c>
      <c r="D130" s="741"/>
      <c r="E130" s="253">
        <v>0</v>
      </c>
      <c r="F130" s="663"/>
      <c r="G130" s="254"/>
      <c r="H130" s="255"/>
      <c r="I130" s="250"/>
      <c r="J130" s="256"/>
      <c r="K130" s="250"/>
      <c r="M130" s="251" t="s">
        <v>331</v>
      </c>
      <c r="O130" s="240"/>
    </row>
    <row r="131" spans="1:15" ht="12.75">
      <c r="A131" s="249"/>
      <c r="B131" s="252"/>
      <c r="C131" s="740" t="s">
        <v>587</v>
      </c>
      <c r="D131" s="741"/>
      <c r="E131" s="253">
        <v>0.3</v>
      </c>
      <c r="F131" s="663"/>
      <c r="G131" s="254"/>
      <c r="H131" s="255"/>
      <c r="I131" s="250"/>
      <c r="J131" s="256"/>
      <c r="K131" s="250"/>
      <c r="M131" s="251" t="s">
        <v>587</v>
      </c>
      <c r="O131" s="240"/>
    </row>
    <row r="132" spans="1:15" ht="12.75">
      <c r="A132" s="249"/>
      <c r="B132" s="252"/>
      <c r="C132" s="740" t="s">
        <v>588</v>
      </c>
      <c r="D132" s="741"/>
      <c r="E132" s="253">
        <v>0.3</v>
      </c>
      <c r="F132" s="663"/>
      <c r="G132" s="254"/>
      <c r="H132" s="255"/>
      <c r="I132" s="250"/>
      <c r="J132" s="256"/>
      <c r="K132" s="250"/>
      <c r="M132" s="251" t="s">
        <v>588</v>
      </c>
      <c r="O132" s="240"/>
    </row>
    <row r="133" spans="1:15" ht="12.75">
      <c r="A133" s="249"/>
      <c r="B133" s="252"/>
      <c r="C133" s="742" t="s">
        <v>258</v>
      </c>
      <c r="D133" s="741"/>
      <c r="E133" s="277">
        <v>0.6</v>
      </c>
      <c r="F133" s="663"/>
      <c r="G133" s="254"/>
      <c r="H133" s="255"/>
      <c r="I133" s="250"/>
      <c r="J133" s="256"/>
      <c r="K133" s="250"/>
      <c r="M133" s="251" t="s">
        <v>258</v>
      </c>
      <c r="O133" s="240"/>
    </row>
    <row r="134" spans="1:15" ht="12.75">
      <c r="A134" s="249"/>
      <c r="B134" s="252"/>
      <c r="C134" s="740" t="s">
        <v>589</v>
      </c>
      <c r="D134" s="741"/>
      <c r="E134" s="253">
        <v>4.2</v>
      </c>
      <c r="F134" s="663"/>
      <c r="G134" s="254"/>
      <c r="H134" s="255"/>
      <c r="I134" s="250"/>
      <c r="J134" s="256"/>
      <c r="K134" s="250"/>
      <c r="M134" s="251" t="s">
        <v>589</v>
      </c>
      <c r="O134" s="240"/>
    </row>
    <row r="135" spans="1:15" ht="12.75">
      <c r="A135" s="249"/>
      <c r="B135" s="252"/>
      <c r="C135" s="740" t="s">
        <v>590</v>
      </c>
      <c r="D135" s="741"/>
      <c r="E135" s="253">
        <v>1.8</v>
      </c>
      <c r="F135" s="663"/>
      <c r="G135" s="254"/>
      <c r="H135" s="255"/>
      <c r="I135" s="250"/>
      <c r="J135" s="256"/>
      <c r="K135" s="250"/>
      <c r="M135" s="251" t="s">
        <v>590</v>
      </c>
      <c r="O135" s="240"/>
    </row>
    <row r="136" spans="1:80" ht="12.75">
      <c r="A136" s="241">
        <v>32</v>
      </c>
      <c r="B136" s="242" t="s">
        <v>404</v>
      </c>
      <c r="C136" s="243" t="s">
        <v>405</v>
      </c>
      <c r="D136" s="244" t="s">
        <v>210</v>
      </c>
      <c r="E136" s="245">
        <v>6.6</v>
      </c>
      <c r="F136" s="662"/>
      <c r="G136" s="246">
        <f>E136*F136</f>
        <v>0</v>
      </c>
      <c r="H136" s="247">
        <v>0</v>
      </c>
      <c r="I136" s="248">
        <f>E136*H136</f>
        <v>0</v>
      </c>
      <c r="J136" s="247">
        <v>0</v>
      </c>
      <c r="K136" s="248">
        <f>E136*J136</f>
        <v>0</v>
      </c>
      <c r="O136" s="240">
        <v>2</v>
      </c>
      <c r="AA136" s="213">
        <v>1</v>
      </c>
      <c r="AB136" s="213">
        <v>1</v>
      </c>
      <c r="AC136" s="213">
        <v>1</v>
      </c>
      <c r="AZ136" s="213">
        <v>1</v>
      </c>
      <c r="BA136" s="213">
        <f>IF(AZ136=1,G136,0)</f>
        <v>0</v>
      </c>
      <c r="BB136" s="213">
        <f>IF(AZ136=2,G136,0)</f>
        <v>0</v>
      </c>
      <c r="BC136" s="213">
        <f>IF(AZ136=3,G136,0)</f>
        <v>0</v>
      </c>
      <c r="BD136" s="213">
        <f>IF(AZ136=4,G136,0)</f>
        <v>0</v>
      </c>
      <c r="BE136" s="213">
        <f>IF(AZ136=5,G136,0)</f>
        <v>0</v>
      </c>
      <c r="CA136" s="240">
        <v>1</v>
      </c>
      <c r="CB136" s="240">
        <v>1</v>
      </c>
    </row>
    <row r="137" spans="1:15" ht="12.75">
      <c r="A137" s="249"/>
      <c r="B137" s="252"/>
      <c r="C137" s="740" t="s">
        <v>331</v>
      </c>
      <c r="D137" s="741"/>
      <c r="E137" s="253">
        <v>0</v>
      </c>
      <c r="F137" s="663"/>
      <c r="G137" s="254"/>
      <c r="H137" s="255"/>
      <c r="I137" s="250"/>
      <c r="J137" s="256"/>
      <c r="K137" s="250"/>
      <c r="M137" s="251" t="s">
        <v>331</v>
      </c>
      <c r="O137" s="240"/>
    </row>
    <row r="138" spans="1:15" ht="12.75">
      <c r="A138" s="249"/>
      <c r="B138" s="252"/>
      <c r="C138" s="740" t="s">
        <v>587</v>
      </c>
      <c r="D138" s="741"/>
      <c r="E138" s="253">
        <v>0.3</v>
      </c>
      <c r="F138" s="663"/>
      <c r="G138" s="254"/>
      <c r="H138" s="255"/>
      <c r="I138" s="250"/>
      <c r="J138" s="256"/>
      <c r="K138" s="250"/>
      <c r="M138" s="251" t="s">
        <v>587</v>
      </c>
      <c r="O138" s="240"/>
    </row>
    <row r="139" spans="1:15" ht="12.75">
      <c r="A139" s="249"/>
      <c r="B139" s="252"/>
      <c r="C139" s="740" t="s">
        <v>588</v>
      </c>
      <c r="D139" s="741"/>
      <c r="E139" s="253">
        <v>0.3</v>
      </c>
      <c r="F139" s="663"/>
      <c r="G139" s="254"/>
      <c r="H139" s="255"/>
      <c r="I139" s="250"/>
      <c r="J139" s="256"/>
      <c r="K139" s="250"/>
      <c r="M139" s="251" t="s">
        <v>588</v>
      </c>
      <c r="O139" s="240"/>
    </row>
    <row r="140" spans="1:15" ht="12.75">
      <c r="A140" s="249"/>
      <c r="B140" s="252"/>
      <c r="C140" s="742" t="s">
        <v>258</v>
      </c>
      <c r="D140" s="741"/>
      <c r="E140" s="277">
        <v>0.6</v>
      </c>
      <c r="F140" s="663"/>
      <c r="G140" s="254"/>
      <c r="H140" s="255"/>
      <c r="I140" s="250"/>
      <c r="J140" s="256"/>
      <c r="K140" s="250"/>
      <c r="M140" s="251" t="s">
        <v>258</v>
      </c>
      <c r="O140" s="240"/>
    </row>
    <row r="141" spans="1:15" ht="12.75">
      <c r="A141" s="249"/>
      <c r="B141" s="252"/>
      <c r="C141" s="740" t="s">
        <v>589</v>
      </c>
      <c r="D141" s="741"/>
      <c r="E141" s="253">
        <v>4.2</v>
      </c>
      <c r="F141" s="663"/>
      <c r="G141" s="254"/>
      <c r="H141" s="255"/>
      <c r="I141" s="250"/>
      <c r="J141" s="256"/>
      <c r="K141" s="250"/>
      <c r="M141" s="251" t="s">
        <v>589</v>
      </c>
      <c r="O141" s="240"/>
    </row>
    <row r="142" spans="1:15" ht="12.75">
      <c r="A142" s="249"/>
      <c r="B142" s="252"/>
      <c r="C142" s="740" t="s">
        <v>590</v>
      </c>
      <c r="D142" s="741"/>
      <c r="E142" s="253">
        <v>1.8</v>
      </c>
      <c r="F142" s="663"/>
      <c r="G142" s="254"/>
      <c r="H142" s="255"/>
      <c r="I142" s="250"/>
      <c r="J142" s="256"/>
      <c r="K142" s="250"/>
      <c r="M142" s="251" t="s">
        <v>590</v>
      </c>
      <c r="O142" s="240"/>
    </row>
    <row r="143" spans="1:80" ht="12.75">
      <c r="A143" s="241">
        <v>33</v>
      </c>
      <c r="B143" s="242" t="s">
        <v>406</v>
      </c>
      <c r="C143" s="243" t="s">
        <v>407</v>
      </c>
      <c r="D143" s="244" t="s">
        <v>114</v>
      </c>
      <c r="E143" s="245">
        <v>12</v>
      </c>
      <c r="F143" s="662"/>
      <c r="G143" s="246">
        <f>E143*F143</f>
        <v>0</v>
      </c>
      <c r="H143" s="247">
        <v>0.00034</v>
      </c>
      <c r="I143" s="248">
        <f>E143*H143</f>
        <v>0.00408</v>
      </c>
      <c r="J143" s="247">
        <v>-0.138</v>
      </c>
      <c r="K143" s="248">
        <f>E143*J143</f>
        <v>-1.6560000000000001</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12.75">
      <c r="A144" s="249"/>
      <c r="B144" s="252"/>
      <c r="C144" s="740" t="s">
        <v>331</v>
      </c>
      <c r="D144" s="741"/>
      <c r="E144" s="253">
        <v>0</v>
      </c>
      <c r="F144" s="663"/>
      <c r="G144" s="254"/>
      <c r="H144" s="255"/>
      <c r="I144" s="250"/>
      <c r="J144" s="256"/>
      <c r="K144" s="250"/>
      <c r="M144" s="251" t="s">
        <v>331</v>
      </c>
      <c r="O144" s="240"/>
    </row>
    <row r="145" spans="1:15" ht="12.75">
      <c r="A145" s="249"/>
      <c r="B145" s="252"/>
      <c r="C145" s="740" t="s">
        <v>591</v>
      </c>
      <c r="D145" s="741"/>
      <c r="E145" s="253">
        <v>0</v>
      </c>
      <c r="F145" s="663"/>
      <c r="G145" s="254"/>
      <c r="H145" s="255"/>
      <c r="I145" s="250"/>
      <c r="J145" s="256"/>
      <c r="K145" s="250"/>
      <c r="M145" s="251" t="s">
        <v>591</v>
      </c>
      <c r="O145" s="240"/>
    </row>
    <row r="146" spans="1:15" ht="12.75">
      <c r="A146" s="249"/>
      <c r="B146" s="252"/>
      <c r="C146" s="740" t="s">
        <v>592</v>
      </c>
      <c r="D146" s="741"/>
      <c r="E146" s="253">
        <v>3</v>
      </c>
      <c r="F146" s="663"/>
      <c r="G146" s="254"/>
      <c r="H146" s="255"/>
      <c r="I146" s="250"/>
      <c r="J146" s="256"/>
      <c r="K146" s="250"/>
      <c r="M146" s="251" t="s">
        <v>592</v>
      </c>
      <c r="O146" s="240"/>
    </row>
    <row r="147" spans="1:15" ht="12.75">
      <c r="A147" s="249"/>
      <c r="B147" s="252"/>
      <c r="C147" s="740" t="s">
        <v>593</v>
      </c>
      <c r="D147" s="741"/>
      <c r="E147" s="253">
        <v>1</v>
      </c>
      <c r="F147" s="663"/>
      <c r="G147" s="254"/>
      <c r="H147" s="255"/>
      <c r="I147" s="250"/>
      <c r="J147" s="256"/>
      <c r="K147" s="250"/>
      <c r="M147" s="251" t="s">
        <v>593</v>
      </c>
      <c r="O147" s="240"/>
    </row>
    <row r="148" spans="1:15" ht="12.75">
      <c r="A148" s="249"/>
      <c r="B148" s="252"/>
      <c r="C148" s="742" t="s">
        <v>258</v>
      </c>
      <c r="D148" s="741"/>
      <c r="E148" s="277">
        <v>4</v>
      </c>
      <c r="F148" s="663"/>
      <c r="G148" s="254"/>
      <c r="H148" s="255"/>
      <c r="I148" s="250"/>
      <c r="J148" s="256"/>
      <c r="K148" s="250"/>
      <c r="M148" s="251" t="s">
        <v>258</v>
      </c>
      <c r="O148" s="240"/>
    </row>
    <row r="149" spans="1:15" ht="12.75">
      <c r="A149" s="249"/>
      <c r="B149" s="252"/>
      <c r="C149" s="740" t="s">
        <v>594</v>
      </c>
      <c r="D149" s="741"/>
      <c r="E149" s="253">
        <v>1</v>
      </c>
      <c r="F149" s="663"/>
      <c r="G149" s="254"/>
      <c r="H149" s="255"/>
      <c r="I149" s="250"/>
      <c r="J149" s="256"/>
      <c r="K149" s="250"/>
      <c r="M149" s="251" t="s">
        <v>594</v>
      </c>
      <c r="O149" s="240"/>
    </row>
    <row r="150" spans="1:15" ht="12.75">
      <c r="A150" s="249"/>
      <c r="B150" s="252"/>
      <c r="C150" s="740" t="s">
        <v>595</v>
      </c>
      <c r="D150" s="741"/>
      <c r="E150" s="253">
        <v>5</v>
      </c>
      <c r="F150" s="663"/>
      <c r="G150" s="254"/>
      <c r="H150" s="255"/>
      <c r="I150" s="250"/>
      <c r="J150" s="256"/>
      <c r="K150" s="250"/>
      <c r="M150" s="251" t="s">
        <v>595</v>
      </c>
      <c r="O150" s="240"/>
    </row>
    <row r="151" spans="1:15" ht="12.75">
      <c r="A151" s="249"/>
      <c r="B151" s="252"/>
      <c r="C151" s="740" t="s">
        <v>596</v>
      </c>
      <c r="D151" s="741"/>
      <c r="E151" s="253">
        <v>2</v>
      </c>
      <c r="F151" s="663"/>
      <c r="G151" s="254"/>
      <c r="H151" s="255"/>
      <c r="I151" s="250"/>
      <c r="J151" s="256"/>
      <c r="K151" s="250"/>
      <c r="M151" s="251" t="s">
        <v>596</v>
      </c>
      <c r="O151" s="240"/>
    </row>
    <row r="152" spans="1:80" ht="12.75">
      <c r="A152" s="241">
        <v>34</v>
      </c>
      <c r="B152" s="242" t="s">
        <v>409</v>
      </c>
      <c r="C152" s="243" t="s">
        <v>410</v>
      </c>
      <c r="D152" s="244" t="s">
        <v>164</v>
      </c>
      <c r="E152" s="245">
        <v>0.5632</v>
      </c>
      <c r="F152" s="662"/>
      <c r="G152" s="246">
        <f>E152*F152</f>
        <v>0</v>
      </c>
      <c r="H152" s="247">
        <v>0.00182</v>
      </c>
      <c r="I152" s="248">
        <f>E152*H152</f>
        <v>0.001025024</v>
      </c>
      <c r="J152" s="247">
        <v>-1.8</v>
      </c>
      <c r="K152" s="248">
        <f>E152*J152</f>
        <v>-1.01376</v>
      </c>
      <c r="O152" s="240">
        <v>2</v>
      </c>
      <c r="AA152" s="213">
        <v>1</v>
      </c>
      <c r="AB152" s="213">
        <v>1</v>
      </c>
      <c r="AC152" s="213">
        <v>1</v>
      </c>
      <c r="AZ152" s="213">
        <v>1</v>
      </c>
      <c r="BA152" s="213">
        <f>IF(AZ152=1,G152,0)</f>
        <v>0</v>
      </c>
      <c r="BB152" s="213">
        <f>IF(AZ152=2,G152,0)</f>
        <v>0</v>
      </c>
      <c r="BC152" s="213">
        <f>IF(AZ152=3,G152,0)</f>
        <v>0</v>
      </c>
      <c r="BD152" s="213">
        <f>IF(AZ152=4,G152,0)</f>
        <v>0</v>
      </c>
      <c r="BE152" s="213">
        <f>IF(AZ152=5,G152,0)</f>
        <v>0</v>
      </c>
      <c r="CA152" s="240">
        <v>1</v>
      </c>
      <c r="CB152" s="240">
        <v>1</v>
      </c>
    </row>
    <row r="153" spans="1:15" ht="12.75">
      <c r="A153" s="249"/>
      <c r="B153" s="252"/>
      <c r="C153" s="740" t="s">
        <v>331</v>
      </c>
      <c r="D153" s="741"/>
      <c r="E153" s="253">
        <v>0</v>
      </c>
      <c r="F153" s="663"/>
      <c r="G153" s="254"/>
      <c r="H153" s="255"/>
      <c r="I153" s="250"/>
      <c r="J153" s="256"/>
      <c r="K153" s="250"/>
      <c r="M153" s="251" t="s">
        <v>331</v>
      </c>
      <c r="O153" s="240"/>
    </row>
    <row r="154" spans="1:15" ht="12.75">
      <c r="A154" s="249"/>
      <c r="B154" s="252"/>
      <c r="C154" s="740" t="s">
        <v>597</v>
      </c>
      <c r="D154" s="741"/>
      <c r="E154" s="253">
        <v>0.1161</v>
      </c>
      <c r="F154" s="663"/>
      <c r="G154" s="254"/>
      <c r="H154" s="255"/>
      <c r="I154" s="250"/>
      <c r="J154" s="256"/>
      <c r="K154" s="250"/>
      <c r="M154" s="251" t="s">
        <v>597</v>
      </c>
      <c r="O154" s="240"/>
    </row>
    <row r="155" spans="1:15" ht="12.75">
      <c r="A155" s="249"/>
      <c r="B155" s="252"/>
      <c r="C155" s="740" t="s">
        <v>598</v>
      </c>
      <c r="D155" s="741"/>
      <c r="E155" s="253">
        <v>0.216</v>
      </c>
      <c r="F155" s="663"/>
      <c r="G155" s="254"/>
      <c r="H155" s="255"/>
      <c r="I155" s="250"/>
      <c r="J155" s="256"/>
      <c r="K155" s="250"/>
      <c r="M155" s="251" t="s">
        <v>598</v>
      </c>
      <c r="O155" s="240"/>
    </row>
    <row r="156" spans="1:15" ht="12.75">
      <c r="A156" s="249"/>
      <c r="B156" s="252"/>
      <c r="C156" s="742" t="s">
        <v>258</v>
      </c>
      <c r="D156" s="741"/>
      <c r="E156" s="277">
        <v>0.3321</v>
      </c>
      <c r="F156" s="663"/>
      <c r="G156" s="254"/>
      <c r="H156" s="255"/>
      <c r="I156" s="250"/>
      <c r="J156" s="256"/>
      <c r="K156" s="250"/>
      <c r="M156" s="251" t="s">
        <v>258</v>
      </c>
      <c r="O156" s="240"/>
    </row>
    <row r="157" spans="1:15" ht="12.75">
      <c r="A157" s="249"/>
      <c r="B157" s="252"/>
      <c r="C157" s="740" t="s">
        <v>599</v>
      </c>
      <c r="D157" s="741"/>
      <c r="E157" s="253">
        <v>0.2311</v>
      </c>
      <c r="F157" s="663"/>
      <c r="G157" s="254"/>
      <c r="H157" s="255"/>
      <c r="I157" s="250"/>
      <c r="J157" s="256"/>
      <c r="K157" s="250"/>
      <c r="M157" s="251" t="s">
        <v>599</v>
      </c>
      <c r="O157" s="240"/>
    </row>
    <row r="158" spans="1:80" ht="12.75">
      <c r="A158" s="241">
        <v>35</v>
      </c>
      <c r="B158" s="242" t="s">
        <v>600</v>
      </c>
      <c r="C158" s="243" t="s">
        <v>601</v>
      </c>
      <c r="D158" s="244" t="s">
        <v>164</v>
      </c>
      <c r="E158" s="245">
        <v>0.8604</v>
      </c>
      <c r="F158" s="662"/>
      <c r="G158" s="246">
        <f>E158*F158</f>
        <v>0</v>
      </c>
      <c r="H158" s="247">
        <v>0.00182</v>
      </c>
      <c r="I158" s="248">
        <f>E158*H158</f>
        <v>0.001565928</v>
      </c>
      <c r="J158" s="247">
        <v>-1.8</v>
      </c>
      <c r="K158" s="248">
        <f>E158*J158</f>
        <v>-1.54872</v>
      </c>
      <c r="O158" s="240">
        <v>2</v>
      </c>
      <c r="AA158" s="213">
        <v>1</v>
      </c>
      <c r="AB158" s="213">
        <v>1</v>
      </c>
      <c r="AC158" s="213">
        <v>1</v>
      </c>
      <c r="AZ158" s="213">
        <v>1</v>
      </c>
      <c r="BA158" s="213">
        <f>IF(AZ158=1,G158,0)</f>
        <v>0</v>
      </c>
      <c r="BB158" s="213">
        <f>IF(AZ158=2,G158,0)</f>
        <v>0</v>
      </c>
      <c r="BC158" s="213">
        <f>IF(AZ158=3,G158,0)</f>
        <v>0</v>
      </c>
      <c r="BD158" s="213">
        <f>IF(AZ158=4,G158,0)</f>
        <v>0</v>
      </c>
      <c r="BE158" s="213">
        <f>IF(AZ158=5,G158,0)</f>
        <v>0</v>
      </c>
      <c r="CA158" s="240">
        <v>1</v>
      </c>
      <c r="CB158" s="240">
        <v>1</v>
      </c>
    </row>
    <row r="159" spans="1:15" ht="12.75">
      <c r="A159" s="249"/>
      <c r="B159" s="252"/>
      <c r="C159" s="740" t="s">
        <v>331</v>
      </c>
      <c r="D159" s="741"/>
      <c r="E159" s="253">
        <v>0</v>
      </c>
      <c r="F159" s="663"/>
      <c r="G159" s="254"/>
      <c r="H159" s="255"/>
      <c r="I159" s="250"/>
      <c r="J159" s="256"/>
      <c r="K159" s="250"/>
      <c r="M159" s="251" t="s">
        <v>331</v>
      </c>
      <c r="O159" s="240"/>
    </row>
    <row r="160" spans="1:15" ht="12.75">
      <c r="A160" s="249"/>
      <c r="B160" s="252"/>
      <c r="C160" s="740" t="s">
        <v>602</v>
      </c>
      <c r="D160" s="741"/>
      <c r="E160" s="253">
        <v>0.414</v>
      </c>
      <c r="F160" s="663"/>
      <c r="G160" s="254"/>
      <c r="H160" s="255"/>
      <c r="I160" s="250"/>
      <c r="J160" s="256"/>
      <c r="K160" s="250"/>
      <c r="M160" s="251" t="s">
        <v>602</v>
      </c>
      <c r="O160" s="240"/>
    </row>
    <row r="161" spans="1:15" ht="12.75">
      <c r="A161" s="249"/>
      <c r="B161" s="252"/>
      <c r="C161" s="740" t="s">
        <v>603</v>
      </c>
      <c r="D161" s="741"/>
      <c r="E161" s="253">
        <v>0.4464</v>
      </c>
      <c r="F161" s="663"/>
      <c r="G161" s="254"/>
      <c r="H161" s="255"/>
      <c r="I161" s="250"/>
      <c r="J161" s="256"/>
      <c r="K161" s="250"/>
      <c r="M161" s="251" t="s">
        <v>603</v>
      </c>
      <c r="O161" s="240"/>
    </row>
    <row r="162" spans="1:80" ht="12.75">
      <c r="A162" s="241">
        <v>36</v>
      </c>
      <c r="B162" s="242" t="s">
        <v>416</v>
      </c>
      <c r="C162" s="243" t="s">
        <v>417</v>
      </c>
      <c r="D162" s="244" t="s">
        <v>114</v>
      </c>
      <c r="E162" s="245">
        <v>2</v>
      </c>
      <c r="F162" s="662"/>
      <c r="G162" s="246">
        <f>E162*F162</f>
        <v>0</v>
      </c>
      <c r="H162" s="247">
        <v>0.00133</v>
      </c>
      <c r="I162" s="248">
        <f>E162*H162</f>
        <v>0.00266</v>
      </c>
      <c r="J162" s="247">
        <v>-0.054</v>
      </c>
      <c r="K162" s="248">
        <f>E162*J162</f>
        <v>-0.108</v>
      </c>
      <c r="O162" s="240">
        <v>2</v>
      </c>
      <c r="AA162" s="213">
        <v>1</v>
      </c>
      <c r="AB162" s="213">
        <v>1</v>
      </c>
      <c r="AC162" s="213">
        <v>1</v>
      </c>
      <c r="AZ162" s="213">
        <v>1</v>
      </c>
      <c r="BA162" s="213">
        <f>IF(AZ162=1,G162,0)</f>
        <v>0</v>
      </c>
      <c r="BB162" s="213">
        <f>IF(AZ162=2,G162,0)</f>
        <v>0</v>
      </c>
      <c r="BC162" s="213">
        <f>IF(AZ162=3,G162,0)</f>
        <v>0</v>
      </c>
      <c r="BD162" s="213">
        <f>IF(AZ162=4,G162,0)</f>
        <v>0</v>
      </c>
      <c r="BE162" s="213">
        <f>IF(AZ162=5,G162,0)</f>
        <v>0</v>
      </c>
      <c r="CA162" s="240">
        <v>1</v>
      </c>
      <c r="CB162" s="240">
        <v>1</v>
      </c>
    </row>
    <row r="163" spans="1:15" ht="12.75">
      <c r="A163" s="249"/>
      <c r="B163" s="252"/>
      <c r="C163" s="740" t="s">
        <v>331</v>
      </c>
      <c r="D163" s="741"/>
      <c r="E163" s="253">
        <v>0</v>
      </c>
      <c r="F163" s="663"/>
      <c r="G163" s="254"/>
      <c r="H163" s="255"/>
      <c r="I163" s="250"/>
      <c r="J163" s="256"/>
      <c r="K163" s="250"/>
      <c r="M163" s="251" t="s">
        <v>331</v>
      </c>
      <c r="O163" s="240"/>
    </row>
    <row r="164" spans="1:15" ht="12.75">
      <c r="A164" s="249"/>
      <c r="B164" s="252"/>
      <c r="C164" s="740" t="s">
        <v>604</v>
      </c>
      <c r="D164" s="741"/>
      <c r="E164" s="253">
        <v>2</v>
      </c>
      <c r="F164" s="663"/>
      <c r="G164" s="254"/>
      <c r="H164" s="255"/>
      <c r="I164" s="250"/>
      <c r="J164" s="256"/>
      <c r="K164" s="250"/>
      <c r="M164" s="251" t="s">
        <v>604</v>
      </c>
      <c r="O164" s="240"/>
    </row>
    <row r="165" spans="1:80" ht="12.75">
      <c r="A165" s="241">
        <v>37</v>
      </c>
      <c r="B165" s="242" t="s">
        <v>420</v>
      </c>
      <c r="C165" s="243" t="s">
        <v>421</v>
      </c>
      <c r="D165" s="244" t="s">
        <v>164</v>
      </c>
      <c r="E165" s="245">
        <v>0.1104</v>
      </c>
      <c r="F165" s="662"/>
      <c r="G165" s="246">
        <f>E165*F165</f>
        <v>0</v>
      </c>
      <c r="H165" s="247">
        <v>0</v>
      </c>
      <c r="I165" s="248">
        <f>E165*H165</f>
        <v>0</v>
      </c>
      <c r="J165" s="247">
        <v>-2.1</v>
      </c>
      <c r="K165" s="248">
        <f>E165*J165</f>
        <v>-0.23184000000000002</v>
      </c>
      <c r="O165" s="240">
        <v>2</v>
      </c>
      <c r="AA165" s="213">
        <v>1</v>
      </c>
      <c r="AB165" s="213">
        <v>1</v>
      </c>
      <c r="AC165" s="213">
        <v>1</v>
      </c>
      <c r="AZ165" s="213">
        <v>1</v>
      </c>
      <c r="BA165" s="213">
        <f>IF(AZ165=1,G165,0)</f>
        <v>0</v>
      </c>
      <c r="BB165" s="213">
        <f>IF(AZ165=2,G165,0)</f>
        <v>0</v>
      </c>
      <c r="BC165" s="213">
        <f>IF(AZ165=3,G165,0)</f>
        <v>0</v>
      </c>
      <c r="BD165" s="213">
        <f>IF(AZ165=4,G165,0)</f>
        <v>0</v>
      </c>
      <c r="BE165" s="213">
        <f>IF(AZ165=5,G165,0)</f>
        <v>0</v>
      </c>
      <c r="CA165" s="240">
        <v>1</v>
      </c>
      <c r="CB165" s="240">
        <v>1</v>
      </c>
    </row>
    <row r="166" spans="1:15" ht="12.75">
      <c r="A166" s="249"/>
      <c r="B166" s="252"/>
      <c r="C166" s="740" t="s">
        <v>331</v>
      </c>
      <c r="D166" s="741"/>
      <c r="E166" s="253">
        <v>0</v>
      </c>
      <c r="F166" s="663"/>
      <c r="G166" s="254"/>
      <c r="H166" s="255"/>
      <c r="I166" s="250"/>
      <c r="J166" s="256"/>
      <c r="K166" s="250"/>
      <c r="M166" s="251" t="s">
        <v>331</v>
      </c>
      <c r="O166" s="240"/>
    </row>
    <row r="167" spans="1:15" ht="12.75">
      <c r="A167" s="249"/>
      <c r="B167" s="252"/>
      <c r="C167" s="740" t="s">
        <v>605</v>
      </c>
      <c r="D167" s="741"/>
      <c r="E167" s="253">
        <v>0.1104</v>
      </c>
      <c r="F167" s="663"/>
      <c r="G167" s="254"/>
      <c r="H167" s="255"/>
      <c r="I167" s="250"/>
      <c r="J167" s="256"/>
      <c r="K167" s="250"/>
      <c r="M167" s="251" t="s">
        <v>605</v>
      </c>
      <c r="O167" s="240"/>
    </row>
    <row r="168" spans="1:80" ht="12.75">
      <c r="A168" s="241">
        <v>38</v>
      </c>
      <c r="B168" s="242" t="s">
        <v>606</v>
      </c>
      <c r="C168" s="243" t="s">
        <v>607</v>
      </c>
      <c r="D168" s="244" t="s">
        <v>210</v>
      </c>
      <c r="E168" s="245">
        <v>3</v>
      </c>
      <c r="F168" s="662"/>
      <c r="G168" s="246">
        <f>E168*F168</f>
        <v>0</v>
      </c>
      <c r="H168" s="247">
        <v>0.00049</v>
      </c>
      <c r="I168" s="248">
        <f>E168*H168</f>
        <v>0.00147</v>
      </c>
      <c r="J168" s="247">
        <v>-0.018</v>
      </c>
      <c r="K168" s="248">
        <f>E168*J168</f>
        <v>-0.05399999999999999</v>
      </c>
      <c r="O168" s="240">
        <v>2</v>
      </c>
      <c r="AA168" s="213">
        <v>1</v>
      </c>
      <c r="AB168" s="213">
        <v>1</v>
      </c>
      <c r="AC168" s="213">
        <v>1</v>
      </c>
      <c r="AZ168" s="213">
        <v>1</v>
      </c>
      <c r="BA168" s="213">
        <f>IF(AZ168=1,G168,0)</f>
        <v>0</v>
      </c>
      <c r="BB168" s="213">
        <f>IF(AZ168=2,G168,0)</f>
        <v>0</v>
      </c>
      <c r="BC168" s="213">
        <f>IF(AZ168=3,G168,0)</f>
        <v>0</v>
      </c>
      <c r="BD168" s="213">
        <f>IF(AZ168=4,G168,0)</f>
        <v>0</v>
      </c>
      <c r="BE168" s="213">
        <f>IF(AZ168=5,G168,0)</f>
        <v>0</v>
      </c>
      <c r="CA168" s="240">
        <v>1</v>
      </c>
      <c r="CB168" s="240">
        <v>1</v>
      </c>
    </row>
    <row r="169" spans="1:15" ht="12.75">
      <c r="A169" s="249"/>
      <c r="B169" s="252"/>
      <c r="C169" s="740" t="s">
        <v>331</v>
      </c>
      <c r="D169" s="741"/>
      <c r="E169" s="253">
        <v>0</v>
      </c>
      <c r="F169" s="663"/>
      <c r="G169" s="254"/>
      <c r="H169" s="255"/>
      <c r="I169" s="250"/>
      <c r="J169" s="256"/>
      <c r="K169" s="250"/>
      <c r="M169" s="251" t="s">
        <v>331</v>
      </c>
      <c r="O169" s="240"/>
    </row>
    <row r="170" spans="1:15" ht="12.75">
      <c r="A170" s="249"/>
      <c r="B170" s="252"/>
      <c r="C170" s="740" t="s">
        <v>608</v>
      </c>
      <c r="D170" s="741"/>
      <c r="E170" s="253">
        <v>1.5</v>
      </c>
      <c r="F170" s="663"/>
      <c r="G170" s="254"/>
      <c r="H170" s="255"/>
      <c r="I170" s="250"/>
      <c r="J170" s="256"/>
      <c r="K170" s="250"/>
      <c r="M170" s="251" t="s">
        <v>608</v>
      </c>
      <c r="O170" s="240"/>
    </row>
    <row r="171" spans="1:15" ht="12.75">
      <c r="A171" s="249"/>
      <c r="B171" s="252"/>
      <c r="C171" s="740" t="s">
        <v>609</v>
      </c>
      <c r="D171" s="741"/>
      <c r="E171" s="253">
        <v>1.5</v>
      </c>
      <c r="F171" s="663"/>
      <c r="G171" s="254"/>
      <c r="H171" s="255"/>
      <c r="I171" s="250"/>
      <c r="J171" s="256"/>
      <c r="K171" s="250"/>
      <c r="M171" s="251" t="s">
        <v>609</v>
      </c>
      <c r="O171" s="240"/>
    </row>
    <row r="172" spans="1:80" ht="12.75">
      <c r="A172" s="241">
        <v>39</v>
      </c>
      <c r="B172" s="242" t="s">
        <v>610</v>
      </c>
      <c r="C172" s="243" t="s">
        <v>611</v>
      </c>
      <c r="D172" s="244" t="s">
        <v>210</v>
      </c>
      <c r="E172" s="245">
        <v>2.1</v>
      </c>
      <c r="F172" s="662"/>
      <c r="G172" s="246">
        <f>E172*F172</f>
        <v>0</v>
      </c>
      <c r="H172" s="247">
        <v>0</v>
      </c>
      <c r="I172" s="248">
        <f>E172*H172</f>
        <v>0</v>
      </c>
      <c r="J172" s="247"/>
      <c r="K172" s="248">
        <f>E172*J172</f>
        <v>0</v>
      </c>
      <c r="O172" s="240">
        <v>2</v>
      </c>
      <c r="AA172" s="213">
        <v>12</v>
      </c>
      <c r="AB172" s="213">
        <v>0</v>
      </c>
      <c r="AC172" s="213">
        <v>2</v>
      </c>
      <c r="AZ172" s="213">
        <v>1</v>
      </c>
      <c r="BA172" s="213">
        <f>IF(AZ172=1,G172,0)</f>
        <v>0</v>
      </c>
      <c r="BB172" s="213">
        <f>IF(AZ172=2,G172,0)</f>
        <v>0</v>
      </c>
      <c r="BC172" s="213">
        <f>IF(AZ172=3,G172,0)</f>
        <v>0</v>
      </c>
      <c r="BD172" s="213">
        <f>IF(AZ172=4,G172,0)</f>
        <v>0</v>
      </c>
      <c r="BE172" s="213">
        <f>IF(AZ172=5,G172,0)</f>
        <v>0</v>
      </c>
      <c r="CA172" s="240">
        <v>12</v>
      </c>
      <c r="CB172" s="240">
        <v>0</v>
      </c>
    </row>
    <row r="173" spans="1:15" ht="12.75">
      <c r="A173" s="249"/>
      <c r="B173" s="252"/>
      <c r="C173" s="740" t="s">
        <v>331</v>
      </c>
      <c r="D173" s="741"/>
      <c r="E173" s="253">
        <v>0</v>
      </c>
      <c r="F173" s="663"/>
      <c r="G173" s="254"/>
      <c r="H173" s="255"/>
      <c r="I173" s="250"/>
      <c r="J173" s="256"/>
      <c r="K173" s="250"/>
      <c r="M173" s="251" t="s">
        <v>331</v>
      </c>
      <c r="O173" s="240"/>
    </row>
    <row r="174" spans="1:15" ht="12.75">
      <c r="A174" s="249"/>
      <c r="B174" s="252"/>
      <c r="C174" s="740" t="s">
        <v>587</v>
      </c>
      <c r="D174" s="741"/>
      <c r="E174" s="253">
        <v>0.3</v>
      </c>
      <c r="F174" s="663"/>
      <c r="G174" s="254"/>
      <c r="H174" s="255"/>
      <c r="I174" s="250"/>
      <c r="J174" s="256"/>
      <c r="K174" s="250"/>
      <c r="M174" s="251" t="s">
        <v>587</v>
      </c>
      <c r="O174" s="240"/>
    </row>
    <row r="175" spans="1:15" ht="12.75">
      <c r="A175" s="249"/>
      <c r="B175" s="252"/>
      <c r="C175" s="740" t="s">
        <v>590</v>
      </c>
      <c r="D175" s="741"/>
      <c r="E175" s="253">
        <v>1.8</v>
      </c>
      <c r="F175" s="663"/>
      <c r="G175" s="254"/>
      <c r="H175" s="255"/>
      <c r="I175" s="250"/>
      <c r="J175" s="256"/>
      <c r="K175" s="250"/>
      <c r="M175" s="251" t="s">
        <v>590</v>
      </c>
      <c r="O175" s="240"/>
    </row>
    <row r="176" spans="1:57" ht="12.75">
      <c r="A176" s="257"/>
      <c r="B176" s="258" t="s">
        <v>102</v>
      </c>
      <c r="C176" s="259" t="s">
        <v>238</v>
      </c>
      <c r="D176" s="260"/>
      <c r="E176" s="261"/>
      <c r="F176" s="664"/>
      <c r="G176" s="263">
        <f>SUM(G114:G175)</f>
        <v>0</v>
      </c>
      <c r="H176" s="264"/>
      <c r="I176" s="265">
        <f>SUM(I114:I175)</f>
        <v>0.019776951999999997</v>
      </c>
      <c r="J176" s="264"/>
      <c r="K176" s="265">
        <f>SUM(K114:K175)</f>
        <v>-4.626444</v>
      </c>
      <c r="O176" s="240">
        <v>4</v>
      </c>
      <c r="BA176" s="266">
        <f>SUM(BA114:BA175)</f>
        <v>0</v>
      </c>
      <c r="BB176" s="266">
        <f>SUM(BB114:BB175)</f>
        <v>0</v>
      </c>
      <c r="BC176" s="266">
        <f>SUM(BC114:BC175)</f>
        <v>0</v>
      </c>
      <c r="BD176" s="266">
        <f>SUM(BD114:BD175)</f>
        <v>0</v>
      </c>
      <c r="BE176" s="266">
        <f>SUM(BE114:BE175)</f>
        <v>0</v>
      </c>
    </row>
    <row r="177" spans="1:15" ht="12.75">
      <c r="A177" s="230" t="s">
        <v>98</v>
      </c>
      <c r="B177" s="231" t="s">
        <v>241</v>
      </c>
      <c r="C177" s="232" t="s">
        <v>242</v>
      </c>
      <c r="D177" s="233"/>
      <c r="E177" s="234"/>
      <c r="F177" s="665"/>
      <c r="G177" s="235"/>
      <c r="H177" s="236"/>
      <c r="I177" s="237"/>
      <c r="J177" s="238"/>
      <c r="K177" s="239"/>
      <c r="O177" s="240">
        <v>1</v>
      </c>
    </row>
    <row r="178" spans="1:80" ht="12.75">
      <c r="A178" s="241">
        <v>40</v>
      </c>
      <c r="B178" s="242" t="s">
        <v>427</v>
      </c>
      <c r="C178" s="243" t="s">
        <v>428</v>
      </c>
      <c r="D178" s="244" t="s">
        <v>246</v>
      </c>
      <c r="E178" s="245">
        <v>3.572120074</v>
      </c>
      <c r="F178" s="662"/>
      <c r="G178" s="246">
        <f>E178*F178</f>
        <v>0</v>
      </c>
      <c r="H178" s="247">
        <v>0</v>
      </c>
      <c r="I178" s="248">
        <f>E178*H178</f>
        <v>0</v>
      </c>
      <c r="J178" s="247"/>
      <c r="K178" s="248">
        <f>E178*J178</f>
        <v>0</v>
      </c>
      <c r="O178" s="240">
        <v>2</v>
      </c>
      <c r="AA178" s="213">
        <v>7</v>
      </c>
      <c r="AB178" s="213">
        <v>1</v>
      </c>
      <c r="AC178" s="213">
        <v>2</v>
      </c>
      <c r="AZ178" s="213">
        <v>1</v>
      </c>
      <c r="BA178" s="213">
        <f>IF(AZ178=1,G178,0)</f>
        <v>0</v>
      </c>
      <c r="BB178" s="213">
        <f>IF(AZ178=2,G178,0)</f>
        <v>0</v>
      </c>
      <c r="BC178" s="213">
        <f>IF(AZ178=3,G178,0)</f>
        <v>0</v>
      </c>
      <c r="BD178" s="213">
        <f>IF(AZ178=4,G178,0)</f>
        <v>0</v>
      </c>
      <c r="BE178" s="213">
        <f>IF(AZ178=5,G178,0)</f>
        <v>0</v>
      </c>
      <c r="CA178" s="240">
        <v>7</v>
      </c>
      <c r="CB178" s="240">
        <v>1</v>
      </c>
    </row>
    <row r="179" spans="1:57" ht="12.75">
      <c r="A179" s="257"/>
      <c r="B179" s="258" t="s">
        <v>102</v>
      </c>
      <c r="C179" s="259" t="s">
        <v>243</v>
      </c>
      <c r="D179" s="260"/>
      <c r="E179" s="261"/>
      <c r="F179" s="664"/>
      <c r="G179" s="263">
        <f>SUM(G177:G178)</f>
        <v>0</v>
      </c>
      <c r="H179" s="264"/>
      <c r="I179" s="265">
        <f>SUM(I177:I178)</f>
        <v>0</v>
      </c>
      <c r="J179" s="264"/>
      <c r="K179" s="265">
        <f>SUM(K177:K178)</f>
        <v>0</v>
      </c>
      <c r="O179" s="240">
        <v>4</v>
      </c>
      <c r="BA179" s="266">
        <f>SUM(BA177:BA178)</f>
        <v>0</v>
      </c>
      <c r="BB179" s="266">
        <f>SUM(BB177:BB178)</f>
        <v>0</v>
      </c>
      <c r="BC179" s="266">
        <f>SUM(BC177:BC178)</f>
        <v>0</v>
      </c>
      <c r="BD179" s="266">
        <f>SUM(BD177:BD178)</f>
        <v>0</v>
      </c>
      <c r="BE179" s="266">
        <f>SUM(BE177:BE178)</f>
        <v>0</v>
      </c>
    </row>
    <row r="180" spans="1:15" ht="12.75">
      <c r="A180" s="230" t="s">
        <v>98</v>
      </c>
      <c r="B180" s="231" t="s">
        <v>429</v>
      </c>
      <c r="C180" s="232" t="s">
        <v>430</v>
      </c>
      <c r="D180" s="233"/>
      <c r="E180" s="234"/>
      <c r="F180" s="665"/>
      <c r="G180" s="235"/>
      <c r="H180" s="236"/>
      <c r="I180" s="237"/>
      <c r="J180" s="238"/>
      <c r="K180" s="239"/>
      <c r="O180" s="240">
        <v>1</v>
      </c>
    </row>
    <row r="181" spans="1:80" ht="22.5">
      <c r="A181" s="241">
        <v>41</v>
      </c>
      <c r="B181" s="242" t="s">
        <v>432</v>
      </c>
      <c r="C181" s="243" t="s">
        <v>433</v>
      </c>
      <c r="D181" s="244" t="s">
        <v>151</v>
      </c>
      <c r="E181" s="245">
        <v>0.4418</v>
      </c>
      <c r="F181" s="662"/>
      <c r="G181" s="246">
        <f>E181*F181</f>
        <v>0</v>
      </c>
      <c r="H181" s="247">
        <v>0</v>
      </c>
      <c r="I181" s="248">
        <f>E181*H181</f>
        <v>0</v>
      </c>
      <c r="J181" s="247">
        <v>-0.006</v>
      </c>
      <c r="K181" s="248">
        <f>E181*J181</f>
        <v>-0.0026508</v>
      </c>
      <c r="O181" s="240">
        <v>2</v>
      </c>
      <c r="AA181" s="213">
        <v>1</v>
      </c>
      <c r="AB181" s="213">
        <v>7</v>
      </c>
      <c r="AC181" s="213">
        <v>7</v>
      </c>
      <c r="AZ181" s="213">
        <v>2</v>
      </c>
      <c r="BA181" s="213">
        <f>IF(AZ181=1,G181,0)</f>
        <v>0</v>
      </c>
      <c r="BB181" s="213">
        <f>IF(AZ181=2,G181,0)</f>
        <v>0</v>
      </c>
      <c r="BC181" s="213">
        <f>IF(AZ181=3,G181,0)</f>
        <v>0</v>
      </c>
      <c r="BD181" s="213">
        <f>IF(AZ181=4,G181,0)</f>
        <v>0</v>
      </c>
      <c r="BE181" s="213">
        <f>IF(AZ181=5,G181,0)</f>
        <v>0</v>
      </c>
      <c r="CA181" s="240">
        <v>1</v>
      </c>
      <c r="CB181" s="240">
        <v>7</v>
      </c>
    </row>
    <row r="182" spans="1:15" ht="12.75">
      <c r="A182" s="249"/>
      <c r="B182" s="252"/>
      <c r="C182" s="740" t="s">
        <v>331</v>
      </c>
      <c r="D182" s="741"/>
      <c r="E182" s="253">
        <v>0</v>
      </c>
      <c r="F182" s="663"/>
      <c r="G182" s="254"/>
      <c r="H182" s="255"/>
      <c r="I182" s="250"/>
      <c r="J182" s="256"/>
      <c r="K182" s="250"/>
      <c r="M182" s="251" t="s">
        <v>331</v>
      </c>
      <c r="O182" s="240"/>
    </row>
    <row r="183" spans="1:15" ht="12.75">
      <c r="A183" s="249"/>
      <c r="B183" s="252"/>
      <c r="C183" s="740" t="s">
        <v>612</v>
      </c>
      <c r="D183" s="741"/>
      <c r="E183" s="253">
        <v>0.4418</v>
      </c>
      <c r="F183" s="663"/>
      <c r="G183" s="254"/>
      <c r="H183" s="255"/>
      <c r="I183" s="250"/>
      <c r="J183" s="256"/>
      <c r="K183" s="250"/>
      <c r="M183" s="251" t="s">
        <v>612</v>
      </c>
      <c r="O183" s="240"/>
    </row>
    <row r="184" spans="1:80" ht="12.75">
      <c r="A184" s="241">
        <v>42</v>
      </c>
      <c r="B184" s="242" t="s">
        <v>436</v>
      </c>
      <c r="C184" s="243" t="s">
        <v>437</v>
      </c>
      <c r="D184" s="244" t="s">
        <v>114</v>
      </c>
      <c r="E184" s="245">
        <v>4</v>
      </c>
      <c r="F184" s="662"/>
      <c r="G184" s="246">
        <f>E184*F184</f>
        <v>0</v>
      </c>
      <c r="H184" s="247">
        <v>0</v>
      </c>
      <c r="I184" s="248">
        <f>E184*H184</f>
        <v>0</v>
      </c>
      <c r="J184" s="247">
        <v>-0.0003</v>
      </c>
      <c r="K184" s="248">
        <f>E184*J184</f>
        <v>-0.0012</v>
      </c>
      <c r="O184" s="240">
        <v>2</v>
      </c>
      <c r="AA184" s="213">
        <v>1</v>
      </c>
      <c r="AB184" s="213">
        <v>7</v>
      </c>
      <c r="AC184" s="213">
        <v>7</v>
      </c>
      <c r="AZ184" s="213">
        <v>2</v>
      </c>
      <c r="BA184" s="213">
        <f>IF(AZ184=1,G184,0)</f>
        <v>0</v>
      </c>
      <c r="BB184" s="213">
        <f>IF(AZ184=2,G184,0)</f>
        <v>0</v>
      </c>
      <c r="BC184" s="213">
        <f>IF(AZ184=3,G184,0)</f>
        <v>0</v>
      </c>
      <c r="BD184" s="213">
        <f>IF(AZ184=4,G184,0)</f>
        <v>0</v>
      </c>
      <c r="BE184" s="213">
        <f>IF(AZ184=5,G184,0)</f>
        <v>0</v>
      </c>
      <c r="CA184" s="240">
        <v>1</v>
      </c>
      <c r="CB184" s="240">
        <v>7</v>
      </c>
    </row>
    <row r="185" spans="1:15" ht="12.75">
      <c r="A185" s="249"/>
      <c r="B185" s="252"/>
      <c r="C185" s="740" t="s">
        <v>331</v>
      </c>
      <c r="D185" s="741"/>
      <c r="E185" s="253">
        <v>0</v>
      </c>
      <c r="F185" s="663"/>
      <c r="G185" s="254"/>
      <c r="H185" s="255"/>
      <c r="I185" s="250"/>
      <c r="J185" s="256"/>
      <c r="K185" s="250"/>
      <c r="M185" s="251" t="s">
        <v>331</v>
      </c>
      <c r="O185" s="240"/>
    </row>
    <row r="186" spans="1:15" ht="12.75">
      <c r="A186" s="249"/>
      <c r="B186" s="252"/>
      <c r="C186" s="740" t="s">
        <v>340</v>
      </c>
      <c r="D186" s="741"/>
      <c r="E186" s="253">
        <v>4</v>
      </c>
      <c r="F186" s="663"/>
      <c r="G186" s="254"/>
      <c r="H186" s="255"/>
      <c r="I186" s="250"/>
      <c r="J186" s="256"/>
      <c r="K186" s="250"/>
      <c r="M186" s="251" t="s">
        <v>340</v>
      </c>
      <c r="O186" s="240"/>
    </row>
    <row r="187" spans="1:80" ht="22.5">
      <c r="A187" s="241">
        <v>43</v>
      </c>
      <c r="B187" s="242" t="s">
        <v>438</v>
      </c>
      <c r="C187" s="243" t="s">
        <v>439</v>
      </c>
      <c r="D187" s="244" t="s">
        <v>151</v>
      </c>
      <c r="E187" s="245">
        <v>4</v>
      </c>
      <c r="F187" s="662"/>
      <c r="G187" s="246">
        <f>E187*F187</f>
        <v>0</v>
      </c>
      <c r="H187" s="247">
        <v>0.0022</v>
      </c>
      <c r="I187" s="248">
        <f>E187*H187</f>
        <v>0.0088</v>
      </c>
      <c r="J187" s="247">
        <v>0</v>
      </c>
      <c r="K187" s="248">
        <f>E187*J187</f>
        <v>0</v>
      </c>
      <c r="O187" s="240">
        <v>2</v>
      </c>
      <c r="AA187" s="213">
        <v>1</v>
      </c>
      <c r="AB187" s="213">
        <v>7</v>
      </c>
      <c r="AC187" s="213">
        <v>7</v>
      </c>
      <c r="AZ187" s="213">
        <v>2</v>
      </c>
      <c r="BA187" s="213">
        <f>IF(AZ187=1,G187,0)</f>
        <v>0</v>
      </c>
      <c r="BB187" s="213">
        <f>IF(AZ187=2,G187,0)</f>
        <v>0</v>
      </c>
      <c r="BC187" s="213">
        <f>IF(AZ187=3,G187,0)</f>
        <v>0</v>
      </c>
      <c r="BD187" s="213">
        <f>IF(AZ187=4,G187,0)</f>
        <v>0</v>
      </c>
      <c r="BE187" s="213">
        <f>IF(AZ187=5,G187,0)</f>
        <v>0</v>
      </c>
      <c r="CA187" s="240">
        <v>1</v>
      </c>
      <c r="CB187" s="240">
        <v>7</v>
      </c>
    </row>
    <row r="188" spans="1:15" ht="12.75">
      <c r="A188" s="249"/>
      <c r="B188" s="252"/>
      <c r="C188" s="740" t="s">
        <v>331</v>
      </c>
      <c r="D188" s="741"/>
      <c r="E188" s="253">
        <v>0</v>
      </c>
      <c r="F188" s="663"/>
      <c r="G188" s="254"/>
      <c r="H188" s="255"/>
      <c r="I188" s="250"/>
      <c r="J188" s="256"/>
      <c r="K188" s="250"/>
      <c r="M188" s="251" t="s">
        <v>331</v>
      </c>
      <c r="O188" s="240"/>
    </row>
    <row r="189" spans="1:15" ht="12.75">
      <c r="A189" s="249"/>
      <c r="B189" s="252"/>
      <c r="C189" s="740" t="s">
        <v>613</v>
      </c>
      <c r="D189" s="741"/>
      <c r="E189" s="253">
        <v>4</v>
      </c>
      <c r="F189" s="663"/>
      <c r="G189" s="254"/>
      <c r="H189" s="255"/>
      <c r="I189" s="250"/>
      <c r="J189" s="256"/>
      <c r="K189" s="250"/>
      <c r="M189" s="251" t="s">
        <v>613</v>
      </c>
      <c r="O189" s="240"/>
    </row>
    <row r="190" spans="1:80" ht="22.5">
      <c r="A190" s="241">
        <v>44</v>
      </c>
      <c r="B190" s="242" t="s">
        <v>441</v>
      </c>
      <c r="C190" s="243" t="s">
        <v>442</v>
      </c>
      <c r="D190" s="244" t="s">
        <v>151</v>
      </c>
      <c r="E190" s="245">
        <v>4</v>
      </c>
      <c r="F190" s="662"/>
      <c r="G190" s="246">
        <f>E190*F190</f>
        <v>0</v>
      </c>
      <c r="H190" s="247">
        <v>0.00023</v>
      </c>
      <c r="I190" s="248">
        <f>E190*H190</f>
        <v>0.00092</v>
      </c>
      <c r="J190" s="247">
        <v>0</v>
      </c>
      <c r="K190" s="248">
        <f>E190*J190</f>
        <v>0</v>
      </c>
      <c r="O190" s="240">
        <v>2</v>
      </c>
      <c r="AA190" s="213">
        <v>1</v>
      </c>
      <c r="AB190" s="213">
        <v>7</v>
      </c>
      <c r="AC190" s="213">
        <v>7</v>
      </c>
      <c r="AZ190" s="213">
        <v>2</v>
      </c>
      <c r="BA190" s="213">
        <f>IF(AZ190=1,G190,0)</f>
        <v>0</v>
      </c>
      <c r="BB190" s="213">
        <f>IF(AZ190=2,G190,0)</f>
        <v>0</v>
      </c>
      <c r="BC190" s="213">
        <f>IF(AZ190=3,G190,0)</f>
        <v>0</v>
      </c>
      <c r="BD190" s="213">
        <f>IF(AZ190=4,G190,0)</f>
        <v>0</v>
      </c>
      <c r="BE190" s="213">
        <f>IF(AZ190=5,G190,0)</f>
        <v>0</v>
      </c>
      <c r="CA190" s="240">
        <v>1</v>
      </c>
      <c r="CB190" s="240">
        <v>7</v>
      </c>
    </row>
    <row r="191" spans="1:15" ht="12.75">
      <c r="A191" s="249"/>
      <c r="B191" s="252"/>
      <c r="C191" s="740" t="s">
        <v>331</v>
      </c>
      <c r="D191" s="741"/>
      <c r="E191" s="253">
        <v>0</v>
      </c>
      <c r="F191" s="663"/>
      <c r="G191" s="254"/>
      <c r="H191" s="255"/>
      <c r="I191" s="250"/>
      <c r="J191" s="256"/>
      <c r="K191" s="250"/>
      <c r="M191" s="251" t="s">
        <v>331</v>
      </c>
      <c r="O191" s="240"/>
    </row>
    <row r="192" spans="1:15" ht="12.75">
      <c r="A192" s="249"/>
      <c r="B192" s="252"/>
      <c r="C192" s="740" t="s">
        <v>613</v>
      </c>
      <c r="D192" s="741"/>
      <c r="E192" s="253">
        <v>4</v>
      </c>
      <c r="F192" s="663"/>
      <c r="G192" s="254"/>
      <c r="H192" s="255"/>
      <c r="I192" s="250"/>
      <c r="J192" s="256"/>
      <c r="K192" s="250"/>
      <c r="M192" s="251" t="s">
        <v>613</v>
      </c>
      <c r="O192" s="240"/>
    </row>
    <row r="193" spans="1:80" ht="12.75">
      <c r="A193" s="241">
        <v>45</v>
      </c>
      <c r="B193" s="242" t="s">
        <v>443</v>
      </c>
      <c r="C193" s="243" t="s">
        <v>444</v>
      </c>
      <c r="D193" s="244" t="s">
        <v>246</v>
      </c>
      <c r="E193" s="245">
        <v>0.00972</v>
      </c>
      <c r="F193" s="662"/>
      <c r="G193" s="246">
        <f>E193*F193</f>
        <v>0</v>
      </c>
      <c r="H193" s="247">
        <v>0</v>
      </c>
      <c r="I193" s="248">
        <f>E193*H193</f>
        <v>0</v>
      </c>
      <c r="J193" s="247"/>
      <c r="K193" s="248">
        <f>E193*J193</f>
        <v>0</v>
      </c>
      <c r="O193" s="240">
        <v>2</v>
      </c>
      <c r="AA193" s="213">
        <v>7</v>
      </c>
      <c r="AB193" s="213">
        <v>1001</v>
      </c>
      <c r="AC193" s="213">
        <v>5</v>
      </c>
      <c r="AZ193" s="213">
        <v>2</v>
      </c>
      <c r="BA193" s="213">
        <f>IF(AZ193=1,G193,0)</f>
        <v>0</v>
      </c>
      <c r="BB193" s="213">
        <f>IF(AZ193=2,G193,0)</f>
        <v>0</v>
      </c>
      <c r="BC193" s="213">
        <f>IF(AZ193=3,G193,0)</f>
        <v>0</v>
      </c>
      <c r="BD193" s="213">
        <f>IF(AZ193=4,G193,0)</f>
        <v>0</v>
      </c>
      <c r="BE193" s="213">
        <f>IF(AZ193=5,G193,0)</f>
        <v>0</v>
      </c>
      <c r="CA193" s="240">
        <v>7</v>
      </c>
      <c r="CB193" s="240">
        <v>1001</v>
      </c>
    </row>
    <row r="194" spans="1:57" ht="12.75">
      <c r="A194" s="257"/>
      <c r="B194" s="258" t="s">
        <v>102</v>
      </c>
      <c r="C194" s="259" t="s">
        <v>431</v>
      </c>
      <c r="D194" s="260"/>
      <c r="E194" s="261"/>
      <c r="F194" s="664"/>
      <c r="G194" s="263">
        <f>SUM(G180:G193)</f>
        <v>0</v>
      </c>
      <c r="H194" s="264"/>
      <c r="I194" s="265">
        <f>SUM(I180:I193)</f>
        <v>0.009720000000000001</v>
      </c>
      <c r="J194" s="264"/>
      <c r="K194" s="265">
        <f>SUM(K180:K193)</f>
        <v>-0.0038507999999999997</v>
      </c>
      <c r="O194" s="240">
        <v>4</v>
      </c>
      <c r="BA194" s="266">
        <f>SUM(BA180:BA193)</f>
        <v>0</v>
      </c>
      <c r="BB194" s="266">
        <f>SUM(BB180:BB193)</f>
        <v>0</v>
      </c>
      <c r="BC194" s="266">
        <f>SUM(BC180:BC193)</f>
        <v>0</v>
      </c>
      <c r="BD194" s="266">
        <f>SUM(BD180:BD193)</f>
        <v>0</v>
      </c>
      <c r="BE194" s="266">
        <f>SUM(BE180:BE193)</f>
        <v>0</v>
      </c>
    </row>
    <row r="195" spans="1:15" ht="12.75">
      <c r="A195" s="230" t="s">
        <v>98</v>
      </c>
      <c r="B195" s="231" t="s">
        <v>445</v>
      </c>
      <c r="C195" s="232" t="s">
        <v>446</v>
      </c>
      <c r="D195" s="233"/>
      <c r="E195" s="234"/>
      <c r="F195" s="665"/>
      <c r="G195" s="235"/>
      <c r="H195" s="236"/>
      <c r="I195" s="237"/>
      <c r="J195" s="238"/>
      <c r="K195" s="239"/>
      <c r="O195" s="240">
        <v>1</v>
      </c>
    </row>
    <row r="196" spans="1:80" ht="12.75">
      <c r="A196" s="241">
        <v>46</v>
      </c>
      <c r="B196" s="242" t="s">
        <v>448</v>
      </c>
      <c r="C196" s="243" t="s">
        <v>449</v>
      </c>
      <c r="D196" s="244" t="s">
        <v>151</v>
      </c>
      <c r="E196" s="245">
        <v>0.4418</v>
      </c>
      <c r="F196" s="662"/>
      <c r="G196" s="246">
        <f>E196*F196</f>
        <v>0</v>
      </c>
      <c r="H196" s="247">
        <v>0</v>
      </c>
      <c r="I196" s="248">
        <f>E196*H196</f>
        <v>0</v>
      </c>
      <c r="J196" s="247">
        <v>-0.0022</v>
      </c>
      <c r="K196" s="248">
        <f>E196*J196</f>
        <v>-0.0009719600000000001</v>
      </c>
      <c r="O196" s="240">
        <v>2</v>
      </c>
      <c r="AA196" s="213">
        <v>1</v>
      </c>
      <c r="AB196" s="213">
        <v>7</v>
      </c>
      <c r="AC196" s="213">
        <v>7</v>
      </c>
      <c r="AZ196" s="213">
        <v>2</v>
      </c>
      <c r="BA196" s="213">
        <f>IF(AZ196=1,G196,0)</f>
        <v>0</v>
      </c>
      <c r="BB196" s="213">
        <f>IF(AZ196=2,G196,0)</f>
        <v>0</v>
      </c>
      <c r="BC196" s="213">
        <f>IF(AZ196=3,G196,0)</f>
        <v>0</v>
      </c>
      <c r="BD196" s="213">
        <f>IF(AZ196=4,G196,0)</f>
        <v>0</v>
      </c>
      <c r="BE196" s="213">
        <f>IF(AZ196=5,G196,0)</f>
        <v>0</v>
      </c>
      <c r="CA196" s="240">
        <v>1</v>
      </c>
      <c r="CB196" s="240">
        <v>7</v>
      </c>
    </row>
    <row r="197" spans="1:15" ht="12.75">
      <c r="A197" s="249"/>
      <c r="B197" s="252"/>
      <c r="C197" s="740" t="s">
        <v>331</v>
      </c>
      <c r="D197" s="741"/>
      <c r="E197" s="253">
        <v>0</v>
      </c>
      <c r="F197" s="663"/>
      <c r="G197" s="254"/>
      <c r="H197" s="255"/>
      <c r="I197" s="250"/>
      <c r="J197" s="256"/>
      <c r="K197" s="250"/>
      <c r="M197" s="251" t="s">
        <v>331</v>
      </c>
      <c r="O197" s="240"/>
    </row>
    <row r="198" spans="1:15" ht="12.75">
      <c r="A198" s="249"/>
      <c r="B198" s="252"/>
      <c r="C198" s="740" t="s">
        <v>612</v>
      </c>
      <c r="D198" s="741"/>
      <c r="E198" s="253">
        <v>0.4418</v>
      </c>
      <c r="F198" s="663"/>
      <c r="G198" s="254"/>
      <c r="H198" s="255"/>
      <c r="I198" s="250"/>
      <c r="J198" s="256"/>
      <c r="K198" s="250"/>
      <c r="M198" s="251" t="s">
        <v>612</v>
      </c>
      <c r="O198" s="240"/>
    </row>
    <row r="199" spans="1:80" ht="12.75">
      <c r="A199" s="241">
        <v>47</v>
      </c>
      <c r="B199" s="242" t="s">
        <v>452</v>
      </c>
      <c r="C199" s="243" t="s">
        <v>453</v>
      </c>
      <c r="D199" s="244" t="s">
        <v>151</v>
      </c>
      <c r="E199" s="245">
        <v>0.72</v>
      </c>
      <c r="F199" s="662"/>
      <c r="G199" s="246">
        <f>E199*F199</f>
        <v>0</v>
      </c>
      <c r="H199" s="247">
        <v>0.00033</v>
      </c>
      <c r="I199" s="248">
        <f>E199*H199</f>
        <v>0.0002376</v>
      </c>
      <c r="J199" s="247">
        <v>0</v>
      </c>
      <c r="K199" s="248">
        <f>E199*J199</f>
        <v>0</v>
      </c>
      <c r="O199" s="240">
        <v>2</v>
      </c>
      <c r="AA199" s="213">
        <v>1</v>
      </c>
      <c r="AB199" s="213">
        <v>7</v>
      </c>
      <c r="AC199" s="213">
        <v>7</v>
      </c>
      <c r="AZ199" s="213">
        <v>2</v>
      </c>
      <c r="BA199" s="213">
        <f>IF(AZ199=1,G199,0)</f>
        <v>0</v>
      </c>
      <c r="BB199" s="213">
        <f>IF(AZ199=2,G199,0)</f>
        <v>0</v>
      </c>
      <c r="BC199" s="213">
        <f>IF(AZ199=3,G199,0)</f>
        <v>0</v>
      </c>
      <c r="BD199" s="213">
        <f>IF(AZ199=4,G199,0)</f>
        <v>0</v>
      </c>
      <c r="BE199" s="213">
        <f>IF(AZ199=5,G199,0)</f>
        <v>0</v>
      </c>
      <c r="CA199" s="240">
        <v>1</v>
      </c>
      <c r="CB199" s="240">
        <v>7</v>
      </c>
    </row>
    <row r="200" spans="1:15" ht="12.75">
      <c r="A200" s="249"/>
      <c r="B200" s="252"/>
      <c r="C200" s="740" t="s">
        <v>331</v>
      </c>
      <c r="D200" s="741"/>
      <c r="E200" s="253">
        <v>0</v>
      </c>
      <c r="F200" s="663"/>
      <c r="G200" s="254"/>
      <c r="H200" s="255"/>
      <c r="I200" s="250"/>
      <c r="J200" s="256"/>
      <c r="K200" s="250"/>
      <c r="M200" s="251" t="s">
        <v>331</v>
      </c>
      <c r="O200" s="240"/>
    </row>
    <row r="201" spans="1:15" ht="12.75">
      <c r="A201" s="249"/>
      <c r="B201" s="252"/>
      <c r="C201" s="740" t="s">
        <v>614</v>
      </c>
      <c r="D201" s="741"/>
      <c r="E201" s="253">
        <v>0.72</v>
      </c>
      <c r="F201" s="663"/>
      <c r="G201" s="254"/>
      <c r="H201" s="255"/>
      <c r="I201" s="250"/>
      <c r="J201" s="256"/>
      <c r="K201" s="250"/>
      <c r="M201" s="251" t="s">
        <v>614</v>
      </c>
      <c r="O201" s="240"/>
    </row>
    <row r="202" spans="1:80" ht="12.75">
      <c r="A202" s="241">
        <v>48</v>
      </c>
      <c r="B202" s="242" t="s">
        <v>455</v>
      </c>
      <c r="C202" s="243" t="s">
        <v>456</v>
      </c>
      <c r="D202" s="244" t="s">
        <v>164</v>
      </c>
      <c r="E202" s="245">
        <v>0.2059</v>
      </c>
      <c r="F202" s="662"/>
      <c r="G202" s="246">
        <f>E202*F202</f>
        <v>0</v>
      </c>
      <c r="H202" s="247">
        <v>0.025</v>
      </c>
      <c r="I202" s="248">
        <f>E202*H202</f>
        <v>0.0051475</v>
      </c>
      <c r="J202" s="247"/>
      <c r="K202" s="248">
        <f>E202*J202</f>
        <v>0</v>
      </c>
      <c r="O202" s="240">
        <v>2</v>
      </c>
      <c r="AA202" s="213">
        <v>3</v>
      </c>
      <c r="AB202" s="213">
        <v>7</v>
      </c>
      <c r="AC202" s="213">
        <v>28375705</v>
      </c>
      <c r="AZ202" s="213">
        <v>2</v>
      </c>
      <c r="BA202" s="213">
        <f>IF(AZ202=1,G202,0)</f>
        <v>0</v>
      </c>
      <c r="BB202" s="213">
        <f>IF(AZ202=2,G202,0)</f>
        <v>0</v>
      </c>
      <c r="BC202" s="213">
        <f>IF(AZ202=3,G202,0)</f>
        <v>0</v>
      </c>
      <c r="BD202" s="213">
        <f>IF(AZ202=4,G202,0)</f>
        <v>0</v>
      </c>
      <c r="BE202" s="213">
        <f>IF(AZ202=5,G202,0)</f>
        <v>0</v>
      </c>
      <c r="CA202" s="240">
        <v>3</v>
      </c>
      <c r="CB202" s="240">
        <v>7</v>
      </c>
    </row>
    <row r="203" spans="1:15" ht="12.75">
      <c r="A203" s="249"/>
      <c r="B203" s="252"/>
      <c r="C203" s="740" t="s">
        <v>331</v>
      </c>
      <c r="D203" s="741"/>
      <c r="E203" s="253">
        <v>0</v>
      </c>
      <c r="F203" s="663"/>
      <c r="G203" s="254"/>
      <c r="H203" s="255"/>
      <c r="I203" s="250"/>
      <c r="J203" s="256"/>
      <c r="K203" s="250"/>
      <c r="M203" s="251" t="s">
        <v>331</v>
      </c>
      <c r="O203" s="240"/>
    </row>
    <row r="204" spans="1:15" ht="12.75">
      <c r="A204" s="249"/>
      <c r="B204" s="252"/>
      <c r="C204" s="740" t="s">
        <v>615</v>
      </c>
      <c r="D204" s="741"/>
      <c r="E204" s="253">
        <v>0.2059</v>
      </c>
      <c r="F204" s="663"/>
      <c r="G204" s="254"/>
      <c r="H204" s="255"/>
      <c r="I204" s="250"/>
      <c r="J204" s="256"/>
      <c r="K204" s="250"/>
      <c r="M204" s="251" t="s">
        <v>615</v>
      </c>
      <c r="O204" s="240"/>
    </row>
    <row r="205" spans="1:80" ht="12.75">
      <c r="A205" s="241">
        <v>49</v>
      </c>
      <c r="B205" s="242" t="s">
        <v>458</v>
      </c>
      <c r="C205" s="243" t="s">
        <v>459</v>
      </c>
      <c r="D205" s="244" t="s">
        <v>246</v>
      </c>
      <c r="E205" s="245">
        <v>0.0053851</v>
      </c>
      <c r="F205" s="662"/>
      <c r="G205" s="246">
        <f>E205*F205</f>
        <v>0</v>
      </c>
      <c r="H205" s="247">
        <v>0</v>
      </c>
      <c r="I205" s="248">
        <f>E205*H205</f>
        <v>0</v>
      </c>
      <c r="J205" s="247"/>
      <c r="K205" s="248">
        <f>E205*J205</f>
        <v>0</v>
      </c>
      <c r="O205" s="240">
        <v>2</v>
      </c>
      <c r="AA205" s="213">
        <v>7</v>
      </c>
      <c r="AB205" s="213">
        <v>1001</v>
      </c>
      <c r="AC205" s="213">
        <v>5</v>
      </c>
      <c r="AZ205" s="213">
        <v>2</v>
      </c>
      <c r="BA205" s="213">
        <f>IF(AZ205=1,G205,0)</f>
        <v>0</v>
      </c>
      <c r="BB205" s="213">
        <f>IF(AZ205=2,G205,0)</f>
        <v>0</v>
      </c>
      <c r="BC205" s="213">
        <f>IF(AZ205=3,G205,0)</f>
        <v>0</v>
      </c>
      <c r="BD205" s="213">
        <f>IF(AZ205=4,G205,0)</f>
        <v>0</v>
      </c>
      <c r="BE205" s="213">
        <f>IF(AZ205=5,G205,0)</f>
        <v>0</v>
      </c>
      <c r="CA205" s="240">
        <v>7</v>
      </c>
      <c r="CB205" s="240">
        <v>1001</v>
      </c>
    </row>
    <row r="206" spans="1:57" ht="12.75">
      <c r="A206" s="257"/>
      <c r="B206" s="258" t="s">
        <v>102</v>
      </c>
      <c r="C206" s="259" t="s">
        <v>447</v>
      </c>
      <c r="D206" s="260"/>
      <c r="E206" s="261"/>
      <c r="F206" s="664"/>
      <c r="G206" s="263">
        <f>SUM(G195:G205)</f>
        <v>0</v>
      </c>
      <c r="H206" s="264"/>
      <c r="I206" s="265">
        <f>SUM(I195:I205)</f>
        <v>0.0053851</v>
      </c>
      <c r="J206" s="264"/>
      <c r="K206" s="265">
        <f>SUM(K195:K205)</f>
        <v>-0.0009719600000000001</v>
      </c>
      <c r="O206" s="240">
        <v>4</v>
      </c>
      <c r="BA206" s="266">
        <f>SUM(BA195:BA205)</f>
        <v>0</v>
      </c>
      <c r="BB206" s="266">
        <f>SUM(BB195:BB205)</f>
        <v>0</v>
      </c>
      <c r="BC206" s="266">
        <f>SUM(BC195:BC205)</f>
        <v>0</v>
      </c>
      <c r="BD206" s="266">
        <f>SUM(BD195:BD205)</f>
        <v>0</v>
      </c>
      <c r="BE206" s="266">
        <f>SUM(BE195:BE205)</f>
        <v>0</v>
      </c>
    </row>
    <row r="207" spans="1:15" ht="12.75">
      <c r="A207" s="230" t="s">
        <v>98</v>
      </c>
      <c r="B207" s="231" t="s">
        <v>460</v>
      </c>
      <c r="C207" s="232" t="s">
        <v>461</v>
      </c>
      <c r="D207" s="233"/>
      <c r="E207" s="234"/>
      <c r="F207" s="665"/>
      <c r="G207" s="235"/>
      <c r="H207" s="236"/>
      <c r="I207" s="237"/>
      <c r="J207" s="238"/>
      <c r="K207" s="239"/>
      <c r="O207" s="240">
        <v>1</v>
      </c>
    </row>
    <row r="208" spans="1:80" ht="12.75">
      <c r="A208" s="241">
        <v>50</v>
      </c>
      <c r="B208" s="242" t="s">
        <v>616</v>
      </c>
      <c r="C208" s="243" t="s">
        <v>617</v>
      </c>
      <c r="D208" s="244" t="s">
        <v>114</v>
      </c>
      <c r="E208" s="245">
        <v>2</v>
      </c>
      <c r="F208" s="662"/>
      <c r="G208" s="246">
        <f>E208*F208</f>
        <v>0</v>
      </c>
      <c r="H208" s="247">
        <v>0</v>
      </c>
      <c r="I208" s="248">
        <f>E208*H208</f>
        <v>0</v>
      </c>
      <c r="J208" s="247">
        <v>0</v>
      </c>
      <c r="K208" s="248">
        <f>E208*J208</f>
        <v>0</v>
      </c>
      <c r="O208" s="240">
        <v>2</v>
      </c>
      <c r="AA208" s="213">
        <v>1</v>
      </c>
      <c r="AB208" s="213">
        <v>7</v>
      </c>
      <c r="AC208" s="213">
        <v>7</v>
      </c>
      <c r="AZ208" s="213">
        <v>2</v>
      </c>
      <c r="BA208" s="213">
        <f>IF(AZ208=1,G208,0)</f>
        <v>0</v>
      </c>
      <c r="BB208" s="213">
        <f>IF(AZ208=2,G208,0)</f>
        <v>0</v>
      </c>
      <c r="BC208" s="213">
        <f>IF(AZ208=3,G208,0)</f>
        <v>0</v>
      </c>
      <c r="BD208" s="213">
        <f>IF(AZ208=4,G208,0)</f>
        <v>0</v>
      </c>
      <c r="BE208" s="213">
        <f>IF(AZ208=5,G208,0)</f>
        <v>0</v>
      </c>
      <c r="CA208" s="240">
        <v>1</v>
      </c>
      <c r="CB208" s="240">
        <v>7</v>
      </c>
    </row>
    <row r="209" spans="1:15" ht="12.75">
      <c r="A209" s="249"/>
      <c r="B209" s="252"/>
      <c r="C209" s="740" t="s">
        <v>331</v>
      </c>
      <c r="D209" s="741"/>
      <c r="E209" s="253">
        <v>0</v>
      </c>
      <c r="F209" s="663"/>
      <c r="G209" s="254"/>
      <c r="H209" s="255"/>
      <c r="I209" s="250"/>
      <c r="J209" s="256"/>
      <c r="K209" s="250"/>
      <c r="M209" s="251" t="s">
        <v>331</v>
      </c>
      <c r="O209" s="240"/>
    </row>
    <row r="210" spans="1:15" ht="12.75">
      <c r="A210" s="249"/>
      <c r="B210" s="252"/>
      <c r="C210" s="740" t="s">
        <v>568</v>
      </c>
      <c r="D210" s="741"/>
      <c r="E210" s="253">
        <v>2</v>
      </c>
      <c r="F210" s="663"/>
      <c r="G210" s="254"/>
      <c r="H210" s="255"/>
      <c r="I210" s="250"/>
      <c r="J210" s="256"/>
      <c r="K210" s="250"/>
      <c r="M210" s="251" t="s">
        <v>568</v>
      </c>
      <c r="O210" s="240"/>
    </row>
    <row r="211" spans="1:80" ht="12.75">
      <c r="A211" s="241">
        <v>51</v>
      </c>
      <c r="B211" s="242" t="s">
        <v>618</v>
      </c>
      <c r="C211" s="243" t="s">
        <v>619</v>
      </c>
      <c r="D211" s="244" t="s">
        <v>114</v>
      </c>
      <c r="E211" s="245">
        <v>2</v>
      </c>
      <c r="F211" s="662"/>
      <c r="G211" s="246">
        <f>E211*F211</f>
        <v>0</v>
      </c>
      <c r="H211" s="247">
        <v>0</v>
      </c>
      <c r="I211" s="248">
        <f>E211*H211</f>
        <v>0</v>
      </c>
      <c r="J211" s="247">
        <v>0</v>
      </c>
      <c r="K211" s="248">
        <f>E211*J211</f>
        <v>0</v>
      </c>
      <c r="O211" s="240">
        <v>2</v>
      </c>
      <c r="AA211" s="213">
        <v>1</v>
      </c>
      <c r="AB211" s="213">
        <v>7</v>
      </c>
      <c r="AC211" s="213">
        <v>7</v>
      </c>
      <c r="AZ211" s="213">
        <v>2</v>
      </c>
      <c r="BA211" s="213">
        <f>IF(AZ211=1,G211,0)</f>
        <v>0</v>
      </c>
      <c r="BB211" s="213">
        <f>IF(AZ211=2,G211,0)</f>
        <v>0</v>
      </c>
      <c r="BC211" s="213">
        <f>IF(AZ211=3,G211,0)</f>
        <v>0</v>
      </c>
      <c r="BD211" s="213">
        <f>IF(AZ211=4,G211,0)</f>
        <v>0</v>
      </c>
      <c r="BE211" s="213">
        <f>IF(AZ211=5,G211,0)</f>
        <v>0</v>
      </c>
      <c r="CA211" s="240">
        <v>1</v>
      </c>
      <c r="CB211" s="240">
        <v>7</v>
      </c>
    </row>
    <row r="212" spans="1:15" ht="12.75">
      <c r="A212" s="249"/>
      <c r="B212" s="252"/>
      <c r="C212" s="740" t="s">
        <v>331</v>
      </c>
      <c r="D212" s="741"/>
      <c r="E212" s="253">
        <v>0</v>
      </c>
      <c r="F212" s="663"/>
      <c r="G212" s="254"/>
      <c r="H212" s="255"/>
      <c r="I212" s="250"/>
      <c r="J212" s="256"/>
      <c r="K212" s="250"/>
      <c r="M212" s="251" t="s">
        <v>331</v>
      </c>
      <c r="O212" s="240"/>
    </row>
    <row r="213" spans="1:15" ht="12.75">
      <c r="A213" s="249"/>
      <c r="B213" s="252"/>
      <c r="C213" s="740" t="s">
        <v>568</v>
      </c>
      <c r="D213" s="741"/>
      <c r="E213" s="253">
        <v>2</v>
      </c>
      <c r="F213" s="663"/>
      <c r="G213" s="254"/>
      <c r="H213" s="255"/>
      <c r="I213" s="250"/>
      <c r="J213" s="256"/>
      <c r="K213" s="250"/>
      <c r="M213" s="251" t="s">
        <v>568</v>
      </c>
      <c r="O213" s="240"/>
    </row>
    <row r="214" spans="1:80" ht="22.5">
      <c r="A214" s="241">
        <v>52</v>
      </c>
      <c r="B214" s="242" t="s">
        <v>620</v>
      </c>
      <c r="C214" s="243" t="s">
        <v>621</v>
      </c>
      <c r="D214" s="244" t="s">
        <v>114</v>
      </c>
      <c r="E214" s="245">
        <v>1</v>
      </c>
      <c r="F214" s="662"/>
      <c r="G214" s="246">
        <f>E214*F214</f>
        <v>0</v>
      </c>
      <c r="H214" s="247">
        <v>0.0009</v>
      </c>
      <c r="I214" s="248">
        <f>E214*H214</f>
        <v>0.0009</v>
      </c>
      <c r="J214" s="247"/>
      <c r="K214" s="248">
        <f>E214*J214</f>
        <v>0</v>
      </c>
      <c r="O214" s="240">
        <v>2</v>
      </c>
      <c r="AA214" s="213">
        <v>12</v>
      </c>
      <c r="AB214" s="213">
        <v>0</v>
      </c>
      <c r="AC214" s="213">
        <v>60</v>
      </c>
      <c r="AZ214" s="213">
        <v>2</v>
      </c>
      <c r="BA214" s="213">
        <f>IF(AZ214=1,G214,0)</f>
        <v>0</v>
      </c>
      <c r="BB214" s="213">
        <f>IF(AZ214=2,G214,0)</f>
        <v>0</v>
      </c>
      <c r="BC214" s="213">
        <f>IF(AZ214=3,G214,0)</f>
        <v>0</v>
      </c>
      <c r="BD214" s="213">
        <f>IF(AZ214=4,G214,0)</f>
        <v>0</v>
      </c>
      <c r="BE214" s="213">
        <f>IF(AZ214=5,G214,0)</f>
        <v>0</v>
      </c>
      <c r="CA214" s="240">
        <v>12</v>
      </c>
      <c r="CB214" s="240">
        <v>0</v>
      </c>
    </row>
    <row r="215" spans="1:15" ht="12.75">
      <c r="A215" s="249"/>
      <c r="B215" s="252"/>
      <c r="C215" s="740" t="s">
        <v>465</v>
      </c>
      <c r="D215" s="741"/>
      <c r="E215" s="253">
        <v>0</v>
      </c>
      <c r="F215" s="663"/>
      <c r="G215" s="254"/>
      <c r="H215" s="255"/>
      <c r="I215" s="250"/>
      <c r="J215" s="256"/>
      <c r="K215" s="250"/>
      <c r="M215" s="251">
        <v>0</v>
      </c>
      <c r="O215" s="240"/>
    </row>
    <row r="216" spans="1:15" ht="12.75">
      <c r="A216" s="249"/>
      <c r="B216" s="252"/>
      <c r="C216" s="740" t="s">
        <v>331</v>
      </c>
      <c r="D216" s="741"/>
      <c r="E216" s="253">
        <v>0</v>
      </c>
      <c r="F216" s="663"/>
      <c r="G216" s="254"/>
      <c r="H216" s="255"/>
      <c r="I216" s="250"/>
      <c r="J216" s="256"/>
      <c r="K216" s="250"/>
      <c r="M216" s="251" t="s">
        <v>331</v>
      </c>
      <c r="O216" s="240"/>
    </row>
    <row r="217" spans="1:15" ht="12.75">
      <c r="A217" s="249"/>
      <c r="B217" s="252"/>
      <c r="C217" s="740" t="s">
        <v>581</v>
      </c>
      <c r="D217" s="741"/>
      <c r="E217" s="253">
        <v>1</v>
      </c>
      <c r="F217" s="663"/>
      <c r="G217" s="254"/>
      <c r="H217" s="255"/>
      <c r="I217" s="250"/>
      <c r="J217" s="256"/>
      <c r="K217" s="250"/>
      <c r="M217" s="251" t="s">
        <v>581</v>
      </c>
      <c r="O217" s="240"/>
    </row>
    <row r="218" spans="1:80" ht="22.5">
      <c r="A218" s="241">
        <v>53</v>
      </c>
      <c r="B218" s="242" t="s">
        <v>622</v>
      </c>
      <c r="C218" s="243" t="s">
        <v>623</v>
      </c>
      <c r="D218" s="244" t="s">
        <v>114</v>
      </c>
      <c r="E218" s="245">
        <v>1</v>
      </c>
      <c r="F218" s="662"/>
      <c r="G218" s="246">
        <f>E218*F218</f>
        <v>0</v>
      </c>
      <c r="H218" s="247">
        <v>0.0009</v>
      </c>
      <c r="I218" s="248">
        <f>E218*H218</f>
        <v>0.0009</v>
      </c>
      <c r="J218" s="247"/>
      <c r="K218" s="248">
        <f>E218*J218</f>
        <v>0</v>
      </c>
      <c r="O218" s="240">
        <v>2</v>
      </c>
      <c r="AA218" s="213">
        <v>12</v>
      </c>
      <c r="AB218" s="213">
        <v>0</v>
      </c>
      <c r="AC218" s="213">
        <v>80</v>
      </c>
      <c r="AZ218" s="213">
        <v>2</v>
      </c>
      <c r="BA218" s="213">
        <f>IF(AZ218=1,G218,0)</f>
        <v>0</v>
      </c>
      <c r="BB218" s="213">
        <f>IF(AZ218=2,G218,0)</f>
        <v>0</v>
      </c>
      <c r="BC218" s="213">
        <f>IF(AZ218=3,G218,0)</f>
        <v>0</v>
      </c>
      <c r="BD218" s="213">
        <f>IF(AZ218=4,G218,0)</f>
        <v>0</v>
      </c>
      <c r="BE218" s="213">
        <f>IF(AZ218=5,G218,0)</f>
        <v>0</v>
      </c>
      <c r="CA218" s="240">
        <v>12</v>
      </c>
      <c r="CB218" s="240">
        <v>0</v>
      </c>
    </row>
    <row r="219" spans="1:15" ht="12.75">
      <c r="A219" s="249"/>
      <c r="B219" s="252"/>
      <c r="C219" s="740" t="s">
        <v>331</v>
      </c>
      <c r="D219" s="741"/>
      <c r="E219" s="253">
        <v>0</v>
      </c>
      <c r="F219" s="663"/>
      <c r="G219" s="254"/>
      <c r="H219" s="255"/>
      <c r="I219" s="250"/>
      <c r="J219" s="256"/>
      <c r="K219" s="250"/>
      <c r="M219" s="251" t="s">
        <v>331</v>
      </c>
      <c r="O219" s="240"/>
    </row>
    <row r="220" spans="1:15" ht="12.75">
      <c r="A220" s="249"/>
      <c r="B220" s="252"/>
      <c r="C220" s="740" t="s">
        <v>580</v>
      </c>
      <c r="D220" s="741"/>
      <c r="E220" s="253">
        <v>1</v>
      </c>
      <c r="F220" s="663"/>
      <c r="G220" s="254"/>
      <c r="H220" s="255"/>
      <c r="I220" s="250"/>
      <c r="J220" s="256"/>
      <c r="K220" s="250"/>
      <c r="M220" s="251" t="s">
        <v>580</v>
      </c>
      <c r="O220" s="240"/>
    </row>
    <row r="221" spans="1:80" ht="12.75">
      <c r="A221" s="241">
        <v>54</v>
      </c>
      <c r="B221" s="242" t="s">
        <v>624</v>
      </c>
      <c r="C221" s="243" t="s">
        <v>625</v>
      </c>
      <c r="D221" s="244" t="s">
        <v>114</v>
      </c>
      <c r="E221" s="245">
        <v>2</v>
      </c>
      <c r="F221" s="662"/>
      <c r="G221" s="246">
        <f>E221*F221</f>
        <v>0</v>
      </c>
      <c r="H221" s="247">
        <v>0.00075</v>
      </c>
      <c r="I221" s="248">
        <f>E221*H221</f>
        <v>0.0015</v>
      </c>
      <c r="J221" s="247"/>
      <c r="K221" s="248">
        <f>E221*J221</f>
        <v>0</v>
      </c>
      <c r="O221" s="240">
        <v>2</v>
      </c>
      <c r="AA221" s="213">
        <v>3</v>
      </c>
      <c r="AB221" s="213">
        <v>7</v>
      </c>
      <c r="AC221" s="213">
        <v>549145991</v>
      </c>
      <c r="AZ221" s="213">
        <v>2</v>
      </c>
      <c r="BA221" s="213">
        <f>IF(AZ221=1,G221,0)</f>
        <v>0</v>
      </c>
      <c r="BB221" s="213">
        <f>IF(AZ221=2,G221,0)</f>
        <v>0</v>
      </c>
      <c r="BC221" s="213">
        <f>IF(AZ221=3,G221,0)</f>
        <v>0</v>
      </c>
      <c r="BD221" s="213">
        <f>IF(AZ221=4,G221,0)</f>
        <v>0</v>
      </c>
      <c r="BE221" s="213">
        <f>IF(AZ221=5,G221,0)</f>
        <v>0</v>
      </c>
      <c r="CA221" s="240">
        <v>3</v>
      </c>
      <c r="CB221" s="240">
        <v>7</v>
      </c>
    </row>
    <row r="222" spans="1:15" ht="12.75">
      <c r="A222" s="249"/>
      <c r="B222" s="252"/>
      <c r="C222" s="740" t="s">
        <v>331</v>
      </c>
      <c r="D222" s="741"/>
      <c r="E222" s="253">
        <v>0</v>
      </c>
      <c r="F222" s="663"/>
      <c r="G222" s="254"/>
      <c r="H222" s="255"/>
      <c r="I222" s="250"/>
      <c r="J222" s="256"/>
      <c r="K222" s="250"/>
      <c r="M222" s="251" t="s">
        <v>331</v>
      </c>
      <c r="O222" s="240"/>
    </row>
    <row r="223" spans="1:15" ht="12.75">
      <c r="A223" s="249"/>
      <c r="B223" s="252"/>
      <c r="C223" s="740" t="s">
        <v>568</v>
      </c>
      <c r="D223" s="741"/>
      <c r="E223" s="253">
        <v>2</v>
      </c>
      <c r="F223" s="663"/>
      <c r="G223" s="254"/>
      <c r="H223" s="255"/>
      <c r="I223" s="250"/>
      <c r="J223" s="256"/>
      <c r="K223" s="250"/>
      <c r="M223" s="251" t="s">
        <v>568</v>
      </c>
      <c r="O223" s="240"/>
    </row>
    <row r="224" spans="1:80" ht="12.75">
      <c r="A224" s="241">
        <v>55</v>
      </c>
      <c r="B224" s="242" t="s">
        <v>626</v>
      </c>
      <c r="C224" s="243" t="s">
        <v>627</v>
      </c>
      <c r="D224" s="244" t="s">
        <v>114</v>
      </c>
      <c r="E224" s="245">
        <v>2</v>
      </c>
      <c r="F224" s="662"/>
      <c r="G224" s="246">
        <f>E224*F224</f>
        <v>0</v>
      </c>
      <c r="H224" s="247">
        <v>0.0175</v>
      </c>
      <c r="I224" s="248">
        <f>E224*H224</f>
        <v>0.035</v>
      </c>
      <c r="J224" s="247"/>
      <c r="K224" s="248">
        <f>E224*J224</f>
        <v>0</v>
      </c>
      <c r="O224" s="240">
        <v>2</v>
      </c>
      <c r="AA224" s="213">
        <v>3</v>
      </c>
      <c r="AB224" s="213">
        <v>7</v>
      </c>
      <c r="AC224" s="213">
        <v>611602181</v>
      </c>
      <c r="AZ224" s="213">
        <v>2</v>
      </c>
      <c r="BA224" s="213">
        <f>IF(AZ224=1,G224,0)</f>
        <v>0</v>
      </c>
      <c r="BB224" s="213">
        <f>IF(AZ224=2,G224,0)</f>
        <v>0</v>
      </c>
      <c r="BC224" s="213">
        <f>IF(AZ224=3,G224,0)</f>
        <v>0</v>
      </c>
      <c r="BD224" s="213">
        <f>IF(AZ224=4,G224,0)</f>
        <v>0</v>
      </c>
      <c r="BE224" s="213">
        <f>IF(AZ224=5,G224,0)</f>
        <v>0</v>
      </c>
      <c r="CA224" s="240">
        <v>3</v>
      </c>
      <c r="CB224" s="240">
        <v>7</v>
      </c>
    </row>
    <row r="225" spans="1:15" ht="12.75">
      <c r="A225" s="249"/>
      <c r="B225" s="252"/>
      <c r="C225" s="740" t="s">
        <v>331</v>
      </c>
      <c r="D225" s="741"/>
      <c r="E225" s="253">
        <v>0</v>
      </c>
      <c r="F225" s="663"/>
      <c r="G225" s="254"/>
      <c r="H225" s="255"/>
      <c r="I225" s="250"/>
      <c r="J225" s="256"/>
      <c r="K225" s="250"/>
      <c r="M225" s="251" t="s">
        <v>331</v>
      </c>
      <c r="O225" s="240"/>
    </row>
    <row r="226" spans="1:15" ht="12.75">
      <c r="A226" s="249"/>
      <c r="B226" s="252"/>
      <c r="C226" s="740" t="s">
        <v>568</v>
      </c>
      <c r="D226" s="741"/>
      <c r="E226" s="253">
        <v>2</v>
      </c>
      <c r="F226" s="663"/>
      <c r="G226" s="254"/>
      <c r="H226" s="255"/>
      <c r="I226" s="250"/>
      <c r="J226" s="256"/>
      <c r="K226" s="250"/>
      <c r="M226" s="251" t="s">
        <v>568</v>
      </c>
      <c r="O226" s="240"/>
    </row>
    <row r="227" spans="1:80" ht="12.75">
      <c r="A227" s="241">
        <v>56</v>
      </c>
      <c r="B227" s="242" t="s">
        <v>628</v>
      </c>
      <c r="C227" s="243" t="s">
        <v>629</v>
      </c>
      <c r="D227" s="244" t="s">
        <v>246</v>
      </c>
      <c r="E227" s="245">
        <v>0.0383</v>
      </c>
      <c r="F227" s="662"/>
      <c r="G227" s="246">
        <f>E227*F227</f>
        <v>0</v>
      </c>
      <c r="H227" s="247">
        <v>0</v>
      </c>
      <c r="I227" s="248">
        <f>E227*H227</f>
        <v>0</v>
      </c>
      <c r="J227" s="247"/>
      <c r="K227" s="248">
        <f>E227*J227</f>
        <v>0</v>
      </c>
      <c r="O227" s="240">
        <v>2</v>
      </c>
      <c r="AA227" s="213">
        <v>7</v>
      </c>
      <c r="AB227" s="213">
        <v>1001</v>
      </c>
      <c r="AC227" s="213">
        <v>5</v>
      </c>
      <c r="AZ227" s="213">
        <v>2</v>
      </c>
      <c r="BA227" s="213">
        <f>IF(AZ227=1,G227,0)</f>
        <v>0</v>
      </c>
      <c r="BB227" s="213">
        <f>IF(AZ227=2,G227,0)</f>
        <v>0</v>
      </c>
      <c r="BC227" s="213">
        <f>IF(AZ227=3,G227,0)</f>
        <v>0</v>
      </c>
      <c r="BD227" s="213">
        <f>IF(AZ227=4,G227,0)</f>
        <v>0</v>
      </c>
      <c r="BE227" s="213">
        <f>IF(AZ227=5,G227,0)</f>
        <v>0</v>
      </c>
      <c r="CA227" s="240">
        <v>7</v>
      </c>
      <c r="CB227" s="240">
        <v>1001</v>
      </c>
    </row>
    <row r="228" spans="1:57" ht="12.75">
      <c r="A228" s="257"/>
      <c r="B228" s="258" t="s">
        <v>102</v>
      </c>
      <c r="C228" s="259" t="s">
        <v>462</v>
      </c>
      <c r="D228" s="260"/>
      <c r="E228" s="261"/>
      <c r="F228" s="664"/>
      <c r="G228" s="263">
        <f>SUM(G207:G227)</f>
        <v>0</v>
      </c>
      <c r="H228" s="264"/>
      <c r="I228" s="265">
        <f>SUM(I207:I227)</f>
        <v>0.0383</v>
      </c>
      <c r="J228" s="264"/>
      <c r="K228" s="265">
        <f>SUM(K207:K227)</f>
        <v>0</v>
      </c>
      <c r="O228" s="240">
        <v>4</v>
      </c>
      <c r="BA228" s="266">
        <f>SUM(BA207:BA227)</f>
        <v>0</v>
      </c>
      <c r="BB228" s="266">
        <f>SUM(BB207:BB227)</f>
        <v>0</v>
      </c>
      <c r="BC228" s="266">
        <f>SUM(BC207:BC227)</f>
        <v>0</v>
      </c>
      <c r="BD228" s="266">
        <f>SUM(BD207:BD227)</f>
        <v>0</v>
      </c>
      <c r="BE228" s="266">
        <f>SUM(BE207:BE227)</f>
        <v>0</v>
      </c>
    </row>
    <row r="229" spans="1:15" ht="12.75">
      <c r="A229" s="230" t="s">
        <v>98</v>
      </c>
      <c r="B229" s="231" t="s">
        <v>247</v>
      </c>
      <c r="C229" s="232" t="s">
        <v>248</v>
      </c>
      <c r="D229" s="233"/>
      <c r="E229" s="234"/>
      <c r="F229" s="665"/>
      <c r="G229" s="235"/>
      <c r="H229" s="236"/>
      <c r="I229" s="237"/>
      <c r="J229" s="238"/>
      <c r="K229" s="239"/>
      <c r="O229" s="240">
        <v>1</v>
      </c>
    </row>
    <row r="230" spans="1:80" ht="12.75">
      <c r="A230" s="241">
        <v>57</v>
      </c>
      <c r="B230" s="242" t="s">
        <v>468</v>
      </c>
      <c r="C230" s="243" t="s">
        <v>469</v>
      </c>
      <c r="D230" s="244" t="s">
        <v>114</v>
      </c>
      <c r="E230" s="245">
        <v>4</v>
      </c>
      <c r="F230" s="662"/>
      <c r="G230" s="246">
        <f>E230*F230</f>
        <v>0</v>
      </c>
      <c r="H230" s="247">
        <v>0</v>
      </c>
      <c r="I230" s="248">
        <f>E230*H230</f>
        <v>0</v>
      </c>
      <c r="J230" s="247">
        <v>-0.001</v>
      </c>
      <c r="K230" s="248">
        <f>E230*J230</f>
        <v>-0.004</v>
      </c>
      <c r="O230" s="240">
        <v>2</v>
      </c>
      <c r="AA230" s="213">
        <v>1</v>
      </c>
      <c r="AB230" s="213">
        <v>7</v>
      </c>
      <c r="AC230" s="213">
        <v>7</v>
      </c>
      <c r="AZ230" s="213">
        <v>2</v>
      </c>
      <c r="BA230" s="213">
        <f>IF(AZ230=1,G230,0)</f>
        <v>0</v>
      </c>
      <c r="BB230" s="213">
        <f>IF(AZ230=2,G230,0)</f>
        <v>0</v>
      </c>
      <c r="BC230" s="213">
        <f>IF(AZ230=3,G230,0)</f>
        <v>0</v>
      </c>
      <c r="BD230" s="213">
        <f>IF(AZ230=4,G230,0)</f>
        <v>0</v>
      </c>
      <c r="BE230" s="213">
        <f>IF(AZ230=5,G230,0)</f>
        <v>0</v>
      </c>
      <c r="CA230" s="240">
        <v>1</v>
      </c>
      <c r="CB230" s="240">
        <v>7</v>
      </c>
    </row>
    <row r="231" spans="1:15" ht="12.75">
      <c r="A231" s="249"/>
      <c r="B231" s="252"/>
      <c r="C231" s="740" t="s">
        <v>331</v>
      </c>
      <c r="D231" s="741"/>
      <c r="E231" s="253">
        <v>0</v>
      </c>
      <c r="F231" s="663"/>
      <c r="G231" s="254"/>
      <c r="H231" s="255"/>
      <c r="I231" s="250"/>
      <c r="J231" s="256"/>
      <c r="K231" s="250"/>
      <c r="M231" s="251" t="s">
        <v>331</v>
      </c>
      <c r="O231" s="240"/>
    </row>
    <row r="232" spans="1:15" ht="12.75">
      <c r="A232" s="249"/>
      <c r="B232" s="252"/>
      <c r="C232" s="740" t="s">
        <v>562</v>
      </c>
      <c r="D232" s="741"/>
      <c r="E232" s="253">
        <v>4</v>
      </c>
      <c r="F232" s="663"/>
      <c r="G232" s="254"/>
      <c r="H232" s="255"/>
      <c r="I232" s="250"/>
      <c r="J232" s="256"/>
      <c r="K232" s="250"/>
      <c r="M232" s="251" t="s">
        <v>562</v>
      </c>
      <c r="O232" s="240"/>
    </row>
    <row r="233" spans="1:57" ht="12.75">
      <c r="A233" s="257"/>
      <c r="B233" s="258" t="s">
        <v>102</v>
      </c>
      <c r="C233" s="259" t="s">
        <v>249</v>
      </c>
      <c r="D233" s="260"/>
      <c r="E233" s="261"/>
      <c r="F233" s="664"/>
      <c r="G233" s="263">
        <f>SUM(G229:G232)</f>
        <v>0</v>
      </c>
      <c r="H233" s="264"/>
      <c r="I233" s="265">
        <f>SUM(I229:I232)</f>
        <v>0</v>
      </c>
      <c r="J233" s="264"/>
      <c r="K233" s="265">
        <f>SUM(K229:K232)</f>
        <v>-0.004</v>
      </c>
      <c r="O233" s="240">
        <v>4</v>
      </c>
      <c r="BA233" s="266">
        <f>SUM(BA229:BA232)</f>
        <v>0</v>
      </c>
      <c r="BB233" s="266">
        <f>SUM(BB229:BB232)</f>
        <v>0</v>
      </c>
      <c r="BC233" s="266">
        <f>SUM(BC229:BC232)</f>
        <v>0</v>
      </c>
      <c r="BD233" s="266">
        <f>SUM(BD229:BD232)</f>
        <v>0</v>
      </c>
      <c r="BE233" s="266">
        <f>SUM(BE229:BE232)</f>
        <v>0</v>
      </c>
    </row>
    <row r="234" spans="1:15" ht="12.75">
      <c r="A234" s="230" t="s">
        <v>98</v>
      </c>
      <c r="B234" s="231" t="s">
        <v>497</v>
      </c>
      <c r="C234" s="232" t="s">
        <v>498</v>
      </c>
      <c r="D234" s="233"/>
      <c r="E234" s="234"/>
      <c r="F234" s="665"/>
      <c r="G234" s="235"/>
      <c r="H234" s="236"/>
      <c r="I234" s="237"/>
      <c r="J234" s="238"/>
      <c r="K234" s="239"/>
      <c r="O234" s="240">
        <v>1</v>
      </c>
    </row>
    <row r="235" spans="1:80" ht="12.75">
      <c r="A235" s="241">
        <v>58</v>
      </c>
      <c r="B235" s="242" t="s">
        <v>630</v>
      </c>
      <c r="C235" s="243" t="s">
        <v>631</v>
      </c>
      <c r="D235" s="244" t="s">
        <v>114</v>
      </c>
      <c r="E235" s="245">
        <v>2</v>
      </c>
      <c r="F235" s="662"/>
      <c r="G235" s="246">
        <f>E235*F235</f>
        <v>0</v>
      </c>
      <c r="H235" s="247">
        <v>0.00024</v>
      </c>
      <c r="I235" s="248">
        <f>E235*H235</f>
        <v>0.00048</v>
      </c>
      <c r="J235" s="247">
        <v>0</v>
      </c>
      <c r="K235" s="248">
        <f>E235*J235</f>
        <v>0</v>
      </c>
      <c r="O235" s="240">
        <v>2</v>
      </c>
      <c r="AA235" s="213">
        <v>1</v>
      </c>
      <c r="AB235" s="213">
        <v>7</v>
      </c>
      <c r="AC235" s="213">
        <v>7</v>
      </c>
      <c r="AZ235" s="213">
        <v>2</v>
      </c>
      <c r="BA235" s="213">
        <f>IF(AZ235=1,G235,0)</f>
        <v>0</v>
      </c>
      <c r="BB235" s="213">
        <f>IF(AZ235=2,G235,0)</f>
        <v>0</v>
      </c>
      <c r="BC235" s="213">
        <f>IF(AZ235=3,G235,0)</f>
        <v>0</v>
      </c>
      <c r="BD235" s="213">
        <f>IF(AZ235=4,G235,0)</f>
        <v>0</v>
      </c>
      <c r="BE235" s="213">
        <f>IF(AZ235=5,G235,0)</f>
        <v>0</v>
      </c>
      <c r="CA235" s="240">
        <v>1</v>
      </c>
      <c r="CB235" s="240">
        <v>7</v>
      </c>
    </row>
    <row r="236" spans="1:15" ht="12.75">
      <c r="A236" s="249"/>
      <c r="B236" s="252"/>
      <c r="C236" s="740" t="s">
        <v>331</v>
      </c>
      <c r="D236" s="741"/>
      <c r="E236" s="253">
        <v>0</v>
      </c>
      <c r="F236" s="663"/>
      <c r="G236" s="254"/>
      <c r="H236" s="255"/>
      <c r="I236" s="250"/>
      <c r="J236" s="256"/>
      <c r="K236" s="250"/>
      <c r="M236" s="251" t="s">
        <v>331</v>
      </c>
      <c r="O236" s="240"/>
    </row>
    <row r="237" spans="1:15" ht="12.75">
      <c r="A237" s="249"/>
      <c r="B237" s="252"/>
      <c r="C237" s="740" t="s">
        <v>568</v>
      </c>
      <c r="D237" s="741"/>
      <c r="E237" s="253">
        <v>2</v>
      </c>
      <c r="F237" s="663"/>
      <c r="G237" s="254"/>
      <c r="H237" s="255"/>
      <c r="I237" s="250"/>
      <c r="J237" s="256"/>
      <c r="K237" s="250"/>
      <c r="M237" s="251" t="s">
        <v>568</v>
      </c>
      <c r="O237" s="240"/>
    </row>
    <row r="238" spans="1:80" ht="12.75">
      <c r="A238" s="241">
        <v>59</v>
      </c>
      <c r="B238" s="242" t="s">
        <v>500</v>
      </c>
      <c r="C238" s="243" t="s">
        <v>501</v>
      </c>
      <c r="D238" s="244" t="s">
        <v>151</v>
      </c>
      <c r="E238" s="245">
        <v>0.9</v>
      </c>
      <c r="F238" s="662"/>
      <c r="G238" s="246">
        <f>E238*F238</f>
        <v>0</v>
      </c>
      <c r="H238" s="247">
        <v>0.00028</v>
      </c>
      <c r="I238" s="248">
        <f>E238*H238</f>
        <v>0.000252</v>
      </c>
      <c r="J238" s="247">
        <v>0</v>
      </c>
      <c r="K238" s="248">
        <f>E238*J238</f>
        <v>0</v>
      </c>
      <c r="O238" s="240">
        <v>2</v>
      </c>
      <c r="AA238" s="213">
        <v>1</v>
      </c>
      <c r="AB238" s="213">
        <v>7</v>
      </c>
      <c r="AC238" s="213">
        <v>7</v>
      </c>
      <c r="AZ238" s="213">
        <v>2</v>
      </c>
      <c r="BA238" s="213">
        <f>IF(AZ238=1,G238,0)</f>
        <v>0</v>
      </c>
      <c r="BB238" s="213">
        <f>IF(AZ238=2,G238,0)</f>
        <v>0</v>
      </c>
      <c r="BC238" s="213">
        <f>IF(AZ238=3,G238,0)</f>
        <v>0</v>
      </c>
      <c r="BD238" s="213">
        <f>IF(AZ238=4,G238,0)</f>
        <v>0</v>
      </c>
      <c r="BE238" s="213">
        <f>IF(AZ238=5,G238,0)</f>
        <v>0</v>
      </c>
      <c r="CA238" s="240">
        <v>1</v>
      </c>
      <c r="CB238" s="240">
        <v>7</v>
      </c>
    </row>
    <row r="239" spans="1:15" ht="12.75">
      <c r="A239" s="249"/>
      <c r="B239" s="252"/>
      <c r="C239" s="740" t="s">
        <v>331</v>
      </c>
      <c r="D239" s="741"/>
      <c r="E239" s="253">
        <v>0</v>
      </c>
      <c r="F239" s="663"/>
      <c r="G239" s="254"/>
      <c r="H239" s="255"/>
      <c r="I239" s="250"/>
      <c r="J239" s="256"/>
      <c r="K239" s="250"/>
      <c r="M239" s="251" t="s">
        <v>331</v>
      </c>
      <c r="O239" s="240"/>
    </row>
    <row r="240" spans="1:15" ht="12.75">
      <c r="A240" s="249"/>
      <c r="B240" s="252"/>
      <c r="C240" s="740" t="s">
        <v>632</v>
      </c>
      <c r="D240" s="741"/>
      <c r="E240" s="253">
        <v>0.45</v>
      </c>
      <c r="F240" s="663"/>
      <c r="G240" s="254"/>
      <c r="H240" s="255"/>
      <c r="I240" s="250"/>
      <c r="J240" s="256"/>
      <c r="K240" s="250"/>
      <c r="M240" s="251" t="s">
        <v>632</v>
      </c>
      <c r="O240" s="240"/>
    </row>
    <row r="241" spans="1:15" ht="12.75">
      <c r="A241" s="249"/>
      <c r="B241" s="252"/>
      <c r="C241" s="740" t="s">
        <v>633</v>
      </c>
      <c r="D241" s="741"/>
      <c r="E241" s="253">
        <v>0.45</v>
      </c>
      <c r="F241" s="663"/>
      <c r="G241" s="254"/>
      <c r="H241" s="255"/>
      <c r="I241" s="250"/>
      <c r="J241" s="256"/>
      <c r="K241" s="250"/>
      <c r="M241" s="251" t="s">
        <v>633</v>
      </c>
      <c r="O241" s="240"/>
    </row>
    <row r="242" spans="1:57" ht="12.75">
      <c r="A242" s="257"/>
      <c r="B242" s="258" t="s">
        <v>102</v>
      </c>
      <c r="C242" s="259" t="s">
        <v>499</v>
      </c>
      <c r="D242" s="260"/>
      <c r="E242" s="261"/>
      <c r="F242" s="664"/>
      <c r="G242" s="263">
        <f>SUM(G234:G241)</f>
        <v>0</v>
      </c>
      <c r="H242" s="264"/>
      <c r="I242" s="265">
        <f>SUM(I234:I241)</f>
        <v>0.000732</v>
      </c>
      <c r="J242" s="264"/>
      <c r="K242" s="265">
        <f>SUM(K234:K241)</f>
        <v>0</v>
      </c>
      <c r="O242" s="240">
        <v>4</v>
      </c>
      <c r="BA242" s="266">
        <f>SUM(BA234:BA241)</f>
        <v>0</v>
      </c>
      <c r="BB242" s="266">
        <f>SUM(BB234:BB241)</f>
        <v>0</v>
      </c>
      <c r="BC242" s="266">
        <f>SUM(BC234:BC241)</f>
        <v>0</v>
      </c>
      <c r="BD242" s="266">
        <f>SUM(BD234:BD241)</f>
        <v>0</v>
      </c>
      <c r="BE242" s="266">
        <f>SUM(BE234:BE241)</f>
        <v>0</v>
      </c>
    </row>
    <row r="243" spans="1:15" ht="12.75">
      <c r="A243" s="230" t="s">
        <v>98</v>
      </c>
      <c r="B243" s="231" t="s">
        <v>506</v>
      </c>
      <c r="C243" s="232" t="s">
        <v>507</v>
      </c>
      <c r="D243" s="233"/>
      <c r="E243" s="234"/>
      <c r="F243" s="665"/>
      <c r="G243" s="235"/>
      <c r="H243" s="236"/>
      <c r="I243" s="237"/>
      <c r="J243" s="238"/>
      <c r="K243" s="239"/>
      <c r="O243" s="240">
        <v>1</v>
      </c>
    </row>
    <row r="244" spans="1:80" ht="12.75">
      <c r="A244" s="241">
        <v>60</v>
      </c>
      <c r="B244" s="242" t="s">
        <v>509</v>
      </c>
      <c r="C244" s="243" t="s">
        <v>510</v>
      </c>
      <c r="D244" s="244" t="s">
        <v>151</v>
      </c>
      <c r="E244" s="245">
        <v>107.7945</v>
      </c>
      <c r="F244" s="662"/>
      <c r="G244" s="246">
        <f>E244*F244</f>
        <v>0</v>
      </c>
      <c r="H244" s="247">
        <v>0.00017</v>
      </c>
      <c r="I244" s="248">
        <f>E244*H244</f>
        <v>0.018325065</v>
      </c>
      <c r="J244" s="247">
        <v>0</v>
      </c>
      <c r="K244" s="248">
        <f>E244*J244</f>
        <v>0</v>
      </c>
      <c r="O244" s="240">
        <v>2</v>
      </c>
      <c r="AA244" s="213">
        <v>1</v>
      </c>
      <c r="AB244" s="213">
        <v>7</v>
      </c>
      <c r="AC244" s="213">
        <v>7</v>
      </c>
      <c r="AZ244" s="213">
        <v>2</v>
      </c>
      <c r="BA244" s="213">
        <f>IF(AZ244=1,G244,0)</f>
        <v>0</v>
      </c>
      <c r="BB244" s="213">
        <f>IF(AZ244=2,G244,0)</f>
        <v>0</v>
      </c>
      <c r="BC244" s="213">
        <f>IF(AZ244=3,G244,0)</f>
        <v>0</v>
      </c>
      <c r="BD244" s="213">
        <f>IF(AZ244=4,G244,0)</f>
        <v>0</v>
      </c>
      <c r="BE244" s="213">
        <f>IF(AZ244=5,G244,0)</f>
        <v>0</v>
      </c>
      <c r="CA244" s="240">
        <v>1</v>
      </c>
      <c r="CB244" s="240">
        <v>7</v>
      </c>
    </row>
    <row r="245" spans="1:15" ht="12.75">
      <c r="A245" s="249"/>
      <c r="B245" s="252"/>
      <c r="C245" s="740" t="s">
        <v>383</v>
      </c>
      <c r="D245" s="741"/>
      <c r="E245" s="253">
        <v>0</v>
      </c>
      <c r="F245" s="663"/>
      <c r="G245" s="254"/>
      <c r="H245" s="255"/>
      <c r="I245" s="250"/>
      <c r="J245" s="256"/>
      <c r="K245" s="250"/>
      <c r="M245" s="251" t="s">
        <v>383</v>
      </c>
      <c r="O245" s="240"/>
    </row>
    <row r="246" spans="1:15" ht="12.75">
      <c r="A246" s="249"/>
      <c r="B246" s="252"/>
      <c r="C246" s="740" t="s">
        <v>331</v>
      </c>
      <c r="D246" s="741"/>
      <c r="E246" s="253">
        <v>0</v>
      </c>
      <c r="F246" s="663"/>
      <c r="G246" s="254"/>
      <c r="H246" s="255"/>
      <c r="I246" s="250"/>
      <c r="J246" s="256"/>
      <c r="K246" s="250"/>
      <c r="M246" s="251" t="s">
        <v>331</v>
      </c>
      <c r="O246" s="240"/>
    </row>
    <row r="247" spans="1:15" ht="12.75">
      <c r="A247" s="249"/>
      <c r="B247" s="252"/>
      <c r="C247" s="740" t="s">
        <v>546</v>
      </c>
      <c r="D247" s="741"/>
      <c r="E247" s="253">
        <v>12.037</v>
      </c>
      <c r="F247" s="663"/>
      <c r="G247" s="254"/>
      <c r="H247" s="255"/>
      <c r="I247" s="250"/>
      <c r="J247" s="256"/>
      <c r="K247" s="250"/>
      <c r="M247" s="251" t="s">
        <v>546</v>
      </c>
      <c r="O247" s="240"/>
    </row>
    <row r="248" spans="1:15" ht="12.75">
      <c r="A248" s="249"/>
      <c r="B248" s="252"/>
      <c r="C248" s="740" t="s">
        <v>547</v>
      </c>
      <c r="D248" s="741"/>
      <c r="E248" s="253">
        <v>17.6</v>
      </c>
      <c r="F248" s="663"/>
      <c r="G248" s="254"/>
      <c r="H248" s="255"/>
      <c r="I248" s="250"/>
      <c r="J248" s="256"/>
      <c r="K248" s="250"/>
      <c r="M248" s="251" t="s">
        <v>547</v>
      </c>
      <c r="O248" s="240"/>
    </row>
    <row r="249" spans="1:15" ht="12.75">
      <c r="A249" s="249"/>
      <c r="B249" s="252"/>
      <c r="C249" s="740" t="s">
        <v>634</v>
      </c>
      <c r="D249" s="741"/>
      <c r="E249" s="253">
        <v>11.73</v>
      </c>
      <c r="F249" s="663"/>
      <c r="G249" s="254"/>
      <c r="H249" s="255"/>
      <c r="I249" s="250"/>
      <c r="J249" s="256"/>
      <c r="K249" s="250"/>
      <c r="M249" s="251" t="s">
        <v>634</v>
      </c>
      <c r="O249" s="240"/>
    </row>
    <row r="250" spans="1:15" ht="12.75">
      <c r="A250" s="249"/>
      <c r="B250" s="252"/>
      <c r="C250" s="740" t="s">
        <v>635</v>
      </c>
      <c r="D250" s="741"/>
      <c r="E250" s="253">
        <v>42.9</v>
      </c>
      <c r="F250" s="663"/>
      <c r="G250" s="254"/>
      <c r="H250" s="255"/>
      <c r="I250" s="250"/>
      <c r="J250" s="256"/>
      <c r="K250" s="250"/>
      <c r="M250" s="251" t="s">
        <v>635</v>
      </c>
      <c r="O250" s="240"/>
    </row>
    <row r="251" spans="1:15" ht="12.75">
      <c r="A251" s="249"/>
      <c r="B251" s="252"/>
      <c r="C251" s="742" t="s">
        <v>258</v>
      </c>
      <c r="D251" s="741"/>
      <c r="E251" s="277">
        <v>84.267</v>
      </c>
      <c r="F251" s="663"/>
      <c r="G251" s="254"/>
      <c r="H251" s="255"/>
      <c r="I251" s="250"/>
      <c r="J251" s="256"/>
      <c r="K251" s="250"/>
      <c r="M251" s="251" t="s">
        <v>258</v>
      </c>
      <c r="O251" s="240"/>
    </row>
    <row r="252" spans="1:15" ht="12.75">
      <c r="A252" s="249"/>
      <c r="B252" s="252"/>
      <c r="C252" s="740" t="s">
        <v>636</v>
      </c>
      <c r="D252" s="741"/>
      <c r="E252" s="253">
        <v>23.5275</v>
      </c>
      <c r="F252" s="663"/>
      <c r="G252" s="254"/>
      <c r="H252" s="255"/>
      <c r="I252" s="250"/>
      <c r="J252" s="256"/>
      <c r="K252" s="250"/>
      <c r="M252" s="251" t="s">
        <v>636</v>
      </c>
      <c r="O252" s="240"/>
    </row>
    <row r="253" spans="1:80" ht="12.75">
      <c r="A253" s="241">
        <v>61</v>
      </c>
      <c r="B253" s="242" t="s">
        <v>513</v>
      </c>
      <c r="C253" s="243" t="s">
        <v>514</v>
      </c>
      <c r="D253" s="244" t="s">
        <v>151</v>
      </c>
      <c r="E253" s="245">
        <v>107.7945</v>
      </c>
      <c r="F253" s="662"/>
      <c r="G253" s="246">
        <f>E253*F253</f>
        <v>0</v>
      </c>
      <c r="H253" s="247">
        <v>0.00048</v>
      </c>
      <c r="I253" s="248">
        <f>E253*H253</f>
        <v>0.05174136</v>
      </c>
      <c r="J253" s="247">
        <v>0</v>
      </c>
      <c r="K253" s="248">
        <f>E253*J253</f>
        <v>0</v>
      </c>
      <c r="O253" s="240">
        <v>2</v>
      </c>
      <c r="AA253" s="213">
        <v>1</v>
      </c>
      <c r="AB253" s="213">
        <v>7</v>
      </c>
      <c r="AC253" s="213">
        <v>7</v>
      </c>
      <c r="AZ253" s="213">
        <v>2</v>
      </c>
      <c r="BA253" s="213">
        <f>IF(AZ253=1,G253,0)</f>
        <v>0</v>
      </c>
      <c r="BB253" s="213">
        <f>IF(AZ253=2,G253,0)</f>
        <v>0</v>
      </c>
      <c r="BC253" s="213">
        <f>IF(AZ253=3,G253,0)</f>
        <v>0</v>
      </c>
      <c r="BD253" s="213">
        <f>IF(AZ253=4,G253,0)</f>
        <v>0</v>
      </c>
      <c r="BE253" s="213">
        <f>IF(AZ253=5,G253,0)</f>
        <v>0</v>
      </c>
      <c r="CA253" s="240">
        <v>1</v>
      </c>
      <c r="CB253" s="240">
        <v>7</v>
      </c>
    </row>
    <row r="254" spans="1:15" ht="12.75">
      <c r="A254" s="249"/>
      <c r="B254" s="252"/>
      <c r="C254" s="740" t="s">
        <v>383</v>
      </c>
      <c r="D254" s="741"/>
      <c r="E254" s="253">
        <v>0</v>
      </c>
      <c r="F254" s="663"/>
      <c r="G254" s="254"/>
      <c r="H254" s="255"/>
      <c r="I254" s="250"/>
      <c r="J254" s="256"/>
      <c r="K254" s="250"/>
      <c r="M254" s="251" t="s">
        <v>383</v>
      </c>
      <c r="O254" s="240"/>
    </row>
    <row r="255" spans="1:15" ht="12.75">
      <c r="A255" s="249"/>
      <c r="B255" s="252"/>
      <c r="C255" s="740" t="s">
        <v>331</v>
      </c>
      <c r="D255" s="741"/>
      <c r="E255" s="253">
        <v>0</v>
      </c>
      <c r="F255" s="663"/>
      <c r="G255" s="254"/>
      <c r="H255" s="255"/>
      <c r="I255" s="250"/>
      <c r="J255" s="256"/>
      <c r="K255" s="250"/>
      <c r="M255" s="251" t="s">
        <v>331</v>
      </c>
      <c r="O255" s="240"/>
    </row>
    <row r="256" spans="1:15" ht="12.75">
      <c r="A256" s="249"/>
      <c r="B256" s="252"/>
      <c r="C256" s="740" t="s">
        <v>546</v>
      </c>
      <c r="D256" s="741"/>
      <c r="E256" s="253">
        <v>12.037</v>
      </c>
      <c r="F256" s="663"/>
      <c r="G256" s="254"/>
      <c r="H256" s="255"/>
      <c r="I256" s="250"/>
      <c r="J256" s="256"/>
      <c r="K256" s="250"/>
      <c r="M256" s="251" t="s">
        <v>546</v>
      </c>
      <c r="O256" s="240"/>
    </row>
    <row r="257" spans="1:15" ht="12.75">
      <c r="A257" s="249"/>
      <c r="B257" s="252"/>
      <c r="C257" s="740" t="s">
        <v>547</v>
      </c>
      <c r="D257" s="741"/>
      <c r="E257" s="253">
        <v>17.6</v>
      </c>
      <c r="F257" s="663"/>
      <c r="G257" s="254"/>
      <c r="H257" s="255"/>
      <c r="I257" s="250"/>
      <c r="J257" s="256"/>
      <c r="K257" s="250"/>
      <c r="M257" s="251" t="s">
        <v>547</v>
      </c>
      <c r="O257" s="240"/>
    </row>
    <row r="258" spans="1:15" ht="12.75">
      <c r="A258" s="249"/>
      <c r="B258" s="252"/>
      <c r="C258" s="740" t="s">
        <v>634</v>
      </c>
      <c r="D258" s="741"/>
      <c r="E258" s="253">
        <v>11.73</v>
      </c>
      <c r="F258" s="663"/>
      <c r="G258" s="254"/>
      <c r="H258" s="255"/>
      <c r="I258" s="250"/>
      <c r="J258" s="256"/>
      <c r="K258" s="250"/>
      <c r="M258" s="251" t="s">
        <v>634</v>
      </c>
      <c r="O258" s="240"/>
    </row>
    <row r="259" spans="1:15" ht="12.75">
      <c r="A259" s="249"/>
      <c r="B259" s="252"/>
      <c r="C259" s="740" t="s">
        <v>635</v>
      </c>
      <c r="D259" s="741"/>
      <c r="E259" s="253">
        <v>42.9</v>
      </c>
      <c r="F259" s="663"/>
      <c r="G259" s="254"/>
      <c r="H259" s="255"/>
      <c r="I259" s="250"/>
      <c r="J259" s="256"/>
      <c r="K259" s="250"/>
      <c r="M259" s="251" t="s">
        <v>635</v>
      </c>
      <c r="O259" s="240"/>
    </row>
    <row r="260" spans="1:15" ht="12.75">
      <c r="A260" s="249"/>
      <c r="B260" s="252"/>
      <c r="C260" s="742" t="s">
        <v>258</v>
      </c>
      <c r="D260" s="741"/>
      <c r="E260" s="277">
        <v>84.267</v>
      </c>
      <c r="F260" s="663"/>
      <c r="G260" s="254"/>
      <c r="H260" s="255"/>
      <c r="I260" s="250"/>
      <c r="J260" s="256"/>
      <c r="K260" s="250"/>
      <c r="M260" s="251" t="s">
        <v>258</v>
      </c>
      <c r="O260" s="240"/>
    </row>
    <row r="261" spans="1:15" ht="12.75">
      <c r="A261" s="249"/>
      <c r="B261" s="252"/>
      <c r="C261" s="740" t="s">
        <v>636</v>
      </c>
      <c r="D261" s="741"/>
      <c r="E261" s="253">
        <v>23.5275</v>
      </c>
      <c r="F261" s="663"/>
      <c r="G261" s="254"/>
      <c r="H261" s="255"/>
      <c r="I261" s="250"/>
      <c r="J261" s="256"/>
      <c r="K261" s="250"/>
      <c r="M261" s="251" t="s">
        <v>636</v>
      </c>
      <c r="O261" s="240"/>
    </row>
    <row r="262" spans="1:80" ht="12.75">
      <c r="A262" s="241">
        <v>62</v>
      </c>
      <c r="B262" s="242" t="s">
        <v>515</v>
      </c>
      <c r="C262" s="243" t="s">
        <v>516</v>
      </c>
      <c r="D262" s="244" t="s">
        <v>151</v>
      </c>
      <c r="E262" s="245">
        <v>50</v>
      </c>
      <c r="F262" s="662"/>
      <c r="G262" s="246">
        <f>E262*F262</f>
        <v>0</v>
      </c>
      <c r="H262" s="247">
        <v>0.00026</v>
      </c>
      <c r="I262" s="248">
        <f>E262*H262</f>
        <v>0.013</v>
      </c>
      <c r="J262" s="247">
        <v>0</v>
      </c>
      <c r="K262" s="248">
        <f>E262*J262</f>
        <v>0</v>
      </c>
      <c r="O262" s="240">
        <v>2</v>
      </c>
      <c r="AA262" s="213">
        <v>2</v>
      </c>
      <c r="AB262" s="213">
        <v>7</v>
      </c>
      <c r="AC262" s="213">
        <v>7</v>
      </c>
      <c r="AZ262" s="213">
        <v>2</v>
      </c>
      <c r="BA262" s="213">
        <f>IF(AZ262=1,G262,0)</f>
        <v>0</v>
      </c>
      <c r="BB262" s="213">
        <f>IF(AZ262=2,G262,0)</f>
        <v>0</v>
      </c>
      <c r="BC262" s="213">
        <f>IF(AZ262=3,G262,0)</f>
        <v>0</v>
      </c>
      <c r="BD262" s="213">
        <f>IF(AZ262=4,G262,0)</f>
        <v>0</v>
      </c>
      <c r="BE262" s="213">
        <f>IF(AZ262=5,G262,0)</f>
        <v>0</v>
      </c>
      <c r="CA262" s="240">
        <v>2</v>
      </c>
      <c r="CB262" s="240">
        <v>7</v>
      </c>
    </row>
    <row r="263" spans="1:15" ht="12.75">
      <c r="A263" s="249"/>
      <c r="B263" s="252"/>
      <c r="C263" s="740" t="s">
        <v>637</v>
      </c>
      <c r="D263" s="741"/>
      <c r="E263" s="253">
        <v>0</v>
      </c>
      <c r="F263" s="663"/>
      <c r="G263" s="254"/>
      <c r="H263" s="255"/>
      <c r="I263" s="250"/>
      <c r="J263" s="256"/>
      <c r="K263" s="250"/>
      <c r="M263" s="251" t="s">
        <v>637</v>
      </c>
      <c r="O263" s="240"/>
    </row>
    <row r="264" spans="1:15" ht="12.75">
      <c r="A264" s="249"/>
      <c r="B264" s="252"/>
      <c r="C264" s="740" t="s">
        <v>638</v>
      </c>
      <c r="D264" s="741"/>
      <c r="E264" s="253">
        <v>20</v>
      </c>
      <c r="F264" s="663"/>
      <c r="G264" s="254"/>
      <c r="H264" s="255"/>
      <c r="I264" s="250"/>
      <c r="J264" s="256"/>
      <c r="K264" s="250"/>
      <c r="M264" s="251" t="s">
        <v>638</v>
      </c>
      <c r="O264" s="240"/>
    </row>
    <row r="265" spans="1:15" ht="12.75">
      <c r="A265" s="249"/>
      <c r="B265" s="252"/>
      <c r="C265" s="740" t="s">
        <v>639</v>
      </c>
      <c r="D265" s="741"/>
      <c r="E265" s="253">
        <v>30</v>
      </c>
      <c r="F265" s="663"/>
      <c r="G265" s="254"/>
      <c r="H265" s="255"/>
      <c r="I265" s="250"/>
      <c r="J265" s="256"/>
      <c r="K265" s="250"/>
      <c r="M265" s="251" t="s">
        <v>639</v>
      </c>
      <c r="O265" s="240"/>
    </row>
    <row r="266" spans="1:57" ht="12.75">
      <c r="A266" s="257"/>
      <c r="B266" s="258" t="s">
        <v>102</v>
      </c>
      <c r="C266" s="259" t="s">
        <v>508</v>
      </c>
      <c r="D266" s="260"/>
      <c r="E266" s="261"/>
      <c r="F266" s="664"/>
      <c r="G266" s="263">
        <f>SUM(G243:G265)</f>
        <v>0</v>
      </c>
      <c r="H266" s="264"/>
      <c r="I266" s="265">
        <f>SUM(I243:I265)</f>
        <v>0.083066425</v>
      </c>
      <c r="J266" s="264"/>
      <c r="K266" s="265">
        <f>SUM(K243:K265)</f>
        <v>0</v>
      </c>
      <c r="O266" s="240">
        <v>4</v>
      </c>
      <c r="BA266" s="266">
        <f>SUM(BA243:BA265)</f>
        <v>0</v>
      </c>
      <c r="BB266" s="266">
        <f>SUM(BB243:BB265)</f>
        <v>0</v>
      </c>
      <c r="BC266" s="266">
        <f>SUM(BC243:BC265)</f>
        <v>0</v>
      </c>
      <c r="BD266" s="266">
        <f>SUM(BD243:BD265)</f>
        <v>0</v>
      </c>
      <c r="BE266" s="266">
        <f>SUM(BE243:BE265)</f>
        <v>0</v>
      </c>
    </row>
    <row r="267" spans="1:15" ht="12.75">
      <c r="A267" s="230" t="s">
        <v>98</v>
      </c>
      <c r="B267" s="231" t="s">
        <v>290</v>
      </c>
      <c r="C267" s="232" t="s">
        <v>291</v>
      </c>
      <c r="D267" s="233"/>
      <c r="E267" s="234"/>
      <c r="F267" s="665"/>
      <c r="G267" s="235"/>
      <c r="H267" s="236"/>
      <c r="I267" s="237"/>
      <c r="J267" s="238"/>
      <c r="K267" s="239"/>
      <c r="O267" s="240">
        <v>1</v>
      </c>
    </row>
    <row r="268" spans="1:80" ht="22.5">
      <c r="A268" s="241">
        <v>63</v>
      </c>
      <c r="B268" s="242" t="s">
        <v>290</v>
      </c>
      <c r="C268" s="243" t="s">
        <v>640</v>
      </c>
      <c r="D268" s="244" t="s">
        <v>101</v>
      </c>
      <c r="E268" s="245">
        <v>3</v>
      </c>
      <c r="F268" s="662"/>
      <c r="G268" s="246">
        <f>E268*F268</f>
        <v>0</v>
      </c>
      <c r="H268" s="247">
        <v>0</v>
      </c>
      <c r="I268" s="248">
        <f>E268*H268</f>
        <v>0</v>
      </c>
      <c r="J268" s="247"/>
      <c r="K268" s="248">
        <f>E268*J268</f>
        <v>0</v>
      </c>
      <c r="O268" s="240">
        <v>2</v>
      </c>
      <c r="AA268" s="213">
        <v>12</v>
      </c>
      <c r="AB268" s="213">
        <v>0</v>
      </c>
      <c r="AC268" s="213">
        <v>83</v>
      </c>
      <c r="AZ268" s="213">
        <v>4</v>
      </c>
      <c r="BA268" s="213">
        <f>IF(AZ268=1,G268,0)</f>
        <v>0</v>
      </c>
      <c r="BB268" s="213">
        <f>IF(AZ268=2,G268,0)</f>
        <v>0</v>
      </c>
      <c r="BC268" s="213">
        <f>IF(AZ268=3,G268,0)</f>
        <v>0</v>
      </c>
      <c r="BD268" s="213">
        <f>IF(AZ268=4,G268,0)</f>
        <v>0</v>
      </c>
      <c r="BE268" s="213">
        <f>IF(AZ268=5,G268,0)</f>
        <v>0</v>
      </c>
      <c r="CA268" s="240">
        <v>12</v>
      </c>
      <c r="CB268" s="240">
        <v>0</v>
      </c>
    </row>
    <row r="269" spans="1:15" ht="12.75">
      <c r="A269" s="249"/>
      <c r="B269" s="252"/>
      <c r="C269" s="740" t="s">
        <v>641</v>
      </c>
      <c r="D269" s="741"/>
      <c r="E269" s="253">
        <v>3</v>
      </c>
      <c r="F269" s="663"/>
      <c r="G269" s="254"/>
      <c r="H269" s="255"/>
      <c r="I269" s="250"/>
      <c r="J269" s="256"/>
      <c r="K269" s="250"/>
      <c r="M269" s="251" t="s">
        <v>641</v>
      </c>
      <c r="O269" s="240"/>
    </row>
    <row r="270" spans="1:57" ht="12.75">
      <c r="A270" s="257"/>
      <c r="B270" s="258" t="s">
        <v>102</v>
      </c>
      <c r="C270" s="259" t="s">
        <v>292</v>
      </c>
      <c r="D270" s="260"/>
      <c r="E270" s="261"/>
      <c r="F270" s="664"/>
      <c r="G270" s="263">
        <f>SUM(G267:G269)</f>
        <v>0</v>
      </c>
      <c r="H270" s="264"/>
      <c r="I270" s="265">
        <f>SUM(I267:I269)</f>
        <v>0</v>
      </c>
      <c r="J270" s="264"/>
      <c r="K270" s="265">
        <f>SUM(K267:K269)</f>
        <v>0</v>
      </c>
      <c r="O270" s="240">
        <v>4</v>
      </c>
      <c r="BA270" s="266">
        <f>SUM(BA267:BA269)</f>
        <v>0</v>
      </c>
      <c r="BB270" s="266">
        <f>SUM(BB267:BB269)</f>
        <v>0</v>
      </c>
      <c r="BC270" s="266">
        <f>SUM(BC267:BC269)</f>
        <v>0</v>
      </c>
      <c r="BD270" s="266">
        <f>SUM(BD267:BD269)</f>
        <v>0</v>
      </c>
      <c r="BE270" s="266">
        <f>SUM(BE267:BE269)</f>
        <v>0</v>
      </c>
    </row>
    <row r="271" spans="1:15" ht="12.75">
      <c r="A271" s="230" t="s">
        <v>98</v>
      </c>
      <c r="B271" s="231" t="s">
        <v>273</v>
      </c>
      <c r="C271" s="232" t="s">
        <v>274</v>
      </c>
      <c r="D271" s="233"/>
      <c r="E271" s="234"/>
      <c r="F271" s="665"/>
      <c r="G271" s="235"/>
      <c r="H271" s="236"/>
      <c r="I271" s="237"/>
      <c r="J271" s="238"/>
      <c r="K271" s="239"/>
      <c r="O271" s="240">
        <v>1</v>
      </c>
    </row>
    <row r="272" spans="1:80" ht="12.75">
      <c r="A272" s="241">
        <v>64</v>
      </c>
      <c r="B272" s="242" t="s">
        <v>521</v>
      </c>
      <c r="C272" s="243" t="s">
        <v>522</v>
      </c>
      <c r="D272" s="244" t="s">
        <v>246</v>
      </c>
      <c r="E272" s="245">
        <v>5.24435276</v>
      </c>
      <c r="F272" s="662"/>
      <c r="G272" s="246">
        <f aca="true" t="shared" si="0" ref="G272:G277">E272*F272</f>
        <v>0</v>
      </c>
      <c r="H272" s="247">
        <v>0</v>
      </c>
      <c r="I272" s="248">
        <f aca="true" t="shared" si="1" ref="I272:I277">E272*H272</f>
        <v>0</v>
      </c>
      <c r="J272" s="247"/>
      <c r="K272" s="248">
        <f aca="true" t="shared" si="2" ref="K272:K277">E272*J272</f>
        <v>0</v>
      </c>
      <c r="O272" s="240">
        <v>2</v>
      </c>
      <c r="AA272" s="213">
        <v>8</v>
      </c>
      <c r="AB272" s="213">
        <v>0</v>
      </c>
      <c r="AC272" s="213">
        <v>3</v>
      </c>
      <c r="AZ272" s="213">
        <v>1</v>
      </c>
      <c r="BA272" s="213">
        <f aca="true" t="shared" si="3" ref="BA272:BA277">IF(AZ272=1,G272,0)</f>
        <v>0</v>
      </c>
      <c r="BB272" s="213">
        <f aca="true" t="shared" si="4" ref="BB272:BB277">IF(AZ272=2,G272,0)</f>
        <v>0</v>
      </c>
      <c r="BC272" s="213">
        <f aca="true" t="shared" si="5" ref="BC272:BC277">IF(AZ272=3,G272,0)</f>
        <v>0</v>
      </c>
      <c r="BD272" s="213">
        <f aca="true" t="shared" si="6" ref="BD272:BD277">IF(AZ272=4,G272,0)</f>
        <v>0</v>
      </c>
      <c r="BE272" s="213">
        <f aca="true" t="shared" si="7" ref="BE272:BE277">IF(AZ272=5,G272,0)</f>
        <v>0</v>
      </c>
      <c r="CA272" s="240">
        <v>8</v>
      </c>
      <c r="CB272" s="240">
        <v>0</v>
      </c>
    </row>
    <row r="273" spans="1:80" ht="12.75">
      <c r="A273" s="241">
        <v>65</v>
      </c>
      <c r="B273" s="242" t="s">
        <v>276</v>
      </c>
      <c r="C273" s="243" t="s">
        <v>277</v>
      </c>
      <c r="D273" s="244" t="s">
        <v>246</v>
      </c>
      <c r="E273" s="245">
        <v>5.24435276</v>
      </c>
      <c r="F273" s="662"/>
      <c r="G273" s="246">
        <f t="shared" si="0"/>
        <v>0</v>
      </c>
      <c r="H273" s="247">
        <v>0</v>
      </c>
      <c r="I273" s="248">
        <f t="shared" si="1"/>
        <v>0</v>
      </c>
      <c r="J273" s="247"/>
      <c r="K273" s="248">
        <f t="shared" si="2"/>
        <v>0</v>
      </c>
      <c r="O273" s="240">
        <v>2</v>
      </c>
      <c r="AA273" s="213">
        <v>8</v>
      </c>
      <c r="AB273" s="213">
        <v>0</v>
      </c>
      <c r="AC273" s="213">
        <v>3</v>
      </c>
      <c r="AZ273" s="213">
        <v>1</v>
      </c>
      <c r="BA273" s="213">
        <f t="shared" si="3"/>
        <v>0</v>
      </c>
      <c r="BB273" s="213">
        <f t="shared" si="4"/>
        <v>0</v>
      </c>
      <c r="BC273" s="213">
        <f t="shared" si="5"/>
        <v>0</v>
      </c>
      <c r="BD273" s="213">
        <f t="shared" si="6"/>
        <v>0</v>
      </c>
      <c r="BE273" s="213">
        <f t="shared" si="7"/>
        <v>0</v>
      </c>
      <c r="CA273" s="240">
        <v>8</v>
      </c>
      <c r="CB273" s="240">
        <v>0</v>
      </c>
    </row>
    <row r="274" spans="1:80" ht="12.75">
      <c r="A274" s="241">
        <v>66</v>
      </c>
      <c r="B274" s="242" t="s">
        <v>278</v>
      </c>
      <c r="C274" s="243" t="s">
        <v>279</v>
      </c>
      <c r="D274" s="244" t="s">
        <v>246</v>
      </c>
      <c r="E274" s="245">
        <v>20.97741104</v>
      </c>
      <c r="F274" s="662"/>
      <c r="G274" s="246">
        <f t="shared" si="0"/>
        <v>0</v>
      </c>
      <c r="H274" s="247">
        <v>0</v>
      </c>
      <c r="I274" s="248">
        <f t="shared" si="1"/>
        <v>0</v>
      </c>
      <c r="J274" s="247"/>
      <c r="K274" s="248">
        <f t="shared" si="2"/>
        <v>0</v>
      </c>
      <c r="O274" s="240">
        <v>2</v>
      </c>
      <c r="AA274" s="213">
        <v>8</v>
      </c>
      <c r="AB274" s="213">
        <v>0</v>
      </c>
      <c r="AC274" s="213">
        <v>3</v>
      </c>
      <c r="AZ274" s="213">
        <v>1</v>
      </c>
      <c r="BA274" s="213">
        <f t="shared" si="3"/>
        <v>0</v>
      </c>
      <c r="BB274" s="213">
        <f t="shared" si="4"/>
        <v>0</v>
      </c>
      <c r="BC274" s="213">
        <f t="shared" si="5"/>
        <v>0</v>
      </c>
      <c r="BD274" s="213">
        <f t="shared" si="6"/>
        <v>0</v>
      </c>
      <c r="BE274" s="213">
        <f t="shared" si="7"/>
        <v>0</v>
      </c>
      <c r="CA274" s="240">
        <v>8</v>
      </c>
      <c r="CB274" s="240">
        <v>0</v>
      </c>
    </row>
    <row r="275" spans="1:80" ht="12.75">
      <c r="A275" s="241">
        <v>67</v>
      </c>
      <c r="B275" s="242" t="s">
        <v>280</v>
      </c>
      <c r="C275" s="243" t="s">
        <v>281</v>
      </c>
      <c r="D275" s="244" t="s">
        <v>246</v>
      </c>
      <c r="E275" s="245">
        <v>5.24435276</v>
      </c>
      <c r="F275" s="662"/>
      <c r="G275" s="246">
        <f t="shared" si="0"/>
        <v>0</v>
      </c>
      <c r="H275" s="247">
        <v>0</v>
      </c>
      <c r="I275" s="248">
        <f t="shared" si="1"/>
        <v>0</v>
      </c>
      <c r="J275" s="247"/>
      <c r="K275" s="248">
        <f t="shared" si="2"/>
        <v>0</v>
      </c>
      <c r="O275" s="240">
        <v>2</v>
      </c>
      <c r="AA275" s="213">
        <v>8</v>
      </c>
      <c r="AB275" s="213">
        <v>0</v>
      </c>
      <c r="AC275" s="213">
        <v>3</v>
      </c>
      <c r="AZ275" s="213">
        <v>1</v>
      </c>
      <c r="BA275" s="213">
        <f t="shared" si="3"/>
        <v>0</v>
      </c>
      <c r="BB275" s="213">
        <f t="shared" si="4"/>
        <v>0</v>
      </c>
      <c r="BC275" s="213">
        <f t="shared" si="5"/>
        <v>0</v>
      </c>
      <c r="BD275" s="213">
        <f t="shared" si="6"/>
        <v>0</v>
      </c>
      <c r="BE275" s="213">
        <f t="shared" si="7"/>
        <v>0</v>
      </c>
      <c r="CA275" s="240">
        <v>8</v>
      </c>
      <c r="CB275" s="240">
        <v>0</v>
      </c>
    </row>
    <row r="276" spans="1:80" ht="12.75">
      <c r="A276" s="241">
        <v>68</v>
      </c>
      <c r="B276" s="242" t="s">
        <v>282</v>
      </c>
      <c r="C276" s="243" t="s">
        <v>283</v>
      </c>
      <c r="D276" s="244" t="s">
        <v>246</v>
      </c>
      <c r="E276" s="245">
        <v>5.24435276</v>
      </c>
      <c r="F276" s="662"/>
      <c r="G276" s="246">
        <f t="shared" si="0"/>
        <v>0</v>
      </c>
      <c r="H276" s="247">
        <v>0</v>
      </c>
      <c r="I276" s="248">
        <f t="shared" si="1"/>
        <v>0</v>
      </c>
      <c r="J276" s="247"/>
      <c r="K276" s="248">
        <f t="shared" si="2"/>
        <v>0</v>
      </c>
      <c r="O276" s="240">
        <v>2</v>
      </c>
      <c r="AA276" s="213">
        <v>8</v>
      </c>
      <c r="AB276" s="213">
        <v>0</v>
      </c>
      <c r="AC276" s="213">
        <v>3</v>
      </c>
      <c r="AZ276" s="213">
        <v>1</v>
      </c>
      <c r="BA276" s="213">
        <f t="shared" si="3"/>
        <v>0</v>
      </c>
      <c r="BB276" s="213">
        <f t="shared" si="4"/>
        <v>0</v>
      </c>
      <c r="BC276" s="213">
        <f t="shared" si="5"/>
        <v>0</v>
      </c>
      <c r="BD276" s="213">
        <f t="shared" si="6"/>
        <v>0</v>
      </c>
      <c r="BE276" s="213">
        <f t="shared" si="7"/>
        <v>0</v>
      </c>
      <c r="CA276" s="240">
        <v>8</v>
      </c>
      <c r="CB276" s="240">
        <v>0</v>
      </c>
    </row>
    <row r="277" spans="1:80" ht="12.75">
      <c r="A277" s="241">
        <v>69</v>
      </c>
      <c r="B277" s="242" t="s">
        <v>523</v>
      </c>
      <c r="C277" s="243" t="s">
        <v>524</v>
      </c>
      <c r="D277" s="244" t="s">
        <v>246</v>
      </c>
      <c r="E277" s="245">
        <v>5.24435276</v>
      </c>
      <c r="F277" s="662"/>
      <c r="G277" s="246">
        <f t="shared" si="0"/>
        <v>0</v>
      </c>
      <c r="H277" s="247">
        <v>0</v>
      </c>
      <c r="I277" s="248">
        <f t="shared" si="1"/>
        <v>0</v>
      </c>
      <c r="J277" s="247"/>
      <c r="K277" s="248">
        <f t="shared" si="2"/>
        <v>0</v>
      </c>
      <c r="O277" s="240">
        <v>2</v>
      </c>
      <c r="AA277" s="213">
        <v>8</v>
      </c>
      <c r="AB277" s="213">
        <v>0</v>
      </c>
      <c r="AC277" s="213">
        <v>3</v>
      </c>
      <c r="AZ277" s="213">
        <v>1</v>
      </c>
      <c r="BA277" s="213">
        <f t="shared" si="3"/>
        <v>0</v>
      </c>
      <c r="BB277" s="213">
        <f t="shared" si="4"/>
        <v>0</v>
      </c>
      <c r="BC277" s="213">
        <f t="shared" si="5"/>
        <v>0</v>
      </c>
      <c r="BD277" s="213">
        <f t="shared" si="6"/>
        <v>0</v>
      </c>
      <c r="BE277" s="213">
        <f t="shared" si="7"/>
        <v>0</v>
      </c>
      <c r="CA277" s="240">
        <v>8</v>
      </c>
      <c r="CB277" s="240">
        <v>0</v>
      </c>
    </row>
    <row r="278" spans="1:57" ht="12.75">
      <c r="A278" s="257"/>
      <c r="B278" s="258" t="s">
        <v>102</v>
      </c>
      <c r="C278" s="259" t="s">
        <v>275</v>
      </c>
      <c r="D278" s="260"/>
      <c r="E278" s="261"/>
      <c r="F278" s="262"/>
      <c r="G278" s="263">
        <f>SUM(G271:G277)</f>
        <v>0</v>
      </c>
      <c r="H278" s="264"/>
      <c r="I278" s="265">
        <f>SUM(I271:I277)</f>
        <v>0</v>
      </c>
      <c r="J278" s="264"/>
      <c r="K278" s="265">
        <f>SUM(K271:K277)</f>
        <v>0</v>
      </c>
      <c r="O278" s="240">
        <v>4</v>
      </c>
      <c r="BA278" s="266">
        <f>SUM(BA271:BA277)</f>
        <v>0</v>
      </c>
      <c r="BB278" s="266">
        <f>SUM(BB271:BB277)</f>
        <v>0</v>
      </c>
      <c r="BC278" s="266">
        <f>SUM(BC271:BC277)</f>
        <v>0</v>
      </c>
      <c r="BD278" s="266">
        <f>SUM(BD271:BD277)</f>
        <v>0</v>
      </c>
      <c r="BE278" s="266">
        <f>SUM(BE271:BE277)</f>
        <v>0</v>
      </c>
    </row>
    <row r="279" ht="12.75">
      <c r="E279" s="213"/>
    </row>
    <row r="280" ht="12.75">
      <c r="E280" s="213"/>
    </row>
    <row r="281" ht="12.75">
      <c r="E281" s="213"/>
    </row>
    <row r="282" ht="12.75">
      <c r="E282" s="213"/>
    </row>
    <row r="283" ht="12.75">
      <c r="E283" s="213"/>
    </row>
    <row r="284" ht="12.75">
      <c r="E284" s="213"/>
    </row>
    <row r="285" ht="12.75">
      <c r="E285" s="213"/>
    </row>
    <row r="286" ht="12.75">
      <c r="E286" s="213"/>
    </row>
    <row r="287" ht="12.75">
      <c r="E287" s="213"/>
    </row>
    <row r="288" ht="12.75">
      <c r="E288" s="213"/>
    </row>
    <row r="289" ht="12.75">
      <c r="E289" s="213"/>
    </row>
    <row r="290" ht="12.75">
      <c r="E290" s="213"/>
    </row>
    <row r="291" ht="12.75">
      <c r="E291" s="213"/>
    </row>
    <row r="292" ht="12.75">
      <c r="E292" s="213"/>
    </row>
    <row r="293" ht="12.75">
      <c r="E293" s="213"/>
    </row>
    <row r="294" ht="12.75">
      <c r="E294" s="213"/>
    </row>
    <row r="295" ht="12.75">
      <c r="E295" s="213"/>
    </row>
    <row r="296" ht="12.75">
      <c r="E296" s="213"/>
    </row>
    <row r="297" ht="12.75">
      <c r="E297" s="213"/>
    </row>
    <row r="298" ht="12.75">
      <c r="E298" s="213"/>
    </row>
    <row r="299" ht="12.75">
      <c r="E299" s="213"/>
    </row>
    <row r="300" ht="12.75">
      <c r="E300" s="213"/>
    </row>
    <row r="301" ht="12.75">
      <c r="E301" s="213"/>
    </row>
    <row r="302" spans="1:7" ht="12.75">
      <c r="A302" s="256"/>
      <c r="B302" s="256"/>
      <c r="C302" s="256"/>
      <c r="D302" s="256"/>
      <c r="E302" s="256"/>
      <c r="F302" s="256"/>
      <c r="G302" s="256"/>
    </row>
    <row r="303" spans="1:7" ht="12.75">
      <c r="A303" s="256"/>
      <c r="B303" s="256"/>
      <c r="C303" s="256"/>
      <c r="D303" s="256"/>
      <c r="E303" s="256"/>
      <c r="F303" s="256"/>
      <c r="G303" s="256"/>
    </row>
    <row r="304" spans="1:7" ht="12.75">
      <c r="A304" s="256"/>
      <c r="B304" s="256"/>
      <c r="C304" s="256"/>
      <c r="D304" s="256"/>
      <c r="E304" s="256"/>
      <c r="F304" s="256"/>
      <c r="G304" s="256"/>
    </row>
    <row r="305" spans="1:7" ht="12.75">
      <c r="A305" s="256"/>
      <c r="B305" s="256"/>
      <c r="C305" s="256"/>
      <c r="D305" s="256"/>
      <c r="E305" s="256"/>
      <c r="F305" s="256"/>
      <c r="G305" s="256"/>
    </row>
    <row r="306" ht="12.75">
      <c r="E306" s="213"/>
    </row>
    <row r="307" ht="12.75">
      <c r="E307" s="213"/>
    </row>
    <row r="308" ht="12.75">
      <c r="E308" s="213"/>
    </row>
    <row r="309" ht="12.75">
      <c r="E309" s="213"/>
    </row>
    <row r="310" ht="12.75">
      <c r="E310" s="213"/>
    </row>
    <row r="311" ht="12.75">
      <c r="E311" s="213"/>
    </row>
    <row r="312" ht="12.75">
      <c r="E312" s="213"/>
    </row>
    <row r="313" ht="12.75">
      <c r="E313" s="213"/>
    </row>
    <row r="314" ht="12.75">
      <c r="E314" s="213"/>
    </row>
    <row r="315" ht="12.75">
      <c r="E315" s="213"/>
    </row>
    <row r="316" ht="12.75">
      <c r="E316" s="213"/>
    </row>
    <row r="317" ht="12.75">
      <c r="E317" s="213"/>
    </row>
    <row r="318" ht="12.75">
      <c r="E318" s="213"/>
    </row>
    <row r="319" ht="12.75">
      <c r="E319" s="213"/>
    </row>
    <row r="320" ht="12.75">
      <c r="E320" s="213"/>
    </row>
    <row r="321" ht="12.75">
      <c r="E321" s="213"/>
    </row>
    <row r="322" ht="12.75">
      <c r="E322" s="213"/>
    </row>
    <row r="323" ht="12.75">
      <c r="E323" s="213"/>
    </row>
    <row r="324" ht="12.75">
      <c r="E324" s="213"/>
    </row>
    <row r="325" ht="12.75">
      <c r="E325" s="213"/>
    </row>
    <row r="326" ht="12.75">
      <c r="E326" s="213"/>
    </row>
    <row r="327" ht="12.75">
      <c r="E327" s="213"/>
    </row>
    <row r="328" ht="12.75">
      <c r="E328" s="213"/>
    </row>
    <row r="329" ht="12.75">
      <c r="E329" s="213"/>
    </row>
    <row r="330" ht="12.75">
      <c r="E330" s="213"/>
    </row>
    <row r="331" ht="12.75">
      <c r="E331" s="213"/>
    </row>
    <row r="332" ht="12.75">
      <c r="E332" s="213"/>
    </row>
    <row r="333" ht="12.75">
      <c r="E333" s="213"/>
    </row>
    <row r="334" ht="12.75">
      <c r="E334" s="213"/>
    </row>
    <row r="335" ht="12.75">
      <c r="E335" s="213"/>
    </row>
    <row r="336" ht="12.75">
      <c r="E336" s="213"/>
    </row>
    <row r="337" spans="1:2" ht="12.75">
      <c r="A337" s="267"/>
      <c r="B337" s="267"/>
    </row>
    <row r="338" spans="1:7" ht="12.75">
      <c r="A338" s="256"/>
      <c r="B338" s="256"/>
      <c r="C338" s="268"/>
      <c r="D338" s="268"/>
      <c r="E338" s="269"/>
      <c r="F338" s="268"/>
      <c r="G338" s="270"/>
    </row>
    <row r="339" spans="1:7" ht="12.75">
      <c r="A339" s="271"/>
      <c r="B339" s="271"/>
      <c r="C339" s="256"/>
      <c r="D339" s="256"/>
      <c r="E339" s="272"/>
      <c r="F339" s="256"/>
      <c r="G339" s="256"/>
    </row>
    <row r="340" spans="1:7" ht="12.75">
      <c r="A340" s="256"/>
      <c r="B340" s="256"/>
      <c r="C340" s="256"/>
      <c r="D340" s="256"/>
      <c r="E340" s="272"/>
      <c r="F340" s="256"/>
      <c r="G340" s="256"/>
    </row>
    <row r="341" spans="1:7" ht="12.75">
      <c r="A341" s="256"/>
      <c r="B341" s="256"/>
      <c r="C341" s="256"/>
      <c r="D341" s="256"/>
      <c r="E341" s="272"/>
      <c r="F341" s="256"/>
      <c r="G341" s="256"/>
    </row>
    <row r="342" spans="1:7" ht="12.75">
      <c r="A342" s="256"/>
      <c r="B342" s="256"/>
      <c r="C342" s="256"/>
      <c r="D342" s="256"/>
      <c r="E342" s="272"/>
      <c r="F342" s="256"/>
      <c r="G342" s="256"/>
    </row>
    <row r="343" spans="1:7" ht="12.75">
      <c r="A343" s="256"/>
      <c r="B343" s="256"/>
      <c r="C343" s="256"/>
      <c r="D343" s="256"/>
      <c r="E343" s="272"/>
      <c r="F343" s="256"/>
      <c r="G343" s="256"/>
    </row>
    <row r="344" spans="1:7" ht="12.75">
      <c r="A344" s="256"/>
      <c r="B344" s="256"/>
      <c r="C344" s="256"/>
      <c r="D344" s="256"/>
      <c r="E344" s="272"/>
      <c r="F344" s="256"/>
      <c r="G344" s="256"/>
    </row>
    <row r="345" spans="1:7" ht="12.75">
      <c r="A345" s="256"/>
      <c r="B345" s="256"/>
      <c r="C345" s="256"/>
      <c r="D345" s="256"/>
      <c r="E345" s="272"/>
      <c r="F345" s="256"/>
      <c r="G345" s="256"/>
    </row>
    <row r="346" spans="1:7" ht="12.75">
      <c r="A346" s="256"/>
      <c r="B346" s="256"/>
      <c r="C346" s="256"/>
      <c r="D346" s="256"/>
      <c r="E346" s="272"/>
      <c r="F346" s="256"/>
      <c r="G346" s="256"/>
    </row>
    <row r="347" spans="1:7" ht="12.75">
      <c r="A347" s="256"/>
      <c r="B347" s="256"/>
      <c r="C347" s="256"/>
      <c r="D347" s="256"/>
      <c r="E347" s="272"/>
      <c r="F347" s="256"/>
      <c r="G347" s="256"/>
    </row>
    <row r="348" spans="1:7" ht="12.75">
      <c r="A348" s="256"/>
      <c r="B348" s="256"/>
      <c r="C348" s="256"/>
      <c r="D348" s="256"/>
      <c r="E348" s="272"/>
      <c r="F348" s="256"/>
      <c r="G348" s="256"/>
    </row>
    <row r="349" spans="1:7" ht="12.75">
      <c r="A349" s="256"/>
      <c r="B349" s="256"/>
      <c r="C349" s="256"/>
      <c r="D349" s="256"/>
      <c r="E349" s="272"/>
      <c r="F349" s="256"/>
      <c r="G349" s="256"/>
    </row>
    <row r="350" spans="1:7" ht="12.75">
      <c r="A350" s="256"/>
      <c r="B350" s="256"/>
      <c r="C350" s="256"/>
      <c r="D350" s="256"/>
      <c r="E350" s="272"/>
      <c r="F350" s="256"/>
      <c r="G350" s="256"/>
    </row>
    <row r="351" spans="1:7" ht="12.75">
      <c r="A351" s="256"/>
      <c r="B351" s="256"/>
      <c r="C351" s="256"/>
      <c r="D351" s="256"/>
      <c r="E351" s="272"/>
      <c r="F351" s="256"/>
      <c r="G351" s="256"/>
    </row>
  </sheetData>
  <sheetProtection algorithmName="SHA-512" hashValue="pog6WAMgQbX1RRulQ5WZDhJgju1ACafSWy7ubYokFd/xZwR4qGd/qOl/rtixSKIf6Ij1issYWH10W0ncnR0blg==" saltValue="c9p0vb//pnRhdBK0Icv2nA==" spinCount="100000" sheet="1" objects="1" scenarios="1"/>
  <mergeCells count="173">
    <mergeCell ref="C269:D269"/>
    <mergeCell ref="C259:D259"/>
    <mergeCell ref="C260:D260"/>
    <mergeCell ref="C261:D261"/>
    <mergeCell ref="C263:D263"/>
    <mergeCell ref="C264:D264"/>
    <mergeCell ref="C265:D265"/>
    <mergeCell ref="C252:D252"/>
    <mergeCell ref="C254:D254"/>
    <mergeCell ref="C255:D255"/>
    <mergeCell ref="C256:D256"/>
    <mergeCell ref="C257:D257"/>
    <mergeCell ref="C258:D258"/>
    <mergeCell ref="C241:D241"/>
    <mergeCell ref="C245:D245"/>
    <mergeCell ref="C246:D246"/>
    <mergeCell ref="C247:D247"/>
    <mergeCell ref="C248:D248"/>
    <mergeCell ref="C249:D249"/>
    <mergeCell ref="C250:D250"/>
    <mergeCell ref="C251:D251"/>
    <mergeCell ref="C231:D231"/>
    <mergeCell ref="C232:D232"/>
    <mergeCell ref="C236:D236"/>
    <mergeCell ref="C237:D237"/>
    <mergeCell ref="C239:D239"/>
    <mergeCell ref="C240:D240"/>
    <mergeCell ref="C219:D219"/>
    <mergeCell ref="C220:D220"/>
    <mergeCell ref="C222:D222"/>
    <mergeCell ref="C223:D223"/>
    <mergeCell ref="C225:D225"/>
    <mergeCell ref="C226:D226"/>
    <mergeCell ref="C204:D204"/>
    <mergeCell ref="C209:D209"/>
    <mergeCell ref="C210:D210"/>
    <mergeCell ref="C212:D212"/>
    <mergeCell ref="C213:D213"/>
    <mergeCell ref="C215:D215"/>
    <mergeCell ref="C216:D216"/>
    <mergeCell ref="C217:D217"/>
    <mergeCell ref="C189:D189"/>
    <mergeCell ref="C191:D191"/>
    <mergeCell ref="C192:D192"/>
    <mergeCell ref="C197:D197"/>
    <mergeCell ref="C198:D198"/>
    <mergeCell ref="C200:D200"/>
    <mergeCell ref="C201:D201"/>
    <mergeCell ref="C203:D203"/>
    <mergeCell ref="C175:D175"/>
    <mergeCell ref="C182:D182"/>
    <mergeCell ref="C183:D183"/>
    <mergeCell ref="C185:D185"/>
    <mergeCell ref="C186:D186"/>
    <mergeCell ref="C188:D188"/>
    <mergeCell ref="C167:D167"/>
    <mergeCell ref="C169:D169"/>
    <mergeCell ref="C170:D170"/>
    <mergeCell ref="C171:D171"/>
    <mergeCell ref="C173:D173"/>
    <mergeCell ref="C174:D174"/>
    <mergeCell ref="C159:D159"/>
    <mergeCell ref="C160:D160"/>
    <mergeCell ref="C161:D161"/>
    <mergeCell ref="C163:D163"/>
    <mergeCell ref="C164:D164"/>
    <mergeCell ref="C166:D166"/>
    <mergeCell ref="C151:D151"/>
    <mergeCell ref="C153:D153"/>
    <mergeCell ref="C154:D154"/>
    <mergeCell ref="C155:D155"/>
    <mergeCell ref="C156:D156"/>
    <mergeCell ref="C157:D157"/>
    <mergeCell ref="C145:D145"/>
    <mergeCell ref="C146:D146"/>
    <mergeCell ref="C147:D147"/>
    <mergeCell ref="C148:D148"/>
    <mergeCell ref="C149:D149"/>
    <mergeCell ref="C150:D150"/>
    <mergeCell ref="C138:D138"/>
    <mergeCell ref="C139:D139"/>
    <mergeCell ref="C140:D140"/>
    <mergeCell ref="C141:D141"/>
    <mergeCell ref="C142:D142"/>
    <mergeCell ref="C144:D144"/>
    <mergeCell ref="C131:D131"/>
    <mergeCell ref="C132:D132"/>
    <mergeCell ref="C133:D133"/>
    <mergeCell ref="C134:D134"/>
    <mergeCell ref="C135:D135"/>
    <mergeCell ref="C137:D137"/>
    <mergeCell ref="C124:D124"/>
    <mergeCell ref="C125:D125"/>
    <mergeCell ref="C126:D126"/>
    <mergeCell ref="C127:D127"/>
    <mergeCell ref="C128:D128"/>
    <mergeCell ref="C130:D130"/>
    <mergeCell ref="C112:D112"/>
    <mergeCell ref="C116:D116"/>
    <mergeCell ref="C117:D117"/>
    <mergeCell ref="C118:D118"/>
    <mergeCell ref="C119:D119"/>
    <mergeCell ref="C120:D120"/>
    <mergeCell ref="C121:D121"/>
    <mergeCell ref="C123:D123"/>
    <mergeCell ref="C103:D103"/>
    <mergeCell ref="C105:D105"/>
    <mergeCell ref="C106:D106"/>
    <mergeCell ref="C108:D108"/>
    <mergeCell ref="C109:D109"/>
    <mergeCell ref="C111:D111"/>
    <mergeCell ref="C95:D95"/>
    <mergeCell ref="C96:D96"/>
    <mergeCell ref="C97:D97"/>
    <mergeCell ref="C99:D99"/>
    <mergeCell ref="C100:D100"/>
    <mergeCell ref="C102:D102"/>
    <mergeCell ref="C80:D80"/>
    <mergeCell ref="C81:D81"/>
    <mergeCell ref="C82:D82"/>
    <mergeCell ref="C83:D83"/>
    <mergeCell ref="C84:D84"/>
    <mergeCell ref="C85:D85"/>
    <mergeCell ref="C86:D86"/>
    <mergeCell ref="C87:D87"/>
    <mergeCell ref="C66:D66"/>
    <mergeCell ref="C67:D67"/>
    <mergeCell ref="C75:D75"/>
    <mergeCell ref="C76:D76"/>
    <mergeCell ref="C53:D53"/>
    <mergeCell ref="C54:D54"/>
    <mergeCell ref="C58:D58"/>
    <mergeCell ref="C59:D59"/>
    <mergeCell ref="C60:D60"/>
    <mergeCell ref="C61:D61"/>
    <mergeCell ref="C45:D45"/>
    <mergeCell ref="C47:D47"/>
    <mergeCell ref="C48:D48"/>
    <mergeCell ref="C49:D49"/>
    <mergeCell ref="C51:D51"/>
    <mergeCell ref="C52:D52"/>
    <mergeCell ref="C37:D37"/>
    <mergeCell ref="C38:D38"/>
    <mergeCell ref="C40:D40"/>
    <mergeCell ref="C41:D41"/>
    <mergeCell ref="C42:D42"/>
    <mergeCell ref="C43:D43"/>
    <mergeCell ref="C29:D29"/>
    <mergeCell ref="C30:D30"/>
    <mergeCell ref="C31:D31"/>
    <mergeCell ref="C33:D33"/>
    <mergeCell ref="C34:D34"/>
    <mergeCell ref="C35:D35"/>
    <mergeCell ref="C22:D22"/>
    <mergeCell ref="C24:D24"/>
    <mergeCell ref="C25:D25"/>
    <mergeCell ref="C26:D26"/>
    <mergeCell ref="C27:D27"/>
    <mergeCell ref="C15:D15"/>
    <mergeCell ref="C16:D16"/>
    <mergeCell ref="C17:D17"/>
    <mergeCell ref="C18:D18"/>
    <mergeCell ref="C19:D19"/>
    <mergeCell ref="C20:D20"/>
    <mergeCell ref="A1:G1"/>
    <mergeCell ref="A3:B3"/>
    <mergeCell ref="A4:B4"/>
    <mergeCell ref="E4:G4"/>
    <mergeCell ref="C9:D9"/>
    <mergeCell ref="C11:D11"/>
    <mergeCell ref="C12:D12"/>
    <mergeCell ref="C13:D13"/>
    <mergeCell ref="C21:D2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327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642</v>
      </c>
      <c r="B5" s="91"/>
      <c r="C5" s="92" t="s">
        <v>327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11.3 1 Rek'!E26</f>
        <v>0</v>
      </c>
      <c r="D15" s="130">
        <f>'SO 11.3 1 Rek'!A34</f>
        <v>0</v>
      </c>
      <c r="E15" s="131"/>
      <c r="F15" s="132"/>
      <c r="G15" s="129">
        <f>'SO 11.3 1 Rek'!I34</f>
        <v>0</v>
      </c>
    </row>
    <row r="16" spans="1:7" ht="15.95" customHeight="1">
      <c r="A16" s="127" t="s">
        <v>53</v>
      </c>
      <c r="B16" s="128" t="s">
        <v>54</v>
      </c>
      <c r="C16" s="129">
        <f>'SO 11.3 1 Rek'!F26</f>
        <v>0</v>
      </c>
      <c r="D16" s="82"/>
      <c r="E16" s="133"/>
      <c r="F16" s="134"/>
      <c r="G16" s="129"/>
    </row>
    <row r="17" spans="1:7" ht="15.95" customHeight="1">
      <c r="A17" s="127" t="s">
        <v>55</v>
      </c>
      <c r="B17" s="128" t="s">
        <v>56</v>
      </c>
      <c r="C17" s="129">
        <f>'SO 11.3 1 Rek'!H26</f>
        <v>0</v>
      </c>
      <c r="D17" s="82"/>
      <c r="E17" s="133"/>
      <c r="F17" s="134"/>
      <c r="G17" s="129"/>
    </row>
    <row r="18" spans="1:7" ht="15.95" customHeight="1">
      <c r="A18" s="135" t="s">
        <v>57</v>
      </c>
      <c r="B18" s="136" t="s">
        <v>58</v>
      </c>
      <c r="C18" s="129">
        <f>'SO 11.3 1 Rek'!G26</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11.3 1 Rek'!I26</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11.3 1 Rek'!H32</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83"/>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643</v>
      </c>
      <c r="D2" s="174"/>
      <c r="E2" s="175"/>
      <c r="F2" s="174"/>
      <c r="G2" s="703" t="s">
        <v>327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2.75">
      <c r="A7" s="273" t="str">
        <f>'SO 11.3 1 Pol'!B7</f>
        <v>3</v>
      </c>
      <c r="B7" s="47" t="str">
        <f>'SO 11.3 1 Pol'!C7</f>
        <v>Svislé a kompletní konstrukce</v>
      </c>
      <c r="D7" s="185"/>
      <c r="E7" s="274">
        <f>'SO 11.3 1 Pol'!BA40</f>
        <v>0</v>
      </c>
      <c r="F7" s="275">
        <f>'SO 11.3 1 Pol'!BB40</f>
        <v>0</v>
      </c>
      <c r="G7" s="275">
        <f>'SO 11.3 1 Pol'!BC40</f>
        <v>0</v>
      </c>
      <c r="H7" s="275">
        <f>'SO 11.3 1 Pol'!BD40</f>
        <v>0</v>
      </c>
      <c r="I7" s="276">
        <f>'SO 11.3 1 Pol'!BE40</f>
        <v>0</v>
      </c>
    </row>
    <row r="8" spans="1:9" s="108" customFormat="1" ht="12.75">
      <c r="A8" s="273" t="str">
        <f>'SO 11.3 1 Pol'!B41</f>
        <v>4</v>
      </c>
      <c r="B8" s="47" t="str">
        <f>'SO 11.3 1 Pol'!C41</f>
        <v>Vodorovné konstrukce</v>
      </c>
      <c r="D8" s="185"/>
      <c r="E8" s="274">
        <f>'SO 11.3 1 Pol'!BA51</f>
        <v>0</v>
      </c>
      <c r="F8" s="275">
        <f>'SO 11.3 1 Pol'!BB51</f>
        <v>0</v>
      </c>
      <c r="G8" s="275">
        <f>'SO 11.3 1 Pol'!BC51</f>
        <v>0</v>
      </c>
      <c r="H8" s="275">
        <f>'SO 11.3 1 Pol'!BD51</f>
        <v>0</v>
      </c>
      <c r="I8" s="276">
        <f>'SO 11.3 1 Pol'!BE51</f>
        <v>0</v>
      </c>
    </row>
    <row r="9" spans="1:9" s="108" customFormat="1" ht="12.75">
      <c r="A9" s="273" t="str">
        <f>'SO 11.3 1 Pol'!B52</f>
        <v>61</v>
      </c>
      <c r="B9" s="47" t="str">
        <f>'SO 11.3 1 Pol'!C52</f>
        <v>Upravy povrchů vnitřní</v>
      </c>
      <c r="D9" s="185"/>
      <c r="E9" s="274">
        <f>'SO 11.3 1 Pol'!BA76</f>
        <v>0</v>
      </c>
      <c r="F9" s="275">
        <f>'SO 11.3 1 Pol'!BB76</f>
        <v>0</v>
      </c>
      <c r="G9" s="275">
        <f>'SO 11.3 1 Pol'!BC76</f>
        <v>0</v>
      </c>
      <c r="H9" s="275">
        <f>'SO 11.3 1 Pol'!BD76</f>
        <v>0</v>
      </c>
      <c r="I9" s="276">
        <f>'SO 11.3 1 Pol'!BE76</f>
        <v>0</v>
      </c>
    </row>
    <row r="10" spans="1:9" s="108" customFormat="1" ht="12.75">
      <c r="A10" s="273" t="str">
        <f>'SO 11.3 1 Pol'!B77</f>
        <v>64</v>
      </c>
      <c r="B10" s="47" t="str">
        <f>'SO 11.3 1 Pol'!C77</f>
        <v>Výplně otvorů</v>
      </c>
      <c r="D10" s="185"/>
      <c r="E10" s="274">
        <f>'SO 11.3 1 Pol'!BA92</f>
        <v>0</v>
      </c>
      <c r="F10" s="275">
        <f>'SO 11.3 1 Pol'!BB92</f>
        <v>0</v>
      </c>
      <c r="G10" s="275">
        <f>'SO 11.3 1 Pol'!BC92</f>
        <v>0</v>
      </c>
      <c r="H10" s="275">
        <f>'SO 11.3 1 Pol'!BD92</f>
        <v>0</v>
      </c>
      <c r="I10" s="276">
        <f>'SO 11.3 1 Pol'!BE92</f>
        <v>0</v>
      </c>
    </row>
    <row r="11" spans="1:9" s="108" customFormat="1" ht="12.75">
      <c r="A11" s="273" t="str">
        <f>'SO 11.3 1 Pol'!B93</f>
        <v>94</v>
      </c>
      <c r="B11" s="47" t="str">
        <f>'SO 11.3 1 Pol'!C93</f>
        <v>Lešení a stavební výtahy</v>
      </c>
      <c r="D11" s="185"/>
      <c r="E11" s="274">
        <f>'SO 11.3 1 Pol'!BA99</f>
        <v>0</v>
      </c>
      <c r="F11" s="275">
        <f>'SO 11.3 1 Pol'!BB99</f>
        <v>0</v>
      </c>
      <c r="G11" s="275">
        <f>'SO 11.3 1 Pol'!BC99</f>
        <v>0</v>
      </c>
      <c r="H11" s="275">
        <f>'SO 11.3 1 Pol'!BD99</f>
        <v>0</v>
      </c>
      <c r="I11" s="276">
        <f>'SO 11.3 1 Pol'!BE99</f>
        <v>0</v>
      </c>
    </row>
    <row r="12" spans="1:9" s="108" customFormat="1" ht="12.75">
      <c r="A12" s="273" t="str">
        <f>'SO 11.3 1 Pol'!B100</f>
        <v>95</v>
      </c>
      <c r="B12" s="47" t="str">
        <f>'SO 11.3 1 Pol'!C100</f>
        <v>Dokončovací konstrukce na pozemních stavbách</v>
      </c>
      <c r="D12" s="185"/>
      <c r="E12" s="274">
        <f>'SO 11.3 1 Pol'!BA106</f>
        <v>0</v>
      </c>
      <c r="F12" s="275">
        <f>'SO 11.3 1 Pol'!BB106</f>
        <v>0</v>
      </c>
      <c r="G12" s="275">
        <f>'SO 11.3 1 Pol'!BC106</f>
        <v>0</v>
      </c>
      <c r="H12" s="275">
        <f>'SO 11.3 1 Pol'!BD106</f>
        <v>0</v>
      </c>
      <c r="I12" s="276">
        <f>'SO 11.3 1 Pol'!BE106</f>
        <v>0</v>
      </c>
    </row>
    <row r="13" spans="1:9" s="108" customFormat="1" ht="12.75">
      <c r="A13" s="273" t="str">
        <f>'SO 11.3 1 Pol'!B107</f>
        <v>96</v>
      </c>
      <c r="B13" s="47" t="str">
        <f>'SO 11.3 1 Pol'!C107</f>
        <v>Bourání konstrukcí</v>
      </c>
      <c r="D13" s="185"/>
      <c r="E13" s="274">
        <f>'SO 11.3 1 Pol'!BA120</f>
        <v>0</v>
      </c>
      <c r="F13" s="275">
        <f>'SO 11.3 1 Pol'!BB120</f>
        <v>0</v>
      </c>
      <c r="G13" s="275">
        <f>'SO 11.3 1 Pol'!BC120</f>
        <v>0</v>
      </c>
      <c r="H13" s="275">
        <f>'SO 11.3 1 Pol'!BD120</f>
        <v>0</v>
      </c>
      <c r="I13" s="276">
        <f>'SO 11.3 1 Pol'!BE120</f>
        <v>0</v>
      </c>
    </row>
    <row r="14" spans="1:9" s="108" customFormat="1" ht="12.75">
      <c r="A14" s="273" t="str">
        <f>'SO 11.3 1 Pol'!B121</f>
        <v>97</v>
      </c>
      <c r="B14" s="47" t="str">
        <f>'SO 11.3 1 Pol'!C121</f>
        <v>Prorážení otvorů</v>
      </c>
      <c r="D14" s="185"/>
      <c r="E14" s="274">
        <f>'SO 11.3 1 Pol'!BA189</f>
        <v>0</v>
      </c>
      <c r="F14" s="275">
        <f>'SO 11.3 1 Pol'!BB189</f>
        <v>0</v>
      </c>
      <c r="G14" s="275">
        <f>'SO 11.3 1 Pol'!BC189</f>
        <v>0</v>
      </c>
      <c r="H14" s="275">
        <f>'SO 11.3 1 Pol'!BD189</f>
        <v>0</v>
      </c>
      <c r="I14" s="276">
        <f>'SO 11.3 1 Pol'!BE189</f>
        <v>0</v>
      </c>
    </row>
    <row r="15" spans="1:9" s="108" customFormat="1" ht="12.75">
      <c r="A15" s="273" t="str">
        <f>'SO 11.3 1 Pol'!B190</f>
        <v>99</v>
      </c>
      <c r="B15" s="47" t="str">
        <f>'SO 11.3 1 Pol'!C190</f>
        <v>Staveništní přesun hmot</v>
      </c>
      <c r="D15" s="185"/>
      <c r="E15" s="274">
        <f>'SO 11.3 1 Pol'!BA192</f>
        <v>0</v>
      </c>
      <c r="F15" s="275">
        <f>'SO 11.3 1 Pol'!BB192</f>
        <v>0</v>
      </c>
      <c r="G15" s="275">
        <f>'SO 11.3 1 Pol'!BC192</f>
        <v>0</v>
      </c>
      <c r="H15" s="275">
        <f>'SO 11.3 1 Pol'!BD192</f>
        <v>0</v>
      </c>
      <c r="I15" s="276">
        <f>'SO 11.3 1 Pol'!BE192</f>
        <v>0</v>
      </c>
    </row>
    <row r="16" spans="1:9" s="108" customFormat="1" ht="12.75">
      <c r="A16" s="273" t="str">
        <f>'SO 11.3 1 Pol'!B193</f>
        <v>712</v>
      </c>
      <c r="B16" s="47" t="str">
        <f>'SO 11.3 1 Pol'!C193</f>
        <v>Živičné krytiny</v>
      </c>
      <c r="D16" s="185"/>
      <c r="E16" s="274">
        <f>'SO 11.3 1 Pol'!BA213</f>
        <v>0</v>
      </c>
      <c r="F16" s="275">
        <f>'SO 11.3 1 Pol'!BB213</f>
        <v>0</v>
      </c>
      <c r="G16" s="275">
        <f>'SO 11.3 1 Pol'!BC213</f>
        <v>0</v>
      </c>
      <c r="H16" s="275">
        <f>'SO 11.3 1 Pol'!BD213</f>
        <v>0</v>
      </c>
      <c r="I16" s="276">
        <f>'SO 11.3 1 Pol'!BE213</f>
        <v>0</v>
      </c>
    </row>
    <row r="17" spans="1:9" s="108" customFormat="1" ht="12.75">
      <c r="A17" s="273" t="str">
        <f>'SO 11.3 1 Pol'!B214</f>
        <v>713</v>
      </c>
      <c r="B17" s="47" t="str">
        <f>'SO 11.3 1 Pol'!C214</f>
        <v>Izolace tepelné</v>
      </c>
      <c r="D17" s="185"/>
      <c r="E17" s="274">
        <f>'SO 11.3 1 Pol'!BA222</f>
        <v>0</v>
      </c>
      <c r="F17" s="275">
        <f>'SO 11.3 1 Pol'!BB222</f>
        <v>0</v>
      </c>
      <c r="G17" s="275">
        <f>'SO 11.3 1 Pol'!BC222</f>
        <v>0</v>
      </c>
      <c r="H17" s="275">
        <f>'SO 11.3 1 Pol'!BD222</f>
        <v>0</v>
      </c>
      <c r="I17" s="276">
        <f>'SO 11.3 1 Pol'!BE222</f>
        <v>0</v>
      </c>
    </row>
    <row r="18" spans="1:9" s="108" customFormat="1" ht="12.75">
      <c r="A18" s="273" t="str">
        <f>'SO 11.3 1 Pol'!B223</f>
        <v>721</v>
      </c>
      <c r="B18" s="47" t="str">
        <f>'SO 11.3 1 Pol'!C223</f>
        <v>Vnitřní kanalizace</v>
      </c>
      <c r="D18" s="185"/>
      <c r="E18" s="274">
        <f>'SO 11.3 1 Pol'!BA227</f>
        <v>0</v>
      </c>
      <c r="F18" s="275">
        <f>'SO 11.3 1 Pol'!BB227</f>
        <v>0</v>
      </c>
      <c r="G18" s="275">
        <f>'SO 11.3 1 Pol'!BC227</f>
        <v>0</v>
      </c>
      <c r="H18" s="275">
        <f>'SO 11.3 1 Pol'!BD227</f>
        <v>0</v>
      </c>
      <c r="I18" s="276">
        <f>'SO 11.3 1 Pol'!BE227</f>
        <v>0</v>
      </c>
    </row>
    <row r="19" spans="1:9" s="108" customFormat="1" ht="12.75">
      <c r="A19" s="273" t="str">
        <f>'SO 11.3 1 Pol'!B228</f>
        <v>762</v>
      </c>
      <c r="B19" s="47" t="str">
        <f>'SO 11.3 1 Pol'!C228</f>
        <v>Konstrukce tesařské</v>
      </c>
      <c r="D19" s="185"/>
      <c r="E19" s="274">
        <f>'SO 11.3 1 Pol'!BA232</f>
        <v>0</v>
      </c>
      <c r="F19" s="275">
        <f>'SO 11.3 1 Pol'!BB232</f>
        <v>0</v>
      </c>
      <c r="G19" s="275">
        <f>'SO 11.3 1 Pol'!BC232</f>
        <v>0</v>
      </c>
      <c r="H19" s="275">
        <f>'SO 11.3 1 Pol'!BD232</f>
        <v>0</v>
      </c>
      <c r="I19" s="276">
        <f>'SO 11.3 1 Pol'!BE232</f>
        <v>0</v>
      </c>
    </row>
    <row r="20" spans="1:9" s="108" customFormat="1" ht="12.75">
      <c r="A20" s="273" t="str">
        <f>'SO 11.3 1 Pol'!B233</f>
        <v>766</v>
      </c>
      <c r="B20" s="47" t="str">
        <f>'SO 11.3 1 Pol'!C233</f>
        <v>Konstrukce truhlářské</v>
      </c>
      <c r="D20" s="185"/>
      <c r="E20" s="274">
        <f>'SO 11.3 1 Pol'!BA261</f>
        <v>0</v>
      </c>
      <c r="F20" s="275">
        <f>'SO 11.3 1 Pol'!BB261</f>
        <v>0</v>
      </c>
      <c r="G20" s="275">
        <f>'SO 11.3 1 Pol'!BC261</f>
        <v>0</v>
      </c>
      <c r="H20" s="275">
        <f>'SO 11.3 1 Pol'!BD261</f>
        <v>0</v>
      </c>
      <c r="I20" s="276">
        <f>'SO 11.3 1 Pol'!BE261</f>
        <v>0</v>
      </c>
    </row>
    <row r="21" spans="1:9" s="108" customFormat="1" ht="12.75">
      <c r="A21" s="273" t="str">
        <f>'SO 11.3 1 Pol'!B262</f>
        <v>769</v>
      </c>
      <c r="B21" s="47" t="str">
        <f>'SO 11.3 1 Pol'!C262</f>
        <v>Otvorové prvky z plastu</v>
      </c>
      <c r="D21" s="185"/>
      <c r="E21" s="274">
        <f>'SO 11.3 1 Pol'!BA266</f>
        <v>0</v>
      </c>
      <c r="F21" s="275">
        <f>'SO 11.3 1 Pol'!BB266</f>
        <v>0</v>
      </c>
      <c r="G21" s="275">
        <f>'SO 11.3 1 Pol'!BC266</f>
        <v>0</v>
      </c>
      <c r="H21" s="275">
        <f>'SO 11.3 1 Pol'!BD266</f>
        <v>0</v>
      </c>
      <c r="I21" s="276">
        <f>'SO 11.3 1 Pol'!BE266</f>
        <v>0</v>
      </c>
    </row>
    <row r="22" spans="1:9" s="108" customFormat="1" ht="12.75">
      <c r="A22" s="273" t="str">
        <f>'SO 11.3 1 Pol'!B267</f>
        <v>783</v>
      </c>
      <c r="B22" s="47" t="str">
        <f>'SO 11.3 1 Pol'!C267</f>
        <v>Nátěry</v>
      </c>
      <c r="D22" s="185"/>
      <c r="E22" s="274">
        <f>'SO 11.3 1 Pol'!BA276</f>
        <v>0</v>
      </c>
      <c r="F22" s="275">
        <f>'SO 11.3 1 Pol'!BB276</f>
        <v>0</v>
      </c>
      <c r="G22" s="275">
        <f>'SO 11.3 1 Pol'!BC276</f>
        <v>0</v>
      </c>
      <c r="H22" s="275">
        <f>'SO 11.3 1 Pol'!BD276</f>
        <v>0</v>
      </c>
      <c r="I22" s="276">
        <f>'SO 11.3 1 Pol'!BE276</f>
        <v>0</v>
      </c>
    </row>
    <row r="23" spans="1:9" s="108" customFormat="1" ht="12.75">
      <c r="A23" s="273" t="str">
        <f>'SO 11.3 1 Pol'!B277</f>
        <v>784</v>
      </c>
      <c r="B23" s="47" t="str">
        <f>'SO 11.3 1 Pol'!C277</f>
        <v>Malby</v>
      </c>
      <c r="D23" s="185"/>
      <c r="E23" s="274">
        <f>'SO 11.3 1 Pol'!BA290</f>
        <v>0</v>
      </c>
      <c r="F23" s="275">
        <f>'SO 11.3 1 Pol'!BB290</f>
        <v>0</v>
      </c>
      <c r="G23" s="275">
        <f>'SO 11.3 1 Pol'!BC290</f>
        <v>0</v>
      </c>
      <c r="H23" s="275">
        <f>'SO 11.3 1 Pol'!BD290</f>
        <v>0</v>
      </c>
      <c r="I23" s="276">
        <f>'SO 11.3 1 Pol'!BE290</f>
        <v>0</v>
      </c>
    </row>
    <row r="24" spans="1:9" s="108" customFormat="1" ht="12.75">
      <c r="A24" s="273" t="str">
        <f>'SO 11.3 1 Pol'!B291</f>
        <v>M24</v>
      </c>
      <c r="B24" s="47" t="str">
        <f>'SO 11.3 1 Pol'!C291</f>
        <v>Montáže vzduchotechnických zařízení</v>
      </c>
      <c r="D24" s="185"/>
      <c r="E24" s="274">
        <f>'SO 11.3 1 Pol'!BA296</f>
        <v>0</v>
      </c>
      <c r="F24" s="275">
        <f>'SO 11.3 1 Pol'!BB296</f>
        <v>0</v>
      </c>
      <c r="G24" s="275">
        <f>'SO 11.3 1 Pol'!BC296</f>
        <v>0</v>
      </c>
      <c r="H24" s="275">
        <f>'SO 11.3 1 Pol'!BD296</f>
        <v>0</v>
      </c>
      <c r="I24" s="276">
        <f>'SO 11.3 1 Pol'!BE296</f>
        <v>0</v>
      </c>
    </row>
    <row r="25" spans="1:9" s="108" customFormat="1" ht="13.5" thickBot="1">
      <c r="A25" s="273" t="str">
        <f>'SO 11.3 1 Pol'!B297</f>
        <v>D96</v>
      </c>
      <c r="B25" s="47" t="str">
        <f>'SO 11.3 1 Pol'!C297</f>
        <v>Přesuny suti a vybouraných hmot</v>
      </c>
      <c r="D25" s="185"/>
      <c r="E25" s="274">
        <f>'SO 11.3 1 Pol'!BA305</f>
        <v>0</v>
      </c>
      <c r="F25" s="275">
        <f>'SO 11.3 1 Pol'!BB305</f>
        <v>0</v>
      </c>
      <c r="G25" s="275">
        <f>'SO 11.3 1 Pol'!BC305</f>
        <v>0</v>
      </c>
      <c r="H25" s="275">
        <f>'SO 11.3 1 Pol'!BD305</f>
        <v>0</v>
      </c>
      <c r="I25" s="276">
        <f>'SO 11.3 1 Pol'!BE305</f>
        <v>0</v>
      </c>
    </row>
    <row r="26" spans="1:9" s="4" customFormat="1" ht="13.5" thickBot="1">
      <c r="A26" s="186"/>
      <c r="B26" s="187" t="s">
        <v>80</v>
      </c>
      <c r="C26" s="187"/>
      <c r="D26" s="188"/>
      <c r="E26" s="189">
        <f>SUM(E7:E25)</f>
        <v>0</v>
      </c>
      <c r="F26" s="190">
        <f>SUM(F7:F25)</f>
        <v>0</v>
      </c>
      <c r="G26" s="190">
        <f>SUM(G7:G25)</f>
        <v>0</v>
      </c>
      <c r="H26" s="190">
        <f>SUM(H7:H25)</f>
        <v>0</v>
      </c>
      <c r="I26" s="191">
        <f>SUM(I7:I25)</f>
        <v>0</v>
      </c>
    </row>
    <row r="27" spans="1:9" ht="12.75">
      <c r="A27" s="108"/>
      <c r="B27" s="108"/>
      <c r="C27" s="108"/>
      <c r="D27" s="108"/>
      <c r="E27" s="108"/>
      <c r="F27" s="108"/>
      <c r="G27" s="108"/>
      <c r="H27" s="108"/>
      <c r="I27" s="108"/>
    </row>
    <row r="28" spans="1:57" ht="19.5" customHeight="1">
      <c r="A28" s="177" t="s">
        <v>81</v>
      </c>
      <c r="B28" s="177"/>
      <c r="C28" s="177"/>
      <c r="D28" s="177"/>
      <c r="E28" s="177"/>
      <c r="F28" s="177"/>
      <c r="G28" s="192"/>
      <c r="H28" s="177"/>
      <c r="I28" s="177"/>
      <c r="BA28" s="114"/>
      <c r="BB28" s="114"/>
      <c r="BC28" s="114"/>
      <c r="BD28" s="114"/>
      <c r="BE28" s="114"/>
    </row>
    <row r="29" ht="13.5" thickBot="1"/>
    <row r="30" spans="1:9" ht="12.75">
      <c r="A30" s="143" t="s">
        <v>82</v>
      </c>
      <c r="B30" s="144"/>
      <c r="C30" s="144"/>
      <c r="D30" s="193"/>
      <c r="E30" s="194" t="s">
        <v>83</v>
      </c>
      <c r="F30" s="195" t="s">
        <v>12</v>
      </c>
      <c r="G30" s="196" t="s">
        <v>84</v>
      </c>
      <c r="H30" s="197"/>
      <c r="I30" s="198" t="s">
        <v>83</v>
      </c>
    </row>
    <row r="31" spans="1:53" ht="12.75">
      <c r="A31" s="137"/>
      <c r="B31" s="128"/>
      <c r="C31" s="128"/>
      <c r="D31" s="199"/>
      <c r="E31" s="200"/>
      <c r="F31" s="201"/>
      <c r="G31" s="202">
        <f>CHOOSE(BA31+1,E26+F26,E26+F26+H26,E26+F26+G26+H26,E26,F26,H26,G26,H26+G26,0)</f>
        <v>0</v>
      </c>
      <c r="H31" s="203"/>
      <c r="I31" s="204">
        <f>E31+F31*G31/100</f>
        <v>0</v>
      </c>
      <c r="BA31" s="1">
        <v>8</v>
      </c>
    </row>
    <row r="32" spans="1:9" ht="13.5" thickBot="1">
      <c r="A32" s="205"/>
      <c r="B32" s="206" t="s">
        <v>85</v>
      </c>
      <c r="C32" s="207"/>
      <c r="D32" s="208"/>
      <c r="E32" s="209"/>
      <c r="F32" s="210"/>
      <c r="G32" s="210"/>
      <c r="H32" s="706">
        <f>SUM(I31:I31)</f>
        <v>0</v>
      </c>
      <c r="I32" s="707"/>
    </row>
    <row r="34" spans="2:9" ht="12.75">
      <c r="B34" s="4"/>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row r="66" spans="6:9" ht="12.75">
      <c r="F66" s="211"/>
      <c r="G66" s="212"/>
      <c r="H66" s="212"/>
      <c r="I66" s="31"/>
    </row>
    <row r="67" spans="6:9" ht="12.75">
      <c r="F67" s="211"/>
      <c r="G67" s="212"/>
      <c r="H67" s="212"/>
      <c r="I67" s="31"/>
    </row>
    <row r="68" spans="6:9" ht="12.75">
      <c r="F68" s="211"/>
      <c r="G68" s="212"/>
      <c r="H68" s="212"/>
      <c r="I68" s="31"/>
    </row>
    <row r="69" spans="6:9" ht="12.75">
      <c r="F69" s="211"/>
      <c r="G69" s="212"/>
      <c r="H69" s="212"/>
      <c r="I69" s="31"/>
    </row>
    <row r="70" spans="6:9" ht="12.75">
      <c r="F70" s="211"/>
      <c r="G70" s="212"/>
      <c r="H70" s="212"/>
      <c r="I70" s="31"/>
    </row>
    <row r="71" spans="6:9" ht="12.75">
      <c r="F71" s="211"/>
      <c r="G71" s="212"/>
      <c r="H71" s="212"/>
      <c r="I71" s="31"/>
    </row>
    <row r="72" spans="6:9" ht="12.75">
      <c r="F72" s="211"/>
      <c r="G72" s="212"/>
      <c r="H72" s="212"/>
      <c r="I72" s="31"/>
    </row>
    <row r="73" spans="6:9" ht="12.75">
      <c r="F73" s="211"/>
      <c r="G73" s="212"/>
      <c r="H73" s="212"/>
      <c r="I73" s="31"/>
    </row>
    <row r="74" spans="6:9" ht="12.75">
      <c r="F74" s="211"/>
      <c r="G74" s="212"/>
      <c r="H74" s="212"/>
      <c r="I74" s="31"/>
    </row>
    <row r="75" spans="6:9" ht="12.75">
      <c r="F75" s="211"/>
      <c r="G75" s="212"/>
      <c r="H75" s="212"/>
      <c r="I75" s="31"/>
    </row>
    <row r="76" spans="6:9" ht="12.75">
      <c r="F76" s="211"/>
      <c r="G76" s="212"/>
      <c r="H76" s="212"/>
      <c r="I76" s="31"/>
    </row>
    <row r="77" spans="6:9" ht="12.75">
      <c r="F77" s="211"/>
      <c r="G77" s="212"/>
      <c r="H77" s="212"/>
      <c r="I77" s="31"/>
    </row>
    <row r="78" spans="6:9" ht="12.75">
      <c r="F78" s="211"/>
      <c r="G78" s="212"/>
      <c r="H78" s="212"/>
      <c r="I78" s="31"/>
    </row>
    <row r="79" spans="6:9" ht="12.75">
      <c r="F79" s="211"/>
      <c r="G79" s="212"/>
      <c r="H79" s="212"/>
      <c r="I79" s="31"/>
    </row>
    <row r="80" spans="6:9" ht="12.75">
      <c r="F80" s="211"/>
      <c r="G80" s="212"/>
      <c r="H80" s="212"/>
      <c r="I80" s="31"/>
    </row>
    <row r="81" spans="6:9" ht="12.75">
      <c r="F81" s="211"/>
      <c r="G81" s="212"/>
      <c r="H81" s="212"/>
      <c r="I81" s="31"/>
    </row>
    <row r="82" spans="6:9" ht="12.75">
      <c r="F82" s="211"/>
      <c r="G82" s="212"/>
      <c r="H82" s="212"/>
      <c r="I82" s="31"/>
    </row>
    <row r="83" spans="6:9" ht="12.75">
      <c r="F83" s="211"/>
      <c r="G83" s="212"/>
      <c r="H83" s="212"/>
      <c r="I83" s="31"/>
    </row>
  </sheetData>
  <mergeCells count="4">
    <mergeCell ref="A1:B1"/>
    <mergeCell ref="A2:B2"/>
    <mergeCell ref="G2:I2"/>
    <mergeCell ref="H32:I3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378"/>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11.3 1 Rek'!H1</f>
        <v>1</v>
      </c>
      <c r="G3" s="220"/>
    </row>
    <row r="4" spans="1:7" ht="13.5" thickBot="1">
      <c r="A4" s="709" t="s">
        <v>77</v>
      </c>
      <c r="B4" s="702"/>
      <c r="C4" s="173" t="s">
        <v>643</v>
      </c>
      <c r="D4" s="221"/>
      <c r="E4" s="710" t="str">
        <f>'SO 11.3 1 Rek'!G2</f>
        <v>Stavební přípomoce VZT</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186</v>
      </c>
      <c r="C7" s="232" t="s">
        <v>187</v>
      </c>
      <c r="D7" s="233"/>
      <c r="E7" s="234"/>
      <c r="F7" s="234"/>
      <c r="G7" s="235"/>
      <c r="H7" s="236"/>
      <c r="I7" s="237"/>
      <c r="J7" s="238"/>
      <c r="K7" s="239"/>
      <c r="O7" s="240">
        <v>1</v>
      </c>
    </row>
    <row r="8" spans="1:80" ht="22.5">
      <c r="A8" s="241">
        <v>1</v>
      </c>
      <c r="B8" s="242" t="s">
        <v>644</v>
      </c>
      <c r="C8" s="243" t="s">
        <v>645</v>
      </c>
      <c r="D8" s="244" t="s">
        <v>114</v>
      </c>
      <c r="E8" s="245">
        <v>6</v>
      </c>
      <c r="F8" s="662"/>
      <c r="G8" s="246">
        <f>E8*F8</f>
        <v>0</v>
      </c>
      <c r="H8" s="247">
        <v>0.11842</v>
      </c>
      <c r="I8" s="248">
        <f>E8*H8</f>
        <v>0.71052</v>
      </c>
      <c r="J8" s="247">
        <v>0</v>
      </c>
      <c r="K8" s="248">
        <f>E8*J8</f>
        <v>0</v>
      </c>
      <c r="O8" s="240">
        <v>2</v>
      </c>
      <c r="AA8" s="213">
        <v>1</v>
      </c>
      <c r="AB8" s="213">
        <v>1</v>
      </c>
      <c r="AC8" s="213">
        <v>1</v>
      </c>
      <c r="AZ8" s="213">
        <v>1</v>
      </c>
      <c r="BA8" s="213">
        <f>IF(AZ8=1,G8,0)</f>
        <v>0</v>
      </c>
      <c r="BB8" s="213">
        <f>IF(AZ8=2,G8,0)</f>
        <v>0</v>
      </c>
      <c r="BC8" s="213">
        <f>IF(AZ8=3,G8,0)</f>
        <v>0</v>
      </c>
      <c r="BD8" s="213">
        <f>IF(AZ8=4,G8,0)</f>
        <v>0</v>
      </c>
      <c r="BE8" s="213">
        <f>IF(AZ8=5,G8,0)</f>
        <v>0</v>
      </c>
      <c r="CA8" s="240">
        <v>1</v>
      </c>
      <c r="CB8" s="240">
        <v>1</v>
      </c>
    </row>
    <row r="9" spans="1:15" ht="12.75">
      <c r="A9" s="249"/>
      <c r="B9" s="252"/>
      <c r="C9" s="740" t="s">
        <v>331</v>
      </c>
      <c r="D9" s="741"/>
      <c r="E9" s="253">
        <v>0</v>
      </c>
      <c r="F9" s="663"/>
      <c r="G9" s="254"/>
      <c r="H9" s="255"/>
      <c r="I9" s="250"/>
      <c r="J9" s="256"/>
      <c r="K9" s="250"/>
      <c r="M9" s="251" t="s">
        <v>331</v>
      </c>
      <c r="O9" s="240"/>
    </row>
    <row r="10" spans="1:15" ht="12.75">
      <c r="A10" s="249"/>
      <c r="B10" s="252"/>
      <c r="C10" s="740" t="s">
        <v>338</v>
      </c>
      <c r="D10" s="741"/>
      <c r="E10" s="253">
        <v>6</v>
      </c>
      <c r="F10" s="663"/>
      <c r="G10" s="254"/>
      <c r="H10" s="255"/>
      <c r="I10" s="250"/>
      <c r="J10" s="256"/>
      <c r="K10" s="250"/>
      <c r="M10" s="251" t="s">
        <v>338</v>
      </c>
      <c r="O10" s="240"/>
    </row>
    <row r="11" spans="1:80" ht="12.75">
      <c r="A11" s="241">
        <v>2</v>
      </c>
      <c r="B11" s="242" t="s">
        <v>646</v>
      </c>
      <c r="C11" s="243" t="s">
        <v>647</v>
      </c>
      <c r="D11" s="244" t="s">
        <v>114</v>
      </c>
      <c r="E11" s="245">
        <v>2</v>
      </c>
      <c r="F11" s="662"/>
      <c r="G11" s="246">
        <f>E11*F11</f>
        <v>0</v>
      </c>
      <c r="H11" s="247">
        <v>0.04495</v>
      </c>
      <c r="I11" s="248">
        <f>E11*H11</f>
        <v>0.0899</v>
      </c>
      <c r="J11" s="247">
        <v>0</v>
      </c>
      <c r="K11" s="248">
        <f>E11*J11</f>
        <v>0</v>
      </c>
      <c r="O11" s="240">
        <v>2</v>
      </c>
      <c r="AA11" s="213">
        <v>1</v>
      </c>
      <c r="AB11" s="213">
        <v>1</v>
      </c>
      <c r="AC11" s="213">
        <v>1</v>
      </c>
      <c r="AZ11" s="213">
        <v>1</v>
      </c>
      <c r="BA11" s="213">
        <f>IF(AZ11=1,G11,0)</f>
        <v>0</v>
      </c>
      <c r="BB11" s="213">
        <f>IF(AZ11=2,G11,0)</f>
        <v>0</v>
      </c>
      <c r="BC11" s="213">
        <f>IF(AZ11=3,G11,0)</f>
        <v>0</v>
      </c>
      <c r="BD11" s="213">
        <f>IF(AZ11=4,G11,0)</f>
        <v>0</v>
      </c>
      <c r="BE11" s="213">
        <f>IF(AZ11=5,G11,0)</f>
        <v>0</v>
      </c>
      <c r="CA11" s="240">
        <v>1</v>
      </c>
      <c r="CB11" s="240">
        <v>1</v>
      </c>
    </row>
    <row r="12" spans="1:15" ht="12.75">
      <c r="A12" s="249"/>
      <c r="B12" s="252"/>
      <c r="C12" s="740" t="s">
        <v>331</v>
      </c>
      <c r="D12" s="741"/>
      <c r="E12" s="253">
        <v>0</v>
      </c>
      <c r="F12" s="663"/>
      <c r="G12" s="254"/>
      <c r="H12" s="255"/>
      <c r="I12" s="250"/>
      <c r="J12" s="256"/>
      <c r="K12" s="250"/>
      <c r="M12" s="251" t="s">
        <v>331</v>
      </c>
      <c r="O12" s="240"/>
    </row>
    <row r="13" spans="1:15" ht="12.75">
      <c r="A13" s="249"/>
      <c r="B13" s="252"/>
      <c r="C13" s="740" t="s">
        <v>648</v>
      </c>
      <c r="D13" s="741"/>
      <c r="E13" s="253">
        <v>2</v>
      </c>
      <c r="F13" s="663"/>
      <c r="G13" s="254"/>
      <c r="H13" s="255"/>
      <c r="I13" s="250"/>
      <c r="J13" s="256"/>
      <c r="K13" s="250"/>
      <c r="M13" s="251" t="s">
        <v>648</v>
      </c>
      <c r="O13" s="240"/>
    </row>
    <row r="14" spans="1:80" ht="12.75">
      <c r="A14" s="241">
        <v>3</v>
      </c>
      <c r="B14" s="242" t="s">
        <v>649</v>
      </c>
      <c r="C14" s="243" t="s">
        <v>650</v>
      </c>
      <c r="D14" s="244" t="s">
        <v>164</v>
      </c>
      <c r="E14" s="245">
        <v>0.09</v>
      </c>
      <c r="F14" s="662"/>
      <c r="G14" s="246">
        <f>E14*F14</f>
        <v>0</v>
      </c>
      <c r="H14" s="247">
        <v>0.80802</v>
      </c>
      <c r="I14" s="248">
        <f>E14*H14</f>
        <v>0.07272179999999999</v>
      </c>
      <c r="J14" s="247">
        <v>0</v>
      </c>
      <c r="K14" s="248">
        <f>E14*J14</f>
        <v>0</v>
      </c>
      <c r="O14" s="240">
        <v>2</v>
      </c>
      <c r="AA14" s="213">
        <v>1</v>
      </c>
      <c r="AB14" s="213">
        <v>1</v>
      </c>
      <c r="AC14" s="213">
        <v>1</v>
      </c>
      <c r="AZ14" s="213">
        <v>1</v>
      </c>
      <c r="BA14" s="213">
        <f>IF(AZ14=1,G14,0)</f>
        <v>0</v>
      </c>
      <c r="BB14" s="213">
        <f>IF(AZ14=2,G14,0)</f>
        <v>0</v>
      </c>
      <c r="BC14" s="213">
        <f>IF(AZ14=3,G14,0)</f>
        <v>0</v>
      </c>
      <c r="BD14" s="213">
        <f>IF(AZ14=4,G14,0)</f>
        <v>0</v>
      </c>
      <c r="BE14" s="213">
        <f>IF(AZ14=5,G14,0)</f>
        <v>0</v>
      </c>
      <c r="CA14" s="240">
        <v>1</v>
      </c>
      <c r="CB14" s="240">
        <v>1</v>
      </c>
    </row>
    <row r="15" spans="1:15" ht="12.75">
      <c r="A15" s="249"/>
      <c r="B15" s="252"/>
      <c r="C15" s="740" t="s">
        <v>331</v>
      </c>
      <c r="D15" s="741"/>
      <c r="E15" s="253">
        <v>0</v>
      </c>
      <c r="F15" s="663"/>
      <c r="G15" s="254"/>
      <c r="H15" s="255"/>
      <c r="I15" s="250"/>
      <c r="J15" s="256"/>
      <c r="K15" s="250"/>
      <c r="M15" s="251" t="s">
        <v>331</v>
      </c>
      <c r="O15" s="240"/>
    </row>
    <row r="16" spans="1:15" ht="12.75">
      <c r="A16" s="249"/>
      <c r="B16" s="252"/>
      <c r="C16" s="740" t="s">
        <v>651</v>
      </c>
      <c r="D16" s="741"/>
      <c r="E16" s="253">
        <v>0.09</v>
      </c>
      <c r="F16" s="663"/>
      <c r="G16" s="254"/>
      <c r="H16" s="255"/>
      <c r="I16" s="250"/>
      <c r="J16" s="256"/>
      <c r="K16" s="250"/>
      <c r="M16" s="251" t="s">
        <v>651</v>
      </c>
      <c r="O16" s="240"/>
    </row>
    <row r="17" spans="1:80" ht="22.5">
      <c r="A17" s="241">
        <v>4</v>
      </c>
      <c r="B17" s="242" t="s">
        <v>652</v>
      </c>
      <c r="C17" s="243" t="s">
        <v>653</v>
      </c>
      <c r="D17" s="244" t="s">
        <v>164</v>
      </c>
      <c r="E17" s="245">
        <v>0.195</v>
      </c>
      <c r="F17" s="662"/>
      <c r="G17" s="246">
        <f>E17*F17</f>
        <v>0</v>
      </c>
      <c r="H17" s="247">
        <v>1.796</v>
      </c>
      <c r="I17" s="248">
        <f>E17*H17</f>
        <v>0.35022000000000003</v>
      </c>
      <c r="J17" s="247">
        <v>0</v>
      </c>
      <c r="K17" s="248">
        <f>E17*J17</f>
        <v>0</v>
      </c>
      <c r="O17" s="240">
        <v>2</v>
      </c>
      <c r="AA17" s="213">
        <v>1</v>
      </c>
      <c r="AB17" s="213">
        <v>1</v>
      </c>
      <c r="AC17" s="213">
        <v>1</v>
      </c>
      <c r="AZ17" s="213">
        <v>1</v>
      </c>
      <c r="BA17" s="213">
        <f>IF(AZ17=1,G17,0)</f>
        <v>0</v>
      </c>
      <c r="BB17" s="213">
        <f>IF(AZ17=2,G17,0)</f>
        <v>0</v>
      </c>
      <c r="BC17" s="213">
        <f>IF(AZ17=3,G17,0)</f>
        <v>0</v>
      </c>
      <c r="BD17" s="213">
        <f>IF(AZ17=4,G17,0)</f>
        <v>0</v>
      </c>
      <c r="BE17" s="213">
        <f>IF(AZ17=5,G17,0)</f>
        <v>0</v>
      </c>
      <c r="CA17" s="240">
        <v>1</v>
      </c>
      <c r="CB17" s="240">
        <v>1</v>
      </c>
    </row>
    <row r="18" spans="1:15" ht="12.75">
      <c r="A18" s="249"/>
      <c r="B18" s="252"/>
      <c r="C18" s="740" t="s">
        <v>331</v>
      </c>
      <c r="D18" s="741"/>
      <c r="E18" s="253">
        <v>0</v>
      </c>
      <c r="F18" s="663"/>
      <c r="G18" s="254"/>
      <c r="H18" s="255"/>
      <c r="I18" s="250"/>
      <c r="J18" s="256"/>
      <c r="K18" s="250"/>
      <c r="M18" s="251" t="s">
        <v>331</v>
      </c>
      <c r="O18" s="240"/>
    </row>
    <row r="19" spans="1:15" ht="12.75">
      <c r="A19" s="249"/>
      <c r="B19" s="252"/>
      <c r="C19" s="740" t="s">
        <v>654</v>
      </c>
      <c r="D19" s="741"/>
      <c r="E19" s="253">
        <v>0.195</v>
      </c>
      <c r="F19" s="663"/>
      <c r="G19" s="254"/>
      <c r="H19" s="255"/>
      <c r="I19" s="250"/>
      <c r="J19" s="256"/>
      <c r="K19" s="250"/>
      <c r="M19" s="251" t="s">
        <v>654</v>
      </c>
      <c r="O19" s="240"/>
    </row>
    <row r="20" spans="1:80" ht="12.75">
      <c r="A20" s="241">
        <v>5</v>
      </c>
      <c r="B20" s="242" t="s">
        <v>531</v>
      </c>
      <c r="C20" s="243" t="s">
        <v>532</v>
      </c>
      <c r="D20" s="244" t="s">
        <v>246</v>
      </c>
      <c r="E20" s="245">
        <v>0.0577</v>
      </c>
      <c r="F20" s="662"/>
      <c r="G20" s="246">
        <f>E20*F20</f>
        <v>0</v>
      </c>
      <c r="H20" s="247">
        <v>0.01954</v>
      </c>
      <c r="I20" s="248">
        <f>E20*H20</f>
        <v>0.001127458</v>
      </c>
      <c r="J20" s="247">
        <v>0</v>
      </c>
      <c r="K20" s="248">
        <f>E20*J20</f>
        <v>0</v>
      </c>
      <c r="O20" s="240">
        <v>2</v>
      </c>
      <c r="AA20" s="213">
        <v>1</v>
      </c>
      <c r="AB20" s="213">
        <v>1</v>
      </c>
      <c r="AC20" s="213">
        <v>1</v>
      </c>
      <c r="AZ20" s="213">
        <v>1</v>
      </c>
      <c r="BA20" s="213">
        <f>IF(AZ20=1,G20,0)</f>
        <v>0</v>
      </c>
      <c r="BB20" s="213">
        <f>IF(AZ20=2,G20,0)</f>
        <v>0</v>
      </c>
      <c r="BC20" s="213">
        <f>IF(AZ20=3,G20,0)</f>
        <v>0</v>
      </c>
      <c r="BD20" s="213">
        <f>IF(AZ20=4,G20,0)</f>
        <v>0</v>
      </c>
      <c r="BE20" s="213">
        <f>IF(AZ20=5,G20,0)</f>
        <v>0</v>
      </c>
      <c r="CA20" s="240">
        <v>1</v>
      </c>
      <c r="CB20" s="240">
        <v>1</v>
      </c>
    </row>
    <row r="21" spans="1:15" ht="12.75">
      <c r="A21" s="249"/>
      <c r="B21" s="252"/>
      <c r="C21" s="740" t="s">
        <v>331</v>
      </c>
      <c r="D21" s="741"/>
      <c r="E21" s="253">
        <v>0</v>
      </c>
      <c r="F21" s="663"/>
      <c r="G21" s="254"/>
      <c r="H21" s="255"/>
      <c r="I21" s="250"/>
      <c r="J21" s="256"/>
      <c r="K21" s="250"/>
      <c r="M21" s="251" t="s">
        <v>331</v>
      </c>
      <c r="O21" s="240"/>
    </row>
    <row r="22" spans="1:15" ht="12.75">
      <c r="A22" s="249"/>
      <c r="B22" s="252"/>
      <c r="C22" s="740" t="s">
        <v>655</v>
      </c>
      <c r="D22" s="741"/>
      <c r="E22" s="253">
        <v>0.0577</v>
      </c>
      <c r="F22" s="663"/>
      <c r="G22" s="254"/>
      <c r="H22" s="255"/>
      <c r="I22" s="250"/>
      <c r="J22" s="256"/>
      <c r="K22" s="250"/>
      <c r="M22" s="251" t="s">
        <v>655</v>
      </c>
      <c r="O22" s="240"/>
    </row>
    <row r="23" spans="1:80" ht="12.75">
      <c r="A23" s="241">
        <v>6</v>
      </c>
      <c r="B23" s="242" t="s">
        <v>329</v>
      </c>
      <c r="C23" s="243" t="s">
        <v>330</v>
      </c>
      <c r="D23" s="244" t="s">
        <v>151</v>
      </c>
      <c r="E23" s="245">
        <v>15.3</v>
      </c>
      <c r="F23" s="662"/>
      <c r="G23" s="246">
        <f>E23*F23</f>
        <v>0</v>
      </c>
      <c r="H23" s="247">
        <v>0.1055</v>
      </c>
      <c r="I23" s="248">
        <f>E23*H23</f>
        <v>1.61415</v>
      </c>
      <c r="J23" s="247">
        <v>0</v>
      </c>
      <c r="K23" s="248">
        <f>E23*J23</f>
        <v>0</v>
      </c>
      <c r="O23" s="240">
        <v>2</v>
      </c>
      <c r="AA23" s="213">
        <v>1</v>
      </c>
      <c r="AB23" s="213">
        <v>1</v>
      </c>
      <c r="AC23" s="213">
        <v>1</v>
      </c>
      <c r="AZ23" s="213">
        <v>1</v>
      </c>
      <c r="BA23" s="213">
        <f>IF(AZ23=1,G23,0)</f>
        <v>0</v>
      </c>
      <c r="BB23" s="213">
        <f>IF(AZ23=2,G23,0)</f>
        <v>0</v>
      </c>
      <c r="BC23" s="213">
        <f>IF(AZ23=3,G23,0)</f>
        <v>0</v>
      </c>
      <c r="BD23" s="213">
        <f>IF(AZ23=4,G23,0)</f>
        <v>0</v>
      </c>
      <c r="BE23" s="213">
        <f>IF(AZ23=5,G23,0)</f>
        <v>0</v>
      </c>
      <c r="CA23" s="240">
        <v>1</v>
      </c>
      <c r="CB23" s="240">
        <v>1</v>
      </c>
    </row>
    <row r="24" spans="1:15" ht="12.75">
      <c r="A24" s="249"/>
      <c r="B24" s="252"/>
      <c r="C24" s="740" t="s">
        <v>656</v>
      </c>
      <c r="D24" s="741"/>
      <c r="E24" s="253">
        <v>15.3</v>
      </c>
      <c r="F24" s="663"/>
      <c r="G24" s="254"/>
      <c r="H24" s="255"/>
      <c r="I24" s="250"/>
      <c r="J24" s="256"/>
      <c r="K24" s="250"/>
      <c r="M24" s="251" t="s">
        <v>656</v>
      </c>
      <c r="O24" s="240"/>
    </row>
    <row r="25" spans="1:80" ht="22.5">
      <c r="A25" s="241">
        <v>7</v>
      </c>
      <c r="B25" s="242" t="s">
        <v>657</v>
      </c>
      <c r="C25" s="243" t="s">
        <v>658</v>
      </c>
      <c r="D25" s="244" t="s">
        <v>151</v>
      </c>
      <c r="E25" s="245">
        <v>10.3852</v>
      </c>
      <c r="F25" s="662"/>
      <c r="G25" s="246">
        <f>E25*F25</f>
        <v>0</v>
      </c>
      <c r="H25" s="247">
        <v>0.02017</v>
      </c>
      <c r="I25" s="248">
        <f>E25*H25</f>
        <v>0.20946948399999998</v>
      </c>
      <c r="J25" s="247">
        <v>0</v>
      </c>
      <c r="K25" s="248">
        <f>E25*J25</f>
        <v>0</v>
      </c>
      <c r="O25" s="240">
        <v>2</v>
      </c>
      <c r="AA25" s="213">
        <v>1</v>
      </c>
      <c r="AB25" s="213">
        <v>1</v>
      </c>
      <c r="AC25" s="213">
        <v>1</v>
      </c>
      <c r="AZ25" s="213">
        <v>1</v>
      </c>
      <c r="BA25" s="213">
        <f>IF(AZ25=1,G25,0)</f>
        <v>0</v>
      </c>
      <c r="BB25" s="213">
        <f>IF(AZ25=2,G25,0)</f>
        <v>0</v>
      </c>
      <c r="BC25" s="213">
        <f>IF(AZ25=3,G25,0)</f>
        <v>0</v>
      </c>
      <c r="BD25" s="213">
        <f>IF(AZ25=4,G25,0)</f>
        <v>0</v>
      </c>
      <c r="BE25" s="213">
        <f>IF(AZ25=5,G25,0)</f>
        <v>0</v>
      </c>
      <c r="CA25" s="240">
        <v>1</v>
      </c>
      <c r="CB25" s="240">
        <v>1</v>
      </c>
    </row>
    <row r="26" spans="1:15" ht="12.75">
      <c r="A26" s="249"/>
      <c r="B26" s="252"/>
      <c r="C26" s="740" t="s">
        <v>659</v>
      </c>
      <c r="D26" s="741"/>
      <c r="E26" s="253">
        <v>10.3852</v>
      </c>
      <c r="F26" s="663"/>
      <c r="G26" s="254"/>
      <c r="H26" s="255"/>
      <c r="I26" s="250"/>
      <c r="J26" s="256"/>
      <c r="K26" s="250"/>
      <c r="M26" s="251" t="s">
        <v>659</v>
      </c>
      <c r="O26" s="240"/>
    </row>
    <row r="27" spans="1:80" ht="12.75">
      <c r="A27" s="241">
        <v>8</v>
      </c>
      <c r="B27" s="242" t="s">
        <v>660</v>
      </c>
      <c r="C27" s="243" t="s">
        <v>661</v>
      </c>
      <c r="D27" s="244" t="s">
        <v>151</v>
      </c>
      <c r="E27" s="245">
        <v>10.3852</v>
      </c>
      <c r="F27" s="662"/>
      <c r="G27" s="246">
        <f>E27*F27</f>
        <v>0</v>
      </c>
      <c r="H27" s="247">
        <v>0.00414</v>
      </c>
      <c r="I27" s="248">
        <f>E27*H27</f>
        <v>0.042994727999999996</v>
      </c>
      <c r="J27" s="247">
        <v>0</v>
      </c>
      <c r="K27" s="248">
        <f>E27*J27</f>
        <v>0</v>
      </c>
      <c r="O27" s="240">
        <v>2</v>
      </c>
      <c r="AA27" s="213">
        <v>1</v>
      </c>
      <c r="AB27" s="213">
        <v>1</v>
      </c>
      <c r="AC27" s="213">
        <v>1</v>
      </c>
      <c r="AZ27" s="213">
        <v>1</v>
      </c>
      <c r="BA27" s="213">
        <f>IF(AZ27=1,G27,0)</f>
        <v>0</v>
      </c>
      <c r="BB27" s="213">
        <f>IF(AZ27=2,G27,0)</f>
        <v>0</v>
      </c>
      <c r="BC27" s="213">
        <f>IF(AZ27=3,G27,0)</f>
        <v>0</v>
      </c>
      <c r="BD27" s="213">
        <f>IF(AZ27=4,G27,0)</f>
        <v>0</v>
      </c>
      <c r="BE27" s="213">
        <f>IF(AZ27=5,G27,0)</f>
        <v>0</v>
      </c>
      <c r="CA27" s="240">
        <v>1</v>
      </c>
      <c r="CB27" s="240">
        <v>1</v>
      </c>
    </row>
    <row r="28" spans="1:15" ht="12.75">
      <c r="A28" s="249"/>
      <c r="B28" s="252"/>
      <c r="C28" s="740" t="s">
        <v>659</v>
      </c>
      <c r="D28" s="741"/>
      <c r="E28" s="253">
        <v>10.3852</v>
      </c>
      <c r="F28" s="663"/>
      <c r="G28" s="254"/>
      <c r="H28" s="255"/>
      <c r="I28" s="250"/>
      <c r="J28" s="256"/>
      <c r="K28" s="250"/>
      <c r="M28" s="251" t="s">
        <v>659</v>
      </c>
      <c r="O28" s="240"/>
    </row>
    <row r="29" spans="1:80" ht="12.75">
      <c r="A29" s="241">
        <v>9</v>
      </c>
      <c r="B29" s="242" t="s">
        <v>548</v>
      </c>
      <c r="C29" s="243" t="s">
        <v>549</v>
      </c>
      <c r="D29" s="244" t="s">
        <v>151</v>
      </c>
      <c r="E29" s="245">
        <v>10.3852</v>
      </c>
      <c r="F29" s="662"/>
      <c r="G29" s="246">
        <f>E29*F29</f>
        <v>0</v>
      </c>
      <c r="H29" s="247">
        <v>0</v>
      </c>
      <c r="I29" s="248">
        <f>E29*H29</f>
        <v>0</v>
      </c>
      <c r="J29" s="247">
        <v>0</v>
      </c>
      <c r="K29" s="248">
        <f>E29*J29</f>
        <v>0</v>
      </c>
      <c r="O29" s="240">
        <v>2</v>
      </c>
      <c r="AA29" s="213">
        <v>1</v>
      </c>
      <c r="AB29" s="213">
        <v>1</v>
      </c>
      <c r="AC29" s="213">
        <v>1</v>
      </c>
      <c r="AZ29" s="213">
        <v>1</v>
      </c>
      <c r="BA29" s="213">
        <f>IF(AZ29=1,G29,0)</f>
        <v>0</v>
      </c>
      <c r="BB29" s="213">
        <f>IF(AZ29=2,G29,0)</f>
        <v>0</v>
      </c>
      <c r="BC29" s="213">
        <f>IF(AZ29=3,G29,0)</f>
        <v>0</v>
      </c>
      <c r="BD29" s="213">
        <f>IF(AZ29=4,G29,0)</f>
        <v>0</v>
      </c>
      <c r="BE29" s="213">
        <f>IF(AZ29=5,G29,0)</f>
        <v>0</v>
      </c>
      <c r="CA29" s="240">
        <v>1</v>
      </c>
      <c r="CB29" s="240">
        <v>1</v>
      </c>
    </row>
    <row r="30" spans="1:15" ht="12.75">
      <c r="A30" s="249"/>
      <c r="B30" s="252"/>
      <c r="C30" s="740" t="s">
        <v>659</v>
      </c>
      <c r="D30" s="741"/>
      <c r="E30" s="253">
        <v>10.3852</v>
      </c>
      <c r="F30" s="663"/>
      <c r="G30" s="254"/>
      <c r="H30" s="255"/>
      <c r="I30" s="250"/>
      <c r="J30" s="256"/>
      <c r="K30" s="250"/>
      <c r="M30" s="251" t="s">
        <v>659</v>
      </c>
      <c r="O30" s="240"/>
    </row>
    <row r="31" spans="1:80" ht="22.5">
      <c r="A31" s="241">
        <v>10</v>
      </c>
      <c r="B31" s="242" t="s">
        <v>662</v>
      </c>
      <c r="C31" s="243" t="s">
        <v>663</v>
      </c>
      <c r="D31" s="244" t="s">
        <v>210</v>
      </c>
      <c r="E31" s="245">
        <v>3</v>
      </c>
      <c r="F31" s="662"/>
      <c r="G31" s="246">
        <f>E31*F31</f>
        <v>0</v>
      </c>
      <c r="H31" s="247">
        <v>0.02606</v>
      </c>
      <c r="I31" s="248">
        <f>E31*H31</f>
        <v>0.07818</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12.75">
      <c r="A32" s="249"/>
      <c r="B32" s="252"/>
      <c r="C32" s="740" t="s">
        <v>331</v>
      </c>
      <c r="D32" s="741"/>
      <c r="E32" s="253">
        <v>0</v>
      </c>
      <c r="F32" s="663"/>
      <c r="G32" s="254"/>
      <c r="H32" s="255"/>
      <c r="I32" s="250"/>
      <c r="J32" s="256"/>
      <c r="K32" s="250"/>
      <c r="M32" s="251" t="s">
        <v>331</v>
      </c>
      <c r="O32" s="240"/>
    </row>
    <row r="33" spans="1:15" ht="12.75">
      <c r="A33" s="249"/>
      <c r="B33" s="252"/>
      <c r="C33" s="740" t="s">
        <v>664</v>
      </c>
      <c r="D33" s="741"/>
      <c r="E33" s="253">
        <v>3</v>
      </c>
      <c r="F33" s="663"/>
      <c r="G33" s="254"/>
      <c r="H33" s="255"/>
      <c r="I33" s="250"/>
      <c r="J33" s="256"/>
      <c r="K33" s="250"/>
      <c r="M33" s="251" t="s">
        <v>664</v>
      </c>
      <c r="O33" s="240"/>
    </row>
    <row r="34" spans="1:80" ht="22.5">
      <c r="A34" s="241">
        <v>11</v>
      </c>
      <c r="B34" s="242" t="s">
        <v>665</v>
      </c>
      <c r="C34" s="243" t="s">
        <v>666</v>
      </c>
      <c r="D34" s="244" t="s">
        <v>151</v>
      </c>
      <c r="E34" s="245">
        <v>0.78</v>
      </c>
      <c r="F34" s="662"/>
      <c r="G34" s="246">
        <f>E34*F34</f>
        <v>0</v>
      </c>
      <c r="H34" s="247">
        <v>0.1656</v>
      </c>
      <c r="I34" s="248">
        <f>E34*H34</f>
        <v>0.129168</v>
      </c>
      <c r="J34" s="247">
        <v>0</v>
      </c>
      <c r="K34" s="248">
        <f>E34*J34</f>
        <v>0</v>
      </c>
      <c r="O34" s="240">
        <v>2</v>
      </c>
      <c r="AA34" s="213">
        <v>1</v>
      </c>
      <c r="AB34" s="213">
        <v>1</v>
      </c>
      <c r="AC34" s="213">
        <v>1</v>
      </c>
      <c r="AZ34" s="213">
        <v>1</v>
      </c>
      <c r="BA34" s="213">
        <f>IF(AZ34=1,G34,0)</f>
        <v>0</v>
      </c>
      <c r="BB34" s="213">
        <f>IF(AZ34=2,G34,0)</f>
        <v>0</v>
      </c>
      <c r="BC34" s="213">
        <f>IF(AZ34=3,G34,0)</f>
        <v>0</v>
      </c>
      <c r="BD34" s="213">
        <f>IF(AZ34=4,G34,0)</f>
        <v>0</v>
      </c>
      <c r="BE34" s="213">
        <f>IF(AZ34=5,G34,0)</f>
        <v>0</v>
      </c>
      <c r="CA34" s="240">
        <v>1</v>
      </c>
      <c r="CB34" s="240">
        <v>1</v>
      </c>
    </row>
    <row r="35" spans="1:15" ht="12.75">
      <c r="A35" s="249"/>
      <c r="B35" s="252"/>
      <c r="C35" s="740" t="s">
        <v>331</v>
      </c>
      <c r="D35" s="741"/>
      <c r="E35" s="253">
        <v>0</v>
      </c>
      <c r="F35" s="663"/>
      <c r="G35" s="254"/>
      <c r="H35" s="255"/>
      <c r="I35" s="250"/>
      <c r="J35" s="256"/>
      <c r="K35" s="250"/>
      <c r="M35" s="251" t="s">
        <v>331</v>
      </c>
      <c r="O35" s="240"/>
    </row>
    <row r="36" spans="1:15" ht="12.75">
      <c r="A36" s="249"/>
      <c r="B36" s="252"/>
      <c r="C36" s="740" t="s">
        <v>667</v>
      </c>
      <c r="D36" s="741"/>
      <c r="E36" s="253">
        <v>0.78</v>
      </c>
      <c r="F36" s="663"/>
      <c r="G36" s="254"/>
      <c r="H36" s="255"/>
      <c r="I36" s="250"/>
      <c r="J36" s="256"/>
      <c r="K36" s="250"/>
      <c r="M36" s="251" t="s">
        <v>667</v>
      </c>
      <c r="O36" s="240"/>
    </row>
    <row r="37" spans="1:80" ht="12.75">
      <c r="A37" s="241">
        <v>12</v>
      </c>
      <c r="B37" s="242" t="s">
        <v>668</v>
      </c>
      <c r="C37" s="243" t="s">
        <v>669</v>
      </c>
      <c r="D37" s="244" t="s">
        <v>246</v>
      </c>
      <c r="E37" s="245">
        <v>0.0623</v>
      </c>
      <c r="F37" s="662"/>
      <c r="G37" s="246">
        <f>E37*F37</f>
        <v>0</v>
      </c>
      <c r="H37" s="247">
        <v>1</v>
      </c>
      <c r="I37" s="248">
        <f>E37*H37</f>
        <v>0.0623</v>
      </c>
      <c r="J37" s="247"/>
      <c r="K37" s="248">
        <f>E37*J37</f>
        <v>0</v>
      </c>
      <c r="O37" s="240">
        <v>2</v>
      </c>
      <c r="AA37" s="213">
        <v>3</v>
      </c>
      <c r="AB37" s="213">
        <v>1</v>
      </c>
      <c r="AC37" s="213">
        <v>13383420</v>
      </c>
      <c r="AZ37" s="213">
        <v>1</v>
      </c>
      <c r="BA37" s="213">
        <f>IF(AZ37=1,G37,0)</f>
        <v>0</v>
      </c>
      <c r="BB37" s="213">
        <f>IF(AZ37=2,G37,0)</f>
        <v>0</v>
      </c>
      <c r="BC37" s="213">
        <f>IF(AZ37=3,G37,0)</f>
        <v>0</v>
      </c>
      <c r="BD37" s="213">
        <f>IF(AZ37=4,G37,0)</f>
        <v>0</v>
      </c>
      <c r="BE37" s="213">
        <f>IF(AZ37=5,G37,0)</f>
        <v>0</v>
      </c>
      <c r="CA37" s="240">
        <v>3</v>
      </c>
      <c r="CB37" s="240">
        <v>1</v>
      </c>
    </row>
    <row r="38" spans="1:15" ht="12.75">
      <c r="A38" s="249"/>
      <c r="B38" s="252"/>
      <c r="C38" s="740" t="s">
        <v>331</v>
      </c>
      <c r="D38" s="741"/>
      <c r="E38" s="253">
        <v>0</v>
      </c>
      <c r="F38" s="663"/>
      <c r="G38" s="254"/>
      <c r="H38" s="255"/>
      <c r="I38" s="250"/>
      <c r="J38" s="256"/>
      <c r="K38" s="250"/>
      <c r="M38" s="251" t="s">
        <v>331</v>
      </c>
      <c r="O38" s="240"/>
    </row>
    <row r="39" spans="1:15" ht="12.75">
      <c r="A39" s="249"/>
      <c r="B39" s="252"/>
      <c r="C39" s="740" t="s">
        <v>670</v>
      </c>
      <c r="D39" s="741"/>
      <c r="E39" s="253">
        <v>0.0623</v>
      </c>
      <c r="F39" s="663"/>
      <c r="G39" s="254"/>
      <c r="H39" s="255"/>
      <c r="I39" s="250"/>
      <c r="J39" s="256"/>
      <c r="K39" s="250"/>
      <c r="M39" s="251" t="s">
        <v>670</v>
      </c>
      <c r="O39" s="240"/>
    </row>
    <row r="40" spans="1:57" ht="12.75">
      <c r="A40" s="257"/>
      <c r="B40" s="258" t="s">
        <v>102</v>
      </c>
      <c r="C40" s="259" t="s">
        <v>188</v>
      </c>
      <c r="D40" s="260"/>
      <c r="E40" s="261"/>
      <c r="F40" s="664"/>
      <c r="G40" s="263">
        <f>SUM(G7:G39)</f>
        <v>0</v>
      </c>
      <c r="H40" s="264"/>
      <c r="I40" s="265">
        <f>SUM(I7:I39)</f>
        <v>3.36075147</v>
      </c>
      <c r="J40" s="264"/>
      <c r="K40" s="265">
        <f>SUM(K7:K39)</f>
        <v>0</v>
      </c>
      <c r="O40" s="240">
        <v>4</v>
      </c>
      <c r="BA40" s="266">
        <f>SUM(BA7:BA39)</f>
        <v>0</v>
      </c>
      <c r="BB40" s="266">
        <f>SUM(BB7:BB39)</f>
        <v>0</v>
      </c>
      <c r="BC40" s="266">
        <f>SUM(BC7:BC39)</f>
        <v>0</v>
      </c>
      <c r="BD40" s="266">
        <f>SUM(BD7:BD39)</f>
        <v>0</v>
      </c>
      <c r="BE40" s="266">
        <f>SUM(BE7:BE39)</f>
        <v>0</v>
      </c>
    </row>
    <row r="41" spans="1:15" ht="12.75">
      <c r="A41" s="230" t="s">
        <v>98</v>
      </c>
      <c r="B41" s="231" t="s">
        <v>348</v>
      </c>
      <c r="C41" s="232" t="s">
        <v>349</v>
      </c>
      <c r="D41" s="233"/>
      <c r="E41" s="234"/>
      <c r="F41" s="665"/>
      <c r="G41" s="235"/>
      <c r="H41" s="236"/>
      <c r="I41" s="237"/>
      <c r="J41" s="238"/>
      <c r="K41" s="239"/>
      <c r="O41" s="240">
        <v>1</v>
      </c>
    </row>
    <row r="42" spans="1:80" ht="12.75">
      <c r="A42" s="241">
        <v>13</v>
      </c>
      <c r="B42" s="242" t="s">
        <v>351</v>
      </c>
      <c r="C42" s="243" t="s">
        <v>352</v>
      </c>
      <c r="D42" s="244" t="s">
        <v>114</v>
      </c>
      <c r="E42" s="245">
        <v>1</v>
      </c>
      <c r="F42" s="662"/>
      <c r="G42" s="246">
        <f>E42*F42</f>
        <v>0</v>
      </c>
      <c r="H42" s="247">
        <v>0.0502</v>
      </c>
      <c r="I42" s="248">
        <f>E42*H42</f>
        <v>0.0502</v>
      </c>
      <c r="J42" s="247">
        <v>0</v>
      </c>
      <c r="K42" s="248">
        <f>E42*J42</f>
        <v>0</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15" ht="12.75">
      <c r="A43" s="249"/>
      <c r="B43" s="252"/>
      <c r="C43" s="740" t="s">
        <v>331</v>
      </c>
      <c r="D43" s="741"/>
      <c r="E43" s="253">
        <v>0</v>
      </c>
      <c r="F43" s="663"/>
      <c r="G43" s="254"/>
      <c r="H43" s="255"/>
      <c r="I43" s="250"/>
      <c r="J43" s="256"/>
      <c r="K43" s="250"/>
      <c r="M43" s="251" t="s">
        <v>331</v>
      </c>
      <c r="O43" s="240"/>
    </row>
    <row r="44" spans="1:15" ht="12.75">
      <c r="A44" s="249"/>
      <c r="B44" s="252"/>
      <c r="C44" s="740" t="s">
        <v>671</v>
      </c>
      <c r="D44" s="741"/>
      <c r="E44" s="253">
        <v>1</v>
      </c>
      <c r="F44" s="663"/>
      <c r="G44" s="254"/>
      <c r="H44" s="255"/>
      <c r="I44" s="250"/>
      <c r="J44" s="256"/>
      <c r="K44" s="250"/>
      <c r="M44" s="251" t="s">
        <v>671</v>
      </c>
      <c r="O44" s="240"/>
    </row>
    <row r="45" spans="1:80" ht="12.75">
      <c r="A45" s="241">
        <v>14</v>
      </c>
      <c r="B45" s="242" t="s">
        <v>672</v>
      </c>
      <c r="C45" s="243" t="s">
        <v>673</v>
      </c>
      <c r="D45" s="244" t="s">
        <v>164</v>
      </c>
      <c r="E45" s="245">
        <v>1.9708</v>
      </c>
      <c r="F45" s="662"/>
      <c r="G45" s="246">
        <f>E45*F45</f>
        <v>0</v>
      </c>
      <c r="H45" s="247">
        <v>2.69752</v>
      </c>
      <c r="I45" s="248">
        <f>E45*H45</f>
        <v>5.316272416</v>
      </c>
      <c r="J45" s="247">
        <v>0</v>
      </c>
      <c r="K45" s="248">
        <f>E45*J45</f>
        <v>0</v>
      </c>
      <c r="O45" s="240">
        <v>2</v>
      </c>
      <c r="AA45" s="213">
        <v>1</v>
      </c>
      <c r="AB45" s="213">
        <v>1</v>
      </c>
      <c r="AC45" s="213">
        <v>1</v>
      </c>
      <c r="AZ45" s="213">
        <v>1</v>
      </c>
      <c r="BA45" s="213">
        <f>IF(AZ45=1,G45,0)</f>
        <v>0</v>
      </c>
      <c r="BB45" s="213">
        <f>IF(AZ45=2,G45,0)</f>
        <v>0</v>
      </c>
      <c r="BC45" s="213">
        <f>IF(AZ45=3,G45,0)</f>
        <v>0</v>
      </c>
      <c r="BD45" s="213">
        <f>IF(AZ45=4,G45,0)</f>
        <v>0</v>
      </c>
      <c r="BE45" s="213">
        <f>IF(AZ45=5,G45,0)</f>
        <v>0</v>
      </c>
      <c r="CA45" s="240">
        <v>1</v>
      </c>
      <c r="CB45" s="240">
        <v>1</v>
      </c>
    </row>
    <row r="46" spans="1:15" ht="12.75">
      <c r="A46" s="249"/>
      <c r="B46" s="252"/>
      <c r="C46" s="740" t="s">
        <v>331</v>
      </c>
      <c r="D46" s="741"/>
      <c r="E46" s="253">
        <v>0</v>
      </c>
      <c r="F46" s="663"/>
      <c r="G46" s="254"/>
      <c r="H46" s="255"/>
      <c r="I46" s="250"/>
      <c r="J46" s="256"/>
      <c r="K46" s="250"/>
      <c r="M46" s="251" t="s">
        <v>331</v>
      </c>
      <c r="O46" s="240"/>
    </row>
    <row r="47" spans="1:15" ht="12.75">
      <c r="A47" s="249"/>
      <c r="B47" s="252"/>
      <c r="C47" s="740" t="s">
        <v>674</v>
      </c>
      <c r="D47" s="741"/>
      <c r="E47" s="253">
        <v>0.25</v>
      </c>
      <c r="F47" s="663"/>
      <c r="G47" s="254"/>
      <c r="H47" s="255"/>
      <c r="I47" s="250"/>
      <c r="J47" s="256"/>
      <c r="K47" s="250"/>
      <c r="M47" s="251" t="s">
        <v>674</v>
      </c>
      <c r="O47" s="240"/>
    </row>
    <row r="48" spans="1:15" ht="12.75">
      <c r="A48" s="249"/>
      <c r="B48" s="252"/>
      <c r="C48" s="740" t="s">
        <v>331</v>
      </c>
      <c r="D48" s="741"/>
      <c r="E48" s="253">
        <v>0</v>
      </c>
      <c r="F48" s="663"/>
      <c r="G48" s="254"/>
      <c r="H48" s="255"/>
      <c r="I48" s="250"/>
      <c r="J48" s="256"/>
      <c r="K48" s="250"/>
      <c r="M48" s="251" t="s">
        <v>331</v>
      </c>
      <c r="O48" s="240"/>
    </row>
    <row r="49" spans="1:15" ht="12.75">
      <c r="A49" s="249"/>
      <c r="B49" s="252"/>
      <c r="C49" s="740" t="s">
        <v>675</v>
      </c>
      <c r="D49" s="741"/>
      <c r="E49" s="253">
        <v>1</v>
      </c>
      <c r="F49" s="663"/>
      <c r="G49" s="254"/>
      <c r="H49" s="255"/>
      <c r="I49" s="250"/>
      <c r="J49" s="256"/>
      <c r="K49" s="250"/>
      <c r="M49" s="251" t="s">
        <v>675</v>
      </c>
      <c r="O49" s="240"/>
    </row>
    <row r="50" spans="1:15" ht="12.75">
      <c r="A50" s="249"/>
      <c r="B50" s="252"/>
      <c r="C50" s="740" t="s">
        <v>676</v>
      </c>
      <c r="D50" s="741"/>
      <c r="E50" s="253">
        <v>0.7208</v>
      </c>
      <c r="F50" s="663"/>
      <c r="G50" s="254"/>
      <c r="H50" s="255"/>
      <c r="I50" s="250"/>
      <c r="J50" s="256"/>
      <c r="K50" s="250"/>
      <c r="M50" s="251" t="s">
        <v>676</v>
      </c>
      <c r="O50" s="240"/>
    </row>
    <row r="51" spans="1:57" ht="12.75">
      <c r="A51" s="257"/>
      <c r="B51" s="258" t="s">
        <v>102</v>
      </c>
      <c r="C51" s="259" t="s">
        <v>350</v>
      </c>
      <c r="D51" s="260"/>
      <c r="E51" s="261"/>
      <c r="F51" s="664"/>
      <c r="G51" s="263">
        <f>SUM(G41:G50)</f>
        <v>0</v>
      </c>
      <c r="H51" s="264"/>
      <c r="I51" s="265">
        <f>SUM(I41:I50)</f>
        <v>5.366472416000001</v>
      </c>
      <c r="J51" s="264"/>
      <c r="K51" s="265">
        <f>SUM(K41:K50)</f>
        <v>0</v>
      </c>
      <c r="O51" s="240">
        <v>4</v>
      </c>
      <c r="BA51" s="266">
        <f>SUM(BA41:BA50)</f>
        <v>0</v>
      </c>
      <c r="BB51" s="266">
        <f>SUM(BB41:BB50)</f>
        <v>0</v>
      </c>
      <c r="BC51" s="266">
        <f>SUM(BC41:BC50)</f>
        <v>0</v>
      </c>
      <c r="BD51" s="266">
        <f>SUM(BD41:BD50)</f>
        <v>0</v>
      </c>
      <c r="BE51" s="266">
        <f>SUM(BE41:BE50)</f>
        <v>0</v>
      </c>
    </row>
    <row r="52" spans="1:15" ht="12.75">
      <c r="A52" s="230" t="s">
        <v>98</v>
      </c>
      <c r="B52" s="231" t="s">
        <v>355</v>
      </c>
      <c r="C52" s="232" t="s">
        <v>356</v>
      </c>
      <c r="D52" s="233"/>
      <c r="E52" s="234"/>
      <c r="F52" s="665"/>
      <c r="G52" s="235"/>
      <c r="H52" s="236"/>
      <c r="I52" s="237"/>
      <c r="J52" s="238"/>
      <c r="K52" s="239"/>
      <c r="O52" s="240">
        <v>1</v>
      </c>
    </row>
    <row r="53" spans="1:80" ht="12.75">
      <c r="A53" s="241">
        <v>15</v>
      </c>
      <c r="B53" s="242" t="s">
        <v>358</v>
      </c>
      <c r="C53" s="243" t="s">
        <v>359</v>
      </c>
      <c r="D53" s="244" t="s">
        <v>151</v>
      </c>
      <c r="E53" s="245">
        <v>30.6</v>
      </c>
      <c r="F53" s="662"/>
      <c r="G53" s="246">
        <f>E53*F53</f>
        <v>0</v>
      </c>
      <c r="H53" s="247">
        <v>0.0049</v>
      </c>
      <c r="I53" s="248">
        <f>E53*H53</f>
        <v>0.14994</v>
      </c>
      <c r="J53" s="247">
        <v>0</v>
      </c>
      <c r="K53" s="248">
        <f>E53*J53</f>
        <v>0</v>
      </c>
      <c r="O53" s="240">
        <v>2</v>
      </c>
      <c r="AA53" s="213">
        <v>1</v>
      </c>
      <c r="AB53" s="213">
        <v>1</v>
      </c>
      <c r="AC53" s="213">
        <v>1</v>
      </c>
      <c r="AZ53" s="213">
        <v>1</v>
      </c>
      <c r="BA53" s="213">
        <f>IF(AZ53=1,G53,0)</f>
        <v>0</v>
      </c>
      <c r="BB53" s="213">
        <f>IF(AZ53=2,G53,0)</f>
        <v>0</v>
      </c>
      <c r="BC53" s="213">
        <f>IF(AZ53=3,G53,0)</f>
        <v>0</v>
      </c>
      <c r="BD53" s="213">
        <f>IF(AZ53=4,G53,0)</f>
        <v>0</v>
      </c>
      <c r="BE53" s="213">
        <f>IF(AZ53=5,G53,0)</f>
        <v>0</v>
      </c>
      <c r="CA53" s="240">
        <v>1</v>
      </c>
      <c r="CB53" s="240">
        <v>1</v>
      </c>
    </row>
    <row r="54" spans="1:15" ht="12.75">
      <c r="A54" s="249"/>
      <c r="B54" s="252"/>
      <c r="C54" s="740" t="s">
        <v>677</v>
      </c>
      <c r="D54" s="741"/>
      <c r="E54" s="253">
        <v>30.6</v>
      </c>
      <c r="F54" s="663"/>
      <c r="G54" s="254"/>
      <c r="H54" s="255"/>
      <c r="I54" s="250"/>
      <c r="J54" s="256"/>
      <c r="K54" s="250"/>
      <c r="M54" s="251" t="s">
        <v>677</v>
      </c>
      <c r="O54" s="240"/>
    </row>
    <row r="55" spans="1:80" ht="22.5">
      <c r="A55" s="241">
        <v>16</v>
      </c>
      <c r="B55" s="242" t="s">
        <v>365</v>
      </c>
      <c r="C55" s="243" t="s">
        <v>366</v>
      </c>
      <c r="D55" s="244" t="s">
        <v>114</v>
      </c>
      <c r="E55" s="245">
        <v>2</v>
      </c>
      <c r="F55" s="662"/>
      <c r="G55" s="246">
        <f>E55*F55</f>
        <v>0</v>
      </c>
      <c r="H55" s="247">
        <v>0.03646</v>
      </c>
      <c r="I55" s="248">
        <f>E55*H55</f>
        <v>0.07292</v>
      </c>
      <c r="J55" s="247">
        <v>0</v>
      </c>
      <c r="K55" s="248">
        <f>E55*J55</f>
        <v>0</v>
      </c>
      <c r="O55" s="240">
        <v>2</v>
      </c>
      <c r="AA55" s="213">
        <v>1</v>
      </c>
      <c r="AB55" s="213">
        <v>1</v>
      </c>
      <c r="AC55" s="213">
        <v>1</v>
      </c>
      <c r="AZ55" s="213">
        <v>1</v>
      </c>
      <c r="BA55" s="213">
        <f>IF(AZ55=1,G55,0)</f>
        <v>0</v>
      </c>
      <c r="BB55" s="213">
        <f>IF(AZ55=2,G55,0)</f>
        <v>0</v>
      </c>
      <c r="BC55" s="213">
        <f>IF(AZ55=3,G55,0)</f>
        <v>0</v>
      </c>
      <c r="BD55" s="213">
        <f>IF(AZ55=4,G55,0)</f>
        <v>0</v>
      </c>
      <c r="BE55" s="213">
        <f>IF(AZ55=5,G55,0)</f>
        <v>0</v>
      </c>
      <c r="CA55" s="240">
        <v>1</v>
      </c>
      <c r="CB55" s="240">
        <v>1</v>
      </c>
    </row>
    <row r="56" spans="1:15" ht="12.75">
      <c r="A56" s="249"/>
      <c r="B56" s="252"/>
      <c r="C56" s="740" t="s">
        <v>331</v>
      </c>
      <c r="D56" s="741"/>
      <c r="E56" s="253">
        <v>0</v>
      </c>
      <c r="F56" s="663"/>
      <c r="G56" s="254"/>
      <c r="H56" s="255"/>
      <c r="I56" s="250"/>
      <c r="J56" s="256"/>
      <c r="K56" s="250"/>
      <c r="M56" s="251" t="s">
        <v>331</v>
      </c>
      <c r="O56" s="240"/>
    </row>
    <row r="57" spans="1:15" ht="12.75">
      <c r="A57" s="249"/>
      <c r="B57" s="252"/>
      <c r="C57" s="740" t="s">
        <v>678</v>
      </c>
      <c r="D57" s="741"/>
      <c r="E57" s="253">
        <v>1</v>
      </c>
      <c r="F57" s="663"/>
      <c r="G57" s="254"/>
      <c r="H57" s="255"/>
      <c r="I57" s="250"/>
      <c r="J57" s="256"/>
      <c r="K57" s="250"/>
      <c r="M57" s="251" t="s">
        <v>678</v>
      </c>
      <c r="O57" s="240"/>
    </row>
    <row r="58" spans="1:15" ht="12.75">
      <c r="A58" s="249"/>
      <c r="B58" s="252"/>
      <c r="C58" s="740" t="s">
        <v>679</v>
      </c>
      <c r="D58" s="741"/>
      <c r="E58" s="253">
        <v>1</v>
      </c>
      <c r="F58" s="663"/>
      <c r="G58" s="254"/>
      <c r="H58" s="255"/>
      <c r="I58" s="250"/>
      <c r="J58" s="256"/>
      <c r="K58" s="250"/>
      <c r="M58" s="251" t="s">
        <v>679</v>
      </c>
      <c r="O58" s="240"/>
    </row>
    <row r="59" spans="1:80" ht="22.5">
      <c r="A59" s="241">
        <v>17</v>
      </c>
      <c r="B59" s="242" t="s">
        <v>370</v>
      </c>
      <c r="C59" s="243" t="s">
        <v>371</v>
      </c>
      <c r="D59" s="244" t="s">
        <v>114</v>
      </c>
      <c r="E59" s="245">
        <v>4</v>
      </c>
      <c r="F59" s="662"/>
      <c r="G59" s="246">
        <f>E59*F59</f>
        <v>0</v>
      </c>
      <c r="H59" s="247">
        <v>0.0032</v>
      </c>
      <c r="I59" s="248">
        <f>E59*H59</f>
        <v>0.0128</v>
      </c>
      <c r="J59" s="247">
        <v>0</v>
      </c>
      <c r="K59" s="248">
        <f>E59*J59</f>
        <v>0</v>
      </c>
      <c r="O59" s="240">
        <v>2</v>
      </c>
      <c r="AA59" s="213">
        <v>1</v>
      </c>
      <c r="AB59" s="213">
        <v>1</v>
      </c>
      <c r="AC59" s="213">
        <v>1</v>
      </c>
      <c r="AZ59" s="213">
        <v>1</v>
      </c>
      <c r="BA59" s="213">
        <f>IF(AZ59=1,G59,0)</f>
        <v>0</v>
      </c>
      <c r="BB59" s="213">
        <f>IF(AZ59=2,G59,0)</f>
        <v>0</v>
      </c>
      <c r="BC59" s="213">
        <f>IF(AZ59=3,G59,0)</f>
        <v>0</v>
      </c>
      <c r="BD59" s="213">
        <f>IF(AZ59=4,G59,0)</f>
        <v>0</v>
      </c>
      <c r="BE59" s="213">
        <f>IF(AZ59=5,G59,0)</f>
        <v>0</v>
      </c>
      <c r="CA59" s="240">
        <v>1</v>
      </c>
      <c r="CB59" s="240">
        <v>1</v>
      </c>
    </row>
    <row r="60" spans="1:15" ht="12.75">
      <c r="A60" s="249"/>
      <c r="B60" s="252"/>
      <c r="C60" s="740" t="s">
        <v>331</v>
      </c>
      <c r="D60" s="741"/>
      <c r="E60" s="253">
        <v>0</v>
      </c>
      <c r="F60" s="663"/>
      <c r="G60" s="254"/>
      <c r="H60" s="255"/>
      <c r="I60" s="250"/>
      <c r="J60" s="256"/>
      <c r="K60" s="250"/>
      <c r="M60" s="251" t="s">
        <v>331</v>
      </c>
      <c r="O60" s="240"/>
    </row>
    <row r="61" spans="1:15" ht="12.75">
      <c r="A61" s="249"/>
      <c r="B61" s="252"/>
      <c r="C61" s="740" t="s">
        <v>680</v>
      </c>
      <c r="D61" s="741"/>
      <c r="E61" s="253">
        <v>4</v>
      </c>
      <c r="F61" s="663"/>
      <c r="G61" s="254"/>
      <c r="H61" s="255"/>
      <c r="I61" s="250"/>
      <c r="J61" s="256"/>
      <c r="K61" s="250"/>
      <c r="M61" s="251" t="s">
        <v>680</v>
      </c>
      <c r="O61" s="240"/>
    </row>
    <row r="62" spans="1:80" ht="22.5">
      <c r="A62" s="241">
        <v>18</v>
      </c>
      <c r="B62" s="242" t="s">
        <v>372</v>
      </c>
      <c r="C62" s="243" t="s">
        <v>373</v>
      </c>
      <c r="D62" s="244" t="s">
        <v>114</v>
      </c>
      <c r="E62" s="245">
        <v>28</v>
      </c>
      <c r="F62" s="662"/>
      <c r="G62" s="246">
        <f>E62*F62</f>
        <v>0</v>
      </c>
      <c r="H62" s="247">
        <v>0.00867</v>
      </c>
      <c r="I62" s="248">
        <f>E62*H62</f>
        <v>0.24276000000000003</v>
      </c>
      <c r="J62" s="247">
        <v>0</v>
      </c>
      <c r="K62" s="248">
        <f>E62*J62</f>
        <v>0</v>
      </c>
      <c r="O62" s="240">
        <v>2</v>
      </c>
      <c r="AA62" s="213">
        <v>1</v>
      </c>
      <c r="AB62" s="213">
        <v>1</v>
      </c>
      <c r="AC62" s="213">
        <v>1</v>
      </c>
      <c r="AZ62" s="213">
        <v>1</v>
      </c>
      <c r="BA62" s="213">
        <f>IF(AZ62=1,G62,0)</f>
        <v>0</v>
      </c>
      <c r="BB62" s="213">
        <f>IF(AZ62=2,G62,0)</f>
        <v>0</v>
      </c>
      <c r="BC62" s="213">
        <f>IF(AZ62=3,G62,0)</f>
        <v>0</v>
      </c>
      <c r="BD62" s="213">
        <f>IF(AZ62=4,G62,0)</f>
        <v>0</v>
      </c>
      <c r="BE62" s="213">
        <f>IF(AZ62=5,G62,0)</f>
        <v>0</v>
      </c>
      <c r="CA62" s="240">
        <v>1</v>
      </c>
      <c r="CB62" s="240">
        <v>1</v>
      </c>
    </row>
    <row r="63" spans="1:15" ht="12.75">
      <c r="A63" s="249"/>
      <c r="B63" s="252"/>
      <c r="C63" s="740" t="s">
        <v>331</v>
      </c>
      <c r="D63" s="741"/>
      <c r="E63" s="253">
        <v>0</v>
      </c>
      <c r="F63" s="663"/>
      <c r="G63" s="254"/>
      <c r="H63" s="255"/>
      <c r="I63" s="250"/>
      <c r="J63" s="256"/>
      <c r="K63" s="250"/>
      <c r="M63" s="251" t="s">
        <v>331</v>
      </c>
      <c r="O63" s="240"/>
    </row>
    <row r="64" spans="1:15" ht="12.75">
      <c r="A64" s="249"/>
      <c r="B64" s="252"/>
      <c r="C64" s="740" t="s">
        <v>681</v>
      </c>
      <c r="D64" s="741"/>
      <c r="E64" s="253">
        <v>16</v>
      </c>
      <c r="F64" s="663"/>
      <c r="G64" s="254"/>
      <c r="H64" s="255"/>
      <c r="I64" s="250"/>
      <c r="J64" s="256"/>
      <c r="K64" s="250"/>
      <c r="M64" s="251" t="s">
        <v>681</v>
      </c>
      <c r="O64" s="240"/>
    </row>
    <row r="65" spans="1:15" ht="12.75">
      <c r="A65" s="249"/>
      <c r="B65" s="252"/>
      <c r="C65" s="740" t="s">
        <v>682</v>
      </c>
      <c r="D65" s="741"/>
      <c r="E65" s="253">
        <v>2</v>
      </c>
      <c r="F65" s="663"/>
      <c r="G65" s="254"/>
      <c r="H65" s="255"/>
      <c r="I65" s="250"/>
      <c r="J65" s="256"/>
      <c r="K65" s="250"/>
      <c r="M65" s="251" t="s">
        <v>682</v>
      </c>
      <c r="O65" s="240"/>
    </row>
    <row r="66" spans="1:15" ht="12.75">
      <c r="A66" s="249"/>
      <c r="B66" s="252"/>
      <c r="C66" s="740" t="s">
        <v>683</v>
      </c>
      <c r="D66" s="741"/>
      <c r="E66" s="253">
        <v>2</v>
      </c>
      <c r="F66" s="663"/>
      <c r="G66" s="254"/>
      <c r="H66" s="255"/>
      <c r="I66" s="250"/>
      <c r="J66" s="256"/>
      <c r="K66" s="250"/>
      <c r="M66" s="251" t="s">
        <v>683</v>
      </c>
      <c r="O66" s="240"/>
    </row>
    <row r="67" spans="1:15" ht="12.75">
      <c r="A67" s="249"/>
      <c r="B67" s="252"/>
      <c r="C67" s="740" t="s">
        <v>684</v>
      </c>
      <c r="D67" s="741"/>
      <c r="E67" s="253">
        <v>4</v>
      </c>
      <c r="F67" s="663"/>
      <c r="G67" s="254"/>
      <c r="H67" s="255"/>
      <c r="I67" s="250"/>
      <c r="J67" s="256"/>
      <c r="K67" s="250"/>
      <c r="M67" s="251" t="s">
        <v>684</v>
      </c>
      <c r="O67" s="240"/>
    </row>
    <row r="68" spans="1:15" ht="12.75">
      <c r="A68" s="249"/>
      <c r="B68" s="252"/>
      <c r="C68" s="740" t="s">
        <v>685</v>
      </c>
      <c r="D68" s="741"/>
      <c r="E68" s="253">
        <v>4</v>
      </c>
      <c r="F68" s="663"/>
      <c r="G68" s="254"/>
      <c r="H68" s="255"/>
      <c r="I68" s="250"/>
      <c r="J68" s="256"/>
      <c r="K68" s="250"/>
      <c r="M68" s="251" t="s">
        <v>685</v>
      </c>
      <c r="O68" s="240"/>
    </row>
    <row r="69" spans="1:80" ht="22.5">
      <c r="A69" s="241">
        <v>19</v>
      </c>
      <c r="B69" s="242" t="s">
        <v>374</v>
      </c>
      <c r="C69" s="243" t="s">
        <v>375</v>
      </c>
      <c r="D69" s="244" t="s">
        <v>114</v>
      </c>
      <c r="E69" s="245">
        <v>5</v>
      </c>
      <c r="F69" s="662"/>
      <c r="G69" s="246">
        <f>E69*F69</f>
        <v>0</v>
      </c>
      <c r="H69" s="247">
        <v>0.03562</v>
      </c>
      <c r="I69" s="248">
        <f>E69*H69</f>
        <v>0.17809999999999998</v>
      </c>
      <c r="J69" s="247">
        <v>0</v>
      </c>
      <c r="K69" s="248">
        <f>E69*J69</f>
        <v>0</v>
      </c>
      <c r="O69" s="240">
        <v>2</v>
      </c>
      <c r="AA69" s="213">
        <v>1</v>
      </c>
      <c r="AB69" s="213">
        <v>1</v>
      </c>
      <c r="AC69" s="213">
        <v>1</v>
      </c>
      <c r="AZ69" s="213">
        <v>1</v>
      </c>
      <c r="BA69" s="213">
        <f>IF(AZ69=1,G69,0)</f>
        <v>0</v>
      </c>
      <c r="BB69" s="213">
        <f>IF(AZ69=2,G69,0)</f>
        <v>0</v>
      </c>
      <c r="BC69" s="213">
        <f>IF(AZ69=3,G69,0)</f>
        <v>0</v>
      </c>
      <c r="BD69" s="213">
        <f>IF(AZ69=4,G69,0)</f>
        <v>0</v>
      </c>
      <c r="BE69" s="213">
        <f>IF(AZ69=5,G69,0)</f>
        <v>0</v>
      </c>
      <c r="CA69" s="240">
        <v>1</v>
      </c>
      <c r="CB69" s="240">
        <v>1</v>
      </c>
    </row>
    <row r="70" spans="1:15" ht="12.75">
      <c r="A70" s="249"/>
      <c r="B70" s="252"/>
      <c r="C70" s="740" t="s">
        <v>331</v>
      </c>
      <c r="D70" s="741"/>
      <c r="E70" s="253">
        <v>0</v>
      </c>
      <c r="F70" s="663"/>
      <c r="G70" s="254"/>
      <c r="H70" s="255"/>
      <c r="I70" s="250"/>
      <c r="J70" s="256"/>
      <c r="K70" s="250"/>
      <c r="M70" s="251" t="s">
        <v>331</v>
      </c>
      <c r="O70" s="240"/>
    </row>
    <row r="71" spans="1:15" ht="12.75">
      <c r="A71" s="249"/>
      <c r="B71" s="252"/>
      <c r="C71" s="740" t="s">
        <v>686</v>
      </c>
      <c r="D71" s="741"/>
      <c r="E71" s="253">
        <v>1</v>
      </c>
      <c r="F71" s="663"/>
      <c r="G71" s="254"/>
      <c r="H71" s="255"/>
      <c r="I71" s="250"/>
      <c r="J71" s="256"/>
      <c r="K71" s="250"/>
      <c r="M71" s="251" t="s">
        <v>686</v>
      </c>
      <c r="O71" s="240"/>
    </row>
    <row r="72" spans="1:15" ht="12.75">
      <c r="A72" s="249"/>
      <c r="B72" s="252"/>
      <c r="C72" s="740" t="s">
        <v>687</v>
      </c>
      <c r="D72" s="741"/>
      <c r="E72" s="253">
        <v>3</v>
      </c>
      <c r="F72" s="663"/>
      <c r="G72" s="254"/>
      <c r="H72" s="255"/>
      <c r="I72" s="250"/>
      <c r="J72" s="256"/>
      <c r="K72" s="250"/>
      <c r="M72" s="251" t="s">
        <v>687</v>
      </c>
      <c r="O72" s="240"/>
    </row>
    <row r="73" spans="1:15" ht="12.75">
      <c r="A73" s="249"/>
      <c r="B73" s="252"/>
      <c r="C73" s="740" t="s">
        <v>688</v>
      </c>
      <c r="D73" s="741"/>
      <c r="E73" s="253">
        <v>1</v>
      </c>
      <c r="F73" s="663"/>
      <c r="G73" s="254"/>
      <c r="H73" s="255"/>
      <c r="I73" s="250"/>
      <c r="J73" s="256"/>
      <c r="K73" s="250"/>
      <c r="M73" s="251" t="s">
        <v>688</v>
      </c>
      <c r="O73" s="240"/>
    </row>
    <row r="74" spans="1:80" ht="22.5">
      <c r="A74" s="241">
        <v>20</v>
      </c>
      <c r="B74" s="242" t="s">
        <v>379</v>
      </c>
      <c r="C74" s="243" t="s">
        <v>380</v>
      </c>
      <c r="D74" s="244" t="s">
        <v>151</v>
      </c>
      <c r="E74" s="245">
        <v>30.6</v>
      </c>
      <c r="F74" s="662"/>
      <c r="G74" s="246">
        <f>E74*F74</f>
        <v>0</v>
      </c>
      <c r="H74" s="247">
        <v>0.00367</v>
      </c>
      <c r="I74" s="248">
        <f>E74*H74</f>
        <v>0.11230200000000001</v>
      </c>
      <c r="J74" s="247">
        <v>0</v>
      </c>
      <c r="K74" s="248">
        <f>E74*J74</f>
        <v>0</v>
      </c>
      <c r="O74" s="240">
        <v>2</v>
      </c>
      <c r="AA74" s="213">
        <v>1</v>
      </c>
      <c r="AB74" s="213">
        <v>1</v>
      </c>
      <c r="AC74" s="213">
        <v>1</v>
      </c>
      <c r="AZ74" s="213">
        <v>1</v>
      </c>
      <c r="BA74" s="213">
        <f>IF(AZ74=1,G74,0)</f>
        <v>0</v>
      </c>
      <c r="BB74" s="213">
        <f>IF(AZ74=2,G74,0)</f>
        <v>0</v>
      </c>
      <c r="BC74" s="213">
        <f>IF(AZ74=3,G74,0)</f>
        <v>0</v>
      </c>
      <c r="BD74" s="213">
        <f>IF(AZ74=4,G74,0)</f>
        <v>0</v>
      </c>
      <c r="BE74" s="213">
        <f>IF(AZ74=5,G74,0)</f>
        <v>0</v>
      </c>
      <c r="CA74" s="240">
        <v>1</v>
      </c>
      <c r="CB74" s="240">
        <v>1</v>
      </c>
    </row>
    <row r="75" spans="1:15" ht="12.75">
      <c r="A75" s="249"/>
      <c r="B75" s="252"/>
      <c r="C75" s="740" t="s">
        <v>677</v>
      </c>
      <c r="D75" s="741"/>
      <c r="E75" s="253">
        <v>30.6</v>
      </c>
      <c r="F75" s="663"/>
      <c r="G75" s="254"/>
      <c r="H75" s="255"/>
      <c r="I75" s="250"/>
      <c r="J75" s="256"/>
      <c r="K75" s="250"/>
      <c r="M75" s="251" t="s">
        <v>677</v>
      </c>
      <c r="O75" s="240"/>
    </row>
    <row r="76" spans="1:57" ht="12.75">
      <c r="A76" s="257"/>
      <c r="B76" s="258" t="s">
        <v>102</v>
      </c>
      <c r="C76" s="259" t="s">
        <v>357</v>
      </c>
      <c r="D76" s="260"/>
      <c r="E76" s="261"/>
      <c r="F76" s="664"/>
      <c r="G76" s="263">
        <f>SUM(G52:G75)</f>
        <v>0</v>
      </c>
      <c r="H76" s="264"/>
      <c r="I76" s="265">
        <f>SUM(I52:I75)</f>
        <v>0.768822</v>
      </c>
      <c r="J76" s="264"/>
      <c r="K76" s="265">
        <f>SUM(K52:K75)</f>
        <v>0</v>
      </c>
      <c r="O76" s="240">
        <v>4</v>
      </c>
      <c r="BA76" s="266">
        <f>SUM(BA52:BA75)</f>
        <v>0</v>
      </c>
      <c r="BB76" s="266">
        <f>SUM(BB52:BB75)</f>
        <v>0</v>
      </c>
      <c r="BC76" s="266">
        <f>SUM(BC52:BC75)</f>
        <v>0</v>
      </c>
      <c r="BD76" s="266">
        <f>SUM(BD52:BD75)</f>
        <v>0</v>
      </c>
      <c r="BE76" s="266">
        <f>SUM(BE52:BE75)</f>
        <v>0</v>
      </c>
    </row>
    <row r="77" spans="1:15" ht="12.75">
      <c r="A77" s="230" t="s">
        <v>98</v>
      </c>
      <c r="B77" s="231" t="s">
        <v>563</v>
      </c>
      <c r="C77" s="232" t="s">
        <v>564</v>
      </c>
      <c r="D77" s="233"/>
      <c r="E77" s="234"/>
      <c r="F77" s="665"/>
      <c r="G77" s="235"/>
      <c r="H77" s="236"/>
      <c r="I77" s="237"/>
      <c r="J77" s="238"/>
      <c r="K77" s="239"/>
      <c r="O77" s="240">
        <v>1</v>
      </c>
    </row>
    <row r="78" spans="1:80" ht="12.75">
      <c r="A78" s="241">
        <v>21</v>
      </c>
      <c r="B78" s="242" t="s">
        <v>689</v>
      </c>
      <c r="C78" s="243" t="s">
        <v>690</v>
      </c>
      <c r="D78" s="244" t="s">
        <v>114</v>
      </c>
      <c r="E78" s="245">
        <v>2</v>
      </c>
      <c r="F78" s="662"/>
      <c r="G78" s="246">
        <f>E78*F78</f>
        <v>0</v>
      </c>
      <c r="H78" s="247">
        <v>0.49075</v>
      </c>
      <c r="I78" s="248">
        <f>E78*H78</f>
        <v>0.9815</v>
      </c>
      <c r="J78" s="247">
        <v>0</v>
      </c>
      <c r="K78" s="248">
        <f>E78*J78</f>
        <v>0</v>
      </c>
      <c r="O78" s="240">
        <v>2</v>
      </c>
      <c r="AA78" s="213">
        <v>1</v>
      </c>
      <c r="AB78" s="213">
        <v>1</v>
      </c>
      <c r="AC78" s="213">
        <v>1</v>
      </c>
      <c r="AZ78" s="213">
        <v>1</v>
      </c>
      <c r="BA78" s="213">
        <f>IF(AZ78=1,G78,0)</f>
        <v>0</v>
      </c>
      <c r="BB78" s="213">
        <f>IF(AZ78=2,G78,0)</f>
        <v>0</v>
      </c>
      <c r="BC78" s="213">
        <f>IF(AZ78=3,G78,0)</f>
        <v>0</v>
      </c>
      <c r="BD78" s="213">
        <f>IF(AZ78=4,G78,0)</f>
        <v>0</v>
      </c>
      <c r="BE78" s="213">
        <f>IF(AZ78=5,G78,0)</f>
        <v>0</v>
      </c>
      <c r="CA78" s="240">
        <v>1</v>
      </c>
      <c r="CB78" s="240">
        <v>1</v>
      </c>
    </row>
    <row r="79" spans="1:15" ht="12.75">
      <c r="A79" s="249"/>
      <c r="B79" s="252"/>
      <c r="C79" s="740" t="s">
        <v>331</v>
      </c>
      <c r="D79" s="741"/>
      <c r="E79" s="253">
        <v>0</v>
      </c>
      <c r="F79" s="663"/>
      <c r="G79" s="254"/>
      <c r="H79" s="255"/>
      <c r="I79" s="250"/>
      <c r="J79" s="256"/>
      <c r="K79" s="250"/>
      <c r="M79" s="251" t="s">
        <v>331</v>
      </c>
      <c r="O79" s="240"/>
    </row>
    <row r="80" spans="1:15" ht="12.75">
      <c r="A80" s="249"/>
      <c r="B80" s="252"/>
      <c r="C80" s="740" t="s">
        <v>691</v>
      </c>
      <c r="D80" s="741"/>
      <c r="E80" s="253">
        <v>1</v>
      </c>
      <c r="F80" s="663"/>
      <c r="G80" s="254"/>
      <c r="H80" s="255"/>
      <c r="I80" s="250"/>
      <c r="J80" s="256"/>
      <c r="K80" s="250"/>
      <c r="M80" s="251" t="s">
        <v>691</v>
      </c>
      <c r="O80" s="240"/>
    </row>
    <row r="81" spans="1:15" ht="12.75">
      <c r="A81" s="249"/>
      <c r="B81" s="252"/>
      <c r="C81" s="740" t="s">
        <v>692</v>
      </c>
      <c r="D81" s="741"/>
      <c r="E81" s="253">
        <v>1</v>
      </c>
      <c r="F81" s="663"/>
      <c r="G81" s="254"/>
      <c r="H81" s="255"/>
      <c r="I81" s="250"/>
      <c r="J81" s="256"/>
      <c r="K81" s="250"/>
      <c r="M81" s="251" t="s">
        <v>692</v>
      </c>
      <c r="O81" s="240"/>
    </row>
    <row r="82" spans="1:80" ht="12.75">
      <c r="A82" s="241">
        <v>22</v>
      </c>
      <c r="B82" s="242" t="s">
        <v>693</v>
      </c>
      <c r="C82" s="243" t="s">
        <v>694</v>
      </c>
      <c r="D82" s="244" t="s">
        <v>114</v>
      </c>
      <c r="E82" s="245">
        <v>1</v>
      </c>
      <c r="F82" s="662"/>
      <c r="G82" s="246">
        <f>E82*F82</f>
        <v>0</v>
      </c>
      <c r="H82" s="247">
        <v>0.60864</v>
      </c>
      <c r="I82" s="248">
        <f>E82*H82</f>
        <v>0.60864</v>
      </c>
      <c r="J82" s="247">
        <v>0</v>
      </c>
      <c r="K82" s="248">
        <f>E82*J82</f>
        <v>0</v>
      </c>
      <c r="O82" s="240">
        <v>2</v>
      </c>
      <c r="AA82" s="213">
        <v>1</v>
      </c>
      <c r="AB82" s="213">
        <v>1</v>
      </c>
      <c r="AC82" s="213">
        <v>1</v>
      </c>
      <c r="AZ82" s="213">
        <v>1</v>
      </c>
      <c r="BA82" s="213">
        <f>IF(AZ82=1,G82,0)</f>
        <v>0</v>
      </c>
      <c r="BB82" s="213">
        <f>IF(AZ82=2,G82,0)</f>
        <v>0</v>
      </c>
      <c r="BC82" s="213">
        <f>IF(AZ82=3,G82,0)</f>
        <v>0</v>
      </c>
      <c r="BD82" s="213">
        <f>IF(AZ82=4,G82,0)</f>
        <v>0</v>
      </c>
      <c r="BE82" s="213">
        <f>IF(AZ82=5,G82,0)</f>
        <v>0</v>
      </c>
      <c r="CA82" s="240">
        <v>1</v>
      </c>
      <c r="CB82" s="240">
        <v>1</v>
      </c>
    </row>
    <row r="83" spans="1:15" ht="12.75">
      <c r="A83" s="249"/>
      <c r="B83" s="252"/>
      <c r="C83" s="740" t="s">
        <v>331</v>
      </c>
      <c r="D83" s="741"/>
      <c r="E83" s="253">
        <v>0</v>
      </c>
      <c r="F83" s="663"/>
      <c r="G83" s="254"/>
      <c r="H83" s="255"/>
      <c r="I83" s="250"/>
      <c r="J83" s="256"/>
      <c r="K83" s="250"/>
      <c r="M83" s="251" t="s">
        <v>331</v>
      </c>
      <c r="O83" s="240"/>
    </row>
    <row r="84" spans="1:15" ht="12.75">
      <c r="A84" s="249"/>
      <c r="B84" s="252"/>
      <c r="C84" s="740" t="s">
        <v>695</v>
      </c>
      <c r="D84" s="741"/>
      <c r="E84" s="253">
        <v>1</v>
      </c>
      <c r="F84" s="663"/>
      <c r="G84" s="254"/>
      <c r="H84" s="255"/>
      <c r="I84" s="250"/>
      <c r="J84" s="256"/>
      <c r="K84" s="250"/>
      <c r="M84" s="251" t="s">
        <v>695</v>
      </c>
      <c r="O84" s="240"/>
    </row>
    <row r="85" spans="1:80" ht="12.75">
      <c r="A85" s="241">
        <v>23</v>
      </c>
      <c r="B85" s="242" t="s">
        <v>696</v>
      </c>
      <c r="C85" s="243" t="s">
        <v>697</v>
      </c>
      <c r="D85" s="244" t="s">
        <v>114</v>
      </c>
      <c r="E85" s="245">
        <v>2</v>
      </c>
      <c r="F85" s="662"/>
      <c r="G85" s="246">
        <f>E85*F85</f>
        <v>0</v>
      </c>
      <c r="H85" s="247">
        <v>0.0117</v>
      </c>
      <c r="I85" s="248">
        <f>E85*H85</f>
        <v>0.0234</v>
      </c>
      <c r="J85" s="247"/>
      <c r="K85" s="248">
        <f>E85*J85</f>
        <v>0</v>
      </c>
      <c r="O85" s="240">
        <v>2</v>
      </c>
      <c r="AA85" s="213">
        <v>3</v>
      </c>
      <c r="AB85" s="213">
        <v>1</v>
      </c>
      <c r="AC85" s="213">
        <v>55333002361</v>
      </c>
      <c r="AZ85" s="213">
        <v>1</v>
      </c>
      <c r="BA85" s="213">
        <f>IF(AZ85=1,G85,0)</f>
        <v>0</v>
      </c>
      <c r="BB85" s="213">
        <f>IF(AZ85=2,G85,0)</f>
        <v>0</v>
      </c>
      <c r="BC85" s="213">
        <f>IF(AZ85=3,G85,0)</f>
        <v>0</v>
      </c>
      <c r="BD85" s="213">
        <f>IF(AZ85=4,G85,0)</f>
        <v>0</v>
      </c>
      <c r="BE85" s="213">
        <f>IF(AZ85=5,G85,0)</f>
        <v>0</v>
      </c>
      <c r="CA85" s="240">
        <v>3</v>
      </c>
      <c r="CB85" s="240">
        <v>1</v>
      </c>
    </row>
    <row r="86" spans="1:15" ht="12.75">
      <c r="A86" s="249"/>
      <c r="B86" s="252"/>
      <c r="C86" s="740" t="s">
        <v>331</v>
      </c>
      <c r="D86" s="741"/>
      <c r="E86" s="253">
        <v>0</v>
      </c>
      <c r="F86" s="663"/>
      <c r="G86" s="254"/>
      <c r="H86" s="255"/>
      <c r="I86" s="250"/>
      <c r="J86" s="256"/>
      <c r="K86" s="250"/>
      <c r="M86" s="251" t="s">
        <v>331</v>
      </c>
      <c r="O86" s="240"/>
    </row>
    <row r="87" spans="1:15" ht="12.75">
      <c r="A87" s="249"/>
      <c r="B87" s="252"/>
      <c r="C87" s="740" t="s">
        <v>691</v>
      </c>
      <c r="D87" s="741"/>
      <c r="E87" s="253">
        <v>1</v>
      </c>
      <c r="F87" s="663"/>
      <c r="G87" s="254"/>
      <c r="H87" s="255"/>
      <c r="I87" s="250"/>
      <c r="J87" s="256"/>
      <c r="K87" s="250"/>
      <c r="M87" s="251" t="s">
        <v>691</v>
      </c>
      <c r="O87" s="240"/>
    </row>
    <row r="88" spans="1:15" ht="12.75">
      <c r="A88" s="249"/>
      <c r="B88" s="252"/>
      <c r="C88" s="740" t="s">
        <v>692</v>
      </c>
      <c r="D88" s="741"/>
      <c r="E88" s="253">
        <v>1</v>
      </c>
      <c r="F88" s="663"/>
      <c r="G88" s="254"/>
      <c r="H88" s="255"/>
      <c r="I88" s="250"/>
      <c r="J88" s="256"/>
      <c r="K88" s="250"/>
      <c r="M88" s="251" t="s">
        <v>692</v>
      </c>
      <c r="O88" s="240"/>
    </row>
    <row r="89" spans="1:80" ht="12.75">
      <c r="A89" s="241">
        <v>24</v>
      </c>
      <c r="B89" s="242" t="s">
        <v>698</v>
      </c>
      <c r="C89" s="243" t="s">
        <v>699</v>
      </c>
      <c r="D89" s="244" t="s">
        <v>114</v>
      </c>
      <c r="E89" s="245">
        <v>1</v>
      </c>
      <c r="F89" s="662"/>
      <c r="G89" s="246">
        <f>E89*F89</f>
        <v>0</v>
      </c>
      <c r="H89" s="247">
        <v>0.0157</v>
      </c>
      <c r="I89" s="248">
        <f>E89*H89</f>
        <v>0.0157</v>
      </c>
      <c r="J89" s="247"/>
      <c r="K89" s="248">
        <f>E89*J89</f>
        <v>0</v>
      </c>
      <c r="O89" s="240">
        <v>2</v>
      </c>
      <c r="AA89" s="213">
        <v>3</v>
      </c>
      <c r="AB89" s="213">
        <v>1</v>
      </c>
      <c r="AC89" s="213">
        <v>553330027612</v>
      </c>
      <c r="AZ89" s="213">
        <v>1</v>
      </c>
      <c r="BA89" s="213">
        <f>IF(AZ89=1,G89,0)</f>
        <v>0</v>
      </c>
      <c r="BB89" s="213">
        <f>IF(AZ89=2,G89,0)</f>
        <v>0</v>
      </c>
      <c r="BC89" s="213">
        <f>IF(AZ89=3,G89,0)</f>
        <v>0</v>
      </c>
      <c r="BD89" s="213">
        <f>IF(AZ89=4,G89,0)</f>
        <v>0</v>
      </c>
      <c r="BE89" s="213">
        <f>IF(AZ89=5,G89,0)</f>
        <v>0</v>
      </c>
      <c r="CA89" s="240">
        <v>3</v>
      </c>
      <c r="CB89" s="240">
        <v>1</v>
      </c>
    </row>
    <row r="90" spans="1:15" ht="12.75">
      <c r="A90" s="249"/>
      <c r="B90" s="252"/>
      <c r="C90" s="740" t="s">
        <v>331</v>
      </c>
      <c r="D90" s="741"/>
      <c r="E90" s="253">
        <v>0</v>
      </c>
      <c r="F90" s="663"/>
      <c r="G90" s="254"/>
      <c r="H90" s="255"/>
      <c r="I90" s="250"/>
      <c r="J90" s="256"/>
      <c r="K90" s="250"/>
      <c r="M90" s="251" t="s">
        <v>331</v>
      </c>
      <c r="O90" s="240"/>
    </row>
    <row r="91" spans="1:15" ht="12.75">
      <c r="A91" s="249"/>
      <c r="B91" s="252"/>
      <c r="C91" s="740" t="s">
        <v>695</v>
      </c>
      <c r="D91" s="741"/>
      <c r="E91" s="253">
        <v>1</v>
      </c>
      <c r="F91" s="663"/>
      <c r="G91" s="254"/>
      <c r="H91" s="255"/>
      <c r="I91" s="250"/>
      <c r="J91" s="256"/>
      <c r="K91" s="250"/>
      <c r="M91" s="251" t="s">
        <v>695</v>
      </c>
      <c r="O91" s="240"/>
    </row>
    <row r="92" spans="1:57" ht="12.75">
      <c r="A92" s="257"/>
      <c r="B92" s="258" t="s">
        <v>102</v>
      </c>
      <c r="C92" s="259" t="s">
        <v>565</v>
      </c>
      <c r="D92" s="260"/>
      <c r="E92" s="261"/>
      <c r="F92" s="664"/>
      <c r="G92" s="263">
        <f>SUM(G77:G91)</f>
        <v>0</v>
      </c>
      <c r="H92" s="264"/>
      <c r="I92" s="265">
        <f>SUM(I77:I91)</f>
        <v>1.62924</v>
      </c>
      <c r="J92" s="264"/>
      <c r="K92" s="265">
        <f>SUM(K77:K91)</f>
        <v>0</v>
      </c>
      <c r="O92" s="240">
        <v>4</v>
      </c>
      <c r="BA92" s="266">
        <f>SUM(BA77:BA91)</f>
        <v>0</v>
      </c>
      <c r="BB92" s="266">
        <f>SUM(BB77:BB91)</f>
        <v>0</v>
      </c>
      <c r="BC92" s="266">
        <f>SUM(BC77:BC91)</f>
        <v>0</v>
      </c>
      <c r="BD92" s="266">
        <f>SUM(BD77:BD91)</f>
        <v>0</v>
      </c>
      <c r="BE92" s="266">
        <f>SUM(BE77:BE91)</f>
        <v>0</v>
      </c>
    </row>
    <row r="93" spans="1:15" ht="12.75">
      <c r="A93" s="230" t="s">
        <v>98</v>
      </c>
      <c r="B93" s="231" t="s">
        <v>205</v>
      </c>
      <c r="C93" s="232" t="s">
        <v>206</v>
      </c>
      <c r="D93" s="233"/>
      <c r="E93" s="234"/>
      <c r="F93" s="665"/>
      <c r="G93" s="235"/>
      <c r="H93" s="236"/>
      <c r="I93" s="237"/>
      <c r="J93" s="238"/>
      <c r="K93" s="239"/>
      <c r="O93" s="240">
        <v>1</v>
      </c>
    </row>
    <row r="94" spans="1:80" ht="12.75">
      <c r="A94" s="241">
        <v>25</v>
      </c>
      <c r="B94" s="242" t="s">
        <v>381</v>
      </c>
      <c r="C94" s="243" t="s">
        <v>382</v>
      </c>
      <c r="D94" s="244" t="s">
        <v>151</v>
      </c>
      <c r="E94" s="245">
        <v>60.3852</v>
      </c>
      <c r="F94" s="662"/>
      <c r="G94" s="246">
        <f>E94*F94</f>
        <v>0</v>
      </c>
      <c r="H94" s="247">
        <v>0.00121</v>
      </c>
      <c r="I94" s="248">
        <f>E94*H94</f>
        <v>0.073066092</v>
      </c>
      <c r="J94" s="247">
        <v>0</v>
      </c>
      <c r="K94" s="248">
        <f>E94*J94</f>
        <v>0</v>
      </c>
      <c r="O94" s="240">
        <v>2</v>
      </c>
      <c r="AA94" s="213">
        <v>1</v>
      </c>
      <c r="AB94" s="213">
        <v>1</v>
      </c>
      <c r="AC94" s="213">
        <v>1</v>
      </c>
      <c r="AZ94" s="213">
        <v>1</v>
      </c>
      <c r="BA94" s="213">
        <f>IF(AZ94=1,G94,0)</f>
        <v>0</v>
      </c>
      <c r="BB94" s="213">
        <f>IF(AZ94=2,G94,0)</f>
        <v>0</v>
      </c>
      <c r="BC94" s="213">
        <f>IF(AZ94=3,G94,0)</f>
        <v>0</v>
      </c>
      <c r="BD94" s="213">
        <f>IF(AZ94=4,G94,0)</f>
        <v>0</v>
      </c>
      <c r="BE94" s="213">
        <f>IF(AZ94=5,G94,0)</f>
        <v>0</v>
      </c>
      <c r="CA94" s="240">
        <v>1</v>
      </c>
      <c r="CB94" s="240">
        <v>1</v>
      </c>
    </row>
    <row r="95" spans="1:15" ht="12.75">
      <c r="A95" s="249"/>
      <c r="B95" s="252"/>
      <c r="C95" s="740" t="s">
        <v>659</v>
      </c>
      <c r="D95" s="741"/>
      <c r="E95" s="253">
        <v>10.3852</v>
      </c>
      <c r="F95" s="663"/>
      <c r="G95" s="254"/>
      <c r="H95" s="255"/>
      <c r="I95" s="250"/>
      <c r="J95" s="256"/>
      <c r="K95" s="250"/>
      <c r="M95" s="251" t="s">
        <v>659</v>
      </c>
      <c r="O95" s="240"/>
    </row>
    <row r="96" spans="1:15" ht="12.75">
      <c r="A96" s="249"/>
      <c r="B96" s="252"/>
      <c r="C96" s="740" t="s">
        <v>700</v>
      </c>
      <c r="D96" s="741"/>
      <c r="E96" s="253">
        <v>20</v>
      </c>
      <c r="F96" s="663"/>
      <c r="G96" s="254"/>
      <c r="H96" s="255"/>
      <c r="I96" s="250"/>
      <c r="J96" s="256"/>
      <c r="K96" s="250"/>
      <c r="M96" s="251" t="s">
        <v>700</v>
      </c>
      <c r="O96" s="240"/>
    </row>
    <row r="97" spans="1:15" ht="12.75">
      <c r="A97" s="249"/>
      <c r="B97" s="252"/>
      <c r="C97" s="740" t="s">
        <v>701</v>
      </c>
      <c r="D97" s="741"/>
      <c r="E97" s="253">
        <v>30</v>
      </c>
      <c r="F97" s="663"/>
      <c r="G97" s="254"/>
      <c r="H97" s="255"/>
      <c r="I97" s="250"/>
      <c r="J97" s="256"/>
      <c r="K97" s="250"/>
      <c r="M97" s="251" t="s">
        <v>701</v>
      </c>
      <c r="O97" s="240"/>
    </row>
    <row r="98" spans="1:80" ht="22.5">
      <c r="A98" s="241">
        <v>26</v>
      </c>
      <c r="B98" s="242" t="s">
        <v>211</v>
      </c>
      <c r="C98" s="243" t="s">
        <v>212</v>
      </c>
      <c r="D98" s="244" t="s">
        <v>114</v>
      </c>
      <c r="E98" s="245">
        <v>1</v>
      </c>
      <c r="F98" s="662"/>
      <c r="G98" s="246">
        <f>E98*F98</f>
        <v>0</v>
      </c>
      <c r="H98" s="247">
        <v>0.00121</v>
      </c>
      <c r="I98" s="248">
        <f>E98*H98</f>
        <v>0.00121</v>
      </c>
      <c r="J98" s="247"/>
      <c r="K98" s="248">
        <f>E98*J98</f>
        <v>0</v>
      </c>
      <c r="O98" s="240">
        <v>2</v>
      </c>
      <c r="AA98" s="213">
        <v>12</v>
      </c>
      <c r="AB98" s="213">
        <v>0</v>
      </c>
      <c r="AC98" s="213">
        <v>128</v>
      </c>
      <c r="AZ98" s="213">
        <v>1</v>
      </c>
      <c r="BA98" s="213">
        <f>IF(AZ98=1,G98,0)</f>
        <v>0</v>
      </c>
      <c r="BB98" s="213">
        <f>IF(AZ98=2,G98,0)</f>
        <v>0</v>
      </c>
      <c r="BC98" s="213">
        <f>IF(AZ98=3,G98,0)</f>
        <v>0</v>
      </c>
      <c r="BD98" s="213">
        <f>IF(AZ98=4,G98,0)</f>
        <v>0</v>
      </c>
      <c r="BE98" s="213">
        <f>IF(AZ98=5,G98,0)</f>
        <v>0</v>
      </c>
      <c r="CA98" s="240">
        <v>12</v>
      </c>
      <c r="CB98" s="240">
        <v>0</v>
      </c>
    </row>
    <row r="99" spans="1:57" ht="12.75">
      <c r="A99" s="257"/>
      <c r="B99" s="258" t="s">
        <v>102</v>
      </c>
      <c r="C99" s="259" t="s">
        <v>207</v>
      </c>
      <c r="D99" s="260"/>
      <c r="E99" s="261"/>
      <c r="F99" s="664"/>
      <c r="G99" s="263">
        <f>SUM(G93:G98)</f>
        <v>0</v>
      </c>
      <c r="H99" s="264"/>
      <c r="I99" s="265">
        <f>SUM(I93:I98)</f>
        <v>0.074276092</v>
      </c>
      <c r="J99" s="264"/>
      <c r="K99" s="265">
        <f>SUM(K93:K98)</f>
        <v>0</v>
      </c>
      <c r="O99" s="240">
        <v>4</v>
      </c>
      <c r="BA99" s="266">
        <f>SUM(BA93:BA98)</f>
        <v>0</v>
      </c>
      <c r="BB99" s="266">
        <f>SUM(BB93:BB98)</f>
        <v>0</v>
      </c>
      <c r="BC99" s="266">
        <f>SUM(BC93:BC98)</f>
        <v>0</v>
      </c>
      <c r="BD99" s="266">
        <f>SUM(BD93:BD98)</f>
        <v>0</v>
      </c>
      <c r="BE99" s="266">
        <f>SUM(BE93:BE98)</f>
        <v>0</v>
      </c>
    </row>
    <row r="100" spans="1:15" ht="12.75">
      <c r="A100" s="230" t="s">
        <v>98</v>
      </c>
      <c r="B100" s="231" t="s">
        <v>386</v>
      </c>
      <c r="C100" s="232" t="s">
        <v>387</v>
      </c>
      <c r="D100" s="233"/>
      <c r="E100" s="234"/>
      <c r="F100" s="665"/>
      <c r="G100" s="235"/>
      <c r="H100" s="236"/>
      <c r="I100" s="237"/>
      <c r="J100" s="238"/>
      <c r="K100" s="239"/>
      <c r="O100" s="240">
        <v>1</v>
      </c>
    </row>
    <row r="101" spans="1:80" ht="12.75">
      <c r="A101" s="241">
        <v>27</v>
      </c>
      <c r="B101" s="242" t="s">
        <v>389</v>
      </c>
      <c r="C101" s="243" t="s">
        <v>390</v>
      </c>
      <c r="D101" s="244" t="s">
        <v>114</v>
      </c>
      <c r="E101" s="245">
        <v>1</v>
      </c>
      <c r="F101" s="662"/>
      <c r="G101" s="246">
        <f>E101*F101</f>
        <v>0</v>
      </c>
      <c r="H101" s="247">
        <v>0</v>
      </c>
      <c r="I101" s="248">
        <f>E101*H101</f>
        <v>0</v>
      </c>
      <c r="J101" s="247">
        <v>0</v>
      </c>
      <c r="K101" s="248">
        <f>E101*J101</f>
        <v>0</v>
      </c>
      <c r="O101" s="240">
        <v>2</v>
      </c>
      <c r="AA101" s="213">
        <v>1</v>
      </c>
      <c r="AB101" s="213">
        <v>1</v>
      </c>
      <c r="AC101" s="213">
        <v>1</v>
      </c>
      <c r="AZ101" s="213">
        <v>1</v>
      </c>
      <c r="BA101" s="213">
        <f>IF(AZ101=1,G101,0)</f>
        <v>0</v>
      </c>
      <c r="BB101" s="213">
        <f>IF(AZ101=2,G101,0)</f>
        <v>0</v>
      </c>
      <c r="BC101" s="213">
        <f>IF(AZ101=3,G101,0)</f>
        <v>0</v>
      </c>
      <c r="BD101" s="213">
        <f>IF(AZ101=4,G101,0)</f>
        <v>0</v>
      </c>
      <c r="BE101" s="213">
        <f>IF(AZ101=5,G101,0)</f>
        <v>0</v>
      </c>
      <c r="CA101" s="240">
        <v>1</v>
      </c>
      <c r="CB101" s="240">
        <v>1</v>
      </c>
    </row>
    <row r="102" spans="1:80" ht="12.75">
      <c r="A102" s="241">
        <v>28</v>
      </c>
      <c r="B102" s="242" t="s">
        <v>702</v>
      </c>
      <c r="C102" s="243" t="s">
        <v>703</v>
      </c>
      <c r="D102" s="244" t="s">
        <v>210</v>
      </c>
      <c r="E102" s="245">
        <v>5.5</v>
      </c>
      <c r="F102" s="662"/>
      <c r="G102" s="246">
        <f>E102*F102</f>
        <v>0</v>
      </c>
      <c r="H102" s="247">
        <v>0.00832</v>
      </c>
      <c r="I102" s="248">
        <f>E102*H102</f>
        <v>0.045759999999999995</v>
      </c>
      <c r="J102" s="247">
        <v>0</v>
      </c>
      <c r="K102" s="248">
        <f>E102*J102</f>
        <v>0</v>
      </c>
      <c r="O102" s="240">
        <v>2</v>
      </c>
      <c r="AA102" s="213">
        <v>1</v>
      </c>
      <c r="AB102" s="213">
        <v>1</v>
      </c>
      <c r="AC102" s="213">
        <v>1</v>
      </c>
      <c r="AZ102" s="213">
        <v>1</v>
      </c>
      <c r="BA102" s="213">
        <f>IF(AZ102=1,G102,0)</f>
        <v>0</v>
      </c>
      <c r="BB102" s="213">
        <f>IF(AZ102=2,G102,0)</f>
        <v>0</v>
      </c>
      <c r="BC102" s="213">
        <f>IF(AZ102=3,G102,0)</f>
        <v>0</v>
      </c>
      <c r="BD102" s="213">
        <f>IF(AZ102=4,G102,0)</f>
        <v>0</v>
      </c>
      <c r="BE102" s="213">
        <f>IF(AZ102=5,G102,0)</f>
        <v>0</v>
      </c>
      <c r="CA102" s="240">
        <v>1</v>
      </c>
      <c r="CB102" s="240">
        <v>1</v>
      </c>
    </row>
    <row r="103" spans="1:15" ht="12.75">
      <c r="A103" s="249"/>
      <c r="B103" s="252"/>
      <c r="C103" s="740" t="s">
        <v>331</v>
      </c>
      <c r="D103" s="741"/>
      <c r="E103" s="253">
        <v>0</v>
      </c>
      <c r="F103" s="663"/>
      <c r="G103" s="254"/>
      <c r="H103" s="255"/>
      <c r="I103" s="250"/>
      <c r="J103" s="256"/>
      <c r="K103" s="250"/>
      <c r="M103" s="251" t="s">
        <v>331</v>
      </c>
      <c r="O103" s="240"/>
    </row>
    <row r="104" spans="1:15" ht="12.75">
      <c r="A104" s="249"/>
      <c r="B104" s="252"/>
      <c r="C104" s="740" t="s">
        <v>704</v>
      </c>
      <c r="D104" s="741"/>
      <c r="E104" s="253">
        <v>2.5</v>
      </c>
      <c r="F104" s="663"/>
      <c r="G104" s="254"/>
      <c r="H104" s="255"/>
      <c r="I104" s="250"/>
      <c r="J104" s="256"/>
      <c r="K104" s="250"/>
      <c r="M104" s="251" t="s">
        <v>704</v>
      </c>
      <c r="O104" s="240"/>
    </row>
    <row r="105" spans="1:15" ht="12.75">
      <c r="A105" s="249"/>
      <c r="B105" s="252"/>
      <c r="C105" s="740" t="s">
        <v>705</v>
      </c>
      <c r="D105" s="741"/>
      <c r="E105" s="253">
        <v>3</v>
      </c>
      <c r="F105" s="663"/>
      <c r="G105" s="254"/>
      <c r="H105" s="255"/>
      <c r="I105" s="250"/>
      <c r="J105" s="256"/>
      <c r="K105" s="250"/>
      <c r="M105" s="251" t="s">
        <v>705</v>
      </c>
      <c r="O105" s="240"/>
    </row>
    <row r="106" spans="1:57" ht="12.75">
      <c r="A106" s="257"/>
      <c r="B106" s="258" t="s">
        <v>102</v>
      </c>
      <c r="C106" s="259" t="s">
        <v>388</v>
      </c>
      <c r="D106" s="260"/>
      <c r="E106" s="261"/>
      <c r="F106" s="664"/>
      <c r="G106" s="263">
        <f>SUM(G100:G105)</f>
        <v>0</v>
      </c>
      <c r="H106" s="264"/>
      <c r="I106" s="265">
        <f>SUM(I100:I105)</f>
        <v>0.045759999999999995</v>
      </c>
      <c r="J106" s="264"/>
      <c r="K106" s="265">
        <f>SUM(K100:K105)</f>
        <v>0</v>
      </c>
      <c r="O106" s="240">
        <v>4</v>
      </c>
      <c r="BA106" s="266">
        <f>SUM(BA100:BA105)</f>
        <v>0</v>
      </c>
      <c r="BB106" s="266">
        <f>SUM(BB100:BB105)</f>
        <v>0</v>
      </c>
      <c r="BC106" s="266">
        <f>SUM(BC100:BC105)</f>
        <v>0</v>
      </c>
      <c r="BD106" s="266">
        <f>SUM(BD100:BD105)</f>
        <v>0</v>
      </c>
      <c r="BE106" s="266">
        <f>SUM(BE100:BE105)</f>
        <v>0</v>
      </c>
    </row>
    <row r="107" spans="1:15" ht="12.75">
      <c r="A107" s="230" t="s">
        <v>98</v>
      </c>
      <c r="B107" s="231" t="s">
        <v>213</v>
      </c>
      <c r="C107" s="232" t="s">
        <v>214</v>
      </c>
      <c r="D107" s="233"/>
      <c r="E107" s="234"/>
      <c r="F107" s="665"/>
      <c r="G107" s="235"/>
      <c r="H107" s="236"/>
      <c r="I107" s="237"/>
      <c r="J107" s="238"/>
      <c r="K107" s="239"/>
      <c r="O107" s="240">
        <v>1</v>
      </c>
    </row>
    <row r="108" spans="1:80" ht="12.75">
      <c r="A108" s="241">
        <v>29</v>
      </c>
      <c r="B108" s="242" t="s">
        <v>706</v>
      </c>
      <c r="C108" s="243" t="s">
        <v>707</v>
      </c>
      <c r="D108" s="244" t="s">
        <v>151</v>
      </c>
      <c r="E108" s="245">
        <v>46.5</v>
      </c>
      <c r="F108" s="662"/>
      <c r="G108" s="246">
        <f>E108*F108</f>
        <v>0</v>
      </c>
      <c r="H108" s="247">
        <v>0.00067</v>
      </c>
      <c r="I108" s="248">
        <f>E108*H108</f>
        <v>0.031155000000000002</v>
      </c>
      <c r="J108" s="247">
        <v>-0.261</v>
      </c>
      <c r="K108" s="248">
        <f>E108*J108</f>
        <v>-12.1365</v>
      </c>
      <c r="O108" s="240">
        <v>2</v>
      </c>
      <c r="AA108" s="213">
        <v>1</v>
      </c>
      <c r="AB108" s="213">
        <v>1</v>
      </c>
      <c r="AC108" s="213">
        <v>1</v>
      </c>
      <c r="AZ108" s="213">
        <v>1</v>
      </c>
      <c r="BA108" s="213">
        <f>IF(AZ108=1,G108,0)</f>
        <v>0</v>
      </c>
      <c r="BB108" s="213">
        <f>IF(AZ108=2,G108,0)</f>
        <v>0</v>
      </c>
      <c r="BC108" s="213">
        <f>IF(AZ108=3,G108,0)</f>
        <v>0</v>
      </c>
      <c r="BD108" s="213">
        <f>IF(AZ108=4,G108,0)</f>
        <v>0</v>
      </c>
      <c r="BE108" s="213">
        <f>IF(AZ108=5,G108,0)</f>
        <v>0</v>
      </c>
      <c r="CA108" s="240">
        <v>1</v>
      </c>
      <c r="CB108" s="240">
        <v>1</v>
      </c>
    </row>
    <row r="109" spans="1:15" ht="12.75">
      <c r="A109" s="249"/>
      <c r="B109" s="252"/>
      <c r="C109" s="740" t="s">
        <v>708</v>
      </c>
      <c r="D109" s="741"/>
      <c r="E109" s="253">
        <v>45</v>
      </c>
      <c r="F109" s="663"/>
      <c r="G109" s="254"/>
      <c r="H109" s="255"/>
      <c r="I109" s="250"/>
      <c r="J109" s="256"/>
      <c r="K109" s="250"/>
      <c r="M109" s="251" t="s">
        <v>708</v>
      </c>
      <c r="O109" s="240"/>
    </row>
    <row r="110" spans="1:15" ht="12.75">
      <c r="A110" s="249"/>
      <c r="B110" s="252"/>
      <c r="C110" s="740" t="s">
        <v>331</v>
      </c>
      <c r="D110" s="741"/>
      <c r="E110" s="253">
        <v>0</v>
      </c>
      <c r="F110" s="663"/>
      <c r="G110" s="254"/>
      <c r="H110" s="255"/>
      <c r="I110" s="250"/>
      <c r="J110" s="256"/>
      <c r="K110" s="250"/>
      <c r="M110" s="251" t="s">
        <v>331</v>
      </c>
      <c r="O110" s="240"/>
    </row>
    <row r="111" spans="1:15" ht="12.75">
      <c r="A111" s="249"/>
      <c r="B111" s="252"/>
      <c r="C111" s="740" t="s">
        <v>709</v>
      </c>
      <c r="D111" s="741"/>
      <c r="E111" s="253">
        <v>1.5</v>
      </c>
      <c r="F111" s="663"/>
      <c r="G111" s="254"/>
      <c r="H111" s="255"/>
      <c r="I111" s="250"/>
      <c r="J111" s="256"/>
      <c r="K111" s="250"/>
      <c r="M111" s="251" t="s">
        <v>709</v>
      </c>
      <c r="O111" s="240"/>
    </row>
    <row r="112" spans="1:80" ht="12.75">
      <c r="A112" s="241">
        <v>30</v>
      </c>
      <c r="B112" s="242" t="s">
        <v>582</v>
      </c>
      <c r="C112" s="243" t="s">
        <v>583</v>
      </c>
      <c r="D112" s="244" t="s">
        <v>114</v>
      </c>
      <c r="E112" s="245">
        <v>3</v>
      </c>
      <c r="F112" s="662"/>
      <c r="G112" s="246">
        <f>E112*F112</f>
        <v>0</v>
      </c>
      <c r="H112" s="247">
        <v>0</v>
      </c>
      <c r="I112" s="248">
        <f>E112*H112</f>
        <v>0</v>
      </c>
      <c r="J112" s="247">
        <v>0</v>
      </c>
      <c r="K112" s="248">
        <f>E112*J112</f>
        <v>0</v>
      </c>
      <c r="O112" s="240">
        <v>2</v>
      </c>
      <c r="AA112" s="213">
        <v>1</v>
      </c>
      <c r="AB112" s="213">
        <v>1</v>
      </c>
      <c r="AC112" s="213">
        <v>1</v>
      </c>
      <c r="AZ112" s="213">
        <v>1</v>
      </c>
      <c r="BA112" s="213">
        <f>IF(AZ112=1,G112,0)</f>
        <v>0</v>
      </c>
      <c r="BB112" s="213">
        <f>IF(AZ112=2,G112,0)</f>
        <v>0</v>
      </c>
      <c r="BC112" s="213">
        <f>IF(AZ112=3,G112,0)</f>
        <v>0</v>
      </c>
      <c r="BD112" s="213">
        <f>IF(AZ112=4,G112,0)</f>
        <v>0</v>
      </c>
      <c r="BE112" s="213">
        <f>IF(AZ112=5,G112,0)</f>
        <v>0</v>
      </c>
      <c r="CA112" s="240">
        <v>1</v>
      </c>
      <c r="CB112" s="240">
        <v>1</v>
      </c>
    </row>
    <row r="113" spans="1:15" ht="12.75">
      <c r="A113" s="249"/>
      <c r="B113" s="252"/>
      <c r="C113" s="740" t="s">
        <v>331</v>
      </c>
      <c r="D113" s="741"/>
      <c r="E113" s="253">
        <v>0</v>
      </c>
      <c r="F113" s="663"/>
      <c r="G113" s="254"/>
      <c r="H113" s="255"/>
      <c r="I113" s="250"/>
      <c r="J113" s="256"/>
      <c r="K113" s="250"/>
      <c r="M113" s="251" t="s">
        <v>331</v>
      </c>
      <c r="O113" s="240"/>
    </row>
    <row r="114" spans="1:15" ht="12.75">
      <c r="A114" s="249"/>
      <c r="B114" s="252"/>
      <c r="C114" s="740" t="s">
        <v>691</v>
      </c>
      <c r="D114" s="741"/>
      <c r="E114" s="253">
        <v>1</v>
      </c>
      <c r="F114" s="663"/>
      <c r="G114" s="254"/>
      <c r="H114" s="255"/>
      <c r="I114" s="250"/>
      <c r="J114" s="256"/>
      <c r="K114" s="250"/>
      <c r="M114" s="251" t="s">
        <v>691</v>
      </c>
      <c r="O114" s="240"/>
    </row>
    <row r="115" spans="1:15" ht="12.75">
      <c r="A115" s="249"/>
      <c r="B115" s="252"/>
      <c r="C115" s="740" t="s">
        <v>710</v>
      </c>
      <c r="D115" s="741"/>
      <c r="E115" s="253">
        <v>2</v>
      </c>
      <c r="F115" s="663"/>
      <c r="G115" s="254"/>
      <c r="H115" s="255"/>
      <c r="I115" s="250"/>
      <c r="J115" s="256"/>
      <c r="K115" s="250"/>
      <c r="M115" s="251" t="s">
        <v>710</v>
      </c>
      <c r="O115" s="240"/>
    </row>
    <row r="116" spans="1:80" ht="12.75">
      <c r="A116" s="241">
        <v>31</v>
      </c>
      <c r="B116" s="242" t="s">
        <v>584</v>
      </c>
      <c r="C116" s="243" t="s">
        <v>585</v>
      </c>
      <c r="D116" s="244" t="s">
        <v>151</v>
      </c>
      <c r="E116" s="245">
        <v>5.4</v>
      </c>
      <c r="F116" s="662"/>
      <c r="G116" s="246">
        <f>E116*F116</f>
        <v>0</v>
      </c>
      <c r="H116" s="247">
        <v>0.00117</v>
      </c>
      <c r="I116" s="248">
        <f>E116*H116</f>
        <v>0.006318000000000001</v>
      </c>
      <c r="J116" s="247">
        <v>-0.076</v>
      </c>
      <c r="K116" s="248">
        <f>E116*J116</f>
        <v>-0.41040000000000004</v>
      </c>
      <c r="O116" s="240">
        <v>2</v>
      </c>
      <c r="AA116" s="213">
        <v>1</v>
      </c>
      <c r="AB116" s="213">
        <v>1</v>
      </c>
      <c r="AC116" s="213">
        <v>1</v>
      </c>
      <c r="AZ116" s="213">
        <v>1</v>
      </c>
      <c r="BA116" s="213">
        <f>IF(AZ116=1,G116,0)</f>
        <v>0</v>
      </c>
      <c r="BB116" s="213">
        <f>IF(AZ116=2,G116,0)</f>
        <v>0</v>
      </c>
      <c r="BC116" s="213">
        <f>IF(AZ116=3,G116,0)</f>
        <v>0</v>
      </c>
      <c r="BD116" s="213">
        <f>IF(AZ116=4,G116,0)</f>
        <v>0</v>
      </c>
      <c r="BE116" s="213">
        <f>IF(AZ116=5,G116,0)</f>
        <v>0</v>
      </c>
      <c r="CA116" s="240">
        <v>1</v>
      </c>
      <c r="CB116" s="240">
        <v>1</v>
      </c>
    </row>
    <row r="117" spans="1:15" ht="12.75">
      <c r="A117" s="249"/>
      <c r="B117" s="252"/>
      <c r="C117" s="740" t="s">
        <v>331</v>
      </c>
      <c r="D117" s="741"/>
      <c r="E117" s="253">
        <v>0</v>
      </c>
      <c r="F117" s="663"/>
      <c r="G117" s="254"/>
      <c r="H117" s="255"/>
      <c r="I117" s="250"/>
      <c r="J117" s="256"/>
      <c r="K117" s="250"/>
      <c r="M117" s="251" t="s">
        <v>331</v>
      </c>
      <c r="O117" s="240"/>
    </row>
    <row r="118" spans="1:15" ht="12.75">
      <c r="A118" s="249"/>
      <c r="B118" s="252"/>
      <c r="C118" s="740" t="s">
        <v>711</v>
      </c>
      <c r="D118" s="741"/>
      <c r="E118" s="253">
        <v>1.8</v>
      </c>
      <c r="F118" s="663"/>
      <c r="G118" s="254"/>
      <c r="H118" s="255"/>
      <c r="I118" s="250"/>
      <c r="J118" s="256"/>
      <c r="K118" s="250"/>
      <c r="M118" s="251" t="s">
        <v>711</v>
      </c>
      <c r="O118" s="240"/>
    </row>
    <row r="119" spans="1:15" ht="12.75">
      <c r="A119" s="249"/>
      <c r="B119" s="252"/>
      <c r="C119" s="740" t="s">
        <v>712</v>
      </c>
      <c r="D119" s="741"/>
      <c r="E119" s="253">
        <v>3.6</v>
      </c>
      <c r="F119" s="663"/>
      <c r="G119" s="254"/>
      <c r="H119" s="255"/>
      <c r="I119" s="250"/>
      <c r="J119" s="256"/>
      <c r="K119" s="250"/>
      <c r="M119" s="251" t="s">
        <v>712</v>
      </c>
      <c r="O119" s="240"/>
    </row>
    <row r="120" spans="1:57" ht="12.75">
      <c r="A120" s="257"/>
      <c r="B120" s="258" t="s">
        <v>102</v>
      </c>
      <c r="C120" s="259" t="s">
        <v>215</v>
      </c>
      <c r="D120" s="260"/>
      <c r="E120" s="261"/>
      <c r="F120" s="664"/>
      <c r="G120" s="263">
        <f>SUM(G107:G119)</f>
        <v>0</v>
      </c>
      <c r="H120" s="264"/>
      <c r="I120" s="265">
        <f>SUM(I107:I119)</f>
        <v>0.037473000000000006</v>
      </c>
      <c r="J120" s="264"/>
      <c r="K120" s="265">
        <f>SUM(K107:K119)</f>
        <v>-12.546899999999999</v>
      </c>
      <c r="O120" s="240">
        <v>4</v>
      </c>
      <c r="BA120" s="266">
        <f>SUM(BA107:BA119)</f>
        <v>0</v>
      </c>
      <c r="BB120" s="266">
        <f>SUM(BB107:BB119)</f>
        <v>0</v>
      </c>
      <c r="BC120" s="266">
        <f>SUM(BC107:BC119)</f>
        <v>0</v>
      </c>
      <c r="BD120" s="266">
        <f>SUM(BD107:BD119)</f>
        <v>0</v>
      </c>
      <c r="BE120" s="266">
        <f>SUM(BE107:BE119)</f>
        <v>0</v>
      </c>
    </row>
    <row r="121" spans="1:15" ht="12.75">
      <c r="A121" s="230" t="s">
        <v>98</v>
      </c>
      <c r="B121" s="231" t="s">
        <v>236</v>
      </c>
      <c r="C121" s="232" t="s">
        <v>237</v>
      </c>
      <c r="D121" s="233"/>
      <c r="E121" s="234"/>
      <c r="F121" s="665"/>
      <c r="G121" s="235"/>
      <c r="H121" s="236"/>
      <c r="I121" s="237"/>
      <c r="J121" s="238"/>
      <c r="K121" s="239"/>
      <c r="O121" s="240">
        <v>1</v>
      </c>
    </row>
    <row r="122" spans="1:80" ht="12.75">
      <c r="A122" s="241">
        <v>32</v>
      </c>
      <c r="B122" s="242" t="s">
        <v>713</v>
      </c>
      <c r="C122" s="243" t="s">
        <v>714</v>
      </c>
      <c r="D122" s="244" t="s">
        <v>210</v>
      </c>
      <c r="E122" s="245">
        <v>0.6</v>
      </c>
      <c r="F122" s="662"/>
      <c r="G122" s="246">
        <f>E122*F122</f>
        <v>0</v>
      </c>
      <c r="H122" s="247">
        <v>0</v>
      </c>
      <c r="I122" s="248">
        <f>E122*H122</f>
        <v>0</v>
      </c>
      <c r="J122" s="247">
        <v>-0.00214</v>
      </c>
      <c r="K122" s="248">
        <f>E122*J122</f>
        <v>-0.001284</v>
      </c>
      <c r="O122" s="240">
        <v>2</v>
      </c>
      <c r="AA122" s="213">
        <v>1</v>
      </c>
      <c r="AB122" s="213">
        <v>1</v>
      </c>
      <c r="AC122" s="213">
        <v>1</v>
      </c>
      <c r="AZ122" s="213">
        <v>1</v>
      </c>
      <c r="BA122" s="213">
        <f>IF(AZ122=1,G122,0)</f>
        <v>0</v>
      </c>
      <c r="BB122" s="213">
        <f>IF(AZ122=2,G122,0)</f>
        <v>0</v>
      </c>
      <c r="BC122" s="213">
        <f>IF(AZ122=3,G122,0)</f>
        <v>0</v>
      </c>
      <c r="BD122" s="213">
        <f>IF(AZ122=4,G122,0)</f>
        <v>0</v>
      </c>
      <c r="BE122" s="213">
        <f>IF(AZ122=5,G122,0)</f>
        <v>0</v>
      </c>
      <c r="CA122" s="240">
        <v>1</v>
      </c>
      <c r="CB122" s="240">
        <v>1</v>
      </c>
    </row>
    <row r="123" spans="1:15" ht="12.75">
      <c r="A123" s="249"/>
      <c r="B123" s="252"/>
      <c r="C123" s="740" t="s">
        <v>331</v>
      </c>
      <c r="D123" s="741"/>
      <c r="E123" s="253">
        <v>0</v>
      </c>
      <c r="F123" s="663"/>
      <c r="G123" s="254"/>
      <c r="H123" s="255"/>
      <c r="I123" s="250"/>
      <c r="J123" s="256"/>
      <c r="K123" s="250"/>
      <c r="M123" s="251" t="s">
        <v>331</v>
      </c>
      <c r="O123" s="240"/>
    </row>
    <row r="124" spans="1:15" ht="12.75">
      <c r="A124" s="249"/>
      <c r="B124" s="252"/>
      <c r="C124" s="740" t="s">
        <v>715</v>
      </c>
      <c r="D124" s="741"/>
      <c r="E124" s="253">
        <v>0.6</v>
      </c>
      <c r="F124" s="663"/>
      <c r="G124" s="254"/>
      <c r="H124" s="255"/>
      <c r="I124" s="250"/>
      <c r="J124" s="256"/>
      <c r="K124" s="250"/>
      <c r="M124" s="251" t="s">
        <v>715</v>
      </c>
      <c r="O124" s="240"/>
    </row>
    <row r="125" spans="1:80" ht="12.75">
      <c r="A125" s="241">
        <v>33</v>
      </c>
      <c r="B125" s="242" t="s">
        <v>716</v>
      </c>
      <c r="C125" s="243" t="s">
        <v>717</v>
      </c>
      <c r="D125" s="244" t="s">
        <v>210</v>
      </c>
      <c r="E125" s="245">
        <v>0.6</v>
      </c>
      <c r="F125" s="662"/>
      <c r="G125" s="246">
        <f>E125*F125</f>
        <v>0</v>
      </c>
      <c r="H125" s="247">
        <v>0</v>
      </c>
      <c r="I125" s="248">
        <f>E125*H125</f>
        <v>0</v>
      </c>
      <c r="J125" s="247">
        <v>-0.00214</v>
      </c>
      <c r="K125" s="248">
        <f>E125*J125</f>
        <v>-0.001284</v>
      </c>
      <c r="O125" s="240">
        <v>2</v>
      </c>
      <c r="AA125" s="213">
        <v>1</v>
      </c>
      <c r="AB125" s="213">
        <v>1</v>
      </c>
      <c r="AC125" s="213">
        <v>1</v>
      </c>
      <c r="AZ125" s="213">
        <v>1</v>
      </c>
      <c r="BA125" s="213">
        <f>IF(AZ125=1,G125,0)</f>
        <v>0</v>
      </c>
      <c r="BB125" s="213">
        <f>IF(AZ125=2,G125,0)</f>
        <v>0</v>
      </c>
      <c r="BC125" s="213">
        <f>IF(AZ125=3,G125,0)</f>
        <v>0</v>
      </c>
      <c r="BD125" s="213">
        <f>IF(AZ125=4,G125,0)</f>
        <v>0</v>
      </c>
      <c r="BE125" s="213">
        <f>IF(AZ125=5,G125,0)</f>
        <v>0</v>
      </c>
      <c r="CA125" s="240">
        <v>1</v>
      </c>
      <c r="CB125" s="240">
        <v>1</v>
      </c>
    </row>
    <row r="126" spans="1:15" ht="12.75">
      <c r="A126" s="249"/>
      <c r="B126" s="252"/>
      <c r="C126" s="740" t="s">
        <v>331</v>
      </c>
      <c r="D126" s="741"/>
      <c r="E126" s="253">
        <v>0</v>
      </c>
      <c r="F126" s="663"/>
      <c r="G126" s="254"/>
      <c r="H126" s="255"/>
      <c r="I126" s="250"/>
      <c r="J126" s="256"/>
      <c r="K126" s="250"/>
      <c r="M126" s="251" t="s">
        <v>331</v>
      </c>
      <c r="O126" s="240"/>
    </row>
    <row r="127" spans="1:15" ht="12.75">
      <c r="A127" s="249"/>
      <c r="B127" s="252"/>
      <c r="C127" s="740" t="s">
        <v>718</v>
      </c>
      <c r="D127" s="741"/>
      <c r="E127" s="253">
        <v>0.6</v>
      </c>
      <c r="F127" s="663"/>
      <c r="G127" s="254"/>
      <c r="H127" s="255"/>
      <c r="I127" s="250"/>
      <c r="J127" s="256"/>
      <c r="K127" s="250"/>
      <c r="M127" s="251" t="s">
        <v>718</v>
      </c>
      <c r="O127" s="240"/>
    </row>
    <row r="128" spans="1:80" ht="12.75">
      <c r="A128" s="241">
        <v>34</v>
      </c>
      <c r="B128" s="242" t="s">
        <v>719</v>
      </c>
      <c r="C128" s="243" t="s">
        <v>720</v>
      </c>
      <c r="D128" s="244" t="s">
        <v>210</v>
      </c>
      <c r="E128" s="245">
        <v>0.3</v>
      </c>
      <c r="F128" s="662"/>
      <c r="G128" s="246">
        <f>E128*F128</f>
        <v>0</v>
      </c>
      <c r="H128" s="247">
        <v>0</v>
      </c>
      <c r="I128" s="248">
        <f>E128*H128</f>
        <v>0</v>
      </c>
      <c r="J128" s="247">
        <v>-0.00214</v>
      </c>
      <c r="K128" s="248">
        <f>E128*J128</f>
        <v>-0.000642</v>
      </c>
      <c r="O128" s="240">
        <v>2</v>
      </c>
      <c r="AA128" s="213">
        <v>1</v>
      </c>
      <c r="AB128" s="213">
        <v>1</v>
      </c>
      <c r="AC128" s="213">
        <v>1</v>
      </c>
      <c r="AZ128" s="213">
        <v>1</v>
      </c>
      <c r="BA128" s="213">
        <f>IF(AZ128=1,G128,0)</f>
        <v>0</v>
      </c>
      <c r="BB128" s="213">
        <f>IF(AZ128=2,G128,0)</f>
        <v>0</v>
      </c>
      <c r="BC128" s="213">
        <f>IF(AZ128=3,G128,0)</f>
        <v>0</v>
      </c>
      <c r="BD128" s="213">
        <f>IF(AZ128=4,G128,0)</f>
        <v>0</v>
      </c>
      <c r="BE128" s="213">
        <f>IF(AZ128=5,G128,0)</f>
        <v>0</v>
      </c>
      <c r="CA128" s="240">
        <v>1</v>
      </c>
      <c r="CB128" s="240">
        <v>1</v>
      </c>
    </row>
    <row r="129" spans="1:15" ht="12.75">
      <c r="A129" s="249"/>
      <c r="B129" s="252"/>
      <c r="C129" s="740" t="s">
        <v>331</v>
      </c>
      <c r="D129" s="741"/>
      <c r="E129" s="253">
        <v>0</v>
      </c>
      <c r="F129" s="663"/>
      <c r="G129" s="254"/>
      <c r="H129" s="255"/>
      <c r="I129" s="250"/>
      <c r="J129" s="256"/>
      <c r="K129" s="250"/>
      <c r="M129" s="251" t="s">
        <v>331</v>
      </c>
      <c r="O129" s="240"/>
    </row>
    <row r="130" spans="1:15" ht="12.75">
      <c r="A130" s="249"/>
      <c r="B130" s="252"/>
      <c r="C130" s="740" t="s">
        <v>721</v>
      </c>
      <c r="D130" s="741"/>
      <c r="E130" s="253">
        <v>0.3</v>
      </c>
      <c r="F130" s="663"/>
      <c r="G130" s="254"/>
      <c r="H130" s="255"/>
      <c r="I130" s="250"/>
      <c r="J130" s="256"/>
      <c r="K130" s="250"/>
      <c r="M130" s="251" t="s">
        <v>721</v>
      </c>
      <c r="O130" s="240"/>
    </row>
    <row r="131" spans="1:80" ht="12.75">
      <c r="A131" s="241">
        <v>35</v>
      </c>
      <c r="B131" s="242" t="s">
        <v>722</v>
      </c>
      <c r="C131" s="243" t="s">
        <v>723</v>
      </c>
      <c r="D131" s="244" t="s">
        <v>210</v>
      </c>
      <c r="E131" s="245">
        <v>0.6</v>
      </c>
      <c r="F131" s="662"/>
      <c r="G131" s="246">
        <f>E131*F131</f>
        <v>0</v>
      </c>
      <c r="H131" s="247">
        <v>0.00089</v>
      </c>
      <c r="I131" s="248">
        <f>E131*H131</f>
        <v>0.000534</v>
      </c>
      <c r="J131" s="247">
        <v>0</v>
      </c>
      <c r="K131" s="248">
        <f>E131*J131</f>
        <v>0</v>
      </c>
      <c r="O131" s="240">
        <v>2</v>
      </c>
      <c r="AA131" s="213">
        <v>1</v>
      </c>
      <c r="AB131" s="213">
        <v>1</v>
      </c>
      <c r="AC131" s="213">
        <v>1</v>
      </c>
      <c r="AZ131" s="213">
        <v>1</v>
      </c>
      <c r="BA131" s="213">
        <f>IF(AZ131=1,G131,0)</f>
        <v>0</v>
      </c>
      <c r="BB131" s="213">
        <f>IF(AZ131=2,G131,0)</f>
        <v>0</v>
      </c>
      <c r="BC131" s="213">
        <f>IF(AZ131=3,G131,0)</f>
        <v>0</v>
      </c>
      <c r="BD131" s="213">
        <f>IF(AZ131=4,G131,0)</f>
        <v>0</v>
      </c>
      <c r="BE131" s="213">
        <f>IF(AZ131=5,G131,0)</f>
        <v>0</v>
      </c>
      <c r="CA131" s="240">
        <v>1</v>
      </c>
      <c r="CB131" s="240">
        <v>1</v>
      </c>
    </row>
    <row r="132" spans="1:15" ht="12.75">
      <c r="A132" s="249"/>
      <c r="B132" s="252"/>
      <c r="C132" s="740" t="s">
        <v>331</v>
      </c>
      <c r="D132" s="741"/>
      <c r="E132" s="253">
        <v>0</v>
      </c>
      <c r="F132" s="663"/>
      <c r="G132" s="254"/>
      <c r="H132" s="255"/>
      <c r="I132" s="250"/>
      <c r="J132" s="256"/>
      <c r="K132" s="250"/>
      <c r="M132" s="251" t="s">
        <v>331</v>
      </c>
      <c r="O132" s="240"/>
    </row>
    <row r="133" spans="1:15" ht="12.75">
      <c r="A133" s="249"/>
      <c r="B133" s="252"/>
      <c r="C133" s="740" t="s">
        <v>715</v>
      </c>
      <c r="D133" s="741"/>
      <c r="E133" s="253">
        <v>0.6</v>
      </c>
      <c r="F133" s="663"/>
      <c r="G133" s="254"/>
      <c r="H133" s="255"/>
      <c r="I133" s="250"/>
      <c r="J133" s="256"/>
      <c r="K133" s="250"/>
      <c r="M133" s="251" t="s">
        <v>715</v>
      </c>
      <c r="O133" s="240"/>
    </row>
    <row r="134" spans="1:80" ht="12.75">
      <c r="A134" s="241">
        <v>36</v>
      </c>
      <c r="B134" s="242" t="s">
        <v>724</v>
      </c>
      <c r="C134" s="243" t="s">
        <v>725</v>
      </c>
      <c r="D134" s="244" t="s">
        <v>210</v>
      </c>
      <c r="E134" s="245">
        <v>0.6</v>
      </c>
      <c r="F134" s="662"/>
      <c r="G134" s="246">
        <f>E134*F134</f>
        <v>0</v>
      </c>
      <c r="H134" s="247">
        <v>0.00134</v>
      </c>
      <c r="I134" s="248">
        <f>E134*H134</f>
        <v>0.000804</v>
      </c>
      <c r="J134" s="247">
        <v>0</v>
      </c>
      <c r="K134" s="248">
        <f>E134*J134</f>
        <v>0</v>
      </c>
      <c r="O134" s="240">
        <v>2</v>
      </c>
      <c r="AA134" s="213">
        <v>1</v>
      </c>
      <c r="AB134" s="213">
        <v>1</v>
      </c>
      <c r="AC134" s="213">
        <v>1</v>
      </c>
      <c r="AZ134" s="213">
        <v>1</v>
      </c>
      <c r="BA134" s="213">
        <f>IF(AZ134=1,G134,0)</f>
        <v>0</v>
      </c>
      <c r="BB134" s="213">
        <f>IF(AZ134=2,G134,0)</f>
        <v>0</v>
      </c>
      <c r="BC134" s="213">
        <f>IF(AZ134=3,G134,0)</f>
        <v>0</v>
      </c>
      <c r="BD134" s="213">
        <f>IF(AZ134=4,G134,0)</f>
        <v>0</v>
      </c>
      <c r="BE134" s="213">
        <f>IF(AZ134=5,G134,0)</f>
        <v>0</v>
      </c>
      <c r="CA134" s="240">
        <v>1</v>
      </c>
      <c r="CB134" s="240">
        <v>1</v>
      </c>
    </row>
    <row r="135" spans="1:15" ht="12.75">
      <c r="A135" s="249"/>
      <c r="B135" s="252"/>
      <c r="C135" s="740" t="s">
        <v>331</v>
      </c>
      <c r="D135" s="741"/>
      <c r="E135" s="253">
        <v>0</v>
      </c>
      <c r="F135" s="663"/>
      <c r="G135" s="254"/>
      <c r="H135" s="255"/>
      <c r="I135" s="250"/>
      <c r="J135" s="256"/>
      <c r="K135" s="250"/>
      <c r="M135" s="251" t="s">
        <v>331</v>
      </c>
      <c r="O135" s="240"/>
    </row>
    <row r="136" spans="1:15" ht="12.75">
      <c r="A136" s="249"/>
      <c r="B136" s="252"/>
      <c r="C136" s="740" t="s">
        <v>718</v>
      </c>
      <c r="D136" s="741"/>
      <c r="E136" s="253">
        <v>0.6</v>
      </c>
      <c r="F136" s="663"/>
      <c r="G136" s="254"/>
      <c r="H136" s="255"/>
      <c r="I136" s="250"/>
      <c r="J136" s="256"/>
      <c r="K136" s="250"/>
      <c r="M136" s="251" t="s">
        <v>718</v>
      </c>
      <c r="O136" s="240"/>
    </row>
    <row r="137" spans="1:80" ht="12.75">
      <c r="A137" s="241">
        <v>37</v>
      </c>
      <c r="B137" s="242" t="s">
        <v>726</v>
      </c>
      <c r="C137" s="243" t="s">
        <v>727</v>
      </c>
      <c r="D137" s="244" t="s">
        <v>210</v>
      </c>
      <c r="E137" s="245">
        <v>0.3</v>
      </c>
      <c r="F137" s="662"/>
      <c r="G137" s="246">
        <f>E137*F137</f>
        <v>0</v>
      </c>
      <c r="H137" s="247">
        <v>0.00134</v>
      </c>
      <c r="I137" s="248">
        <f>E137*H137</f>
        <v>0.000402</v>
      </c>
      <c r="J137" s="247">
        <v>0</v>
      </c>
      <c r="K137" s="248">
        <f>E137*J137</f>
        <v>0</v>
      </c>
      <c r="O137" s="240">
        <v>2</v>
      </c>
      <c r="AA137" s="213">
        <v>1</v>
      </c>
      <c r="AB137" s="213">
        <v>1</v>
      </c>
      <c r="AC137" s="213">
        <v>1</v>
      </c>
      <c r="AZ137" s="213">
        <v>1</v>
      </c>
      <c r="BA137" s="213">
        <f>IF(AZ137=1,G137,0)</f>
        <v>0</v>
      </c>
      <c r="BB137" s="213">
        <f>IF(AZ137=2,G137,0)</f>
        <v>0</v>
      </c>
      <c r="BC137" s="213">
        <f>IF(AZ137=3,G137,0)</f>
        <v>0</v>
      </c>
      <c r="BD137" s="213">
        <f>IF(AZ137=4,G137,0)</f>
        <v>0</v>
      </c>
      <c r="BE137" s="213">
        <f>IF(AZ137=5,G137,0)</f>
        <v>0</v>
      </c>
      <c r="CA137" s="240">
        <v>1</v>
      </c>
      <c r="CB137" s="240">
        <v>1</v>
      </c>
    </row>
    <row r="138" spans="1:15" ht="12.75">
      <c r="A138" s="249"/>
      <c r="B138" s="252"/>
      <c r="C138" s="740" t="s">
        <v>331</v>
      </c>
      <c r="D138" s="741"/>
      <c r="E138" s="253">
        <v>0</v>
      </c>
      <c r="F138" s="663"/>
      <c r="G138" s="254"/>
      <c r="H138" s="255"/>
      <c r="I138" s="250"/>
      <c r="J138" s="256"/>
      <c r="K138" s="250"/>
      <c r="M138" s="251" t="s">
        <v>331</v>
      </c>
      <c r="O138" s="240"/>
    </row>
    <row r="139" spans="1:15" ht="12.75">
      <c r="A139" s="249"/>
      <c r="B139" s="252"/>
      <c r="C139" s="740" t="s">
        <v>721</v>
      </c>
      <c r="D139" s="741"/>
      <c r="E139" s="253">
        <v>0.3</v>
      </c>
      <c r="F139" s="663"/>
      <c r="G139" s="254"/>
      <c r="H139" s="255"/>
      <c r="I139" s="250"/>
      <c r="J139" s="256"/>
      <c r="K139" s="250"/>
      <c r="M139" s="251" t="s">
        <v>721</v>
      </c>
      <c r="O139" s="240"/>
    </row>
    <row r="140" spans="1:80" ht="12.75">
      <c r="A140" s="241">
        <v>38</v>
      </c>
      <c r="B140" s="242" t="s">
        <v>728</v>
      </c>
      <c r="C140" s="243" t="s">
        <v>729</v>
      </c>
      <c r="D140" s="244" t="s">
        <v>210</v>
      </c>
      <c r="E140" s="245">
        <v>0.6</v>
      </c>
      <c r="F140" s="662"/>
      <c r="G140" s="246">
        <f>E140*F140</f>
        <v>0</v>
      </c>
      <c r="H140" s="247">
        <v>1E-05</v>
      </c>
      <c r="I140" s="248">
        <f>E140*H140</f>
        <v>6E-06</v>
      </c>
      <c r="J140" s="247">
        <v>0</v>
      </c>
      <c r="K140" s="248">
        <f>E140*J140</f>
        <v>0</v>
      </c>
      <c r="O140" s="240">
        <v>2</v>
      </c>
      <c r="AA140" s="213">
        <v>1</v>
      </c>
      <c r="AB140" s="213">
        <v>1</v>
      </c>
      <c r="AC140" s="213">
        <v>1</v>
      </c>
      <c r="AZ140" s="213">
        <v>1</v>
      </c>
      <c r="BA140" s="213">
        <f>IF(AZ140=1,G140,0)</f>
        <v>0</v>
      </c>
      <c r="BB140" s="213">
        <f>IF(AZ140=2,G140,0)</f>
        <v>0</v>
      </c>
      <c r="BC140" s="213">
        <f>IF(AZ140=3,G140,0)</f>
        <v>0</v>
      </c>
      <c r="BD140" s="213">
        <f>IF(AZ140=4,G140,0)</f>
        <v>0</v>
      </c>
      <c r="BE140" s="213">
        <f>IF(AZ140=5,G140,0)</f>
        <v>0</v>
      </c>
      <c r="CA140" s="240">
        <v>1</v>
      </c>
      <c r="CB140" s="240">
        <v>1</v>
      </c>
    </row>
    <row r="141" spans="1:15" ht="12.75">
      <c r="A141" s="249"/>
      <c r="B141" s="252"/>
      <c r="C141" s="740" t="s">
        <v>331</v>
      </c>
      <c r="D141" s="741"/>
      <c r="E141" s="253">
        <v>0</v>
      </c>
      <c r="F141" s="663"/>
      <c r="G141" s="254"/>
      <c r="H141" s="255"/>
      <c r="I141" s="250"/>
      <c r="J141" s="256"/>
      <c r="K141" s="250"/>
      <c r="M141" s="251" t="s">
        <v>331</v>
      </c>
      <c r="O141" s="240"/>
    </row>
    <row r="142" spans="1:15" ht="12.75">
      <c r="A142" s="249"/>
      <c r="B142" s="252"/>
      <c r="C142" s="740" t="s">
        <v>715</v>
      </c>
      <c r="D142" s="741"/>
      <c r="E142" s="253">
        <v>0.6</v>
      </c>
      <c r="F142" s="663"/>
      <c r="G142" s="254"/>
      <c r="H142" s="255"/>
      <c r="I142" s="250"/>
      <c r="J142" s="256"/>
      <c r="K142" s="250"/>
      <c r="M142" s="251" t="s">
        <v>715</v>
      </c>
      <c r="O142" s="240"/>
    </row>
    <row r="143" spans="1:80" ht="12.75">
      <c r="A143" s="241">
        <v>39</v>
      </c>
      <c r="B143" s="242" t="s">
        <v>730</v>
      </c>
      <c r="C143" s="243" t="s">
        <v>731</v>
      </c>
      <c r="D143" s="244" t="s">
        <v>210</v>
      </c>
      <c r="E143" s="245">
        <v>0.6</v>
      </c>
      <c r="F143" s="662"/>
      <c r="G143" s="246">
        <f>E143*F143</f>
        <v>0</v>
      </c>
      <c r="H143" s="247">
        <v>2E-05</v>
      </c>
      <c r="I143" s="248">
        <f>E143*H143</f>
        <v>1.2E-05</v>
      </c>
      <c r="J143" s="247">
        <v>0</v>
      </c>
      <c r="K143" s="248">
        <f>E143*J143</f>
        <v>0</v>
      </c>
      <c r="O143" s="240">
        <v>2</v>
      </c>
      <c r="AA143" s="213">
        <v>1</v>
      </c>
      <c r="AB143" s="213">
        <v>1</v>
      </c>
      <c r="AC143" s="213">
        <v>1</v>
      </c>
      <c r="AZ143" s="213">
        <v>1</v>
      </c>
      <c r="BA143" s="213">
        <f>IF(AZ143=1,G143,0)</f>
        <v>0</v>
      </c>
      <c r="BB143" s="213">
        <f>IF(AZ143=2,G143,0)</f>
        <v>0</v>
      </c>
      <c r="BC143" s="213">
        <f>IF(AZ143=3,G143,0)</f>
        <v>0</v>
      </c>
      <c r="BD143" s="213">
        <f>IF(AZ143=4,G143,0)</f>
        <v>0</v>
      </c>
      <c r="BE143" s="213">
        <f>IF(AZ143=5,G143,0)</f>
        <v>0</v>
      </c>
      <c r="CA143" s="240">
        <v>1</v>
      </c>
      <c r="CB143" s="240">
        <v>1</v>
      </c>
    </row>
    <row r="144" spans="1:15" ht="12.75">
      <c r="A144" s="249"/>
      <c r="B144" s="252"/>
      <c r="C144" s="740" t="s">
        <v>331</v>
      </c>
      <c r="D144" s="741"/>
      <c r="E144" s="253">
        <v>0</v>
      </c>
      <c r="F144" s="663"/>
      <c r="G144" s="254"/>
      <c r="H144" s="255"/>
      <c r="I144" s="250"/>
      <c r="J144" s="256"/>
      <c r="K144" s="250"/>
      <c r="M144" s="251" t="s">
        <v>331</v>
      </c>
      <c r="O144" s="240"/>
    </row>
    <row r="145" spans="1:15" ht="12.75">
      <c r="A145" s="249"/>
      <c r="B145" s="252"/>
      <c r="C145" s="740" t="s">
        <v>718</v>
      </c>
      <c r="D145" s="741"/>
      <c r="E145" s="253">
        <v>0.6</v>
      </c>
      <c r="F145" s="663"/>
      <c r="G145" s="254"/>
      <c r="H145" s="255"/>
      <c r="I145" s="250"/>
      <c r="J145" s="256"/>
      <c r="K145" s="250"/>
      <c r="M145" s="251" t="s">
        <v>718</v>
      </c>
      <c r="O145" s="240"/>
    </row>
    <row r="146" spans="1:80" ht="12.75">
      <c r="A146" s="241">
        <v>40</v>
      </c>
      <c r="B146" s="242" t="s">
        <v>732</v>
      </c>
      <c r="C146" s="243" t="s">
        <v>733</v>
      </c>
      <c r="D146" s="244" t="s">
        <v>210</v>
      </c>
      <c r="E146" s="245">
        <v>0.3</v>
      </c>
      <c r="F146" s="662"/>
      <c r="G146" s="246">
        <f>E146*F146</f>
        <v>0</v>
      </c>
      <c r="H146" s="247">
        <v>2E-05</v>
      </c>
      <c r="I146" s="248">
        <f>E146*H146</f>
        <v>6E-06</v>
      </c>
      <c r="J146" s="247">
        <v>0</v>
      </c>
      <c r="K146" s="248">
        <f>E146*J146</f>
        <v>0</v>
      </c>
      <c r="O146" s="240">
        <v>2</v>
      </c>
      <c r="AA146" s="213">
        <v>1</v>
      </c>
      <c r="AB146" s="213">
        <v>1</v>
      </c>
      <c r="AC146" s="213">
        <v>1</v>
      </c>
      <c r="AZ146" s="213">
        <v>1</v>
      </c>
      <c r="BA146" s="213">
        <f>IF(AZ146=1,G146,0)</f>
        <v>0</v>
      </c>
      <c r="BB146" s="213">
        <f>IF(AZ146=2,G146,0)</f>
        <v>0</v>
      </c>
      <c r="BC146" s="213">
        <f>IF(AZ146=3,G146,0)</f>
        <v>0</v>
      </c>
      <c r="BD146" s="213">
        <f>IF(AZ146=4,G146,0)</f>
        <v>0</v>
      </c>
      <c r="BE146" s="213">
        <f>IF(AZ146=5,G146,0)</f>
        <v>0</v>
      </c>
      <c r="CA146" s="240">
        <v>1</v>
      </c>
      <c r="CB146" s="240">
        <v>1</v>
      </c>
    </row>
    <row r="147" spans="1:15" ht="12.75">
      <c r="A147" s="249"/>
      <c r="B147" s="252"/>
      <c r="C147" s="740" t="s">
        <v>331</v>
      </c>
      <c r="D147" s="741"/>
      <c r="E147" s="253">
        <v>0</v>
      </c>
      <c r="F147" s="663"/>
      <c r="G147" s="254"/>
      <c r="H147" s="255"/>
      <c r="I147" s="250"/>
      <c r="J147" s="256"/>
      <c r="K147" s="250"/>
      <c r="M147" s="251" t="s">
        <v>331</v>
      </c>
      <c r="O147" s="240"/>
    </row>
    <row r="148" spans="1:15" ht="12.75">
      <c r="A148" s="249"/>
      <c r="B148" s="252"/>
      <c r="C148" s="740" t="s">
        <v>721</v>
      </c>
      <c r="D148" s="741"/>
      <c r="E148" s="253">
        <v>0.3</v>
      </c>
      <c r="F148" s="663"/>
      <c r="G148" s="254"/>
      <c r="H148" s="255"/>
      <c r="I148" s="250"/>
      <c r="J148" s="256"/>
      <c r="K148" s="250"/>
      <c r="M148" s="251" t="s">
        <v>721</v>
      </c>
      <c r="O148" s="240"/>
    </row>
    <row r="149" spans="1:80" ht="12.75">
      <c r="A149" s="241">
        <v>41</v>
      </c>
      <c r="B149" s="242" t="s">
        <v>734</v>
      </c>
      <c r="C149" s="243" t="s">
        <v>735</v>
      </c>
      <c r="D149" s="244" t="s">
        <v>210</v>
      </c>
      <c r="E149" s="245">
        <v>0.6</v>
      </c>
      <c r="F149" s="662"/>
      <c r="G149" s="246">
        <f>E149*F149</f>
        <v>0</v>
      </c>
      <c r="H149" s="247">
        <v>0</v>
      </c>
      <c r="I149" s="248">
        <f>E149*H149</f>
        <v>0</v>
      </c>
      <c r="J149" s="247">
        <v>0</v>
      </c>
      <c r="K149" s="248">
        <f>E149*J149</f>
        <v>0</v>
      </c>
      <c r="O149" s="240">
        <v>2</v>
      </c>
      <c r="AA149" s="213">
        <v>1</v>
      </c>
      <c r="AB149" s="213">
        <v>1</v>
      </c>
      <c r="AC149" s="213">
        <v>1</v>
      </c>
      <c r="AZ149" s="213">
        <v>1</v>
      </c>
      <c r="BA149" s="213">
        <f>IF(AZ149=1,G149,0)</f>
        <v>0</v>
      </c>
      <c r="BB149" s="213">
        <f>IF(AZ149=2,G149,0)</f>
        <v>0</v>
      </c>
      <c r="BC149" s="213">
        <f>IF(AZ149=3,G149,0)</f>
        <v>0</v>
      </c>
      <c r="BD149" s="213">
        <f>IF(AZ149=4,G149,0)</f>
        <v>0</v>
      </c>
      <c r="BE149" s="213">
        <f>IF(AZ149=5,G149,0)</f>
        <v>0</v>
      </c>
      <c r="CA149" s="240">
        <v>1</v>
      </c>
      <c r="CB149" s="240">
        <v>1</v>
      </c>
    </row>
    <row r="150" spans="1:15" ht="12.75">
      <c r="A150" s="249"/>
      <c r="B150" s="252"/>
      <c r="C150" s="740" t="s">
        <v>331</v>
      </c>
      <c r="D150" s="741"/>
      <c r="E150" s="253">
        <v>0</v>
      </c>
      <c r="F150" s="663"/>
      <c r="G150" s="254"/>
      <c r="H150" s="255"/>
      <c r="I150" s="250"/>
      <c r="J150" s="256"/>
      <c r="K150" s="250"/>
      <c r="M150" s="251" t="s">
        <v>331</v>
      </c>
      <c r="O150" s="240"/>
    </row>
    <row r="151" spans="1:15" ht="12.75">
      <c r="A151" s="249"/>
      <c r="B151" s="252"/>
      <c r="C151" s="740" t="s">
        <v>715</v>
      </c>
      <c r="D151" s="741"/>
      <c r="E151" s="253">
        <v>0.6</v>
      </c>
      <c r="F151" s="663"/>
      <c r="G151" s="254"/>
      <c r="H151" s="255"/>
      <c r="I151" s="250"/>
      <c r="J151" s="256"/>
      <c r="K151" s="250"/>
      <c r="M151" s="251" t="s">
        <v>715</v>
      </c>
      <c r="O151" s="240"/>
    </row>
    <row r="152" spans="1:80" ht="12.75">
      <c r="A152" s="241">
        <v>42</v>
      </c>
      <c r="B152" s="242" t="s">
        <v>736</v>
      </c>
      <c r="C152" s="243" t="s">
        <v>737</v>
      </c>
      <c r="D152" s="244" t="s">
        <v>210</v>
      </c>
      <c r="E152" s="245">
        <v>0.6</v>
      </c>
      <c r="F152" s="662"/>
      <c r="G152" s="246">
        <f>E152*F152</f>
        <v>0</v>
      </c>
      <c r="H152" s="247">
        <v>0</v>
      </c>
      <c r="I152" s="248">
        <f>E152*H152</f>
        <v>0</v>
      </c>
      <c r="J152" s="247">
        <v>0</v>
      </c>
      <c r="K152" s="248">
        <f>E152*J152</f>
        <v>0</v>
      </c>
      <c r="O152" s="240">
        <v>2</v>
      </c>
      <c r="AA152" s="213">
        <v>1</v>
      </c>
      <c r="AB152" s="213">
        <v>1</v>
      </c>
      <c r="AC152" s="213">
        <v>1</v>
      </c>
      <c r="AZ152" s="213">
        <v>1</v>
      </c>
      <c r="BA152" s="213">
        <f>IF(AZ152=1,G152,0)</f>
        <v>0</v>
      </c>
      <c r="BB152" s="213">
        <f>IF(AZ152=2,G152,0)</f>
        <v>0</v>
      </c>
      <c r="BC152" s="213">
        <f>IF(AZ152=3,G152,0)</f>
        <v>0</v>
      </c>
      <c r="BD152" s="213">
        <f>IF(AZ152=4,G152,0)</f>
        <v>0</v>
      </c>
      <c r="BE152" s="213">
        <f>IF(AZ152=5,G152,0)</f>
        <v>0</v>
      </c>
      <c r="CA152" s="240">
        <v>1</v>
      </c>
      <c r="CB152" s="240">
        <v>1</v>
      </c>
    </row>
    <row r="153" spans="1:15" ht="12.75">
      <c r="A153" s="249"/>
      <c r="B153" s="252"/>
      <c r="C153" s="740" t="s">
        <v>331</v>
      </c>
      <c r="D153" s="741"/>
      <c r="E153" s="253">
        <v>0</v>
      </c>
      <c r="F153" s="663"/>
      <c r="G153" s="254"/>
      <c r="H153" s="255"/>
      <c r="I153" s="250"/>
      <c r="J153" s="256"/>
      <c r="K153" s="250"/>
      <c r="M153" s="251" t="s">
        <v>331</v>
      </c>
      <c r="O153" s="240"/>
    </row>
    <row r="154" spans="1:15" ht="12.75">
      <c r="A154" s="249"/>
      <c r="B154" s="252"/>
      <c r="C154" s="740" t="s">
        <v>718</v>
      </c>
      <c r="D154" s="741"/>
      <c r="E154" s="253">
        <v>0.6</v>
      </c>
      <c r="F154" s="663"/>
      <c r="G154" s="254"/>
      <c r="H154" s="255"/>
      <c r="I154" s="250"/>
      <c r="J154" s="256"/>
      <c r="K154" s="250"/>
      <c r="M154" s="251" t="s">
        <v>718</v>
      </c>
      <c r="O154" s="240"/>
    </row>
    <row r="155" spans="1:80" ht="12.75">
      <c r="A155" s="241">
        <v>43</v>
      </c>
      <c r="B155" s="242" t="s">
        <v>738</v>
      </c>
      <c r="C155" s="243" t="s">
        <v>739</v>
      </c>
      <c r="D155" s="244" t="s">
        <v>210</v>
      </c>
      <c r="E155" s="245">
        <v>0.3</v>
      </c>
      <c r="F155" s="662"/>
      <c r="G155" s="246">
        <f>E155*F155</f>
        <v>0</v>
      </c>
      <c r="H155" s="247">
        <v>0</v>
      </c>
      <c r="I155" s="248">
        <f>E155*H155</f>
        <v>0</v>
      </c>
      <c r="J155" s="247">
        <v>0</v>
      </c>
      <c r="K155" s="248">
        <f>E155*J155</f>
        <v>0</v>
      </c>
      <c r="O155" s="240">
        <v>2</v>
      </c>
      <c r="AA155" s="213">
        <v>1</v>
      </c>
      <c r="AB155" s="213">
        <v>1</v>
      </c>
      <c r="AC155" s="213">
        <v>1</v>
      </c>
      <c r="AZ155" s="213">
        <v>1</v>
      </c>
      <c r="BA155" s="213">
        <f>IF(AZ155=1,G155,0)</f>
        <v>0</v>
      </c>
      <c r="BB155" s="213">
        <f>IF(AZ155=2,G155,0)</f>
        <v>0</v>
      </c>
      <c r="BC155" s="213">
        <f>IF(AZ155=3,G155,0)</f>
        <v>0</v>
      </c>
      <c r="BD155" s="213">
        <f>IF(AZ155=4,G155,0)</f>
        <v>0</v>
      </c>
      <c r="BE155" s="213">
        <f>IF(AZ155=5,G155,0)</f>
        <v>0</v>
      </c>
      <c r="CA155" s="240">
        <v>1</v>
      </c>
      <c r="CB155" s="240">
        <v>1</v>
      </c>
    </row>
    <row r="156" spans="1:15" ht="12.75">
      <c r="A156" s="249"/>
      <c r="B156" s="252"/>
      <c r="C156" s="740" t="s">
        <v>331</v>
      </c>
      <c r="D156" s="741"/>
      <c r="E156" s="253">
        <v>0</v>
      </c>
      <c r="F156" s="663"/>
      <c r="G156" s="254"/>
      <c r="H156" s="255"/>
      <c r="I156" s="250"/>
      <c r="J156" s="256"/>
      <c r="K156" s="250"/>
      <c r="M156" s="251" t="s">
        <v>331</v>
      </c>
      <c r="O156" s="240"/>
    </row>
    <row r="157" spans="1:15" ht="12.75">
      <c r="A157" s="249"/>
      <c r="B157" s="252"/>
      <c r="C157" s="740" t="s">
        <v>721</v>
      </c>
      <c r="D157" s="741"/>
      <c r="E157" s="253">
        <v>0.3</v>
      </c>
      <c r="F157" s="663"/>
      <c r="G157" s="254"/>
      <c r="H157" s="255"/>
      <c r="I157" s="250"/>
      <c r="J157" s="256"/>
      <c r="K157" s="250"/>
      <c r="M157" s="251" t="s">
        <v>721</v>
      </c>
      <c r="O157" s="240"/>
    </row>
    <row r="158" spans="1:80" ht="12.75">
      <c r="A158" s="241">
        <v>44</v>
      </c>
      <c r="B158" s="242" t="s">
        <v>740</v>
      </c>
      <c r="C158" s="243" t="s">
        <v>741</v>
      </c>
      <c r="D158" s="244" t="s">
        <v>114</v>
      </c>
      <c r="E158" s="245">
        <v>2</v>
      </c>
      <c r="F158" s="662"/>
      <c r="G158" s="246">
        <f>E158*F158</f>
        <v>0</v>
      </c>
      <c r="H158" s="247">
        <v>0.00034</v>
      </c>
      <c r="I158" s="248">
        <f>E158*H158</f>
        <v>0.00068</v>
      </c>
      <c r="J158" s="247">
        <v>-0.054</v>
      </c>
      <c r="K158" s="248">
        <f>E158*J158</f>
        <v>-0.108</v>
      </c>
      <c r="O158" s="240">
        <v>2</v>
      </c>
      <c r="AA158" s="213">
        <v>1</v>
      </c>
      <c r="AB158" s="213">
        <v>1</v>
      </c>
      <c r="AC158" s="213">
        <v>1</v>
      </c>
      <c r="AZ158" s="213">
        <v>1</v>
      </c>
      <c r="BA158" s="213">
        <f>IF(AZ158=1,G158,0)</f>
        <v>0</v>
      </c>
      <c r="BB158" s="213">
        <f>IF(AZ158=2,G158,0)</f>
        <v>0</v>
      </c>
      <c r="BC158" s="213">
        <f>IF(AZ158=3,G158,0)</f>
        <v>0</v>
      </c>
      <c r="BD158" s="213">
        <f>IF(AZ158=4,G158,0)</f>
        <v>0</v>
      </c>
      <c r="BE158" s="213">
        <f>IF(AZ158=5,G158,0)</f>
        <v>0</v>
      </c>
      <c r="CA158" s="240">
        <v>1</v>
      </c>
      <c r="CB158" s="240">
        <v>1</v>
      </c>
    </row>
    <row r="159" spans="1:15" ht="12.75">
      <c r="A159" s="249"/>
      <c r="B159" s="252"/>
      <c r="C159" s="740" t="s">
        <v>331</v>
      </c>
      <c r="D159" s="741"/>
      <c r="E159" s="253">
        <v>0</v>
      </c>
      <c r="F159" s="663"/>
      <c r="G159" s="254"/>
      <c r="H159" s="255"/>
      <c r="I159" s="250"/>
      <c r="J159" s="256"/>
      <c r="K159" s="250"/>
      <c r="M159" s="251" t="s">
        <v>331</v>
      </c>
      <c r="O159" s="240"/>
    </row>
    <row r="160" spans="1:15" ht="12.75">
      <c r="A160" s="249"/>
      <c r="B160" s="252"/>
      <c r="C160" s="740" t="s">
        <v>742</v>
      </c>
      <c r="D160" s="741"/>
      <c r="E160" s="253">
        <v>2</v>
      </c>
      <c r="F160" s="663"/>
      <c r="G160" s="254"/>
      <c r="H160" s="255"/>
      <c r="I160" s="250"/>
      <c r="J160" s="256"/>
      <c r="K160" s="250"/>
      <c r="M160" s="251" t="s">
        <v>742</v>
      </c>
      <c r="O160" s="240"/>
    </row>
    <row r="161" spans="1:80" ht="12.75">
      <c r="A161" s="241">
        <v>45</v>
      </c>
      <c r="B161" s="242" t="s">
        <v>406</v>
      </c>
      <c r="C161" s="243" t="s">
        <v>407</v>
      </c>
      <c r="D161" s="244" t="s">
        <v>114</v>
      </c>
      <c r="E161" s="245">
        <v>14</v>
      </c>
      <c r="F161" s="662"/>
      <c r="G161" s="246">
        <f>E161*F161</f>
        <v>0</v>
      </c>
      <c r="H161" s="247">
        <v>0.00034</v>
      </c>
      <c r="I161" s="248">
        <f>E161*H161</f>
        <v>0.00476</v>
      </c>
      <c r="J161" s="247">
        <v>-0.138</v>
      </c>
      <c r="K161" s="248">
        <f>E161*J161</f>
        <v>-1.9320000000000002</v>
      </c>
      <c r="O161" s="240">
        <v>2</v>
      </c>
      <c r="AA161" s="213">
        <v>1</v>
      </c>
      <c r="AB161" s="213">
        <v>1</v>
      </c>
      <c r="AC161" s="213">
        <v>1</v>
      </c>
      <c r="AZ161" s="213">
        <v>1</v>
      </c>
      <c r="BA161" s="213">
        <f>IF(AZ161=1,G161,0)</f>
        <v>0</v>
      </c>
      <c r="BB161" s="213">
        <f>IF(AZ161=2,G161,0)</f>
        <v>0</v>
      </c>
      <c r="BC161" s="213">
        <f>IF(AZ161=3,G161,0)</f>
        <v>0</v>
      </c>
      <c r="BD161" s="213">
        <f>IF(AZ161=4,G161,0)</f>
        <v>0</v>
      </c>
      <c r="BE161" s="213">
        <f>IF(AZ161=5,G161,0)</f>
        <v>0</v>
      </c>
      <c r="CA161" s="240">
        <v>1</v>
      </c>
      <c r="CB161" s="240">
        <v>1</v>
      </c>
    </row>
    <row r="162" spans="1:15" ht="12.75">
      <c r="A162" s="249"/>
      <c r="B162" s="252"/>
      <c r="C162" s="740" t="s">
        <v>331</v>
      </c>
      <c r="D162" s="741"/>
      <c r="E162" s="253">
        <v>0</v>
      </c>
      <c r="F162" s="663"/>
      <c r="G162" s="254"/>
      <c r="H162" s="255"/>
      <c r="I162" s="250"/>
      <c r="J162" s="256"/>
      <c r="K162" s="250"/>
      <c r="M162" s="251" t="s">
        <v>331</v>
      </c>
      <c r="O162" s="240"/>
    </row>
    <row r="163" spans="1:15" ht="12.75">
      <c r="A163" s="249"/>
      <c r="B163" s="252"/>
      <c r="C163" s="740" t="s">
        <v>743</v>
      </c>
      <c r="D163" s="741"/>
      <c r="E163" s="253">
        <v>8</v>
      </c>
      <c r="F163" s="663"/>
      <c r="G163" s="254"/>
      <c r="H163" s="255"/>
      <c r="I163" s="250"/>
      <c r="J163" s="256"/>
      <c r="K163" s="250"/>
      <c r="M163" s="251" t="s">
        <v>743</v>
      </c>
      <c r="O163" s="240"/>
    </row>
    <row r="164" spans="1:15" ht="12.75">
      <c r="A164" s="249"/>
      <c r="B164" s="252"/>
      <c r="C164" s="740" t="s">
        <v>744</v>
      </c>
      <c r="D164" s="741"/>
      <c r="E164" s="253">
        <v>1</v>
      </c>
      <c r="F164" s="663"/>
      <c r="G164" s="254"/>
      <c r="H164" s="255"/>
      <c r="I164" s="250"/>
      <c r="J164" s="256"/>
      <c r="K164" s="250"/>
      <c r="M164" s="251" t="s">
        <v>744</v>
      </c>
      <c r="O164" s="240"/>
    </row>
    <row r="165" spans="1:15" ht="12.75">
      <c r="A165" s="249"/>
      <c r="B165" s="252"/>
      <c r="C165" s="740" t="s">
        <v>745</v>
      </c>
      <c r="D165" s="741"/>
      <c r="E165" s="253">
        <v>1</v>
      </c>
      <c r="F165" s="663"/>
      <c r="G165" s="254"/>
      <c r="H165" s="255"/>
      <c r="I165" s="250"/>
      <c r="J165" s="256"/>
      <c r="K165" s="250"/>
      <c r="M165" s="251" t="s">
        <v>745</v>
      </c>
      <c r="O165" s="240"/>
    </row>
    <row r="166" spans="1:15" ht="12.75">
      <c r="A166" s="249"/>
      <c r="B166" s="252"/>
      <c r="C166" s="740" t="s">
        <v>746</v>
      </c>
      <c r="D166" s="741"/>
      <c r="E166" s="253">
        <v>2</v>
      </c>
      <c r="F166" s="663"/>
      <c r="G166" s="254"/>
      <c r="H166" s="255"/>
      <c r="I166" s="250"/>
      <c r="J166" s="256"/>
      <c r="K166" s="250"/>
      <c r="M166" s="251" t="s">
        <v>746</v>
      </c>
      <c r="O166" s="240"/>
    </row>
    <row r="167" spans="1:15" ht="12.75">
      <c r="A167" s="249"/>
      <c r="B167" s="252"/>
      <c r="C167" s="740" t="s">
        <v>747</v>
      </c>
      <c r="D167" s="741"/>
      <c r="E167" s="253">
        <v>2</v>
      </c>
      <c r="F167" s="663"/>
      <c r="G167" s="254"/>
      <c r="H167" s="255"/>
      <c r="I167" s="250"/>
      <c r="J167" s="256"/>
      <c r="K167" s="250"/>
      <c r="M167" s="251" t="s">
        <v>747</v>
      </c>
      <c r="O167" s="240"/>
    </row>
    <row r="168" spans="1:80" ht="12.75">
      <c r="A168" s="241">
        <v>46</v>
      </c>
      <c r="B168" s="242" t="s">
        <v>409</v>
      </c>
      <c r="C168" s="243" t="s">
        <v>410</v>
      </c>
      <c r="D168" s="244" t="s">
        <v>164</v>
      </c>
      <c r="E168" s="245">
        <v>0.9662</v>
      </c>
      <c r="F168" s="662"/>
      <c r="G168" s="246">
        <f>E168*F168</f>
        <v>0</v>
      </c>
      <c r="H168" s="247">
        <v>0.00182</v>
      </c>
      <c r="I168" s="248">
        <f>E168*H168</f>
        <v>0.0017584839999999998</v>
      </c>
      <c r="J168" s="247">
        <v>-1.8</v>
      </c>
      <c r="K168" s="248">
        <f>E168*J168</f>
        <v>-1.73916</v>
      </c>
      <c r="O168" s="240">
        <v>2</v>
      </c>
      <c r="AA168" s="213">
        <v>1</v>
      </c>
      <c r="AB168" s="213">
        <v>1</v>
      </c>
      <c r="AC168" s="213">
        <v>1</v>
      </c>
      <c r="AZ168" s="213">
        <v>1</v>
      </c>
      <c r="BA168" s="213">
        <f>IF(AZ168=1,G168,0)</f>
        <v>0</v>
      </c>
      <c r="BB168" s="213">
        <f>IF(AZ168=2,G168,0)</f>
        <v>0</v>
      </c>
      <c r="BC168" s="213">
        <f>IF(AZ168=3,G168,0)</f>
        <v>0</v>
      </c>
      <c r="BD168" s="213">
        <f>IF(AZ168=4,G168,0)</f>
        <v>0</v>
      </c>
      <c r="BE168" s="213">
        <f>IF(AZ168=5,G168,0)</f>
        <v>0</v>
      </c>
      <c r="CA168" s="240">
        <v>1</v>
      </c>
      <c r="CB168" s="240">
        <v>1</v>
      </c>
    </row>
    <row r="169" spans="1:15" ht="12.75">
      <c r="A169" s="249"/>
      <c r="B169" s="252"/>
      <c r="C169" s="740" t="s">
        <v>331</v>
      </c>
      <c r="D169" s="741"/>
      <c r="E169" s="253">
        <v>0</v>
      </c>
      <c r="F169" s="663"/>
      <c r="G169" s="254"/>
      <c r="H169" s="255"/>
      <c r="I169" s="250"/>
      <c r="J169" s="256"/>
      <c r="K169" s="250"/>
      <c r="M169" s="251" t="s">
        <v>331</v>
      </c>
      <c r="O169" s="240"/>
    </row>
    <row r="170" spans="1:15" ht="12.75">
      <c r="A170" s="249"/>
      <c r="B170" s="252"/>
      <c r="C170" s="740" t="s">
        <v>748</v>
      </c>
      <c r="D170" s="741"/>
      <c r="E170" s="253">
        <v>0.1033</v>
      </c>
      <c r="F170" s="663"/>
      <c r="G170" s="254"/>
      <c r="H170" s="255"/>
      <c r="I170" s="250"/>
      <c r="J170" s="256"/>
      <c r="K170" s="250"/>
      <c r="M170" s="251" t="s">
        <v>748</v>
      </c>
      <c r="O170" s="240"/>
    </row>
    <row r="171" spans="1:15" ht="12.75">
      <c r="A171" s="249"/>
      <c r="B171" s="252"/>
      <c r="C171" s="740" t="s">
        <v>749</v>
      </c>
      <c r="D171" s="741"/>
      <c r="E171" s="253">
        <v>0.7085</v>
      </c>
      <c r="F171" s="663"/>
      <c r="G171" s="254"/>
      <c r="H171" s="255"/>
      <c r="I171" s="250"/>
      <c r="J171" s="256"/>
      <c r="K171" s="250"/>
      <c r="M171" s="251" t="s">
        <v>749</v>
      </c>
      <c r="O171" s="240"/>
    </row>
    <row r="172" spans="1:15" ht="12.75">
      <c r="A172" s="249"/>
      <c r="B172" s="252"/>
      <c r="C172" s="740" t="s">
        <v>750</v>
      </c>
      <c r="D172" s="741"/>
      <c r="E172" s="253">
        <v>0.1544</v>
      </c>
      <c r="F172" s="663"/>
      <c r="G172" s="254"/>
      <c r="H172" s="255"/>
      <c r="I172" s="250"/>
      <c r="J172" s="256"/>
      <c r="K172" s="250"/>
      <c r="M172" s="251" t="s">
        <v>750</v>
      </c>
      <c r="O172" s="240"/>
    </row>
    <row r="173" spans="1:80" ht="12.75">
      <c r="A173" s="241">
        <v>47</v>
      </c>
      <c r="B173" s="242" t="s">
        <v>751</v>
      </c>
      <c r="C173" s="243" t="s">
        <v>752</v>
      </c>
      <c r="D173" s="244" t="s">
        <v>151</v>
      </c>
      <c r="E173" s="245">
        <v>4</v>
      </c>
      <c r="F173" s="662"/>
      <c r="G173" s="246">
        <f>E173*F173</f>
        <v>0</v>
      </c>
      <c r="H173" s="247">
        <v>0.00054</v>
      </c>
      <c r="I173" s="248">
        <f>E173*H173</f>
        <v>0.00216</v>
      </c>
      <c r="J173" s="247">
        <v>-0.27</v>
      </c>
      <c r="K173" s="248">
        <f>E173*J173</f>
        <v>-1.08</v>
      </c>
      <c r="O173" s="240">
        <v>2</v>
      </c>
      <c r="AA173" s="213">
        <v>1</v>
      </c>
      <c r="AB173" s="213">
        <v>1</v>
      </c>
      <c r="AC173" s="213">
        <v>1</v>
      </c>
      <c r="AZ173" s="213">
        <v>1</v>
      </c>
      <c r="BA173" s="213">
        <f>IF(AZ173=1,G173,0)</f>
        <v>0</v>
      </c>
      <c r="BB173" s="213">
        <f>IF(AZ173=2,G173,0)</f>
        <v>0</v>
      </c>
      <c r="BC173" s="213">
        <f>IF(AZ173=3,G173,0)</f>
        <v>0</v>
      </c>
      <c r="BD173" s="213">
        <f>IF(AZ173=4,G173,0)</f>
        <v>0</v>
      </c>
      <c r="BE173" s="213">
        <f>IF(AZ173=5,G173,0)</f>
        <v>0</v>
      </c>
      <c r="CA173" s="240">
        <v>1</v>
      </c>
      <c r="CB173" s="240">
        <v>1</v>
      </c>
    </row>
    <row r="174" spans="1:15" ht="12.75">
      <c r="A174" s="249"/>
      <c r="B174" s="252"/>
      <c r="C174" s="740" t="s">
        <v>331</v>
      </c>
      <c r="D174" s="741"/>
      <c r="E174" s="253">
        <v>0</v>
      </c>
      <c r="F174" s="663"/>
      <c r="G174" s="254"/>
      <c r="H174" s="255"/>
      <c r="I174" s="250"/>
      <c r="J174" s="256"/>
      <c r="K174" s="250"/>
      <c r="M174" s="251" t="s">
        <v>331</v>
      </c>
      <c r="O174" s="240"/>
    </row>
    <row r="175" spans="1:15" ht="12.75">
      <c r="A175" s="249"/>
      <c r="B175" s="252"/>
      <c r="C175" s="740" t="s">
        <v>753</v>
      </c>
      <c r="D175" s="741"/>
      <c r="E175" s="253">
        <v>4</v>
      </c>
      <c r="F175" s="663"/>
      <c r="G175" s="254"/>
      <c r="H175" s="255"/>
      <c r="I175" s="250"/>
      <c r="J175" s="256"/>
      <c r="K175" s="250"/>
      <c r="M175" s="251" t="s">
        <v>753</v>
      </c>
      <c r="O175" s="240"/>
    </row>
    <row r="176" spans="1:80" ht="12.75">
      <c r="A176" s="241">
        <v>48</v>
      </c>
      <c r="B176" s="242" t="s">
        <v>600</v>
      </c>
      <c r="C176" s="243" t="s">
        <v>601</v>
      </c>
      <c r="D176" s="244" t="s">
        <v>164</v>
      </c>
      <c r="E176" s="245">
        <v>0.396</v>
      </c>
      <c r="F176" s="662"/>
      <c r="G176" s="246">
        <f>E176*F176</f>
        <v>0</v>
      </c>
      <c r="H176" s="247">
        <v>0.00182</v>
      </c>
      <c r="I176" s="248">
        <f>E176*H176</f>
        <v>0.00072072</v>
      </c>
      <c r="J176" s="247">
        <v>-1.8</v>
      </c>
      <c r="K176" s="248">
        <f>E176*J176</f>
        <v>-0.7128000000000001</v>
      </c>
      <c r="O176" s="240">
        <v>2</v>
      </c>
      <c r="AA176" s="213">
        <v>1</v>
      </c>
      <c r="AB176" s="213">
        <v>1</v>
      </c>
      <c r="AC176" s="213">
        <v>1</v>
      </c>
      <c r="AZ176" s="213">
        <v>1</v>
      </c>
      <c r="BA176" s="213">
        <f>IF(AZ176=1,G176,0)</f>
        <v>0</v>
      </c>
      <c r="BB176" s="213">
        <f>IF(AZ176=2,G176,0)</f>
        <v>0</v>
      </c>
      <c r="BC176" s="213">
        <f>IF(AZ176=3,G176,0)</f>
        <v>0</v>
      </c>
      <c r="BD176" s="213">
        <f>IF(AZ176=4,G176,0)</f>
        <v>0</v>
      </c>
      <c r="BE176" s="213">
        <f>IF(AZ176=5,G176,0)</f>
        <v>0</v>
      </c>
      <c r="CA176" s="240">
        <v>1</v>
      </c>
      <c r="CB176" s="240">
        <v>1</v>
      </c>
    </row>
    <row r="177" spans="1:15" ht="12.75">
      <c r="A177" s="249"/>
      <c r="B177" s="252"/>
      <c r="C177" s="740" t="s">
        <v>331</v>
      </c>
      <c r="D177" s="741"/>
      <c r="E177" s="253">
        <v>0</v>
      </c>
      <c r="F177" s="663"/>
      <c r="G177" s="254"/>
      <c r="H177" s="255"/>
      <c r="I177" s="250"/>
      <c r="J177" s="256"/>
      <c r="K177" s="250"/>
      <c r="M177" s="251" t="s">
        <v>331</v>
      </c>
      <c r="O177" s="240"/>
    </row>
    <row r="178" spans="1:15" ht="12.75">
      <c r="A178" s="249"/>
      <c r="B178" s="252"/>
      <c r="C178" s="740" t="s">
        <v>754</v>
      </c>
      <c r="D178" s="741"/>
      <c r="E178" s="253">
        <v>0.396</v>
      </c>
      <c r="F178" s="663"/>
      <c r="G178" s="254"/>
      <c r="H178" s="255"/>
      <c r="I178" s="250"/>
      <c r="J178" s="256"/>
      <c r="K178" s="250"/>
      <c r="M178" s="251" t="s">
        <v>754</v>
      </c>
      <c r="O178" s="240"/>
    </row>
    <row r="179" spans="1:80" ht="12.75">
      <c r="A179" s="241">
        <v>49</v>
      </c>
      <c r="B179" s="242" t="s">
        <v>755</v>
      </c>
      <c r="C179" s="243" t="s">
        <v>756</v>
      </c>
      <c r="D179" s="244" t="s">
        <v>164</v>
      </c>
      <c r="E179" s="245">
        <v>1.645</v>
      </c>
      <c r="F179" s="662"/>
      <c r="G179" s="246">
        <f>E179*F179</f>
        <v>0</v>
      </c>
      <c r="H179" s="247">
        <v>0.00182</v>
      </c>
      <c r="I179" s="248">
        <f>E179*H179</f>
        <v>0.0029939</v>
      </c>
      <c r="J179" s="247">
        <v>-1.8</v>
      </c>
      <c r="K179" s="248">
        <f>E179*J179</f>
        <v>-2.9610000000000003</v>
      </c>
      <c r="O179" s="240">
        <v>2</v>
      </c>
      <c r="AA179" s="213">
        <v>1</v>
      </c>
      <c r="AB179" s="213">
        <v>1</v>
      </c>
      <c r="AC179" s="213">
        <v>1</v>
      </c>
      <c r="AZ179" s="213">
        <v>1</v>
      </c>
      <c r="BA179" s="213">
        <f>IF(AZ179=1,G179,0)</f>
        <v>0</v>
      </c>
      <c r="BB179" s="213">
        <f>IF(AZ179=2,G179,0)</f>
        <v>0</v>
      </c>
      <c r="BC179" s="213">
        <f>IF(AZ179=3,G179,0)</f>
        <v>0</v>
      </c>
      <c r="BD179" s="213">
        <f>IF(AZ179=4,G179,0)</f>
        <v>0</v>
      </c>
      <c r="BE179" s="213">
        <f>IF(AZ179=5,G179,0)</f>
        <v>0</v>
      </c>
      <c r="CA179" s="240">
        <v>1</v>
      </c>
      <c r="CB179" s="240">
        <v>1</v>
      </c>
    </row>
    <row r="180" spans="1:15" ht="12.75">
      <c r="A180" s="249"/>
      <c r="B180" s="252"/>
      <c r="C180" s="740" t="s">
        <v>331</v>
      </c>
      <c r="D180" s="741"/>
      <c r="E180" s="253">
        <v>0</v>
      </c>
      <c r="F180" s="663"/>
      <c r="G180" s="254"/>
      <c r="H180" s="255"/>
      <c r="I180" s="250"/>
      <c r="J180" s="256"/>
      <c r="K180" s="250"/>
      <c r="M180" s="251" t="s">
        <v>331</v>
      </c>
      <c r="O180" s="240"/>
    </row>
    <row r="181" spans="1:15" ht="12.75">
      <c r="A181" s="249"/>
      <c r="B181" s="252"/>
      <c r="C181" s="740" t="s">
        <v>757</v>
      </c>
      <c r="D181" s="741"/>
      <c r="E181" s="253">
        <v>1.645</v>
      </c>
      <c r="F181" s="663"/>
      <c r="G181" s="254"/>
      <c r="H181" s="255"/>
      <c r="I181" s="250"/>
      <c r="J181" s="256"/>
      <c r="K181" s="250"/>
      <c r="M181" s="251" t="s">
        <v>757</v>
      </c>
      <c r="O181" s="240"/>
    </row>
    <row r="182" spans="1:80" ht="12.75">
      <c r="A182" s="241">
        <v>50</v>
      </c>
      <c r="B182" s="242" t="s">
        <v>416</v>
      </c>
      <c r="C182" s="243" t="s">
        <v>417</v>
      </c>
      <c r="D182" s="244" t="s">
        <v>114</v>
      </c>
      <c r="E182" s="245">
        <v>2</v>
      </c>
      <c r="F182" s="662"/>
      <c r="G182" s="246">
        <f>E182*F182</f>
        <v>0</v>
      </c>
      <c r="H182" s="247">
        <v>0.00133</v>
      </c>
      <c r="I182" s="248">
        <f>E182*H182</f>
        <v>0.00266</v>
      </c>
      <c r="J182" s="247">
        <v>-0.054</v>
      </c>
      <c r="K182" s="248">
        <f>E182*J182</f>
        <v>-0.108</v>
      </c>
      <c r="O182" s="240">
        <v>2</v>
      </c>
      <c r="AA182" s="213">
        <v>1</v>
      </c>
      <c r="AB182" s="213">
        <v>1</v>
      </c>
      <c r="AC182" s="213">
        <v>1</v>
      </c>
      <c r="AZ182" s="213">
        <v>1</v>
      </c>
      <c r="BA182" s="213">
        <f>IF(AZ182=1,G182,0)</f>
        <v>0</v>
      </c>
      <c r="BB182" s="213">
        <f>IF(AZ182=2,G182,0)</f>
        <v>0</v>
      </c>
      <c r="BC182" s="213">
        <f>IF(AZ182=3,G182,0)</f>
        <v>0</v>
      </c>
      <c r="BD182" s="213">
        <f>IF(AZ182=4,G182,0)</f>
        <v>0</v>
      </c>
      <c r="BE182" s="213">
        <f>IF(AZ182=5,G182,0)</f>
        <v>0</v>
      </c>
      <c r="CA182" s="240">
        <v>1</v>
      </c>
      <c r="CB182" s="240">
        <v>1</v>
      </c>
    </row>
    <row r="183" spans="1:15" ht="12.75">
      <c r="A183" s="249"/>
      <c r="B183" s="252"/>
      <c r="C183" s="740" t="s">
        <v>331</v>
      </c>
      <c r="D183" s="741"/>
      <c r="E183" s="253">
        <v>0</v>
      </c>
      <c r="F183" s="663"/>
      <c r="G183" s="254"/>
      <c r="H183" s="255"/>
      <c r="I183" s="250"/>
      <c r="J183" s="256"/>
      <c r="K183" s="250"/>
      <c r="M183" s="251" t="s">
        <v>331</v>
      </c>
      <c r="O183" s="240"/>
    </row>
    <row r="184" spans="1:15" ht="12.75">
      <c r="A184" s="249"/>
      <c r="B184" s="252"/>
      <c r="C184" s="740" t="s">
        <v>678</v>
      </c>
      <c r="D184" s="741"/>
      <c r="E184" s="253">
        <v>1</v>
      </c>
      <c r="F184" s="663"/>
      <c r="G184" s="254"/>
      <c r="H184" s="255"/>
      <c r="I184" s="250"/>
      <c r="J184" s="256"/>
      <c r="K184" s="250"/>
      <c r="M184" s="251" t="s">
        <v>678</v>
      </c>
      <c r="O184" s="240"/>
    </row>
    <row r="185" spans="1:15" ht="12.75">
      <c r="A185" s="249"/>
      <c r="B185" s="252"/>
      <c r="C185" s="740" t="s">
        <v>679</v>
      </c>
      <c r="D185" s="741"/>
      <c r="E185" s="253">
        <v>1</v>
      </c>
      <c r="F185" s="663"/>
      <c r="G185" s="254"/>
      <c r="H185" s="255"/>
      <c r="I185" s="250"/>
      <c r="J185" s="256"/>
      <c r="K185" s="250"/>
      <c r="M185" s="251" t="s">
        <v>679</v>
      </c>
      <c r="O185" s="240"/>
    </row>
    <row r="186" spans="1:80" ht="12.75">
      <c r="A186" s="241">
        <v>51</v>
      </c>
      <c r="B186" s="242" t="s">
        <v>758</v>
      </c>
      <c r="C186" s="243" t="s">
        <v>759</v>
      </c>
      <c r="D186" s="244" t="s">
        <v>210</v>
      </c>
      <c r="E186" s="245">
        <v>5.2</v>
      </c>
      <c r="F186" s="662"/>
      <c r="G186" s="246">
        <f>E186*F186</f>
        <v>0</v>
      </c>
      <c r="H186" s="247">
        <v>0.00049</v>
      </c>
      <c r="I186" s="248">
        <f>E186*H186</f>
        <v>0.002548</v>
      </c>
      <c r="J186" s="247">
        <v>-0.081</v>
      </c>
      <c r="K186" s="248">
        <f>E186*J186</f>
        <v>-0.4212</v>
      </c>
      <c r="O186" s="240">
        <v>2</v>
      </c>
      <c r="AA186" s="213">
        <v>1</v>
      </c>
      <c r="AB186" s="213">
        <v>1</v>
      </c>
      <c r="AC186" s="213">
        <v>1</v>
      </c>
      <c r="AZ186" s="213">
        <v>1</v>
      </c>
      <c r="BA186" s="213">
        <f>IF(AZ186=1,G186,0)</f>
        <v>0</v>
      </c>
      <c r="BB186" s="213">
        <f>IF(AZ186=2,G186,0)</f>
        <v>0</v>
      </c>
      <c r="BC186" s="213">
        <f>IF(AZ186=3,G186,0)</f>
        <v>0</v>
      </c>
      <c r="BD186" s="213">
        <f>IF(AZ186=4,G186,0)</f>
        <v>0</v>
      </c>
      <c r="BE186" s="213">
        <f>IF(AZ186=5,G186,0)</f>
        <v>0</v>
      </c>
      <c r="CA186" s="240">
        <v>1</v>
      </c>
      <c r="CB186" s="240">
        <v>1</v>
      </c>
    </row>
    <row r="187" spans="1:15" ht="12.75">
      <c r="A187" s="249"/>
      <c r="B187" s="252"/>
      <c r="C187" s="740" t="s">
        <v>331</v>
      </c>
      <c r="D187" s="741"/>
      <c r="E187" s="253">
        <v>0</v>
      </c>
      <c r="F187" s="663"/>
      <c r="G187" s="254"/>
      <c r="H187" s="255"/>
      <c r="I187" s="250"/>
      <c r="J187" s="256"/>
      <c r="K187" s="250"/>
      <c r="M187" s="251" t="s">
        <v>331</v>
      </c>
      <c r="O187" s="240"/>
    </row>
    <row r="188" spans="1:15" ht="12.75">
      <c r="A188" s="249"/>
      <c r="B188" s="252"/>
      <c r="C188" s="740" t="s">
        <v>760</v>
      </c>
      <c r="D188" s="741"/>
      <c r="E188" s="253">
        <v>5.2</v>
      </c>
      <c r="F188" s="663"/>
      <c r="G188" s="254"/>
      <c r="H188" s="255"/>
      <c r="I188" s="250"/>
      <c r="J188" s="256"/>
      <c r="K188" s="250"/>
      <c r="M188" s="251" t="s">
        <v>760</v>
      </c>
      <c r="O188" s="240"/>
    </row>
    <row r="189" spans="1:57" ht="12.75">
      <c r="A189" s="257"/>
      <c r="B189" s="258" t="s">
        <v>102</v>
      </c>
      <c r="C189" s="259" t="s">
        <v>238</v>
      </c>
      <c r="D189" s="260"/>
      <c r="E189" s="261"/>
      <c r="F189" s="664"/>
      <c r="G189" s="263">
        <f>SUM(G121:G188)</f>
        <v>0</v>
      </c>
      <c r="H189" s="264"/>
      <c r="I189" s="265">
        <f>SUM(I121:I188)</f>
        <v>0.020045104</v>
      </c>
      <c r="J189" s="264"/>
      <c r="K189" s="265">
        <f>SUM(K121:K188)</f>
        <v>-9.065370000000001</v>
      </c>
      <c r="O189" s="240">
        <v>4</v>
      </c>
      <c r="BA189" s="266">
        <f>SUM(BA121:BA188)</f>
        <v>0</v>
      </c>
      <c r="BB189" s="266">
        <f>SUM(BB121:BB188)</f>
        <v>0</v>
      </c>
      <c r="BC189" s="266">
        <f>SUM(BC121:BC188)</f>
        <v>0</v>
      </c>
      <c r="BD189" s="266">
        <f>SUM(BD121:BD188)</f>
        <v>0</v>
      </c>
      <c r="BE189" s="266">
        <f>SUM(BE121:BE188)</f>
        <v>0</v>
      </c>
    </row>
    <row r="190" spans="1:15" ht="12.75">
      <c r="A190" s="230" t="s">
        <v>98</v>
      </c>
      <c r="B190" s="231" t="s">
        <v>241</v>
      </c>
      <c r="C190" s="232" t="s">
        <v>242</v>
      </c>
      <c r="D190" s="233"/>
      <c r="E190" s="234"/>
      <c r="F190" s="665"/>
      <c r="G190" s="235"/>
      <c r="H190" s="236"/>
      <c r="I190" s="237"/>
      <c r="J190" s="238"/>
      <c r="K190" s="239"/>
      <c r="O190" s="240">
        <v>1</v>
      </c>
    </row>
    <row r="191" spans="1:80" ht="12.75">
      <c r="A191" s="241">
        <v>52</v>
      </c>
      <c r="B191" s="242" t="s">
        <v>761</v>
      </c>
      <c r="C191" s="243" t="s">
        <v>762</v>
      </c>
      <c r="D191" s="244" t="s">
        <v>246</v>
      </c>
      <c r="E191" s="245">
        <v>11.302840082</v>
      </c>
      <c r="F191" s="662"/>
      <c r="G191" s="246">
        <f>E191*F191</f>
        <v>0</v>
      </c>
      <c r="H191" s="247">
        <v>0</v>
      </c>
      <c r="I191" s="248">
        <f>E191*H191</f>
        <v>0</v>
      </c>
      <c r="J191" s="247"/>
      <c r="K191" s="248">
        <f>E191*J191</f>
        <v>0</v>
      </c>
      <c r="O191" s="240">
        <v>2</v>
      </c>
      <c r="AA191" s="213">
        <v>7</v>
      </c>
      <c r="AB191" s="213">
        <v>1</v>
      </c>
      <c r="AC191" s="213">
        <v>2</v>
      </c>
      <c r="AZ191" s="213">
        <v>1</v>
      </c>
      <c r="BA191" s="213">
        <f>IF(AZ191=1,G191,0)</f>
        <v>0</v>
      </c>
      <c r="BB191" s="213">
        <f>IF(AZ191=2,G191,0)</f>
        <v>0</v>
      </c>
      <c r="BC191" s="213">
        <f>IF(AZ191=3,G191,0)</f>
        <v>0</v>
      </c>
      <c r="BD191" s="213">
        <f>IF(AZ191=4,G191,0)</f>
        <v>0</v>
      </c>
      <c r="BE191" s="213">
        <f>IF(AZ191=5,G191,0)</f>
        <v>0</v>
      </c>
      <c r="CA191" s="240">
        <v>7</v>
      </c>
      <c r="CB191" s="240">
        <v>1</v>
      </c>
    </row>
    <row r="192" spans="1:57" ht="12.75">
      <c r="A192" s="257"/>
      <c r="B192" s="258" t="s">
        <v>102</v>
      </c>
      <c r="C192" s="259" t="s">
        <v>243</v>
      </c>
      <c r="D192" s="260"/>
      <c r="E192" s="261"/>
      <c r="F192" s="664"/>
      <c r="G192" s="263">
        <f>SUM(G190:G191)</f>
        <v>0</v>
      </c>
      <c r="H192" s="264"/>
      <c r="I192" s="265">
        <f>SUM(I190:I191)</f>
        <v>0</v>
      </c>
      <c r="J192" s="264"/>
      <c r="K192" s="265">
        <f>SUM(K190:K191)</f>
        <v>0</v>
      </c>
      <c r="O192" s="240">
        <v>4</v>
      </c>
      <c r="BA192" s="266">
        <f>SUM(BA190:BA191)</f>
        <v>0</v>
      </c>
      <c r="BB192" s="266">
        <f>SUM(BB190:BB191)</f>
        <v>0</v>
      </c>
      <c r="BC192" s="266">
        <f>SUM(BC190:BC191)</f>
        <v>0</v>
      </c>
      <c r="BD192" s="266">
        <f>SUM(BD190:BD191)</f>
        <v>0</v>
      </c>
      <c r="BE192" s="266">
        <f>SUM(BE190:BE191)</f>
        <v>0</v>
      </c>
    </row>
    <row r="193" spans="1:15" ht="12.75">
      <c r="A193" s="230" t="s">
        <v>98</v>
      </c>
      <c r="B193" s="231" t="s">
        <v>429</v>
      </c>
      <c r="C193" s="232" t="s">
        <v>430</v>
      </c>
      <c r="D193" s="233"/>
      <c r="E193" s="234"/>
      <c r="F193" s="665"/>
      <c r="G193" s="235"/>
      <c r="H193" s="236"/>
      <c r="I193" s="237"/>
      <c r="J193" s="238"/>
      <c r="K193" s="239"/>
      <c r="O193" s="240">
        <v>1</v>
      </c>
    </row>
    <row r="194" spans="1:80" ht="12.75">
      <c r="A194" s="241">
        <v>53</v>
      </c>
      <c r="B194" s="242" t="s">
        <v>436</v>
      </c>
      <c r="C194" s="243" t="s">
        <v>437</v>
      </c>
      <c r="D194" s="244" t="s">
        <v>114</v>
      </c>
      <c r="E194" s="245">
        <v>1</v>
      </c>
      <c r="F194" s="662"/>
      <c r="G194" s="246">
        <f>E194*F194</f>
        <v>0</v>
      </c>
      <c r="H194" s="247">
        <v>0</v>
      </c>
      <c r="I194" s="248">
        <f>E194*H194</f>
        <v>0</v>
      </c>
      <c r="J194" s="247">
        <v>-0.0003</v>
      </c>
      <c r="K194" s="248">
        <f>E194*J194</f>
        <v>-0.0003</v>
      </c>
      <c r="O194" s="240">
        <v>2</v>
      </c>
      <c r="AA194" s="213">
        <v>1</v>
      </c>
      <c r="AB194" s="213">
        <v>7</v>
      </c>
      <c r="AC194" s="213">
        <v>7</v>
      </c>
      <c r="AZ194" s="213">
        <v>2</v>
      </c>
      <c r="BA194" s="213">
        <f>IF(AZ194=1,G194,0)</f>
        <v>0</v>
      </c>
      <c r="BB194" s="213">
        <f>IF(AZ194=2,G194,0)</f>
        <v>0</v>
      </c>
      <c r="BC194" s="213">
        <f>IF(AZ194=3,G194,0)</f>
        <v>0</v>
      </c>
      <c r="BD194" s="213">
        <f>IF(AZ194=4,G194,0)</f>
        <v>0</v>
      </c>
      <c r="BE194" s="213">
        <f>IF(AZ194=5,G194,0)</f>
        <v>0</v>
      </c>
      <c r="CA194" s="240">
        <v>1</v>
      </c>
      <c r="CB194" s="240">
        <v>7</v>
      </c>
    </row>
    <row r="195" spans="1:15" ht="12.75">
      <c r="A195" s="249"/>
      <c r="B195" s="252"/>
      <c r="C195" s="740" t="s">
        <v>331</v>
      </c>
      <c r="D195" s="741"/>
      <c r="E195" s="253">
        <v>0</v>
      </c>
      <c r="F195" s="663"/>
      <c r="G195" s="254"/>
      <c r="H195" s="255"/>
      <c r="I195" s="250"/>
      <c r="J195" s="256"/>
      <c r="K195" s="250"/>
      <c r="M195" s="251" t="s">
        <v>331</v>
      </c>
      <c r="O195" s="240"/>
    </row>
    <row r="196" spans="1:15" ht="12.75">
      <c r="A196" s="249"/>
      <c r="B196" s="252"/>
      <c r="C196" s="740" t="s">
        <v>671</v>
      </c>
      <c r="D196" s="741"/>
      <c r="E196" s="253">
        <v>1</v>
      </c>
      <c r="F196" s="663"/>
      <c r="G196" s="254"/>
      <c r="H196" s="255"/>
      <c r="I196" s="250"/>
      <c r="J196" s="256"/>
      <c r="K196" s="250"/>
      <c r="M196" s="251" t="s">
        <v>671</v>
      </c>
      <c r="O196" s="240"/>
    </row>
    <row r="197" spans="1:80" ht="22.5">
      <c r="A197" s="241">
        <v>54</v>
      </c>
      <c r="B197" s="242" t="s">
        <v>438</v>
      </c>
      <c r="C197" s="243" t="s">
        <v>439</v>
      </c>
      <c r="D197" s="244" t="s">
        <v>151</v>
      </c>
      <c r="E197" s="245">
        <v>13.8834</v>
      </c>
      <c r="F197" s="662"/>
      <c r="G197" s="246">
        <f>E197*F197</f>
        <v>0</v>
      </c>
      <c r="H197" s="247">
        <v>0.0022</v>
      </c>
      <c r="I197" s="248">
        <f>E197*H197</f>
        <v>0.03054348</v>
      </c>
      <c r="J197" s="247">
        <v>0</v>
      </c>
      <c r="K197" s="248">
        <f>E197*J197</f>
        <v>0</v>
      </c>
      <c r="O197" s="240">
        <v>2</v>
      </c>
      <c r="AA197" s="213">
        <v>1</v>
      </c>
      <c r="AB197" s="213">
        <v>7</v>
      </c>
      <c r="AC197" s="213">
        <v>7</v>
      </c>
      <c r="AZ197" s="213">
        <v>2</v>
      </c>
      <c r="BA197" s="213">
        <f>IF(AZ197=1,G197,0)</f>
        <v>0</v>
      </c>
      <c r="BB197" s="213">
        <f>IF(AZ197=2,G197,0)</f>
        <v>0</v>
      </c>
      <c r="BC197" s="213">
        <f>IF(AZ197=3,G197,0)</f>
        <v>0</v>
      </c>
      <c r="BD197" s="213">
        <f>IF(AZ197=4,G197,0)</f>
        <v>0</v>
      </c>
      <c r="BE197" s="213">
        <f>IF(AZ197=5,G197,0)</f>
        <v>0</v>
      </c>
      <c r="CA197" s="240">
        <v>1</v>
      </c>
      <c r="CB197" s="240">
        <v>7</v>
      </c>
    </row>
    <row r="198" spans="1:15" ht="12.75">
      <c r="A198" s="249"/>
      <c r="B198" s="252"/>
      <c r="C198" s="740" t="s">
        <v>763</v>
      </c>
      <c r="D198" s="741"/>
      <c r="E198" s="253">
        <v>9</v>
      </c>
      <c r="F198" s="663"/>
      <c r="G198" s="254"/>
      <c r="H198" s="255"/>
      <c r="I198" s="250"/>
      <c r="J198" s="256"/>
      <c r="K198" s="250"/>
      <c r="M198" s="251" t="s">
        <v>763</v>
      </c>
      <c r="O198" s="240"/>
    </row>
    <row r="199" spans="1:15" ht="12.75">
      <c r="A199" s="249"/>
      <c r="B199" s="252"/>
      <c r="C199" s="740" t="s">
        <v>331</v>
      </c>
      <c r="D199" s="741"/>
      <c r="E199" s="253">
        <v>0</v>
      </c>
      <c r="F199" s="663"/>
      <c r="G199" s="254"/>
      <c r="H199" s="255"/>
      <c r="I199" s="250"/>
      <c r="J199" s="256"/>
      <c r="K199" s="250"/>
      <c r="M199" s="251" t="s">
        <v>331</v>
      </c>
      <c r="O199" s="240"/>
    </row>
    <row r="200" spans="1:15" ht="12.75">
      <c r="A200" s="249"/>
      <c r="B200" s="252"/>
      <c r="C200" s="740" t="s">
        <v>764</v>
      </c>
      <c r="D200" s="741"/>
      <c r="E200" s="253">
        <v>1</v>
      </c>
      <c r="F200" s="663"/>
      <c r="G200" s="254"/>
      <c r="H200" s="255"/>
      <c r="I200" s="250"/>
      <c r="J200" s="256"/>
      <c r="K200" s="250"/>
      <c r="M200" s="251" t="s">
        <v>764</v>
      </c>
      <c r="O200" s="240"/>
    </row>
    <row r="201" spans="1:15" ht="12.75">
      <c r="A201" s="249"/>
      <c r="B201" s="252"/>
      <c r="C201" s="740" t="s">
        <v>671</v>
      </c>
      <c r="D201" s="741"/>
      <c r="E201" s="253">
        <v>1</v>
      </c>
      <c r="F201" s="663"/>
      <c r="G201" s="254"/>
      <c r="H201" s="255"/>
      <c r="I201" s="250"/>
      <c r="J201" s="256"/>
      <c r="K201" s="250"/>
      <c r="M201" s="251" t="s">
        <v>671</v>
      </c>
      <c r="O201" s="240"/>
    </row>
    <row r="202" spans="1:15" ht="12.75">
      <c r="A202" s="249"/>
      <c r="B202" s="252"/>
      <c r="C202" s="740" t="s">
        <v>765</v>
      </c>
      <c r="D202" s="741"/>
      <c r="E202" s="253">
        <v>2.8834</v>
      </c>
      <c r="F202" s="663"/>
      <c r="G202" s="254"/>
      <c r="H202" s="255"/>
      <c r="I202" s="250"/>
      <c r="J202" s="256"/>
      <c r="K202" s="250"/>
      <c r="M202" s="251" t="s">
        <v>765</v>
      </c>
      <c r="O202" s="240"/>
    </row>
    <row r="203" spans="1:80" ht="22.5">
      <c r="A203" s="241">
        <v>55</v>
      </c>
      <c r="B203" s="242" t="s">
        <v>766</v>
      </c>
      <c r="C203" s="243" t="s">
        <v>767</v>
      </c>
      <c r="D203" s="244" t="s">
        <v>114</v>
      </c>
      <c r="E203" s="245">
        <v>1</v>
      </c>
      <c r="F203" s="662"/>
      <c r="G203" s="246">
        <f>E203*F203</f>
        <v>0</v>
      </c>
      <c r="H203" s="247">
        <v>0.0012</v>
      </c>
      <c r="I203" s="248">
        <f>E203*H203</f>
        <v>0.0012</v>
      </c>
      <c r="J203" s="247">
        <v>0</v>
      </c>
      <c r="K203" s="248">
        <f>E203*J203</f>
        <v>0</v>
      </c>
      <c r="O203" s="240">
        <v>2</v>
      </c>
      <c r="AA203" s="213">
        <v>1</v>
      </c>
      <c r="AB203" s="213">
        <v>7</v>
      </c>
      <c r="AC203" s="213">
        <v>7</v>
      </c>
      <c r="AZ203" s="213">
        <v>2</v>
      </c>
      <c r="BA203" s="213">
        <f>IF(AZ203=1,G203,0)</f>
        <v>0</v>
      </c>
      <c r="BB203" s="213">
        <f>IF(AZ203=2,G203,0)</f>
        <v>0</v>
      </c>
      <c r="BC203" s="213">
        <f>IF(AZ203=3,G203,0)</f>
        <v>0</v>
      </c>
      <c r="BD203" s="213">
        <f>IF(AZ203=4,G203,0)</f>
        <v>0</v>
      </c>
      <c r="BE203" s="213">
        <f>IF(AZ203=5,G203,0)</f>
        <v>0</v>
      </c>
      <c r="CA203" s="240">
        <v>1</v>
      </c>
      <c r="CB203" s="240">
        <v>7</v>
      </c>
    </row>
    <row r="204" spans="1:15" ht="12.75">
      <c r="A204" s="249"/>
      <c r="B204" s="252"/>
      <c r="C204" s="740" t="s">
        <v>331</v>
      </c>
      <c r="D204" s="741"/>
      <c r="E204" s="253">
        <v>0</v>
      </c>
      <c r="F204" s="663"/>
      <c r="G204" s="254"/>
      <c r="H204" s="255"/>
      <c r="I204" s="250"/>
      <c r="J204" s="256"/>
      <c r="K204" s="250"/>
      <c r="M204" s="251" t="s">
        <v>331</v>
      </c>
      <c r="O204" s="240"/>
    </row>
    <row r="205" spans="1:15" ht="12.75">
      <c r="A205" s="249"/>
      <c r="B205" s="252"/>
      <c r="C205" s="740" t="s">
        <v>671</v>
      </c>
      <c r="D205" s="741"/>
      <c r="E205" s="253">
        <v>1</v>
      </c>
      <c r="F205" s="663"/>
      <c r="G205" s="254"/>
      <c r="H205" s="255"/>
      <c r="I205" s="250"/>
      <c r="J205" s="256"/>
      <c r="K205" s="250"/>
      <c r="M205" s="251" t="s">
        <v>671</v>
      </c>
      <c r="O205" s="240"/>
    </row>
    <row r="206" spans="1:80" ht="22.5">
      <c r="A206" s="241">
        <v>56</v>
      </c>
      <c r="B206" s="242" t="s">
        <v>441</v>
      </c>
      <c r="C206" s="243" t="s">
        <v>442</v>
      </c>
      <c r="D206" s="244" t="s">
        <v>151</v>
      </c>
      <c r="E206" s="245">
        <v>38.0834</v>
      </c>
      <c r="F206" s="662"/>
      <c r="G206" s="246">
        <f>E206*F206</f>
        <v>0</v>
      </c>
      <c r="H206" s="247">
        <v>0.00023</v>
      </c>
      <c r="I206" s="248">
        <f>E206*H206</f>
        <v>0.008759181999999999</v>
      </c>
      <c r="J206" s="247">
        <v>0</v>
      </c>
      <c r="K206" s="248">
        <f>E206*J206</f>
        <v>0</v>
      </c>
      <c r="O206" s="240">
        <v>2</v>
      </c>
      <c r="AA206" s="213">
        <v>1</v>
      </c>
      <c r="AB206" s="213">
        <v>7</v>
      </c>
      <c r="AC206" s="213">
        <v>7</v>
      </c>
      <c r="AZ206" s="213">
        <v>2</v>
      </c>
      <c r="BA206" s="213">
        <f>IF(AZ206=1,G206,0)</f>
        <v>0</v>
      </c>
      <c r="BB206" s="213">
        <f>IF(AZ206=2,G206,0)</f>
        <v>0</v>
      </c>
      <c r="BC206" s="213">
        <f>IF(AZ206=3,G206,0)</f>
        <v>0</v>
      </c>
      <c r="BD206" s="213">
        <f>IF(AZ206=4,G206,0)</f>
        <v>0</v>
      </c>
      <c r="BE206" s="213">
        <f>IF(AZ206=5,G206,0)</f>
        <v>0</v>
      </c>
      <c r="CA206" s="240">
        <v>1</v>
      </c>
      <c r="CB206" s="240">
        <v>7</v>
      </c>
    </row>
    <row r="207" spans="1:15" ht="12.75">
      <c r="A207" s="249"/>
      <c r="B207" s="252"/>
      <c r="C207" s="740" t="s">
        <v>763</v>
      </c>
      <c r="D207" s="741"/>
      <c r="E207" s="253">
        <v>9</v>
      </c>
      <c r="F207" s="663"/>
      <c r="G207" s="254"/>
      <c r="H207" s="255"/>
      <c r="I207" s="250"/>
      <c r="J207" s="256"/>
      <c r="K207" s="250"/>
      <c r="M207" s="251" t="s">
        <v>763</v>
      </c>
      <c r="O207" s="240"/>
    </row>
    <row r="208" spans="1:15" ht="12.75">
      <c r="A208" s="249"/>
      <c r="B208" s="252"/>
      <c r="C208" s="740" t="s">
        <v>768</v>
      </c>
      <c r="D208" s="741"/>
      <c r="E208" s="253">
        <v>24.2</v>
      </c>
      <c r="F208" s="663"/>
      <c r="G208" s="254"/>
      <c r="H208" s="255"/>
      <c r="I208" s="250"/>
      <c r="J208" s="256"/>
      <c r="K208" s="250"/>
      <c r="M208" s="251" t="s">
        <v>768</v>
      </c>
      <c r="O208" s="240"/>
    </row>
    <row r="209" spans="1:15" ht="12.75">
      <c r="A209" s="249"/>
      <c r="B209" s="252"/>
      <c r="C209" s="740" t="s">
        <v>764</v>
      </c>
      <c r="D209" s="741"/>
      <c r="E209" s="253">
        <v>1</v>
      </c>
      <c r="F209" s="663"/>
      <c r="G209" s="254"/>
      <c r="H209" s="255"/>
      <c r="I209" s="250"/>
      <c r="J209" s="256"/>
      <c r="K209" s="250"/>
      <c r="M209" s="251" t="s">
        <v>764</v>
      </c>
      <c r="O209" s="240"/>
    </row>
    <row r="210" spans="1:15" ht="12.75">
      <c r="A210" s="249"/>
      <c r="B210" s="252"/>
      <c r="C210" s="740" t="s">
        <v>671</v>
      </c>
      <c r="D210" s="741"/>
      <c r="E210" s="253">
        <v>1</v>
      </c>
      <c r="F210" s="663"/>
      <c r="G210" s="254"/>
      <c r="H210" s="255"/>
      <c r="I210" s="250"/>
      <c r="J210" s="256"/>
      <c r="K210" s="250"/>
      <c r="M210" s="251" t="s">
        <v>671</v>
      </c>
      <c r="O210" s="240"/>
    </row>
    <row r="211" spans="1:15" ht="12.75">
      <c r="A211" s="249"/>
      <c r="B211" s="252"/>
      <c r="C211" s="740" t="s">
        <v>765</v>
      </c>
      <c r="D211" s="741"/>
      <c r="E211" s="253">
        <v>2.8834</v>
      </c>
      <c r="F211" s="663"/>
      <c r="G211" s="254"/>
      <c r="H211" s="255"/>
      <c r="I211" s="250"/>
      <c r="J211" s="256"/>
      <c r="K211" s="250"/>
      <c r="M211" s="251" t="s">
        <v>765</v>
      </c>
      <c r="O211" s="240"/>
    </row>
    <row r="212" spans="1:80" ht="12.75">
      <c r="A212" s="241">
        <v>57</v>
      </c>
      <c r="B212" s="242" t="s">
        <v>769</v>
      </c>
      <c r="C212" s="243" t="s">
        <v>770</v>
      </c>
      <c r="D212" s="244" t="s">
        <v>246</v>
      </c>
      <c r="E212" s="245">
        <v>0.040502662</v>
      </c>
      <c r="F212" s="662"/>
      <c r="G212" s="246">
        <f>E212*F212</f>
        <v>0</v>
      </c>
      <c r="H212" s="247">
        <v>0</v>
      </c>
      <c r="I212" s="248">
        <f>E212*H212</f>
        <v>0</v>
      </c>
      <c r="J212" s="247"/>
      <c r="K212" s="248">
        <f>E212*J212</f>
        <v>0</v>
      </c>
      <c r="O212" s="240">
        <v>2</v>
      </c>
      <c r="AA212" s="213">
        <v>7</v>
      </c>
      <c r="AB212" s="213">
        <v>1001</v>
      </c>
      <c r="AC212" s="213">
        <v>5</v>
      </c>
      <c r="AZ212" s="213">
        <v>2</v>
      </c>
      <c r="BA212" s="213">
        <f>IF(AZ212=1,G212,0)</f>
        <v>0</v>
      </c>
      <c r="BB212" s="213">
        <f>IF(AZ212=2,G212,0)</f>
        <v>0</v>
      </c>
      <c r="BC212" s="213">
        <f>IF(AZ212=3,G212,0)</f>
        <v>0</v>
      </c>
      <c r="BD212" s="213">
        <f>IF(AZ212=4,G212,0)</f>
        <v>0</v>
      </c>
      <c r="BE212" s="213">
        <f>IF(AZ212=5,G212,0)</f>
        <v>0</v>
      </c>
      <c r="CA212" s="240">
        <v>7</v>
      </c>
      <c r="CB212" s="240">
        <v>1001</v>
      </c>
    </row>
    <row r="213" spans="1:57" ht="12.75">
      <c r="A213" s="257"/>
      <c r="B213" s="258" t="s">
        <v>102</v>
      </c>
      <c r="C213" s="259" t="s">
        <v>431</v>
      </c>
      <c r="D213" s="260"/>
      <c r="E213" s="261"/>
      <c r="F213" s="664"/>
      <c r="G213" s="263">
        <f>SUM(G193:G212)</f>
        <v>0</v>
      </c>
      <c r="H213" s="264"/>
      <c r="I213" s="265">
        <f>SUM(I193:I212)</f>
        <v>0.040502662</v>
      </c>
      <c r="J213" s="264"/>
      <c r="K213" s="265">
        <f>SUM(K193:K212)</f>
        <v>-0.0003</v>
      </c>
      <c r="O213" s="240">
        <v>4</v>
      </c>
      <c r="BA213" s="266">
        <f>SUM(BA193:BA212)</f>
        <v>0</v>
      </c>
      <c r="BB213" s="266">
        <f>SUM(BB193:BB212)</f>
        <v>0</v>
      </c>
      <c r="BC213" s="266">
        <f>SUM(BC193:BC212)</f>
        <v>0</v>
      </c>
      <c r="BD213" s="266">
        <f>SUM(BD193:BD212)</f>
        <v>0</v>
      </c>
      <c r="BE213" s="266">
        <f>SUM(BE193:BE212)</f>
        <v>0</v>
      </c>
    </row>
    <row r="214" spans="1:15" ht="12.75">
      <c r="A214" s="230" t="s">
        <v>98</v>
      </c>
      <c r="B214" s="231" t="s">
        <v>445</v>
      </c>
      <c r="C214" s="232" t="s">
        <v>446</v>
      </c>
      <c r="D214" s="233"/>
      <c r="E214" s="234"/>
      <c r="F214" s="665"/>
      <c r="G214" s="235"/>
      <c r="H214" s="236"/>
      <c r="I214" s="237"/>
      <c r="J214" s="238"/>
      <c r="K214" s="239"/>
      <c r="O214" s="240">
        <v>1</v>
      </c>
    </row>
    <row r="215" spans="1:80" ht="12.75">
      <c r="A215" s="241">
        <v>58</v>
      </c>
      <c r="B215" s="242" t="s">
        <v>452</v>
      </c>
      <c r="C215" s="243" t="s">
        <v>453</v>
      </c>
      <c r="D215" s="244" t="s">
        <v>151</v>
      </c>
      <c r="E215" s="245">
        <v>3.8834</v>
      </c>
      <c r="F215" s="662"/>
      <c r="G215" s="246">
        <f>E215*F215</f>
        <v>0</v>
      </c>
      <c r="H215" s="247">
        <v>0.00033</v>
      </c>
      <c r="I215" s="248">
        <f>E215*H215</f>
        <v>0.001281522</v>
      </c>
      <c r="J215" s="247">
        <v>0</v>
      </c>
      <c r="K215" s="248">
        <f>E215*J215</f>
        <v>0</v>
      </c>
      <c r="O215" s="240">
        <v>2</v>
      </c>
      <c r="AA215" s="213">
        <v>1</v>
      </c>
      <c r="AB215" s="213">
        <v>7</v>
      </c>
      <c r="AC215" s="213">
        <v>7</v>
      </c>
      <c r="AZ215" s="213">
        <v>2</v>
      </c>
      <c r="BA215" s="213">
        <f>IF(AZ215=1,G215,0)</f>
        <v>0</v>
      </c>
      <c r="BB215" s="213">
        <f>IF(AZ215=2,G215,0)</f>
        <v>0</v>
      </c>
      <c r="BC215" s="213">
        <f>IF(AZ215=3,G215,0)</f>
        <v>0</v>
      </c>
      <c r="BD215" s="213">
        <f>IF(AZ215=4,G215,0)</f>
        <v>0</v>
      </c>
      <c r="BE215" s="213">
        <f>IF(AZ215=5,G215,0)</f>
        <v>0</v>
      </c>
      <c r="CA215" s="240">
        <v>1</v>
      </c>
      <c r="CB215" s="240">
        <v>7</v>
      </c>
    </row>
    <row r="216" spans="1:15" ht="12.75">
      <c r="A216" s="249"/>
      <c r="B216" s="252"/>
      <c r="C216" s="740" t="s">
        <v>764</v>
      </c>
      <c r="D216" s="741"/>
      <c r="E216" s="253">
        <v>1</v>
      </c>
      <c r="F216" s="663"/>
      <c r="G216" s="254"/>
      <c r="H216" s="255"/>
      <c r="I216" s="250"/>
      <c r="J216" s="256"/>
      <c r="K216" s="250"/>
      <c r="M216" s="251" t="s">
        <v>764</v>
      </c>
      <c r="O216" s="240"/>
    </row>
    <row r="217" spans="1:15" ht="12.75">
      <c r="A217" s="249"/>
      <c r="B217" s="252"/>
      <c r="C217" s="740" t="s">
        <v>765</v>
      </c>
      <c r="D217" s="741"/>
      <c r="E217" s="253">
        <v>2.8834</v>
      </c>
      <c r="F217" s="663"/>
      <c r="G217" s="254"/>
      <c r="H217" s="255"/>
      <c r="I217" s="250"/>
      <c r="J217" s="256"/>
      <c r="K217" s="250"/>
      <c r="M217" s="251" t="s">
        <v>765</v>
      </c>
      <c r="O217" s="240"/>
    </row>
    <row r="218" spans="1:80" ht="12.75">
      <c r="A218" s="241">
        <v>59</v>
      </c>
      <c r="B218" s="242" t="s">
        <v>455</v>
      </c>
      <c r="C218" s="243" t="s">
        <v>456</v>
      </c>
      <c r="D218" s="244" t="s">
        <v>164</v>
      </c>
      <c r="E218" s="245">
        <v>1.0679</v>
      </c>
      <c r="F218" s="662"/>
      <c r="G218" s="246">
        <f>E218*F218</f>
        <v>0</v>
      </c>
      <c r="H218" s="247">
        <v>0.025</v>
      </c>
      <c r="I218" s="248">
        <f>E218*H218</f>
        <v>0.026697500000000002</v>
      </c>
      <c r="J218" s="247"/>
      <c r="K218" s="248">
        <f>E218*J218</f>
        <v>0</v>
      </c>
      <c r="O218" s="240">
        <v>2</v>
      </c>
      <c r="AA218" s="213">
        <v>3</v>
      </c>
      <c r="AB218" s="213">
        <v>7</v>
      </c>
      <c r="AC218" s="213">
        <v>28375705</v>
      </c>
      <c r="AZ218" s="213">
        <v>2</v>
      </c>
      <c r="BA218" s="213">
        <f>IF(AZ218=1,G218,0)</f>
        <v>0</v>
      </c>
      <c r="BB218" s="213">
        <f>IF(AZ218=2,G218,0)</f>
        <v>0</v>
      </c>
      <c r="BC218" s="213">
        <f>IF(AZ218=3,G218,0)</f>
        <v>0</v>
      </c>
      <c r="BD218" s="213">
        <f>IF(AZ218=4,G218,0)</f>
        <v>0</v>
      </c>
      <c r="BE218" s="213">
        <f>IF(AZ218=5,G218,0)</f>
        <v>0</v>
      </c>
      <c r="CA218" s="240">
        <v>3</v>
      </c>
      <c r="CB218" s="240">
        <v>7</v>
      </c>
    </row>
    <row r="219" spans="1:15" ht="12.75">
      <c r="A219" s="249"/>
      <c r="B219" s="252"/>
      <c r="C219" s="740" t="s">
        <v>771</v>
      </c>
      <c r="D219" s="741"/>
      <c r="E219" s="253">
        <v>0.275</v>
      </c>
      <c r="F219" s="663"/>
      <c r="G219" s="254"/>
      <c r="H219" s="255"/>
      <c r="I219" s="250"/>
      <c r="J219" s="256"/>
      <c r="K219" s="250"/>
      <c r="M219" s="251" t="s">
        <v>771</v>
      </c>
      <c r="O219" s="240"/>
    </row>
    <row r="220" spans="1:15" ht="12.75">
      <c r="A220" s="249"/>
      <c r="B220" s="252"/>
      <c r="C220" s="740" t="s">
        <v>772</v>
      </c>
      <c r="D220" s="741"/>
      <c r="E220" s="253">
        <v>0.7929</v>
      </c>
      <c r="F220" s="663"/>
      <c r="G220" s="254"/>
      <c r="H220" s="255"/>
      <c r="I220" s="250"/>
      <c r="J220" s="256"/>
      <c r="K220" s="250"/>
      <c r="M220" s="251" t="s">
        <v>772</v>
      </c>
      <c r="O220" s="240"/>
    </row>
    <row r="221" spans="1:80" ht="12.75">
      <c r="A221" s="241">
        <v>60</v>
      </c>
      <c r="B221" s="242" t="s">
        <v>773</v>
      </c>
      <c r="C221" s="243" t="s">
        <v>774</v>
      </c>
      <c r="D221" s="244" t="s">
        <v>246</v>
      </c>
      <c r="E221" s="245">
        <v>0.027979022</v>
      </c>
      <c r="F221" s="662"/>
      <c r="G221" s="246">
        <f>E221*F221</f>
        <v>0</v>
      </c>
      <c r="H221" s="247">
        <v>0</v>
      </c>
      <c r="I221" s="248">
        <f>E221*H221</f>
        <v>0</v>
      </c>
      <c r="J221" s="247"/>
      <c r="K221" s="248">
        <f>E221*J221</f>
        <v>0</v>
      </c>
      <c r="O221" s="240">
        <v>2</v>
      </c>
      <c r="AA221" s="213">
        <v>7</v>
      </c>
      <c r="AB221" s="213">
        <v>1001</v>
      </c>
      <c r="AC221" s="213">
        <v>5</v>
      </c>
      <c r="AZ221" s="213">
        <v>2</v>
      </c>
      <c r="BA221" s="213">
        <f>IF(AZ221=1,G221,0)</f>
        <v>0</v>
      </c>
      <c r="BB221" s="213">
        <f>IF(AZ221=2,G221,0)</f>
        <v>0</v>
      </c>
      <c r="BC221" s="213">
        <f>IF(AZ221=3,G221,0)</f>
        <v>0</v>
      </c>
      <c r="BD221" s="213">
        <f>IF(AZ221=4,G221,0)</f>
        <v>0</v>
      </c>
      <c r="BE221" s="213">
        <f>IF(AZ221=5,G221,0)</f>
        <v>0</v>
      </c>
      <c r="CA221" s="240">
        <v>7</v>
      </c>
      <c r="CB221" s="240">
        <v>1001</v>
      </c>
    </row>
    <row r="222" spans="1:57" ht="12.75">
      <c r="A222" s="257"/>
      <c r="B222" s="258" t="s">
        <v>102</v>
      </c>
      <c r="C222" s="259" t="s">
        <v>447</v>
      </c>
      <c r="D222" s="260"/>
      <c r="E222" s="261"/>
      <c r="F222" s="664"/>
      <c r="G222" s="263">
        <f>SUM(G214:G221)</f>
        <v>0</v>
      </c>
      <c r="H222" s="264"/>
      <c r="I222" s="265">
        <f>SUM(I214:I221)</f>
        <v>0.027979022000000003</v>
      </c>
      <c r="J222" s="264"/>
      <c r="K222" s="265">
        <f>SUM(K214:K221)</f>
        <v>0</v>
      </c>
      <c r="O222" s="240">
        <v>4</v>
      </c>
      <c r="BA222" s="266">
        <f>SUM(BA214:BA221)</f>
        <v>0</v>
      </c>
      <c r="BB222" s="266">
        <f>SUM(BB214:BB221)</f>
        <v>0</v>
      </c>
      <c r="BC222" s="266">
        <f>SUM(BC214:BC221)</f>
        <v>0</v>
      </c>
      <c r="BD222" s="266">
        <f>SUM(BD214:BD221)</f>
        <v>0</v>
      </c>
      <c r="BE222" s="266">
        <f>SUM(BE214:BE221)</f>
        <v>0</v>
      </c>
    </row>
    <row r="223" spans="1:15" ht="12.75">
      <c r="A223" s="230" t="s">
        <v>98</v>
      </c>
      <c r="B223" s="231" t="s">
        <v>775</v>
      </c>
      <c r="C223" s="232" t="s">
        <v>776</v>
      </c>
      <c r="D223" s="233"/>
      <c r="E223" s="234"/>
      <c r="F223" s="665"/>
      <c r="G223" s="235"/>
      <c r="H223" s="236"/>
      <c r="I223" s="237"/>
      <c r="J223" s="238"/>
      <c r="K223" s="239"/>
      <c r="O223" s="240">
        <v>1</v>
      </c>
    </row>
    <row r="224" spans="1:80" ht="12.75">
      <c r="A224" s="241">
        <v>61</v>
      </c>
      <c r="B224" s="242" t="s">
        <v>778</v>
      </c>
      <c r="C224" s="243" t="s">
        <v>779</v>
      </c>
      <c r="D224" s="244" t="s">
        <v>210</v>
      </c>
      <c r="E224" s="245">
        <v>3</v>
      </c>
      <c r="F224" s="662"/>
      <c r="G224" s="246">
        <f>E224*F224</f>
        <v>0</v>
      </c>
      <c r="H224" s="247">
        <v>0</v>
      </c>
      <c r="I224" s="248">
        <f>E224*H224</f>
        <v>0</v>
      </c>
      <c r="J224" s="247">
        <v>-0.00263</v>
      </c>
      <c r="K224" s="248">
        <f>E224*J224</f>
        <v>-0.00789</v>
      </c>
      <c r="O224" s="240">
        <v>2</v>
      </c>
      <c r="AA224" s="213">
        <v>1</v>
      </c>
      <c r="AB224" s="213">
        <v>7</v>
      </c>
      <c r="AC224" s="213">
        <v>7</v>
      </c>
      <c r="AZ224" s="213">
        <v>2</v>
      </c>
      <c r="BA224" s="213">
        <f>IF(AZ224=1,G224,0)</f>
        <v>0</v>
      </c>
      <c r="BB224" s="213">
        <f>IF(AZ224=2,G224,0)</f>
        <v>0</v>
      </c>
      <c r="BC224" s="213">
        <f>IF(AZ224=3,G224,0)</f>
        <v>0</v>
      </c>
      <c r="BD224" s="213">
        <f>IF(AZ224=4,G224,0)</f>
        <v>0</v>
      </c>
      <c r="BE224" s="213">
        <f>IF(AZ224=5,G224,0)</f>
        <v>0</v>
      </c>
      <c r="CA224" s="240">
        <v>1</v>
      </c>
      <c r="CB224" s="240">
        <v>7</v>
      </c>
    </row>
    <row r="225" spans="1:15" ht="12.75">
      <c r="A225" s="249"/>
      <c r="B225" s="252"/>
      <c r="C225" s="740" t="s">
        <v>331</v>
      </c>
      <c r="D225" s="741"/>
      <c r="E225" s="253">
        <v>0</v>
      </c>
      <c r="F225" s="663"/>
      <c r="G225" s="254"/>
      <c r="H225" s="255"/>
      <c r="I225" s="250"/>
      <c r="J225" s="256"/>
      <c r="K225" s="250"/>
      <c r="M225" s="251" t="s">
        <v>331</v>
      </c>
      <c r="O225" s="240"/>
    </row>
    <row r="226" spans="1:15" ht="12.75">
      <c r="A226" s="249"/>
      <c r="B226" s="252"/>
      <c r="C226" s="740" t="s">
        <v>664</v>
      </c>
      <c r="D226" s="741"/>
      <c r="E226" s="253">
        <v>3</v>
      </c>
      <c r="F226" s="663"/>
      <c r="G226" s="254"/>
      <c r="H226" s="255"/>
      <c r="I226" s="250"/>
      <c r="J226" s="256"/>
      <c r="K226" s="250"/>
      <c r="M226" s="251" t="s">
        <v>664</v>
      </c>
      <c r="O226" s="240"/>
    </row>
    <row r="227" spans="1:57" ht="12.75">
      <c r="A227" s="257"/>
      <c r="B227" s="258" t="s">
        <v>102</v>
      </c>
      <c r="C227" s="259" t="s">
        <v>777</v>
      </c>
      <c r="D227" s="260"/>
      <c r="E227" s="261"/>
      <c r="F227" s="664"/>
      <c r="G227" s="263">
        <f>SUM(G223:G226)</f>
        <v>0</v>
      </c>
      <c r="H227" s="264"/>
      <c r="I227" s="265">
        <f>SUM(I223:I226)</f>
        <v>0</v>
      </c>
      <c r="J227" s="264"/>
      <c r="K227" s="265">
        <f>SUM(K223:K226)</f>
        <v>-0.00789</v>
      </c>
      <c r="O227" s="240">
        <v>4</v>
      </c>
      <c r="BA227" s="266">
        <f>SUM(BA223:BA226)</f>
        <v>0</v>
      </c>
      <c r="BB227" s="266">
        <f>SUM(BB223:BB226)</f>
        <v>0</v>
      </c>
      <c r="BC227" s="266">
        <f>SUM(BC223:BC226)</f>
        <v>0</v>
      </c>
      <c r="BD227" s="266">
        <f>SUM(BD223:BD226)</f>
        <v>0</v>
      </c>
      <c r="BE227" s="266">
        <f>SUM(BE223:BE226)</f>
        <v>0</v>
      </c>
    </row>
    <row r="228" spans="1:15" ht="12.75">
      <c r="A228" s="230" t="s">
        <v>98</v>
      </c>
      <c r="B228" s="231" t="s">
        <v>780</v>
      </c>
      <c r="C228" s="232" t="s">
        <v>781</v>
      </c>
      <c r="D228" s="233"/>
      <c r="E228" s="234"/>
      <c r="F228" s="665"/>
      <c r="G228" s="235"/>
      <c r="H228" s="236"/>
      <c r="I228" s="237"/>
      <c r="J228" s="238"/>
      <c r="K228" s="239"/>
      <c r="O228" s="240">
        <v>1</v>
      </c>
    </row>
    <row r="229" spans="1:80" ht="22.5">
      <c r="A229" s="241">
        <v>62</v>
      </c>
      <c r="B229" s="242" t="s">
        <v>783</v>
      </c>
      <c r="C229" s="243" t="s">
        <v>784</v>
      </c>
      <c r="D229" s="244" t="s">
        <v>151</v>
      </c>
      <c r="E229" s="245">
        <v>24.2</v>
      </c>
      <c r="F229" s="662"/>
      <c r="G229" s="246">
        <f>E229*F229</f>
        <v>0</v>
      </c>
      <c r="H229" s="247">
        <v>0.03208</v>
      </c>
      <c r="I229" s="248">
        <f>E229*H229</f>
        <v>0.7763359999999999</v>
      </c>
      <c r="J229" s="247">
        <v>0</v>
      </c>
      <c r="K229" s="248">
        <f>E229*J229</f>
        <v>0</v>
      </c>
      <c r="O229" s="240">
        <v>2</v>
      </c>
      <c r="AA229" s="213">
        <v>1</v>
      </c>
      <c r="AB229" s="213">
        <v>7</v>
      </c>
      <c r="AC229" s="213">
        <v>7</v>
      </c>
      <c r="AZ229" s="213">
        <v>2</v>
      </c>
      <c r="BA229" s="213">
        <f>IF(AZ229=1,G229,0)</f>
        <v>0</v>
      </c>
      <c r="BB229" s="213">
        <f>IF(AZ229=2,G229,0)</f>
        <v>0</v>
      </c>
      <c r="BC229" s="213">
        <f>IF(AZ229=3,G229,0)</f>
        <v>0</v>
      </c>
      <c r="BD229" s="213">
        <f>IF(AZ229=4,G229,0)</f>
        <v>0</v>
      </c>
      <c r="BE229" s="213">
        <f>IF(AZ229=5,G229,0)</f>
        <v>0</v>
      </c>
      <c r="CA229" s="240">
        <v>1</v>
      </c>
      <c r="CB229" s="240">
        <v>7</v>
      </c>
    </row>
    <row r="230" spans="1:15" ht="12.75">
      <c r="A230" s="249"/>
      <c r="B230" s="252"/>
      <c r="C230" s="740" t="s">
        <v>768</v>
      </c>
      <c r="D230" s="741"/>
      <c r="E230" s="253">
        <v>24.2</v>
      </c>
      <c r="F230" s="663"/>
      <c r="G230" s="254"/>
      <c r="H230" s="255"/>
      <c r="I230" s="250"/>
      <c r="J230" s="256"/>
      <c r="K230" s="250"/>
      <c r="M230" s="251" t="s">
        <v>768</v>
      </c>
      <c r="O230" s="240"/>
    </row>
    <row r="231" spans="1:80" ht="12.75">
      <c r="A231" s="241">
        <v>63</v>
      </c>
      <c r="B231" s="242" t="s">
        <v>785</v>
      </c>
      <c r="C231" s="243" t="s">
        <v>786</v>
      </c>
      <c r="D231" s="244" t="s">
        <v>246</v>
      </c>
      <c r="E231" s="245">
        <v>0.776336</v>
      </c>
      <c r="F231" s="662"/>
      <c r="G231" s="246">
        <f>E231*F231</f>
        <v>0</v>
      </c>
      <c r="H231" s="247">
        <v>0</v>
      </c>
      <c r="I231" s="248">
        <f>E231*H231</f>
        <v>0</v>
      </c>
      <c r="J231" s="247"/>
      <c r="K231" s="248">
        <f>E231*J231</f>
        <v>0</v>
      </c>
      <c r="O231" s="240">
        <v>2</v>
      </c>
      <c r="AA231" s="213">
        <v>7</v>
      </c>
      <c r="AB231" s="213">
        <v>1001</v>
      </c>
      <c r="AC231" s="213">
        <v>5</v>
      </c>
      <c r="AZ231" s="213">
        <v>2</v>
      </c>
      <c r="BA231" s="213">
        <f>IF(AZ231=1,G231,0)</f>
        <v>0</v>
      </c>
      <c r="BB231" s="213">
        <f>IF(AZ231=2,G231,0)</f>
        <v>0</v>
      </c>
      <c r="BC231" s="213">
        <f>IF(AZ231=3,G231,0)</f>
        <v>0</v>
      </c>
      <c r="BD231" s="213">
        <f>IF(AZ231=4,G231,0)</f>
        <v>0</v>
      </c>
      <c r="BE231" s="213">
        <f>IF(AZ231=5,G231,0)</f>
        <v>0</v>
      </c>
      <c r="CA231" s="240">
        <v>7</v>
      </c>
      <c r="CB231" s="240">
        <v>1001</v>
      </c>
    </row>
    <row r="232" spans="1:57" ht="12.75">
      <c r="A232" s="257"/>
      <c r="B232" s="258" t="s">
        <v>102</v>
      </c>
      <c r="C232" s="259" t="s">
        <v>782</v>
      </c>
      <c r="D232" s="260"/>
      <c r="E232" s="261"/>
      <c r="F232" s="664"/>
      <c r="G232" s="263">
        <f>SUM(G228:G231)</f>
        <v>0</v>
      </c>
      <c r="H232" s="264"/>
      <c r="I232" s="265">
        <f>SUM(I228:I231)</f>
        <v>0.7763359999999999</v>
      </c>
      <c r="J232" s="264"/>
      <c r="K232" s="265">
        <f>SUM(K228:K231)</f>
        <v>0</v>
      </c>
      <c r="O232" s="240">
        <v>4</v>
      </c>
      <c r="BA232" s="266">
        <f>SUM(BA228:BA231)</f>
        <v>0</v>
      </c>
      <c r="BB232" s="266">
        <f>SUM(BB228:BB231)</f>
        <v>0</v>
      </c>
      <c r="BC232" s="266">
        <f>SUM(BC228:BC231)</f>
        <v>0</v>
      </c>
      <c r="BD232" s="266">
        <f>SUM(BD228:BD231)</f>
        <v>0</v>
      </c>
      <c r="BE232" s="266">
        <f>SUM(BE228:BE231)</f>
        <v>0</v>
      </c>
    </row>
    <row r="233" spans="1:15" ht="12.75">
      <c r="A233" s="230" t="s">
        <v>98</v>
      </c>
      <c r="B233" s="231" t="s">
        <v>460</v>
      </c>
      <c r="C233" s="232" t="s">
        <v>461</v>
      </c>
      <c r="D233" s="233"/>
      <c r="E233" s="234"/>
      <c r="F233" s="665"/>
      <c r="G233" s="235"/>
      <c r="H233" s="236"/>
      <c r="I233" s="237"/>
      <c r="J233" s="238"/>
      <c r="K233" s="239"/>
      <c r="O233" s="240">
        <v>1</v>
      </c>
    </row>
    <row r="234" spans="1:80" ht="12.75">
      <c r="A234" s="241">
        <v>64</v>
      </c>
      <c r="B234" s="242" t="s">
        <v>787</v>
      </c>
      <c r="C234" s="243" t="s">
        <v>788</v>
      </c>
      <c r="D234" s="244" t="s">
        <v>114</v>
      </c>
      <c r="E234" s="245">
        <v>2</v>
      </c>
      <c r="F234" s="662"/>
      <c r="G234" s="246">
        <f>E234*F234</f>
        <v>0</v>
      </c>
      <c r="H234" s="247">
        <v>0</v>
      </c>
      <c r="I234" s="248">
        <f>E234*H234</f>
        <v>0</v>
      </c>
      <c r="J234" s="247">
        <v>0</v>
      </c>
      <c r="K234" s="248">
        <f>E234*J234</f>
        <v>0</v>
      </c>
      <c r="O234" s="240">
        <v>2</v>
      </c>
      <c r="AA234" s="213">
        <v>1</v>
      </c>
      <c r="AB234" s="213">
        <v>7</v>
      </c>
      <c r="AC234" s="213">
        <v>7</v>
      </c>
      <c r="AZ234" s="213">
        <v>2</v>
      </c>
      <c r="BA234" s="213">
        <f>IF(AZ234=1,G234,0)</f>
        <v>0</v>
      </c>
      <c r="BB234" s="213">
        <f>IF(AZ234=2,G234,0)</f>
        <v>0</v>
      </c>
      <c r="BC234" s="213">
        <f>IF(AZ234=3,G234,0)</f>
        <v>0</v>
      </c>
      <c r="BD234" s="213">
        <f>IF(AZ234=4,G234,0)</f>
        <v>0</v>
      </c>
      <c r="BE234" s="213">
        <f>IF(AZ234=5,G234,0)</f>
        <v>0</v>
      </c>
      <c r="CA234" s="240">
        <v>1</v>
      </c>
      <c r="CB234" s="240">
        <v>7</v>
      </c>
    </row>
    <row r="235" spans="1:15" ht="12.75">
      <c r="A235" s="249"/>
      <c r="B235" s="252"/>
      <c r="C235" s="740" t="s">
        <v>331</v>
      </c>
      <c r="D235" s="741"/>
      <c r="E235" s="253">
        <v>0</v>
      </c>
      <c r="F235" s="663"/>
      <c r="G235" s="254"/>
      <c r="H235" s="255"/>
      <c r="I235" s="250"/>
      <c r="J235" s="256"/>
      <c r="K235" s="250"/>
      <c r="M235" s="251" t="s">
        <v>331</v>
      </c>
      <c r="O235" s="240"/>
    </row>
    <row r="236" spans="1:15" ht="12.75">
      <c r="A236" s="249"/>
      <c r="B236" s="252"/>
      <c r="C236" s="740" t="s">
        <v>691</v>
      </c>
      <c r="D236" s="741"/>
      <c r="E236" s="253">
        <v>1</v>
      </c>
      <c r="F236" s="663"/>
      <c r="G236" s="254"/>
      <c r="H236" s="255"/>
      <c r="I236" s="250"/>
      <c r="J236" s="256"/>
      <c r="K236" s="250"/>
      <c r="M236" s="251" t="s">
        <v>691</v>
      </c>
      <c r="O236" s="240"/>
    </row>
    <row r="237" spans="1:15" ht="12.75">
      <c r="A237" s="249"/>
      <c r="B237" s="252"/>
      <c r="C237" s="740" t="s">
        <v>692</v>
      </c>
      <c r="D237" s="741"/>
      <c r="E237" s="253">
        <v>1</v>
      </c>
      <c r="F237" s="663"/>
      <c r="G237" s="254"/>
      <c r="H237" s="255"/>
      <c r="I237" s="250"/>
      <c r="J237" s="256"/>
      <c r="K237" s="250"/>
      <c r="M237" s="251" t="s">
        <v>692</v>
      </c>
      <c r="O237" s="240"/>
    </row>
    <row r="238" spans="1:80" ht="12.75">
      <c r="A238" s="241">
        <v>65</v>
      </c>
      <c r="B238" s="242" t="s">
        <v>789</v>
      </c>
      <c r="C238" s="243" t="s">
        <v>790</v>
      </c>
      <c r="D238" s="244" t="s">
        <v>114</v>
      </c>
      <c r="E238" s="245">
        <v>1</v>
      </c>
      <c r="F238" s="662"/>
      <c r="G238" s="246">
        <f>E238*F238</f>
        <v>0</v>
      </c>
      <c r="H238" s="247">
        <v>0</v>
      </c>
      <c r="I238" s="248">
        <f>E238*H238</f>
        <v>0</v>
      </c>
      <c r="J238" s="247">
        <v>0</v>
      </c>
      <c r="K238" s="248">
        <f>E238*J238</f>
        <v>0</v>
      </c>
      <c r="O238" s="240">
        <v>2</v>
      </c>
      <c r="AA238" s="213">
        <v>1</v>
      </c>
      <c r="AB238" s="213">
        <v>7</v>
      </c>
      <c r="AC238" s="213">
        <v>7</v>
      </c>
      <c r="AZ238" s="213">
        <v>2</v>
      </c>
      <c r="BA238" s="213">
        <f>IF(AZ238=1,G238,0)</f>
        <v>0</v>
      </c>
      <c r="BB238" s="213">
        <f>IF(AZ238=2,G238,0)</f>
        <v>0</v>
      </c>
      <c r="BC238" s="213">
        <f>IF(AZ238=3,G238,0)</f>
        <v>0</v>
      </c>
      <c r="BD238" s="213">
        <f>IF(AZ238=4,G238,0)</f>
        <v>0</v>
      </c>
      <c r="BE238" s="213">
        <f>IF(AZ238=5,G238,0)</f>
        <v>0</v>
      </c>
      <c r="CA238" s="240">
        <v>1</v>
      </c>
      <c r="CB238" s="240">
        <v>7</v>
      </c>
    </row>
    <row r="239" spans="1:15" ht="12.75">
      <c r="A239" s="249"/>
      <c r="B239" s="252"/>
      <c r="C239" s="740" t="s">
        <v>331</v>
      </c>
      <c r="D239" s="741"/>
      <c r="E239" s="253">
        <v>0</v>
      </c>
      <c r="F239" s="663"/>
      <c r="G239" s="254"/>
      <c r="H239" s="255"/>
      <c r="I239" s="250"/>
      <c r="J239" s="256"/>
      <c r="K239" s="250"/>
      <c r="M239" s="251" t="s">
        <v>331</v>
      </c>
      <c r="O239" s="240"/>
    </row>
    <row r="240" spans="1:15" ht="12.75">
      <c r="A240" s="249"/>
      <c r="B240" s="252"/>
      <c r="C240" s="740" t="s">
        <v>695</v>
      </c>
      <c r="D240" s="741"/>
      <c r="E240" s="253">
        <v>1</v>
      </c>
      <c r="F240" s="663"/>
      <c r="G240" s="254"/>
      <c r="H240" s="255"/>
      <c r="I240" s="250"/>
      <c r="J240" s="256"/>
      <c r="K240" s="250"/>
      <c r="M240" s="251" t="s">
        <v>695</v>
      </c>
      <c r="O240" s="240"/>
    </row>
    <row r="241" spans="1:80" ht="12.75">
      <c r="A241" s="241">
        <v>66</v>
      </c>
      <c r="B241" s="242" t="s">
        <v>618</v>
      </c>
      <c r="C241" s="243" t="s">
        <v>619</v>
      </c>
      <c r="D241" s="244" t="s">
        <v>114</v>
      </c>
      <c r="E241" s="245">
        <v>3</v>
      </c>
      <c r="F241" s="662"/>
      <c r="G241" s="246">
        <f>E241*F241</f>
        <v>0</v>
      </c>
      <c r="H241" s="247">
        <v>0</v>
      </c>
      <c r="I241" s="248">
        <f>E241*H241</f>
        <v>0</v>
      </c>
      <c r="J241" s="247">
        <v>0</v>
      </c>
      <c r="K241" s="248">
        <f>E241*J241</f>
        <v>0</v>
      </c>
      <c r="O241" s="240">
        <v>2</v>
      </c>
      <c r="AA241" s="213">
        <v>1</v>
      </c>
      <c r="AB241" s="213">
        <v>7</v>
      </c>
      <c r="AC241" s="213">
        <v>7</v>
      </c>
      <c r="AZ241" s="213">
        <v>2</v>
      </c>
      <c r="BA241" s="213">
        <f>IF(AZ241=1,G241,0)</f>
        <v>0</v>
      </c>
      <c r="BB241" s="213">
        <f>IF(AZ241=2,G241,0)</f>
        <v>0</v>
      </c>
      <c r="BC241" s="213">
        <f>IF(AZ241=3,G241,0)</f>
        <v>0</v>
      </c>
      <c r="BD241" s="213">
        <f>IF(AZ241=4,G241,0)</f>
        <v>0</v>
      </c>
      <c r="BE241" s="213">
        <f>IF(AZ241=5,G241,0)</f>
        <v>0</v>
      </c>
      <c r="CA241" s="240">
        <v>1</v>
      </c>
      <c r="CB241" s="240">
        <v>7</v>
      </c>
    </row>
    <row r="242" spans="1:15" ht="12.75">
      <c r="A242" s="249"/>
      <c r="B242" s="252"/>
      <c r="C242" s="740" t="s">
        <v>331</v>
      </c>
      <c r="D242" s="741"/>
      <c r="E242" s="253">
        <v>0</v>
      </c>
      <c r="F242" s="663"/>
      <c r="G242" s="254"/>
      <c r="H242" s="255"/>
      <c r="I242" s="250"/>
      <c r="J242" s="256"/>
      <c r="K242" s="250"/>
      <c r="M242" s="251" t="s">
        <v>331</v>
      </c>
      <c r="O242" s="240"/>
    </row>
    <row r="243" spans="1:15" ht="12.75">
      <c r="A243" s="249"/>
      <c r="B243" s="252"/>
      <c r="C243" s="740" t="s">
        <v>691</v>
      </c>
      <c r="D243" s="741"/>
      <c r="E243" s="253">
        <v>1</v>
      </c>
      <c r="F243" s="663"/>
      <c r="G243" s="254"/>
      <c r="H243" s="255"/>
      <c r="I243" s="250"/>
      <c r="J243" s="256"/>
      <c r="K243" s="250"/>
      <c r="M243" s="251" t="s">
        <v>691</v>
      </c>
      <c r="O243" s="240"/>
    </row>
    <row r="244" spans="1:15" ht="12.75">
      <c r="A244" s="249"/>
      <c r="B244" s="252"/>
      <c r="C244" s="740" t="s">
        <v>695</v>
      </c>
      <c r="D244" s="741"/>
      <c r="E244" s="253">
        <v>1</v>
      </c>
      <c r="F244" s="663"/>
      <c r="G244" s="254"/>
      <c r="H244" s="255"/>
      <c r="I244" s="250"/>
      <c r="J244" s="256"/>
      <c r="K244" s="250"/>
      <c r="M244" s="251" t="s">
        <v>695</v>
      </c>
      <c r="O244" s="240"/>
    </row>
    <row r="245" spans="1:15" ht="12.75">
      <c r="A245" s="249"/>
      <c r="B245" s="252"/>
      <c r="C245" s="740" t="s">
        <v>692</v>
      </c>
      <c r="D245" s="741"/>
      <c r="E245" s="253">
        <v>1</v>
      </c>
      <c r="F245" s="663"/>
      <c r="G245" s="254"/>
      <c r="H245" s="255"/>
      <c r="I245" s="250"/>
      <c r="J245" s="256"/>
      <c r="K245" s="250"/>
      <c r="M245" s="251" t="s">
        <v>692</v>
      </c>
      <c r="O245" s="240"/>
    </row>
    <row r="246" spans="1:80" ht="12.75">
      <c r="A246" s="241">
        <v>67</v>
      </c>
      <c r="B246" s="242" t="s">
        <v>624</v>
      </c>
      <c r="C246" s="243" t="s">
        <v>625</v>
      </c>
      <c r="D246" s="244" t="s">
        <v>114</v>
      </c>
      <c r="E246" s="245">
        <v>3</v>
      </c>
      <c r="F246" s="662"/>
      <c r="G246" s="246">
        <f>E246*F246</f>
        <v>0</v>
      </c>
      <c r="H246" s="247">
        <v>0.00075</v>
      </c>
      <c r="I246" s="248">
        <f>E246*H246</f>
        <v>0.0022500000000000003</v>
      </c>
      <c r="J246" s="247"/>
      <c r="K246" s="248">
        <f>E246*J246</f>
        <v>0</v>
      </c>
      <c r="O246" s="240">
        <v>2</v>
      </c>
      <c r="AA246" s="213">
        <v>3</v>
      </c>
      <c r="AB246" s="213">
        <v>7</v>
      </c>
      <c r="AC246" s="213">
        <v>549145991</v>
      </c>
      <c r="AZ246" s="213">
        <v>2</v>
      </c>
      <c r="BA246" s="213">
        <f>IF(AZ246=1,G246,0)</f>
        <v>0</v>
      </c>
      <c r="BB246" s="213">
        <f>IF(AZ246=2,G246,0)</f>
        <v>0</v>
      </c>
      <c r="BC246" s="213">
        <f>IF(AZ246=3,G246,0)</f>
        <v>0</v>
      </c>
      <c r="BD246" s="213">
        <f>IF(AZ246=4,G246,0)</f>
        <v>0</v>
      </c>
      <c r="BE246" s="213">
        <f>IF(AZ246=5,G246,0)</f>
        <v>0</v>
      </c>
      <c r="CA246" s="240">
        <v>3</v>
      </c>
      <c r="CB246" s="240">
        <v>7</v>
      </c>
    </row>
    <row r="247" spans="1:15" ht="12.75">
      <c r="A247" s="249"/>
      <c r="B247" s="252"/>
      <c r="C247" s="740" t="s">
        <v>331</v>
      </c>
      <c r="D247" s="741"/>
      <c r="E247" s="253">
        <v>0</v>
      </c>
      <c r="F247" s="663"/>
      <c r="G247" s="254"/>
      <c r="H247" s="255"/>
      <c r="I247" s="250"/>
      <c r="J247" s="256"/>
      <c r="K247" s="250"/>
      <c r="M247" s="251" t="s">
        <v>331</v>
      </c>
      <c r="O247" s="240"/>
    </row>
    <row r="248" spans="1:15" ht="12.75">
      <c r="A248" s="249"/>
      <c r="B248" s="252"/>
      <c r="C248" s="740" t="s">
        <v>691</v>
      </c>
      <c r="D248" s="741"/>
      <c r="E248" s="253">
        <v>1</v>
      </c>
      <c r="F248" s="663"/>
      <c r="G248" s="254"/>
      <c r="H248" s="255"/>
      <c r="I248" s="250"/>
      <c r="J248" s="256"/>
      <c r="K248" s="250"/>
      <c r="M248" s="251" t="s">
        <v>691</v>
      </c>
      <c r="O248" s="240"/>
    </row>
    <row r="249" spans="1:15" ht="12.75">
      <c r="A249" s="249"/>
      <c r="B249" s="252"/>
      <c r="C249" s="740" t="s">
        <v>695</v>
      </c>
      <c r="D249" s="741"/>
      <c r="E249" s="253">
        <v>1</v>
      </c>
      <c r="F249" s="663"/>
      <c r="G249" s="254"/>
      <c r="H249" s="255"/>
      <c r="I249" s="250"/>
      <c r="J249" s="256"/>
      <c r="K249" s="250"/>
      <c r="M249" s="251" t="s">
        <v>695</v>
      </c>
      <c r="O249" s="240"/>
    </row>
    <row r="250" spans="1:15" ht="12.75">
      <c r="A250" s="249"/>
      <c r="B250" s="252"/>
      <c r="C250" s="740" t="s">
        <v>692</v>
      </c>
      <c r="D250" s="741"/>
      <c r="E250" s="253">
        <v>1</v>
      </c>
      <c r="F250" s="663"/>
      <c r="G250" s="254"/>
      <c r="H250" s="255"/>
      <c r="I250" s="250"/>
      <c r="J250" s="256"/>
      <c r="K250" s="250"/>
      <c r="M250" s="251" t="s">
        <v>692</v>
      </c>
      <c r="O250" s="240"/>
    </row>
    <row r="251" spans="1:80" ht="12.75">
      <c r="A251" s="241">
        <v>68</v>
      </c>
      <c r="B251" s="242" t="s">
        <v>791</v>
      </c>
      <c r="C251" s="243" t="s">
        <v>792</v>
      </c>
      <c r="D251" s="244" t="s">
        <v>114</v>
      </c>
      <c r="E251" s="245">
        <v>1</v>
      </c>
      <c r="F251" s="662"/>
      <c r="G251" s="246">
        <f>E251*F251</f>
        <v>0</v>
      </c>
      <c r="H251" s="247">
        <v>0.027</v>
      </c>
      <c r="I251" s="248">
        <f>E251*H251</f>
        <v>0.027</v>
      </c>
      <c r="J251" s="247"/>
      <c r="K251" s="248">
        <f>E251*J251</f>
        <v>0</v>
      </c>
      <c r="O251" s="240">
        <v>2</v>
      </c>
      <c r="AA251" s="213">
        <v>3</v>
      </c>
      <c r="AB251" s="213">
        <v>7</v>
      </c>
      <c r="AC251" s="213">
        <v>611651730</v>
      </c>
      <c r="AZ251" s="213">
        <v>2</v>
      </c>
      <c r="BA251" s="213">
        <f>IF(AZ251=1,G251,0)</f>
        <v>0</v>
      </c>
      <c r="BB251" s="213">
        <f>IF(AZ251=2,G251,0)</f>
        <v>0</v>
      </c>
      <c r="BC251" s="213">
        <f>IF(AZ251=3,G251,0)</f>
        <v>0</v>
      </c>
      <c r="BD251" s="213">
        <f>IF(AZ251=4,G251,0)</f>
        <v>0</v>
      </c>
      <c r="BE251" s="213">
        <f>IF(AZ251=5,G251,0)</f>
        <v>0</v>
      </c>
      <c r="CA251" s="240">
        <v>3</v>
      </c>
      <c r="CB251" s="240">
        <v>7</v>
      </c>
    </row>
    <row r="252" spans="1:15" ht="12.75">
      <c r="A252" s="249"/>
      <c r="B252" s="252"/>
      <c r="C252" s="740" t="s">
        <v>331</v>
      </c>
      <c r="D252" s="741"/>
      <c r="E252" s="253">
        <v>0</v>
      </c>
      <c r="F252" s="663"/>
      <c r="G252" s="254"/>
      <c r="H252" s="255"/>
      <c r="I252" s="250"/>
      <c r="J252" s="256"/>
      <c r="K252" s="250"/>
      <c r="M252" s="251" t="s">
        <v>331</v>
      </c>
      <c r="O252" s="240"/>
    </row>
    <row r="253" spans="1:15" ht="12.75">
      <c r="A253" s="249"/>
      <c r="B253" s="252"/>
      <c r="C253" s="740" t="s">
        <v>692</v>
      </c>
      <c r="D253" s="741"/>
      <c r="E253" s="253">
        <v>1</v>
      </c>
      <c r="F253" s="663"/>
      <c r="G253" s="254"/>
      <c r="H253" s="255"/>
      <c r="I253" s="250"/>
      <c r="J253" s="256"/>
      <c r="K253" s="250"/>
      <c r="M253" s="251" t="s">
        <v>692</v>
      </c>
      <c r="O253" s="240"/>
    </row>
    <row r="254" spans="1:80" ht="12.75">
      <c r="A254" s="241">
        <v>69</v>
      </c>
      <c r="B254" s="242" t="s">
        <v>793</v>
      </c>
      <c r="C254" s="243" t="s">
        <v>792</v>
      </c>
      <c r="D254" s="244" t="s">
        <v>114</v>
      </c>
      <c r="E254" s="245">
        <v>1</v>
      </c>
      <c r="F254" s="662"/>
      <c r="G254" s="246">
        <f>E254*F254</f>
        <v>0</v>
      </c>
      <c r="H254" s="247">
        <v>0.027</v>
      </c>
      <c r="I254" s="248">
        <f>E254*H254</f>
        <v>0.027</v>
      </c>
      <c r="J254" s="247"/>
      <c r="K254" s="248">
        <f>E254*J254</f>
        <v>0</v>
      </c>
      <c r="O254" s="240">
        <v>2</v>
      </c>
      <c r="AA254" s="213">
        <v>3</v>
      </c>
      <c r="AB254" s="213">
        <v>7</v>
      </c>
      <c r="AC254" s="213">
        <v>611651731</v>
      </c>
      <c r="AZ254" s="213">
        <v>2</v>
      </c>
      <c r="BA254" s="213">
        <f>IF(AZ254=1,G254,0)</f>
        <v>0</v>
      </c>
      <c r="BB254" s="213">
        <f>IF(AZ254=2,G254,0)</f>
        <v>0</v>
      </c>
      <c r="BC254" s="213">
        <f>IF(AZ254=3,G254,0)</f>
        <v>0</v>
      </c>
      <c r="BD254" s="213">
        <f>IF(AZ254=4,G254,0)</f>
        <v>0</v>
      </c>
      <c r="BE254" s="213">
        <f>IF(AZ254=5,G254,0)</f>
        <v>0</v>
      </c>
      <c r="CA254" s="240">
        <v>3</v>
      </c>
      <c r="CB254" s="240">
        <v>7</v>
      </c>
    </row>
    <row r="255" spans="1:15" ht="12.75">
      <c r="A255" s="249"/>
      <c r="B255" s="252"/>
      <c r="C255" s="740" t="s">
        <v>331</v>
      </c>
      <c r="D255" s="741"/>
      <c r="E255" s="253">
        <v>0</v>
      </c>
      <c r="F255" s="663"/>
      <c r="G255" s="254"/>
      <c r="H255" s="255"/>
      <c r="I255" s="250"/>
      <c r="J255" s="256"/>
      <c r="K255" s="250"/>
      <c r="M255" s="251" t="s">
        <v>331</v>
      </c>
      <c r="O255" s="240"/>
    </row>
    <row r="256" spans="1:15" ht="12.75">
      <c r="A256" s="249"/>
      <c r="B256" s="252"/>
      <c r="C256" s="740" t="s">
        <v>691</v>
      </c>
      <c r="D256" s="741"/>
      <c r="E256" s="253">
        <v>1</v>
      </c>
      <c r="F256" s="663"/>
      <c r="G256" s="254"/>
      <c r="H256" s="255"/>
      <c r="I256" s="250"/>
      <c r="J256" s="256"/>
      <c r="K256" s="250"/>
      <c r="M256" s="251" t="s">
        <v>691</v>
      </c>
      <c r="O256" s="240"/>
    </row>
    <row r="257" spans="1:80" ht="12.75">
      <c r="A257" s="241">
        <v>70</v>
      </c>
      <c r="B257" s="242" t="s">
        <v>794</v>
      </c>
      <c r="C257" s="243" t="s">
        <v>795</v>
      </c>
      <c r="D257" s="244" t="s">
        <v>114</v>
      </c>
      <c r="E257" s="245">
        <v>1</v>
      </c>
      <c r="F257" s="662"/>
      <c r="G257" s="246">
        <f>E257*F257</f>
        <v>0</v>
      </c>
      <c r="H257" s="247">
        <v>0.047</v>
      </c>
      <c r="I257" s="248">
        <f>E257*H257</f>
        <v>0.047</v>
      </c>
      <c r="J257" s="247"/>
      <c r="K257" s="248">
        <f>E257*J257</f>
        <v>0</v>
      </c>
      <c r="O257" s="240">
        <v>2</v>
      </c>
      <c r="AA257" s="213">
        <v>3</v>
      </c>
      <c r="AB257" s="213">
        <v>7</v>
      </c>
      <c r="AC257" s="213">
        <v>6116517512</v>
      </c>
      <c r="AZ257" s="213">
        <v>2</v>
      </c>
      <c r="BA257" s="213">
        <f>IF(AZ257=1,G257,0)</f>
        <v>0</v>
      </c>
      <c r="BB257" s="213">
        <f>IF(AZ257=2,G257,0)</f>
        <v>0</v>
      </c>
      <c r="BC257" s="213">
        <f>IF(AZ257=3,G257,0)</f>
        <v>0</v>
      </c>
      <c r="BD257" s="213">
        <f>IF(AZ257=4,G257,0)</f>
        <v>0</v>
      </c>
      <c r="BE257" s="213">
        <f>IF(AZ257=5,G257,0)</f>
        <v>0</v>
      </c>
      <c r="CA257" s="240">
        <v>3</v>
      </c>
      <c r="CB257" s="240">
        <v>7</v>
      </c>
    </row>
    <row r="258" spans="1:15" ht="12.75">
      <c r="A258" s="249"/>
      <c r="B258" s="252"/>
      <c r="C258" s="740" t="s">
        <v>331</v>
      </c>
      <c r="D258" s="741"/>
      <c r="E258" s="253">
        <v>0</v>
      </c>
      <c r="F258" s="663"/>
      <c r="G258" s="254"/>
      <c r="H258" s="255"/>
      <c r="I258" s="250"/>
      <c r="J258" s="256"/>
      <c r="K258" s="250"/>
      <c r="M258" s="251" t="s">
        <v>331</v>
      </c>
      <c r="O258" s="240"/>
    </row>
    <row r="259" spans="1:15" ht="12.75">
      <c r="A259" s="249"/>
      <c r="B259" s="252"/>
      <c r="C259" s="740" t="s">
        <v>695</v>
      </c>
      <c r="D259" s="741"/>
      <c r="E259" s="253">
        <v>1</v>
      </c>
      <c r="F259" s="663"/>
      <c r="G259" s="254"/>
      <c r="H259" s="255"/>
      <c r="I259" s="250"/>
      <c r="J259" s="256"/>
      <c r="K259" s="250"/>
      <c r="M259" s="251" t="s">
        <v>695</v>
      </c>
      <c r="O259" s="240"/>
    </row>
    <row r="260" spans="1:80" ht="12.75">
      <c r="A260" s="241">
        <v>71</v>
      </c>
      <c r="B260" s="242" t="s">
        <v>796</v>
      </c>
      <c r="C260" s="243" t="s">
        <v>797</v>
      </c>
      <c r="D260" s="244" t="s">
        <v>246</v>
      </c>
      <c r="E260" s="245">
        <v>0.10325</v>
      </c>
      <c r="F260" s="662"/>
      <c r="G260" s="246">
        <f>E260*F260</f>
        <v>0</v>
      </c>
      <c r="H260" s="247">
        <v>0</v>
      </c>
      <c r="I260" s="248">
        <f>E260*H260</f>
        <v>0</v>
      </c>
      <c r="J260" s="247"/>
      <c r="K260" s="248">
        <f>E260*J260</f>
        <v>0</v>
      </c>
      <c r="O260" s="240">
        <v>2</v>
      </c>
      <c r="AA260" s="213">
        <v>7</v>
      </c>
      <c r="AB260" s="213">
        <v>1001</v>
      </c>
      <c r="AC260" s="213">
        <v>5</v>
      </c>
      <c r="AZ260" s="213">
        <v>2</v>
      </c>
      <c r="BA260" s="213">
        <f>IF(AZ260=1,G260,0)</f>
        <v>0</v>
      </c>
      <c r="BB260" s="213">
        <f>IF(AZ260=2,G260,0)</f>
        <v>0</v>
      </c>
      <c r="BC260" s="213">
        <f>IF(AZ260=3,G260,0)</f>
        <v>0</v>
      </c>
      <c r="BD260" s="213">
        <f>IF(AZ260=4,G260,0)</f>
        <v>0</v>
      </c>
      <c r="BE260" s="213">
        <f>IF(AZ260=5,G260,0)</f>
        <v>0</v>
      </c>
      <c r="CA260" s="240">
        <v>7</v>
      </c>
      <c r="CB260" s="240">
        <v>1001</v>
      </c>
    </row>
    <row r="261" spans="1:57" ht="12.75">
      <c r="A261" s="257"/>
      <c r="B261" s="258" t="s">
        <v>102</v>
      </c>
      <c r="C261" s="259" t="s">
        <v>462</v>
      </c>
      <c r="D261" s="260"/>
      <c r="E261" s="261"/>
      <c r="F261" s="664"/>
      <c r="G261" s="263">
        <f>SUM(G233:G260)</f>
        <v>0</v>
      </c>
      <c r="H261" s="264"/>
      <c r="I261" s="265">
        <f>SUM(I233:I260)</f>
        <v>0.10325</v>
      </c>
      <c r="J261" s="264"/>
      <c r="K261" s="265">
        <f>SUM(K233:K260)</f>
        <v>0</v>
      </c>
      <c r="O261" s="240">
        <v>4</v>
      </c>
      <c r="BA261" s="266">
        <f>SUM(BA233:BA260)</f>
        <v>0</v>
      </c>
      <c r="BB261" s="266">
        <f>SUM(BB233:BB260)</f>
        <v>0</v>
      </c>
      <c r="BC261" s="266">
        <f>SUM(BC233:BC260)</f>
        <v>0</v>
      </c>
      <c r="BD261" s="266">
        <f>SUM(BD233:BD260)</f>
        <v>0</v>
      </c>
      <c r="BE261" s="266">
        <f>SUM(BE233:BE260)</f>
        <v>0</v>
      </c>
    </row>
    <row r="262" spans="1:15" ht="12.75">
      <c r="A262" s="230" t="s">
        <v>98</v>
      </c>
      <c r="B262" s="231" t="s">
        <v>798</v>
      </c>
      <c r="C262" s="232" t="s">
        <v>799</v>
      </c>
      <c r="D262" s="233"/>
      <c r="E262" s="234"/>
      <c r="F262" s="665"/>
      <c r="G262" s="235"/>
      <c r="H262" s="236"/>
      <c r="I262" s="237"/>
      <c r="J262" s="238"/>
      <c r="K262" s="239"/>
      <c r="O262" s="240">
        <v>1</v>
      </c>
    </row>
    <row r="263" spans="1:80" ht="22.5">
      <c r="A263" s="241">
        <v>72</v>
      </c>
      <c r="B263" s="242" t="s">
        <v>801</v>
      </c>
      <c r="C263" s="243" t="s">
        <v>802</v>
      </c>
      <c r="D263" s="244" t="s">
        <v>151</v>
      </c>
      <c r="E263" s="245">
        <v>12.69</v>
      </c>
      <c r="F263" s="662"/>
      <c r="G263" s="246">
        <f>E263*F263</f>
        <v>0</v>
      </c>
      <c r="H263" s="247">
        <v>0</v>
      </c>
      <c r="I263" s="248">
        <f>E263*H263</f>
        <v>0</v>
      </c>
      <c r="J263" s="247"/>
      <c r="K263" s="248">
        <f>E263*J263</f>
        <v>0</v>
      </c>
      <c r="O263" s="240">
        <v>2</v>
      </c>
      <c r="AA263" s="213">
        <v>12</v>
      </c>
      <c r="AB263" s="213">
        <v>0</v>
      </c>
      <c r="AC263" s="213">
        <v>191</v>
      </c>
      <c r="AZ263" s="213">
        <v>2</v>
      </c>
      <c r="BA263" s="213">
        <f>IF(AZ263=1,G263,0)</f>
        <v>0</v>
      </c>
      <c r="BB263" s="213">
        <f>IF(AZ263=2,G263,0)</f>
        <v>0</v>
      </c>
      <c r="BC263" s="213">
        <f>IF(AZ263=3,G263,0)</f>
        <v>0</v>
      </c>
      <c r="BD263" s="213">
        <f>IF(AZ263=4,G263,0)</f>
        <v>0</v>
      </c>
      <c r="BE263" s="213">
        <f>IF(AZ263=5,G263,0)</f>
        <v>0</v>
      </c>
      <c r="CA263" s="240">
        <v>12</v>
      </c>
      <c r="CB263" s="240">
        <v>0</v>
      </c>
    </row>
    <row r="264" spans="1:15" ht="12.75">
      <c r="A264" s="249"/>
      <c r="B264" s="252"/>
      <c r="C264" s="740" t="s">
        <v>331</v>
      </c>
      <c r="D264" s="741"/>
      <c r="E264" s="253">
        <v>0</v>
      </c>
      <c r="F264" s="663"/>
      <c r="G264" s="254"/>
      <c r="H264" s="255"/>
      <c r="I264" s="250"/>
      <c r="J264" s="256"/>
      <c r="K264" s="250"/>
      <c r="M264" s="251" t="s">
        <v>331</v>
      </c>
      <c r="O264" s="240"/>
    </row>
    <row r="265" spans="1:15" ht="12.75">
      <c r="A265" s="249"/>
      <c r="B265" s="252"/>
      <c r="C265" s="740" t="s">
        <v>803</v>
      </c>
      <c r="D265" s="741"/>
      <c r="E265" s="253">
        <v>12.69</v>
      </c>
      <c r="F265" s="663"/>
      <c r="G265" s="254"/>
      <c r="H265" s="255"/>
      <c r="I265" s="250"/>
      <c r="J265" s="256"/>
      <c r="K265" s="250"/>
      <c r="M265" s="251" t="s">
        <v>803</v>
      </c>
      <c r="O265" s="240"/>
    </row>
    <row r="266" spans="1:57" ht="12.75">
      <c r="A266" s="257"/>
      <c r="B266" s="258" t="s">
        <v>102</v>
      </c>
      <c r="C266" s="259" t="s">
        <v>800</v>
      </c>
      <c r="D266" s="260"/>
      <c r="E266" s="261"/>
      <c r="F266" s="664"/>
      <c r="G266" s="263">
        <f>SUM(G262:G265)</f>
        <v>0</v>
      </c>
      <c r="H266" s="264"/>
      <c r="I266" s="265">
        <f>SUM(I262:I265)</f>
        <v>0</v>
      </c>
      <c r="J266" s="264"/>
      <c r="K266" s="265">
        <f>SUM(K262:K265)</f>
        <v>0</v>
      </c>
      <c r="O266" s="240">
        <v>4</v>
      </c>
      <c r="BA266" s="266">
        <f>SUM(BA262:BA265)</f>
        <v>0</v>
      </c>
      <c r="BB266" s="266">
        <f>SUM(BB262:BB265)</f>
        <v>0</v>
      </c>
      <c r="BC266" s="266">
        <f>SUM(BC262:BC265)</f>
        <v>0</v>
      </c>
      <c r="BD266" s="266">
        <f>SUM(BD262:BD265)</f>
        <v>0</v>
      </c>
      <c r="BE266" s="266">
        <f>SUM(BE262:BE265)</f>
        <v>0</v>
      </c>
    </row>
    <row r="267" spans="1:15" ht="12.75">
      <c r="A267" s="230" t="s">
        <v>98</v>
      </c>
      <c r="B267" s="231" t="s">
        <v>497</v>
      </c>
      <c r="C267" s="232" t="s">
        <v>498</v>
      </c>
      <c r="D267" s="233"/>
      <c r="E267" s="234"/>
      <c r="F267" s="665"/>
      <c r="G267" s="235"/>
      <c r="H267" s="236"/>
      <c r="I267" s="237"/>
      <c r="J267" s="238"/>
      <c r="K267" s="239"/>
      <c r="O267" s="240">
        <v>1</v>
      </c>
    </row>
    <row r="268" spans="1:80" ht="12.75">
      <c r="A268" s="241">
        <v>73</v>
      </c>
      <c r="B268" s="242" t="s">
        <v>630</v>
      </c>
      <c r="C268" s="243" t="s">
        <v>631</v>
      </c>
      <c r="D268" s="244" t="s">
        <v>114</v>
      </c>
      <c r="E268" s="245">
        <v>3</v>
      </c>
      <c r="F268" s="662"/>
      <c r="G268" s="246">
        <f>E268*F268</f>
        <v>0</v>
      </c>
      <c r="H268" s="247">
        <v>0.00024</v>
      </c>
      <c r="I268" s="248">
        <f>E268*H268</f>
        <v>0.00072</v>
      </c>
      <c r="J268" s="247">
        <v>0</v>
      </c>
      <c r="K268" s="248">
        <f>E268*J268</f>
        <v>0</v>
      </c>
      <c r="O268" s="240">
        <v>2</v>
      </c>
      <c r="AA268" s="213">
        <v>1</v>
      </c>
      <c r="AB268" s="213">
        <v>7</v>
      </c>
      <c r="AC268" s="213">
        <v>7</v>
      </c>
      <c r="AZ268" s="213">
        <v>2</v>
      </c>
      <c r="BA268" s="213">
        <f>IF(AZ268=1,G268,0)</f>
        <v>0</v>
      </c>
      <c r="BB268" s="213">
        <f>IF(AZ268=2,G268,0)</f>
        <v>0</v>
      </c>
      <c r="BC268" s="213">
        <f>IF(AZ268=3,G268,0)</f>
        <v>0</v>
      </c>
      <c r="BD268" s="213">
        <f>IF(AZ268=4,G268,0)</f>
        <v>0</v>
      </c>
      <c r="BE268" s="213">
        <f>IF(AZ268=5,G268,0)</f>
        <v>0</v>
      </c>
      <c r="CA268" s="240">
        <v>1</v>
      </c>
      <c r="CB268" s="240">
        <v>7</v>
      </c>
    </row>
    <row r="269" spans="1:15" ht="12.75">
      <c r="A269" s="249"/>
      <c r="B269" s="252"/>
      <c r="C269" s="740" t="s">
        <v>331</v>
      </c>
      <c r="D269" s="741"/>
      <c r="E269" s="253">
        <v>0</v>
      </c>
      <c r="F269" s="663"/>
      <c r="G269" s="254"/>
      <c r="H269" s="255"/>
      <c r="I269" s="250"/>
      <c r="J269" s="256"/>
      <c r="K269" s="250"/>
      <c r="M269" s="251" t="s">
        <v>331</v>
      </c>
      <c r="O269" s="240"/>
    </row>
    <row r="270" spans="1:15" ht="12.75">
      <c r="A270" s="249"/>
      <c r="B270" s="252"/>
      <c r="C270" s="740" t="s">
        <v>691</v>
      </c>
      <c r="D270" s="741"/>
      <c r="E270" s="253">
        <v>1</v>
      </c>
      <c r="F270" s="663"/>
      <c r="G270" s="254"/>
      <c r="H270" s="255"/>
      <c r="I270" s="250"/>
      <c r="J270" s="256"/>
      <c r="K270" s="250"/>
      <c r="M270" s="251" t="s">
        <v>691</v>
      </c>
      <c r="O270" s="240"/>
    </row>
    <row r="271" spans="1:15" ht="12.75">
      <c r="A271" s="249"/>
      <c r="B271" s="252"/>
      <c r="C271" s="740" t="s">
        <v>331</v>
      </c>
      <c r="D271" s="741"/>
      <c r="E271" s="253">
        <v>0</v>
      </c>
      <c r="F271" s="663"/>
      <c r="G271" s="254"/>
      <c r="H271" s="255"/>
      <c r="I271" s="250"/>
      <c r="J271" s="256"/>
      <c r="K271" s="250"/>
      <c r="M271" s="251" t="s">
        <v>331</v>
      </c>
      <c r="O271" s="240"/>
    </row>
    <row r="272" spans="1:15" ht="12.75">
      <c r="A272" s="249"/>
      <c r="B272" s="252"/>
      <c r="C272" s="740" t="s">
        <v>804</v>
      </c>
      <c r="D272" s="741"/>
      <c r="E272" s="253">
        <v>2</v>
      </c>
      <c r="F272" s="663"/>
      <c r="G272" s="254"/>
      <c r="H272" s="255"/>
      <c r="I272" s="250"/>
      <c r="J272" s="256"/>
      <c r="K272" s="250"/>
      <c r="M272" s="251" t="s">
        <v>804</v>
      </c>
      <c r="O272" s="240"/>
    </row>
    <row r="273" spans="1:80" ht="12.75">
      <c r="A273" s="241">
        <v>74</v>
      </c>
      <c r="B273" s="242" t="s">
        <v>500</v>
      </c>
      <c r="C273" s="243" t="s">
        <v>501</v>
      </c>
      <c r="D273" s="244" t="s">
        <v>151</v>
      </c>
      <c r="E273" s="245">
        <v>2.2828</v>
      </c>
      <c r="F273" s="662"/>
      <c r="G273" s="246">
        <f>E273*F273</f>
        <v>0</v>
      </c>
      <c r="H273" s="247">
        <v>0.00028</v>
      </c>
      <c r="I273" s="248">
        <f>E273*H273</f>
        <v>0.0006391839999999999</v>
      </c>
      <c r="J273" s="247">
        <v>0</v>
      </c>
      <c r="K273" s="248">
        <f>E273*J273</f>
        <v>0</v>
      </c>
      <c r="O273" s="240">
        <v>2</v>
      </c>
      <c r="AA273" s="213">
        <v>1</v>
      </c>
      <c r="AB273" s="213">
        <v>7</v>
      </c>
      <c r="AC273" s="213">
        <v>7</v>
      </c>
      <c r="AZ273" s="213">
        <v>2</v>
      </c>
      <c r="BA273" s="213">
        <f>IF(AZ273=1,G273,0)</f>
        <v>0</v>
      </c>
      <c r="BB273" s="213">
        <f>IF(AZ273=2,G273,0)</f>
        <v>0</v>
      </c>
      <c r="BC273" s="213">
        <f>IF(AZ273=3,G273,0)</f>
        <v>0</v>
      </c>
      <c r="BD273" s="213">
        <f>IF(AZ273=4,G273,0)</f>
        <v>0</v>
      </c>
      <c r="BE273" s="213">
        <f>IF(AZ273=5,G273,0)</f>
        <v>0</v>
      </c>
      <c r="CA273" s="240">
        <v>1</v>
      </c>
      <c r="CB273" s="240">
        <v>7</v>
      </c>
    </row>
    <row r="274" spans="1:15" ht="12.75">
      <c r="A274" s="249"/>
      <c r="B274" s="252"/>
      <c r="C274" s="740" t="s">
        <v>805</v>
      </c>
      <c r="D274" s="741"/>
      <c r="E274" s="253">
        <v>0</v>
      </c>
      <c r="F274" s="663"/>
      <c r="G274" s="254"/>
      <c r="H274" s="255"/>
      <c r="I274" s="250"/>
      <c r="J274" s="256"/>
      <c r="K274" s="250"/>
      <c r="M274" s="251" t="s">
        <v>805</v>
      </c>
      <c r="O274" s="240"/>
    </row>
    <row r="275" spans="1:15" ht="12.75">
      <c r="A275" s="249"/>
      <c r="B275" s="252"/>
      <c r="C275" s="740" t="s">
        <v>806</v>
      </c>
      <c r="D275" s="741"/>
      <c r="E275" s="253">
        <v>2.2828</v>
      </c>
      <c r="F275" s="663"/>
      <c r="G275" s="254"/>
      <c r="H275" s="255"/>
      <c r="I275" s="250"/>
      <c r="J275" s="256"/>
      <c r="K275" s="250"/>
      <c r="M275" s="251" t="s">
        <v>806</v>
      </c>
      <c r="O275" s="240"/>
    </row>
    <row r="276" spans="1:57" ht="12.75">
      <c r="A276" s="257"/>
      <c r="B276" s="258" t="s">
        <v>102</v>
      </c>
      <c r="C276" s="259" t="s">
        <v>499</v>
      </c>
      <c r="D276" s="260"/>
      <c r="E276" s="261"/>
      <c r="F276" s="664"/>
      <c r="G276" s="263">
        <f>SUM(G267:G275)</f>
        <v>0</v>
      </c>
      <c r="H276" s="264"/>
      <c r="I276" s="265">
        <f>SUM(I267:I275)</f>
        <v>0.0013591839999999998</v>
      </c>
      <c r="J276" s="264"/>
      <c r="K276" s="265">
        <f>SUM(K267:K275)</f>
        <v>0</v>
      </c>
      <c r="O276" s="240">
        <v>4</v>
      </c>
      <c r="BA276" s="266">
        <f>SUM(BA267:BA275)</f>
        <v>0</v>
      </c>
      <c r="BB276" s="266">
        <f>SUM(BB267:BB275)</f>
        <v>0</v>
      </c>
      <c r="BC276" s="266">
        <f>SUM(BC267:BC275)</f>
        <v>0</v>
      </c>
      <c r="BD276" s="266">
        <f>SUM(BD267:BD275)</f>
        <v>0</v>
      </c>
      <c r="BE276" s="266">
        <f>SUM(BE267:BE275)</f>
        <v>0</v>
      </c>
    </row>
    <row r="277" spans="1:15" ht="12.75">
      <c r="A277" s="230" t="s">
        <v>98</v>
      </c>
      <c r="B277" s="231" t="s">
        <v>506</v>
      </c>
      <c r="C277" s="232" t="s">
        <v>507</v>
      </c>
      <c r="D277" s="233"/>
      <c r="E277" s="234"/>
      <c r="F277" s="665"/>
      <c r="G277" s="235"/>
      <c r="H277" s="236"/>
      <c r="I277" s="237"/>
      <c r="J277" s="238"/>
      <c r="K277" s="239"/>
      <c r="O277" s="240">
        <v>1</v>
      </c>
    </row>
    <row r="278" spans="1:80" ht="12.75">
      <c r="A278" s="241">
        <v>75</v>
      </c>
      <c r="B278" s="242" t="s">
        <v>509</v>
      </c>
      <c r="C278" s="243" t="s">
        <v>510</v>
      </c>
      <c r="D278" s="244" t="s">
        <v>151</v>
      </c>
      <c r="E278" s="245">
        <v>45.4852</v>
      </c>
      <c r="F278" s="662"/>
      <c r="G278" s="246">
        <f>E278*F278</f>
        <v>0</v>
      </c>
      <c r="H278" s="247">
        <v>0.00017</v>
      </c>
      <c r="I278" s="248">
        <f>E278*H278</f>
        <v>0.007732484</v>
      </c>
      <c r="J278" s="247">
        <v>0</v>
      </c>
      <c r="K278" s="248">
        <f>E278*J278</f>
        <v>0</v>
      </c>
      <c r="O278" s="240">
        <v>2</v>
      </c>
      <c r="AA278" s="213">
        <v>1</v>
      </c>
      <c r="AB278" s="213">
        <v>7</v>
      </c>
      <c r="AC278" s="213">
        <v>7</v>
      </c>
      <c r="AZ278" s="213">
        <v>2</v>
      </c>
      <c r="BA278" s="213">
        <f>IF(AZ278=1,G278,0)</f>
        <v>0</v>
      </c>
      <c r="BB278" s="213">
        <f>IF(AZ278=2,G278,0)</f>
        <v>0</v>
      </c>
      <c r="BC278" s="213">
        <f>IF(AZ278=3,G278,0)</f>
        <v>0</v>
      </c>
      <c r="BD278" s="213">
        <f>IF(AZ278=4,G278,0)</f>
        <v>0</v>
      </c>
      <c r="BE278" s="213">
        <f>IF(AZ278=5,G278,0)</f>
        <v>0</v>
      </c>
      <c r="CA278" s="240">
        <v>1</v>
      </c>
      <c r="CB278" s="240">
        <v>7</v>
      </c>
    </row>
    <row r="279" spans="1:15" ht="12.75">
      <c r="A279" s="249"/>
      <c r="B279" s="252"/>
      <c r="C279" s="740" t="s">
        <v>807</v>
      </c>
      <c r="D279" s="741"/>
      <c r="E279" s="253">
        <v>10.3852</v>
      </c>
      <c r="F279" s="663"/>
      <c r="G279" s="254"/>
      <c r="H279" s="255"/>
      <c r="I279" s="250"/>
      <c r="J279" s="256"/>
      <c r="K279" s="250"/>
      <c r="M279" s="251" t="s">
        <v>807</v>
      </c>
      <c r="O279" s="240"/>
    </row>
    <row r="280" spans="1:15" ht="12.75">
      <c r="A280" s="249"/>
      <c r="B280" s="252"/>
      <c r="C280" s="740" t="s">
        <v>331</v>
      </c>
      <c r="D280" s="741"/>
      <c r="E280" s="253">
        <v>0</v>
      </c>
      <c r="F280" s="663"/>
      <c r="G280" s="254"/>
      <c r="H280" s="255"/>
      <c r="I280" s="250"/>
      <c r="J280" s="256"/>
      <c r="K280" s="250"/>
      <c r="M280" s="251" t="s">
        <v>331</v>
      </c>
      <c r="O280" s="240"/>
    </row>
    <row r="281" spans="1:15" ht="12.75">
      <c r="A281" s="249"/>
      <c r="B281" s="252"/>
      <c r="C281" s="740" t="s">
        <v>808</v>
      </c>
      <c r="D281" s="741"/>
      <c r="E281" s="253">
        <v>4.5</v>
      </c>
      <c r="F281" s="663"/>
      <c r="G281" s="254"/>
      <c r="H281" s="255"/>
      <c r="I281" s="250"/>
      <c r="J281" s="256"/>
      <c r="K281" s="250"/>
      <c r="M281" s="251" t="s">
        <v>808</v>
      </c>
      <c r="O281" s="240"/>
    </row>
    <row r="282" spans="1:15" ht="12.75">
      <c r="A282" s="249"/>
      <c r="B282" s="252"/>
      <c r="C282" s="740" t="s">
        <v>677</v>
      </c>
      <c r="D282" s="741"/>
      <c r="E282" s="253">
        <v>30.6</v>
      </c>
      <c r="F282" s="663"/>
      <c r="G282" s="254"/>
      <c r="H282" s="255"/>
      <c r="I282" s="250"/>
      <c r="J282" s="256"/>
      <c r="K282" s="250"/>
      <c r="M282" s="251" t="s">
        <v>677</v>
      </c>
      <c r="O282" s="240"/>
    </row>
    <row r="283" spans="1:80" ht="12.75">
      <c r="A283" s="241">
        <v>76</v>
      </c>
      <c r="B283" s="242" t="s">
        <v>513</v>
      </c>
      <c r="C283" s="243" t="s">
        <v>514</v>
      </c>
      <c r="D283" s="244" t="s">
        <v>151</v>
      </c>
      <c r="E283" s="245">
        <v>45.4852</v>
      </c>
      <c r="F283" s="662"/>
      <c r="G283" s="246">
        <f>E283*F283</f>
        <v>0</v>
      </c>
      <c r="H283" s="247">
        <v>0.00048</v>
      </c>
      <c r="I283" s="248">
        <f>E283*H283</f>
        <v>0.021832896</v>
      </c>
      <c r="J283" s="247">
        <v>0</v>
      </c>
      <c r="K283" s="248">
        <f>E283*J283</f>
        <v>0</v>
      </c>
      <c r="O283" s="240">
        <v>2</v>
      </c>
      <c r="AA283" s="213">
        <v>1</v>
      </c>
      <c r="AB283" s="213">
        <v>7</v>
      </c>
      <c r="AC283" s="213">
        <v>7</v>
      </c>
      <c r="AZ283" s="213">
        <v>2</v>
      </c>
      <c r="BA283" s="213">
        <f>IF(AZ283=1,G283,0)</f>
        <v>0</v>
      </c>
      <c r="BB283" s="213">
        <f>IF(AZ283=2,G283,0)</f>
        <v>0</v>
      </c>
      <c r="BC283" s="213">
        <f>IF(AZ283=3,G283,0)</f>
        <v>0</v>
      </c>
      <c r="BD283" s="213">
        <f>IF(AZ283=4,G283,0)</f>
        <v>0</v>
      </c>
      <c r="BE283" s="213">
        <f>IF(AZ283=5,G283,0)</f>
        <v>0</v>
      </c>
      <c r="CA283" s="240">
        <v>1</v>
      </c>
      <c r="CB283" s="240">
        <v>7</v>
      </c>
    </row>
    <row r="284" spans="1:15" ht="12.75">
      <c r="A284" s="249"/>
      <c r="B284" s="252"/>
      <c r="C284" s="740" t="s">
        <v>807</v>
      </c>
      <c r="D284" s="741"/>
      <c r="E284" s="253">
        <v>10.3852</v>
      </c>
      <c r="F284" s="663"/>
      <c r="G284" s="254"/>
      <c r="H284" s="255"/>
      <c r="I284" s="250"/>
      <c r="J284" s="256"/>
      <c r="K284" s="250"/>
      <c r="M284" s="251" t="s">
        <v>807</v>
      </c>
      <c r="O284" s="240"/>
    </row>
    <row r="285" spans="1:15" ht="12.75">
      <c r="A285" s="249"/>
      <c r="B285" s="252"/>
      <c r="C285" s="740" t="s">
        <v>331</v>
      </c>
      <c r="D285" s="741"/>
      <c r="E285" s="253">
        <v>0</v>
      </c>
      <c r="F285" s="663"/>
      <c r="G285" s="254"/>
      <c r="H285" s="255"/>
      <c r="I285" s="250"/>
      <c r="J285" s="256"/>
      <c r="K285" s="250"/>
      <c r="M285" s="251" t="s">
        <v>331</v>
      </c>
      <c r="O285" s="240"/>
    </row>
    <row r="286" spans="1:15" ht="12.75">
      <c r="A286" s="249"/>
      <c r="B286" s="252"/>
      <c r="C286" s="740" t="s">
        <v>808</v>
      </c>
      <c r="D286" s="741"/>
      <c r="E286" s="253">
        <v>4.5</v>
      </c>
      <c r="F286" s="663"/>
      <c r="G286" s="254"/>
      <c r="H286" s="255"/>
      <c r="I286" s="250"/>
      <c r="J286" s="256"/>
      <c r="K286" s="250"/>
      <c r="M286" s="251" t="s">
        <v>808</v>
      </c>
      <c r="O286" s="240"/>
    </row>
    <row r="287" spans="1:15" ht="12.75">
      <c r="A287" s="249"/>
      <c r="B287" s="252"/>
      <c r="C287" s="740" t="s">
        <v>677</v>
      </c>
      <c r="D287" s="741"/>
      <c r="E287" s="253">
        <v>30.6</v>
      </c>
      <c r="F287" s="663"/>
      <c r="G287" s="254"/>
      <c r="H287" s="255"/>
      <c r="I287" s="250"/>
      <c r="J287" s="256"/>
      <c r="K287" s="250"/>
      <c r="M287" s="251" t="s">
        <v>677</v>
      </c>
      <c r="O287" s="240"/>
    </row>
    <row r="288" spans="1:80" ht="12.75">
      <c r="A288" s="241">
        <v>77</v>
      </c>
      <c r="B288" s="242" t="s">
        <v>515</v>
      </c>
      <c r="C288" s="243" t="s">
        <v>516</v>
      </c>
      <c r="D288" s="244" t="s">
        <v>151</v>
      </c>
      <c r="E288" s="245">
        <v>60</v>
      </c>
      <c r="F288" s="662"/>
      <c r="G288" s="246">
        <f>E288*F288</f>
        <v>0</v>
      </c>
      <c r="H288" s="247">
        <v>0.00026</v>
      </c>
      <c r="I288" s="248">
        <f>E288*H288</f>
        <v>0.0156</v>
      </c>
      <c r="J288" s="247">
        <v>0</v>
      </c>
      <c r="K288" s="248">
        <f>E288*J288</f>
        <v>0</v>
      </c>
      <c r="O288" s="240">
        <v>2</v>
      </c>
      <c r="AA288" s="213">
        <v>2</v>
      </c>
      <c r="AB288" s="213">
        <v>7</v>
      </c>
      <c r="AC288" s="213">
        <v>7</v>
      </c>
      <c r="AZ288" s="213">
        <v>2</v>
      </c>
      <c r="BA288" s="213">
        <f>IF(AZ288=1,G288,0)</f>
        <v>0</v>
      </c>
      <c r="BB288" s="213">
        <f>IF(AZ288=2,G288,0)</f>
        <v>0</v>
      </c>
      <c r="BC288" s="213">
        <f>IF(AZ288=3,G288,0)</f>
        <v>0</v>
      </c>
      <c r="BD288" s="213">
        <f>IF(AZ288=4,G288,0)</f>
        <v>0</v>
      </c>
      <c r="BE288" s="213">
        <f>IF(AZ288=5,G288,0)</f>
        <v>0</v>
      </c>
      <c r="CA288" s="240">
        <v>2</v>
      </c>
      <c r="CB288" s="240">
        <v>7</v>
      </c>
    </row>
    <row r="289" spans="1:15" ht="12.75">
      <c r="A289" s="249"/>
      <c r="B289" s="252"/>
      <c r="C289" s="740" t="s">
        <v>809</v>
      </c>
      <c r="D289" s="741"/>
      <c r="E289" s="253">
        <v>60</v>
      </c>
      <c r="F289" s="663"/>
      <c r="G289" s="254"/>
      <c r="H289" s="255"/>
      <c r="I289" s="250"/>
      <c r="J289" s="256"/>
      <c r="K289" s="250"/>
      <c r="M289" s="251" t="s">
        <v>809</v>
      </c>
      <c r="O289" s="240"/>
    </row>
    <row r="290" spans="1:57" ht="12.75">
      <c r="A290" s="257"/>
      <c r="B290" s="258" t="s">
        <v>102</v>
      </c>
      <c r="C290" s="259" t="s">
        <v>508</v>
      </c>
      <c r="D290" s="260"/>
      <c r="E290" s="261"/>
      <c r="F290" s="664"/>
      <c r="G290" s="263">
        <f>SUM(G277:G289)</f>
        <v>0</v>
      </c>
      <c r="H290" s="264"/>
      <c r="I290" s="265">
        <f>SUM(I277:I289)</f>
        <v>0.045165380000000005</v>
      </c>
      <c r="J290" s="264"/>
      <c r="K290" s="265">
        <f>SUM(K277:K289)</f>
        <v>0</v>
      </c>
      <c r="O290" s="240">
        <v>4</v>
      </c>
      <c r="BA290" s="266">
        <f>SUM(BA277:BA289)</f>
        <v>0</v>
      </c>
      <c r="BB290" s="266">
        <f>SUM(BB277:BB289)</f>
        <v>0</v>
      </c>
      <c r="BC290" s="266">
        <f>SUM(BC277:BC289)</f>
        <v>0</v>
      </c>
      <c r="BD290" s="266">
        <f>SUM(BD277:BD289)</f>
        <v>0</v>
      </c>
      <c r="BE290" s="266">
        <f>SUM(BE277:BE289)</f>
        <v>0</v>
      </c>
    </row>
    <row r="291" spans="1:15" ht="12.75">
      <c r="A291" s="230" t="s">
        <v>98</v>
      </c>
      <c r="B291" s="231" t="s">
        <v>299</v>
      </c>
      <c r="C291" s="232" t="s">
        <v>300</v>
      </c>
      <c r="D291" s="233"/>
      <c r="E291" s="234"/>
      <c r="F291" s="665"/>
      <c r="G291" s="235"/>
      <c r="H291" s="236"/>
      <c r="I291" s="237"/>
      <c r="J291" s="238"/>
      <c r="K291" s="239"/>
      <c r="O291" s="240">
        <v>1</v>
      </c>
    </row>
    <row r="292" spans="1:80" ht="12.75">
      <c r="A292" s="241">
        <v>78</v>
      </c>
      <c r="B292" s="242" t="s">
        <v>810</v>
      </c>
      <c r="C292" s="243" t="s">
        <v>811</v>
      </c>
      <c r="D292" s="244" t="s">
        <v>151</v>
      </c>
      <c r="E292" s="245">
        <v>3.8834</v>
      </c>
      <c r="F292" s="662"/>
      <c r="G292" s="246">
        <f>E292*F292</f>
        <v>0</v>
      </c>
      <c r="H292" s="247">
        <v>0</v>
      </c>
      <c r="I292" s="248">
        <f>E292*H292</f>
        <v>0</v>
      </c>
      <c r="J292" s="247"/>
      <c r="K292" s="248">
        <f>E292*J292</f>
        <v>0</v>
      </c>
      <c r="O292" s="240">
        <v>2</v>
      </c>
      <c r="AA292" s="213">
        <v>12</v>
      </c>
      <c r="AB292" s="213">
        <v>0</v>
      </c>
      <c r="AC292" s="213">
        <v>202</v>
      </c>
      <c r="AZ292" s="213">
        <v>4</v>
      </c>
      <c r="BA292" s="213">
        <f>IF(AZ292=1,G292,0)</f>
        <v>0</v>
      </c>
      <c r="BB292" s="213">
        <f>IF(AZ292=2,G292,0)</f>
        <v>0</v>
      </c>
      <c r="BC292" s="213">
        <f>IF(AZ292=3,G292,0)</f>
        <v>0</v>
      </c>
      <c r="BD292" s="213">
        <f>IF(AZ292=4,G292,0)</f>
        <v>0</v>
      </c>
      <c r="BE292" s="213">
        <f>IF(AZ292=5,G292,0)</f>
        <v>0</v>
      </c>
      <c r="CA292" s="240">
        <v>12</v>
      </c>
      <c r="CB292" s="240">
        <v>0</v>
      </c>
    </row>
    <row r="293" spans="1:15" ht="12.75">
      <c r="A293" s="249"/>
      <c r="B293" s="252"/>
      <c r="C293" s="740" t="s">
        <v>331</v>
      </c>
      <c r="D293" s="741"/>
      <c r="E293" s="253">
        <v>0</v>
      </c>
      <c r="F293" s="663"/>
      <c r="G293" s="254"/>
      <c r="H293" s="255"/>
      <c r="I293" s="250"/>
      <c r="J293" s="256"/>
      <c r="K293" s="250"/>
      <c r="M293" s="251" t="s">
        <v>331</v>
      </c>
      <c r="O293" s="240"/>
    </row>
    <row r="294" spans="1:15" ht="12.75">
      <c r="A294" s="249"/>
      <c r="B294" s="252"/>
      <c r="C294" s="740" t="s">
        <v>675</v>
      </c>
      <c r="D294" s="741"/>
      <c r="E294" s="253">
        <v>1</v>
      </c>
      <c r="F294" s="663"/>
      <c r="G294" s="254"/>
      <c r="H294" s="255"/>
      <c r="I294" s="250"/>
      <c r="J294" s="256"/>
      <c r="K294" s="250"/>
      <c r="M294" s="251" t="s">
        <v>675</v>
      </c>
      <c r="O294" s="240"/>
    </row>
    <row r="295" spans="1:15" ht="12.75">
      <c r="A295" s="249"/>
      <c r="B295" s="252"/>
      <c r="C295" s="740" t="s">
        <v>765</v>
      </c>
      <c r="D295" s="741"/>
      <c r="E295" s="253">
        <v>2.8834</v>
      </c>
      <c r="F295" s="663"/>
      <c r="G295" s="254"/>
      <c r="H295" s="255"/>
      <c r="I295" s="250"/>
      <c r="J295" s="256"/>
      <c r="K295" s="250"/>
      <c r="M295" s="251" t="s">
        <v>765</v>
      </c>
      <c r="O295" s="240"/>
    </row>
    <row r="296" spans="1:57" ht="12.75">
      <c r="A296" s="257"/>
      <c r="B296" s="258" t="s">
        <v>102</v>
      </c>
      <c r="C296" s="259" t="s">
        <v>301</v>
      </c>
      <c r="D296" s="260"/>
      <c r="E296" s="261"/>
      <c r="F296" s="664"/>
      <c r="G296" s="263">
        <f>SUM(G291:G295)</f>
        <v>0</v>
      </c>
      <c r="H296" s="264"/>
      <c r="I296" s="265">
        <f>SUM(I291:I295)</f>
        <v>0</v>
      </c>
      <c r="J296" s="264"/>
      <c r="K296" s="265">
        <f>SUM(K291:K295)</f>
        <v>0</v>
      </c>
      <c r="O296" s="240">
        <v>4</v>
      </c>
      <c r="BA296" s="266">
        <f>SUM(BA291:BA295)</f>
        <v>0</v>
      </c>
      <c r="BB296" s="266">
        <f>SUM(BB291:BB295)</f>
        <v>0</v>
      </c>
      <c r="BC296" s="266">
        <f>SUM(BC291:BC295)</f>
        <v>0</v>
      </c>
      <c r="BD296" s="266">
        <f>SUM(BD291:BD295)</f>
        <v>0</v>
      </c>
      <c r="BE296" s="266">
        <f>SUM(BE291:BE295)</f>
        <v>0</v>
      </c>
    </row>
    <row r="297" spans="1:15" ht="12.75">
      <c r="A297" s="230" t="s">
        <v>98</v>
      </c>
      <c r="B297" s="231" t="s">
        <v>273</v>
      </c>
      <c r="C297" s="232" t="s">
        <v>274</v>
      </c>
      <c r="D297" s="233"/>
      <c r="E297" s="234"/>
      <c r="F297" s="665"/>
      <c r="G297" s="235"/>
      <c r="H297" s="236"/>
      <c r="I297" s="237"/>
      <c r="J297" s="238"/>
      <c r="K297" s="239"/>
      <c r="O297" s="240">
        <v>1</v>
      </c>
    </row>
    <row r="298" spans="1:80" ht="12.75">
      <c r="A298" s="241">
        <v>79</v>
      </c>
      <c r="B298" s="242" t="s">
        <v>521</v>
      </c>
      <c r="C298" s="243" t="s">
        <v>522</v>
      </c>
      <c r="D298" s="244" t="s">
        <v>246</v>
      </c>
      <c r="E298" s="245">
        <v>21.62046</v>
      </c>
      <c r="F298" s="662"/>
      <c r="G298" s="246">
        <f aca="true" t="shared" si="0" ref="G298:G304">E298*F298</f>
        <v>0</v>
      </c>
      <c r="H298" s="247">
        <v>0</v>
      </c>
      <c r="I298" s="248">
        <f aca="true" t="shared" si="1" ref="I298:I304">E298*H298</f>
        <v>0</v>
      </c>
      <c r="J298" s="247"/>
      <c r="K298" s="248">
        <f aca="true" t="shared" si="2" ref="K298:K304">E298*J298</f>
        <v>0</v>
      </c>
      <c r="O298" s="240">
        <v>2</v>
      </c>
      <c r="AA298" s="213">
        <v>8</v>
      </c>
      <c r="AB298" s="213">
        <v>0</v>
      </c>
      <c r="AC298" s="213">
        <v>3</v>
      </c>
      <c r="AZ298" s="213">
        <v>1</v>
      </c>
      <c r="BA298" s="213">
        <f aca="true" t="shared" si="3" ref="BA298:BA304">IF(AZ298=1,G298,0)</f>
        <v>0</v>
      </c>
      <c r="BB298" s="213">
        <f aca="true" t="shared" si="4" ref="BB298:BB304">IF(AZ298=2,G298,0)</f>
        <v>0</v>
      </c>
      <c r="BC298" s="213">
        <f aca="true" t="shared" si="5" ref="BC298:BC304">IF(AZ298=3,G298,0)</f>
        <v>0</v>
      </c>
      <c r="BD298" s="213">
        <f aca="true" t="shared" si="6" ref="BD298:BD304">IF(AZ298=4,G298,0)</f>
        <v>0</v>
      </c>
      <c r="BE298" s="213">
        <f aca="true" t="shared" si="7" ref="BE298:BE304">IF(AZ298=5,G298,0)</f>
        <v>0</v>
      </c>
      <c r="CA298" s="240">
        <v>8</v>
      </c>
      <c r="CB298" s="240">
        <v>0</v>
      </c>
    </row>
    <row r="299" spans="1:80" ht="12.75">
      <c r="A299" s="241">
        <v>80</v>
      </c>
      <c r="B299" s="242" t="s">
        <v>812</v>
      </c>
      <c r="C299" s="243" t="s">
        <v>813</v>
      </c>
      <c r="D299" s="244" t="s">
        <v>246</v>
      </c>
      <c r="E299" s="245">
        <v>43.24092</v>
      </c>
      <c r="F299" s="662"/>
      <c r="G299" s="246">
        <f t="shared" si="0"/>
        <v>0</v>
      </c>
      <c r="H299" s="247">
        <v>0</v>
      </c>
      <c r="I299" s="248">
        <f t="shared" si="1"/>
        <v>0</v>
      </c>
      <c r="J299" s="247"/>
      <c r="K299" s="248">
        <f t="shared" si="2"/>
        <v>0</v>
      </c>
      <c r="O299" s="240">
        <v>2</v>
      </c>
      <c r="AA299" s="213">
        <v>8</v>
      </c>
      <c r="AB299" s="213">
        <v>0</v>
      </c>
      <c r="AC299" s="213">
        <v>3</v>
      </c>
      <c r="AZ299" s="213">
        <v>1</v>
      </c>
      <c r="BA299" s="213">
        <f t="shared" si="3"/>
        <v>0</v>
      </c>
      <c r="BB299" s="213">
        <f t="shared" si="4"/>
        <v>0</v>
      </c>
      <c r="BC299" s="213">
        <f t="shared" si="5"/>
        <v>0</v>
      </c>
      <c r="BD299" s="213">
        <f t="shared" si="6"/>
        <v>0</v>
      </c>
      <c r="BE299" s="213">
        <f t="shared" si="7"/>
        <v>0</v>
      </c>
      <c r="CA299" s="240">
        <v>8</v>
      </c>
      <c r="CB299" s="240">
        <v>0</v>
      </c>
    </row>
    <row r="300" spans="1:80" ht="12.75">
      <c r="A300" s="241">
        <v>81</v>
      </c>
      <c r="B300" s="242" t="s">
        <v>276</v>
      </c>
      <c r="C300" s="243" t="s">
        <v>277</v>
      </c>
      <c r="D300" s="244" t="s">
        <v>246</v>
      </c>
      <c r="E300" s="245">
        <v>21.62046</v>
      </c>
      <c r="F300" s="662"/>
      <c r="G300" s="246">
        <f t="shared" si="0"/>
        <v>0</v>
      </c>
      <c r="H300" s="247">
        <v>0</v>
      </c>
      <c r="I300" s="248">
        <f t="shared" si="1"/>
        <v>0</v>
      </c>
      <c r="J300" s="247"/>
      <c r="K300" s="248">
        <f t="shared" si="2"/>
        <v>0</v>
      </c>
      <c r="O300" s="240">
        <v>2</v>
      </c>
      <c r="AA300" s="213">
        <v>8</v>
      </c>
      <c r="AB300" s="213">
        <v>0</v>
      </c>
      <c r="AC300" s="213">
        <v>3</v>
      </c>
      <c r="AZ300" s="213">
        <v>1</v>
      </c>
      <c r="BA300" s="213">
        <f t="shared" si="3"/>
        <v>0</v>
      </c>
      <c r="BB300" s="213">
        <f t="shared" si="4"/>
        <v>0</v>
      </c>
      <c r="BC300" s="213">
        <f t="shared" si="5"/>
        <v>0</v>
      </c>
      <c r="BD300" s="213">
        <f t="shared" si="6"/>
        <v>0</v>
      </c>
      <c r="BE300" s="213">
        <f t="shared" si="7"/>
        <v>0</v>
      </c>
      <c r="CA300" s="240">
        <v>8</v>
      </c>
      <c r="CB300" s="240">
        <v>0</v>
      </c>
    </row>
    <row r="301" spans="1:80" ht="12.75">
      <c r="A301" s="241">
        <v>82</v>
      </c>
      <c r="B301" s="242" t="s">
        <v>278</v>
      </c>
      <c r="C301" s="243" t="s">
        <v>279</v>
      </c>
      <c r="D301" s="244" t="s">
        <v>246</v>
      </c>
      <c r="E301" s="245">
        <v>86.48184</v>
      </c>
      <c r="F301" s="662"/>
      <c r="G301" s="246">
        <f t="shared" si="0"/>
        <v>0</v>
      </c>
      <c r="H301" s="247">
        <v>0</v>
      </c>
      <c r="I301" s="248">
        <f t="shared" si="1"/>
        <v>0</v>
      </c>
      <c r="J301" s="247"/>
      <c r="K301" s="248">
        <f t="shared" si="2"/>
        <v>0</v>
      </c>
      <c r="O301" s="240">
        <v>2</v>
      </c>
      <c r="AA301" s="213">
        <v>8</v>
      </c>
      <c r="AB301" s="213">
        <v>0</v>
      </c>
      <c r="AC301" s="213">
        <v>3</v>
      </c>
      <c r="AZ301" s="213">
        <v>1</v>
      </c>
      <c r="BA301" s="213">
        <f t="shared" si="3"/>
        <v>0</v>
      </c>
      <c r="BB301" s="213">
        <f t="shared" si="4"/>
        <v>0</v>
      </c>
      <c r="BC301" s="213">
        <f t="shared" si="5"/>
        <v>0</v>
      </c>
      <c r="BD301" s="213">
        <f t="shared" si="6"/>
        <v>0</v>
      </c>
      <c r="BE301" s="213">
        <f t="shared" si="7"/>
        <v>0</v>
      </c>
      <c r="CA301" s="240">
        <v>8</v>
      </c>
      <c r="CB301" s="240">
        <v>0</v>
      </c>
    </row>
    <row r="302" spans="1:80" ht="12.75">
      <c r="A302" s="241">
        <v>83</v>
      </c>
      <c r="B302" s="242" t="s">
        <v>280</v>
      </c>
      <c r="C302" s="243" t="s">
        <v>281</v>
      </c>
      <c r="D302" s="244" t="s">
        <v>246</v>
      </c>
      <c r="E302" s="245">
        <v>21.62046</v>
      </c>
      <c r="F302" s="662"/>
      <c r="G302" s="246">
        <f t="shared" si="0"/>
        <v>0</v>
      </c>
      <c r="H302" s="247">
        <v>0</v>
      </c>
      <c r="I302" s="248">
        <f t="shared" si="1"/>
        <v>0</v>
      </c>
      <c r="J302" s="247"/>
      <c r="K302" s="248">
        <f t="shared" si="2"/>
        <v>0</v>
      </c>
      <c r="O302" s="240">
        <v>2</v>
      </c>
      <c r="AA302" s="213">
        <v>8</v>
      </c>
      <c r="AB302" s="213">
        <v>0</v>
      </c>
      <c r="AC302" s="213">
        <v>3</v>
      </c>
      <c r="AZ302" s="213">
        <v>1</v>
      </c>
      <c r="BA302" s="213">
        <f t="shared" si="3"/>
        <v>0</v>
      </c>
      <c r="BB302" s="213">
        <f t="shared" si="4"/>
        <v>0</v>
      </c>
      <c r="BC302" s="213">
        <f t="shared" si="5"/>
        <v>0</v>
      </c>
      <c r="BD302" s="213">
        <f t="shared" si="6"/>
        <v>0</v>
      </c>
      <c r="BE302" s="213">
        <f t="shared" si="7"/>
        <v>0</v>
      </c>
      <c r="CA302" s="240">
        <v>8</v>
      </c>
      <c r="CB302" s="240">
        <v>0</v>
      </c>
    </row>
    <row r="303" spans="1:80" ht="12.75">
      <c r="A303" s="241">
        <v>84</v>
      </c>
      <c r="B303" s="242" t="s">
        <v>282</v>
      </c>
      <c r="C303" s="243" t="s">
        <v>283</v>
      </c>
      <c r="D303" s="244" t="s">
        <v>246</v>
      </c>
      <c r="E303" s="245">
        <v>21.62046</v>
      </c>
      <c r="F303" s="662"/>
      <c r="G303" s="246">
        <f t="shared" si="0"/>
        <v>0</v>
      </c>
      <c r="H303" s="247">
        <v>0</v>
      </c>
      <c r="I303" s="248">
        <f t="shared" si="1"/>
        <v>0</v>
      </c>
      <c r="J303" s="247"/>
      <c r="K303" s="248">
        <f t="shared" si="2"/>
        <v>0</v>
      </c>
      <c r="O303" s="240">
        <v>2</v>
      </c>
      <c r="AA303" s="213">
        <v>8</v>
      </c>
      <c r="AB303" s="213">
        <v>0</v>
      </c>
      <c r="AC303" s="213">
        <v>3</v>
      </c>
      <c r="AZ303" s="213">
        <v>1</v>
      </c>
      <c r="BA303" s="213">
        <f t="shared" si="3"/>
        <v>0</v>
      </c>
      <c r="BB303" s="213">
        <f t="shared" si="4"/>
        <v>0</v>
      </c>
      <c r="BC303" s="213">
        <f t="shared" si="5"/>
        <v>0</v>
      </c>
      <c r="BD303" s="213">
        <f t="shared" si="6"/>
        <v>0</v>
      </c>
      <c r="BE303" s="213">
        <f t="shared" si="7"/>
        <v>0</v>
      </c>
      <c r="CA303" s="240">
        <v>8</v>
      </c>
      <c r="CB303" s="240">
        <v>0</v>
      </c>
    </row>
    <row r="304" spans="1:80" ht="12.75">
      <c r="A304" s="241">
        <v>85</v>
      </c>
      <c r="B304" s="242" t="s">
        <v>523</v>
      </c>
      <c r="C304" s="243" t="s">
        <v>524</v>
      </c>
      <c r="D304" s="244" t="s">
        <v>246</v>
      </c>
      <c r="E304" s="245">
        <v>21.62046</v>
      </c>
      <c r="F304" s="662"/>
      <c r="G304" s="246">
        <f t="shared" si="0"/>
        <v>0</v>
      </c>
      <c r="H304" s="247">
        <v>0</v>
      </c>
      <c r="I304" s="248">
        <f t="shared" si="1"/>
        <v>0</v>
      </c>
      <c r="J304" s="247"/>
      <c r="K304" s="248">
        <f t="shared" si="2"/>
        <v>0</v>
      </c>
      <c r="O304" s="240">
        <v>2</v>
      </c>
      <c r="AA304" s="213">
        <v>8</v>
      </c>
      <c r="AB304" s="213">
        <v>0</v>
      </c>
      <c r="AC304" s="213">
        <v>3</v>
      </c>
      <c r="AZ304" s="213">
        <v>1</v>
      </c>
      <c r="BA304" s="213">
        <f t="shared" si="3"/>
        <v>0</v>
      </c>
      <c r="BB304" s="213">
        <f t="shared" si="4"/>
        <v>0</v>
      </c>
      <c r="BC304" s="213">
        <f t="shared" si="5"/>
        <v>0</v>
      </c>
      <c r="BD304" s="213">
        <f t="shared" si="6"/>
        <v>0</v>
      </c>
      <c r="BE304" s="213">
        <f t="shared" si="7"/>
        <v>0</v>
      </c>
      <c r="CA304" s="240">
        <v>8</v>
      </c>
      <c r="CB304" s="240">
        <v>0</v>
      </c>
    </row>
    <row r="305" spans="1:57" ht="12.75">
      <c r="A305" s="257"/>
      <c r="B305" s="258" t="s">
        <v>102</v>
      </c>
      <c r="C305" s="259" t="s">
        <v>275</v>
      </c>
      <c r="D305" s="260"/>
      <c r="E305" s="261"/>
      <c r="F305" s="262"/>
      <c r="G305" s="263">
        <f>SUM(G297:G304)</f>
        <v>0</v>
      </c>
      <c r="H305" s="264"/>
      <c r="I305" s="265">
        <f>SUM(I297:I304)</f>
        <v>0</v>
      </c>
      <c r="J305" s="264"/>
      <c r="K305" s="265">
        <f>SUM(K297:K304)</f>
        <v>0</v>
      </c>
      <c r="O305" s="240">
        <v>4</v>
      </c>
      <c r="BA305" s="266">
        <f>SUM(BA297:BA304)</f>
        <v>0</v>
      </c>
      <c r="BB305" s="266">
        <f>SUM(BB297:BB304)</f>
        <v>0</v>
      </c>
      <c r="BC305" s="266">
        <f>SUM(BC297:BC304)</f>
        <v>0</v>
      </c>
      <c r="BD305" s="266">
        <f>SUM(BD297:BD304)</f>
        <v>0</v>
      </c>
      <c r="BE305" s="266">
        <f>SUM(BE297:BE304)</f>
        <v>0</v>
      </c>
    </row>
    <row r="306" ht="12.75">
      <c r="E306" s="213"/>
    </row>
    <row r="307" ht="12.75">
      <c r="E307" s="213"/>
    </row>
    <row r="308" ht="12.75">
      <c r="E308" s="213"/>
    </row>
    <row r="309" ht="12.75">
      <c r="E309" s="213"/>
    </row>
    <row r="310" ht="12.75">
      <c r="E310" s="213"/>
    </row>
    <row r="311" ht="12.75">
      <c r="E311" s="213"/>
    </row>
    <row r="312" ht="12.75">
      <c r="E312" s="213"/>
    </row>
    <row r="313" ht="12.75">
      <c r="E313" s="213"/>
    </row>
    <row r="314" ht="12.75">
      <c r="E314" s="213"/>
    </row>
    <row r="315" ht="12.75">
      <c r="E315" s="213"/>
    </row>
    <row r="316" ht="12.75">
      <c r="E316" s="213"/>
    </row>
    <row r="317" ht="12.75">
      <c r="E317" s="213"/>
    </row>
    <row r="318" ht="12.75">
      <c r="E318" s="213"/>
    </row>
    <row r="319" ht="12.75">
      <c r="E319" s="213"/>
    </row>
    <row r="320" ht="12.75">
      <c r="E320" s="213"/>
    </row>
    <row r="321" ht="12.75">
      <c r="E321" s="213"/>
    </row>
    <row r="322" ht="12.75">
      <c r="E322" s="213"/>
    </row>
    <row r="323" ht="12.75">
      <c r="E323" s="213"/>
    </row>
    <row r="324" ht="12.75">
      <c r="E324" s="213"/>
    </row>
    <row r="325" ht="12.75">
      <c r="E325" s="213"/>
    </row>
    <row r="326" ht="12.75">
      <c r="E326" s="213"/>
    </row>
    <row r="327" ht="12.75">
      <c r="E327" s="213"/>
    </row>
    <row r="328" ht="12.75">
      <c r="E328" s="213"/>
    </row>
    <row r="329" spans="1:7" ht="12.75">
      <c r="A329" s="256"/>
      <c r="B329" s="256"/>
      <c r="C329" s="256"/>
      <c r="D329" s="256"/>
      <c r="E329" s="256"/>
      <c r="F329" s="256"/>
      <c r="G329" s="256"/>
    </row>
    <row r="330" spans="1:7" ht="12.75">
      <c r="A330" s="256"/>
      <c r="B330" s="256"/>
      <c r="C330" s="256"/>
      <c r="D330" s="256"/>
      <c r="E330" s="256"/>
      <c r="F330" s="256"/>
      <c r="G330" s="256"/>
    </row>
    <row r="331" spans="1:7" ht="12.75">
      <c r="A331" s="256"/>
      <c r="B331" s="256"/>
      <c r="C331" s="256"/>
      <c r="D331" s="256"/>
      <c r="E331" s="256"/>
      <c r="F331" s="256"/>
      <c r="G331" s="256"/>
    </row>
    <row r="332" spans="1:7" ht="12.75">
      <c r="A332" s="256"/>
      <c r="B332" s="256"/>
      <c r="C332" s="256"/>
      <c r="D332" s="256"/>
      <c r="E332" s="256"/>
      <c r="F332" s="256"/>
      <c r="G332" s="256"/>
    </row>
    <row r="333" ht="12.75">
      <c r="E333" s="213"/>
    </row>
    <row r="334" ht="12.75">
      <c r="E334" s="213"/>
    </row>
    <row r="335" ht="12.75">
      <c r="E335" s="213"/>
    </row>
    <row r="336" ht="12.75">
      <c r="E336" s="213"/>
    </row>
    <row r="337" ht="12.75">
      <c r="E337" s="213"/>
    </row>
    <row r="338" ht="12.75">
      <c r="E338" s="213"/>
    </row>
    <row r="339" ht="12.75">
      <c r="E339" s="213"/>
    </row>
    <row r="340" ht="12.75">
      <c r="E340" s="213"/>
    </row>
    <row r="341" ht="12.75">
      <c r="E341" s="213"/>
    </row>
    <row r="342" ht="12.75">
      <c r="E342" s="213"/>
    </row>
    <row r="343" ht="12.75">
      <c r="E343" s="213"/>
    </row>
    <row r="344" ht="12.75">
      <c r="E344" s="213"/>
    </row>
    <row r="345" ht="12.75">
      <c r="E345" s="213"/>
    </row>
    <row r="346" ht="12.75">
      <c r="E346" s="213"/>
    </row>
    <row r="347" ht="12.75">
      <c r="E347" s="213"/>
    </row>
    <row r="348" ht="12.75">
      <c r="E348" s="213"/>
    </row>
    <row r="349" ht="12.75">
      <c r="E349" s="213"/>
    </row>
    <row r="350" ht="12.75">
      <c r="E350" s="213"/>
    </row>
    <row r="351" ht="12.75">
      <c r="E351" s="213"/>
    </row>
    <row r="352" ht="12.75">
      <c r="E352" s="213"/>
    </row>
    <row r="353" ht="12.75">
      <c r="E353" s="213"/>
    </row>
    <row r="354" ht="12.75">
      <c r="E354" s="213"/>
    </row>
    <row r="355" ht="12.75">
      <c r="E355" s="213"/>
    </row>
    <row r="356" ht="12.75">
      <c r="E356" s="213"/>
    </row>
    <row r="357" ht="12.75">
      <c r="E357" s="213"/>
    </row>
    <row r="358" ht="12.75">
      <c r="E358" s="213"/>
    </row>
    <row r="359" ht="12.75">
      <c r="E359" s="213"/>
    </row>
    <row r="360" ht="12.75">
      <c r="E360" s="213"/>
    </row>
    <row r="361" ht="12.75">
      <c r="E361" s="213"/>
    </row>
    <row r="362" ht="12.75">
      <c r="E362" s="213"/>
    </row>
    <row r="363" ht="12.75">
      <c r="E363" s="213"/>
    </row>
    <row r="364" spans="1:2" ht="12.75">
      <c r="A364" s="267"/>
      <c r="B364" s="267"/>
    </row>
    <row r="365" spans="1:7" ht="12.75">
      <c r="A365" s="256"/>
      <c r="B365" s="256"/>
      <c r="C365" s="268"/>
      <c r="D365" s="268"/>
      <c r="E365" s="269"/>
      <c r="F365" s="268"/>
      <c r="G365" s="270"/>
    </row>
    <row r="366" spans="1:7" ht="12.75">
      <c r="A366" s="271"/>
      <c r="B366" s="271"/>
      <c r="C366" s="256"/>
      <c r="D366" s="256"/>
      <c r="E366" s="272"/>
      <c r="F366" s="256"/>
      <c r="G366" s="256"/>
    </row>
    <row r="367" spans="1:7" ht="12.75">
      <c r="A367" s="256"/>
      <c r="B367" s="256"/>
      <c r="C367" s="256"/>
      <c r="D367" s="256"/>
      <c r="E367" s="272"/>
      <c r="F367" s="256"/>
      <c r="G367" s="256"/>
    </row>
    <row r="368" spans="1:7" ht="12.75">
      <c r="A368" s="256"/>
      <c r="B368" s="256"/>
      <c r="C368" s="256"/>
      <c r="D368" s="256"/>
      <c r="E368" s="272"/>
      <c r="F368" s="256"/>
      <c r="G368" s="256"/>
    </row>
    <row r="369" spans="1:7" ht="12.75">
      <c r="A369" s="256"/>
      <c r="B369" s="256"/>
      <c r="C369" s="256"/>
      <c r="D369" s="256"/>
      <c r="E369" s="272"/>
      <c r="F369" s="256"/>
      <c r="G369" s="256"/>
    </row>
    <row r="370" spans="1:7" ht="12.75">
      <c r="A370" s="256"/>
      <c r="B370" s="256"/>
      <c r="C370" s="256"/>
      <c r="D370" s="256"/>
      <c r="E370" s="272"/>
      <c r="F370" s="256"/>
      <c r="G370" s="256"/>
    </row>
    <row r="371" spans="1:7" ht="12.75">
      <c r="A371" s="256"/>
      <c r="B371" s="256"/>
      <c r="C371" s="256"/>
      <c r="D371" s="256"/>
      <c r="E371" s="272"/>
      <c r="F371" s="256"/>
      <c r="G371" s="256"/>
    </row>
    <row r="372" spans="1:7" ht="12.75">
      <c r="A372" s="256"/>
      <c r="B372" s="256"/>
      <c r="C372" s="256"/>
      <c r="D372" s="256"/>
      <c r="E372" s="272"/>
      <c r="F372" s="256"/>
      <c r="G372" s="256"/>
    </row>
    <row r="373" spans="1:7" ht="12.75">
      <c r="A373" s="256"/>
      <c r="B373" s="256"/>
      <c r="C373" s="256"/>
      <c r="D373" s="256"/>
      <c r="E373" s="272"/>
      <c r="F373" s="256"/>
      <c r="G373" s="256"/>
    </row>
    <row r="374" spans="1:7" ht="12.75">
      <c r="A374" s="256"/>
      <c r="B374" s="256"/>
      <c r="C374" s="256"/>
      <c r="D374" s="256"/>
      <c r="E374" s="272"/>
      <c r="F374" s="256"/>
      <c r="G374" s="256"/>
    </row>
    <row r="375" spans="1:7" ht="12.75">
      <c r="A375" s="256"/>
      <c r="B375" s="256"/>
      <c r="C375" s="256"/>
      <c r="D375" s="256"/>
      <c r="E375" s="272"/>
      <c r="F375" s="256"/>
      <c r="G375" s="256"/>
    </row>
    <row r="376" spans="1:7" ht="12.75">
      <c r="A376" s="256"/>
      <c r="B376" s="256"/>
      <c r="C376" s="256"/>
      <c r="D376" s="256"/>
      <c r="E376" s="272"/>
      <c r="F376" s="256"/>
      <c r="G376" s="256"/>
    </row>
    <row r="377" spans="1:7" ht="12.75">
      <c r="A377" s="256"/>
      <c r="B377" s="256"/>
      <c r="C377" s="256"/>
      <c r="D377" s="256"/>
      <c r="E377" s="272"/>
      <c r="F377" s="256"/>
      <c r="G377" s="256"/>
    </row>
    <row r="378" spans="1:7" ht="12.75">
      <c r="A378" s="256"/>
      <c r="B378" s="256"/>
      <c r="C378" s="256"/>
      <c r="D378" s="256"/>
      <c r="E378" s="272"/>
      <c r="F378" s="256"/>
      <c r="G378" s="256"/>
    </row>
  </sheetData>
  <sheetProtection algorithmName="SHA-512" hashValue="mSLuKjh4ocv4dQ09aSX4qzGkLtrH0wSnfb2SHAUPWFhgDGFOhvoRUxSkaIXh8T+48U579OWTlRnIO0/41+dsjQ==" saltValue="yTRMK7njaBvRE0IKc4c4Dg==" spinCount="100000" sheet="1" objects="1" scenarios="1"/>
  <mergeCells count="180">
    <mergeCell ref="C287:D287"/>
    <mergeCell ref="C289:D289"/>
    <mergeCell ref="C293:D293"/>
    <mergeCell ref="C294:D294"/>
    <mergeCell ref="C295:D295"/>
    <mergeCell ref="C275:D275"/>
    <mergeCell ref="C279:D279"/>
    <mergeCell ref="C280:D280"/>
    <mergeCell ref="C281:D281"/>
    <mergeCell ref="C282:D282"/>
    <mergeCell ref="C284:D284"/>
    <mergeCell ref="C285:D285"/>
    <mergeCell ref="C286:D286"/>
    <mergeCell ref="C264:D264"/>
    <mergeCell ref="C265:D265"/>
    <mergeCell ref="C269:D269"/>
    <mergeCell ref="C270:D270"/>
    <mergeCell ref="C271:D271"/>
    <mergeCell ref="C272:D272"/>
    <mergeCell ref="C274:D274"/>
    <mergeCell ref="C253:D253"/>
    <mergeCell ref="C255:D255"/>
    <mergeCell ref="C256:D256"/>
    <mergeCell ref="C258:D258"/>
    <mergeCell ref="C259:D259"/>
    <mergeCell ref="C245:D245"/>
    <mergeCell ref="C247:D247"/>
    <mergeCell ref="C248:D248"/>
    <mergeCell ref="C249:D249"/>
    <mergeCell ref="C250:D250"/>
    <mergeCell ref="C252:D252"/>
    <mergeCell ref="C235:D235"/>
    <mergeCell ref="C236:D236"/>
    <mergeCell ref="C237:D237"/>
    <mergeCell ref="C239:D239"/>
    <mergeCell ref="C240:D240"/>
    <mergeCell ref="C242:D242"/>
    <mergeCell ref="C243:D243"/>
    <mergeCell ref="C244:D244"/>
    <mergeCell ref="C225:D225"/>
    <mergeCell ref="C226:D226"/>
    <mergeCell ref="C230:D230"/>
    <mergeCell ref="C211:D211"/>
    <mergeCell ref="C216:D216"/>
    <mergeCell ref="C217:D217"/>
    <mergeCell ref="C219:D219"/>
    <mergeCell ref="C220:D220"/>
    <mergeCell ref="C195:D195"/>
    <mergeCell ref="C196:D196"/>
    <mergeCell ref="C198:D198"/>
    <mergeCell ref="C199:D199"/>
    <mergeCell ref="C200:D200"/>
    <mergeCell ref="C201:D201"/>
    <mergeCell ref="C202:D202"/>
    <mergeCell ref="C204:D204"/>
    <mergeCell ref="C205:D205"/>
    <mergeCell ref="C185:D185"/>
    <mergeCell ref="C187:D187"/>
    <mergeCell ref="C188:D188"/>
    <mergeCell ref="C207:D207"/>
    <mergeCell ref="C208:D208"/>
    <mergeCell ref="C209:D209"/>
    <mergeCell ref="C210:D210"/>
    <mergeCell ref="C177:D177"/>
    <mergeCell ref="C178:D178"/>
    <mergeCell ref="C180:D180"/>
    <mergeCell ref="C181:D181"/>
    <mergeCell ref="C183:D183"/>
    <mergeCell ref="C184:D184"/>
    <mergeCell ref="C169:D169"/>
    <mergeCell ref="C170:D170"/>
    <mergeCell ref="C171:D171"/>
    <mergeCell ref="C172:D172"/>
    <mergeCell ref="C174:D174"/>
    <mergeCell ref="C175:D175"/>
    <mergeCell ref="C162:D162"/>
    <mergeCell ref="C163:D163"/>
    <mergeCell ref="C164:D164"/>
    <mergeCell ref="C165:D165"/>
    <mergeCell ref="C166:D166"/>
    <mergeCell ref="C167:D167"/>
    <mergeCell ref="C153:D153"/>
    <mergeCell ref="C154:D154"/>
    <mergeCell ref="C156:D156"/>
    <mergeCell ref="C157:D157"/>
    <mergeCell ref="C159:D159"/>
    <mergeCell ref="C160:D160"/>
    <mergeCell ref="C144:D144"/>
    <mergeCell ref="C145:D145"/>
    <mergeCell ref="C147:D147"/>
    <mergeCell ref="C148:D148"/>
    <mergeCell ref="C150:D150"/>
    <mergeCell ref="C151:D151"/>
    <mergeCell ref="C135:D135"/>
    <mergeCell ref="C136:D136"/>
    <mergeCell ref="C138:D138"/>
    <mergeCell ref="C139:D139"/>
    <mergeCell ref="C141:D141"/>
    <mergeCell ref="C142:D142"/>
    <mergeCell ref="C123:D123"/>
    <mergeCell ref="C124:D124"/>
    <mergeCell ref="C126:D126"/>
    <mergeCell ref="C127:D127"/>
    <mergeCell ref="C129:D129"/>
    <mergeCell ref="C130:D130"/>
    <mergeCell ref="C132:D132"/>
    <mergeCell ref="C133:D133"/>
    <mergeCell ref="C109:D109"/>
    <mergeCell ref="C110:D110"/>
    <mergeCell ref="C111:D111"/>
    <mergeCell ref="C113:D113"/>
    <mergeCell ref="C114:D114"/>
    <mergeCell ref="C115:D115"/>
    <mergeCell ref="C117:D117"/>
    <mergeCell ref="C118:D118"/>
    <mergeCell ref="C119:D119"/>
    <mergeCell ref="C103:D103"/>
    <mergeCell ref="C104:D104"/>
    <mergeCell ref="C105:D105"/>
    <mergeCell ref="C90:D90"/>
    <mergeCell ref="C91:D91"/>
    <mergeCell ref="C95:D95"/>
    <mergeCell ref="C96:D96"/>
    <mergeCell ref="C97:D97"/>
    <mergeCell ref="C79:D79"/>
    <mergeCell ref="C80:D80"/>
    <mergeCell ref="C81:D81"/>
    <mergeCell ref="C83:D83"/>
    <mergeCell ref="C84:D84"/>
    <mergeCell ref="C86:D86"/>
    <mergeCell ref="C87:D87"/>
    <mergeCell ref="C88:D88"/>
    <mergeCell ref="C68:D68"/>
    <mergeCell ref="C70:D70"/>
    <mergeCell ref="C71:D71"/>
    <mergeCell ref="C72:D72"/>
    <mergeCell ref="C73:D73"/>
    <mergeCell ref="C75:D75"/>
    <mergeCell ref="C61:D61"/>
    <mergeCell ref="C63:D63"/>
    <mergeCell ref="C64:D64"/>
    <mergeCell ref="C65:D65"/>
    <mergeCell ref="C66:D66"/>
    <mergeCell ref="C67:D67"/>
    <mergeCell ref="C48:D48"/>
    <mergeCell ref="C49:D49"/>
    <mergeCell ref="C50:D50"/>
    <mergeCell ref="C54:D54"/>
    <mergeCell ref="C56:D56"/>
    <mergeCell ref="C57:D57"/>
    <mergeCell ref="C58:D58"/>
    <mergeCell ref="C60:D60"/>
    <mergeCell ref="C35:D35"/>
    <mergeCell ref="C36:D36"/>
    <mergeCell ref="C38:D38"/>
    <mergeCell ref="C39:D39"/>
    <mergeCell ref="C43:D43"/>
    <mergeCell ref="C44:D44"/>
    <mergeCell ref="C46:D46"/>
    <mergeCell ref="C47:D47"/>
    <mergeCell ref="C26:D26"/>
    <mergeCell ref="C28:D28"/>
    <mergeCell ref="C30:D30"/>
    <mergeCell ref="C32:D32"/>
    <mergeCell ref="C33:D33"/>
    <mergeCell ref="C15:D15"/>
    <mergeCell ref="C16:D16"/>
    <mergeCell ref="C18:D18"/>
    <mergeCell ref="C19:D19"/>
    <mergeCell ref="C21:D21"/>
    <mergeCell ref="C22:D22"/>
    <mergeCell ref="A1:G1"/>
    <mergeCell ref="A3:B3"/>
    <mergeCell ref="A4:B4"/>
    <mergeCell ref="E4:G4"/>
    <mergeCell ref="C9:D9"/>
    <mergeCell ref="C10:D10"/>
    <mergeCell ref="C12:D12"/>
    <mergeCell ref="C13:D13"/>
    <mergeCell ref="C24:D2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119</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118</v>
      </c>
      <c r="B5" s="91"/>
      <c r="C5" s="92" t="s">
        <v>119</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02 1 Rek'!E8</f>
        <v>0</v>
      </c>
      <c r="D15" s="130">
        <f>'SO 02 1 Rek'!A16</f>
        <v>0</v>
      </c>
      <c r="E15" s="131"/>
      <c r="F15" s="132"/>
      <c r="G15" s="129">
        <f>'SO 02 1 Rek'!I16</f>
        <v>0</v>
      </c>
    </row>
    <row r="16" spans="1:7" ht="15.95" customHeight="1">
      <c r="A16" s="127" t="s">
        <v>53</v>
      </c>
      <c r="B16" s="128" t="s">
        <v>54</v>
      </c>
      <c r="C16" s="129">
        <f>'SO 02 1 Rek'!F8</f>
        <v>0</v>
      </c>
      <c r="D16" s="82"/>
      <c r="E16" s="133"/>
      <c r="F16" s="134"/>
      <c r="G16" s="129"/>
    </row>
    <row r="17" spans="1:7" ht="15.95" customHeight="1">
      <c r="A17" s="127" t="s">
        <v>55</v>
      </c>
      <c r="B17" s="128" t="s">
        <v>56</v>
      </c>
      <c r="C17" s="129">
        <f>'SO 02 1 Rek'!H8</f>
        <v>0</v>
      </c>
      <c r="D17" s="82"/>
      <c r="E17" s="133"/>
      <c r="F17" s="134"/>
      <c r="G17" s="129"/>
    </row>
    <row r="18" spans="1:7" ht="15.95" customHeight="1">
      <c r="A18" s="135" t="s">
        <v>57</v>
      </c>
      <c r="B18" s="136" t="s">
        <v>58</v>
      </c>
      <c r="C18" s="129">
        <f>'SO 02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02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02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5"/>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327</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814</v>
      </c>
      <c r="B5" s="91"/>
      <c r="C5" s="92" t="s">
        <v>327</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11.4 1 Rek'!E17</f>
        <v>0</v>
      </c>
      <c r="D15" s="130">
        <f>'SO 11.4 1 Rek'!A25</f>
        <v>0</v>
      </c>
      <c r="E15" s="131"/>
      <c r="F15" s="132"/>
      <c r="G15" s="129">
        <f>'SO 11.4 1 Rek'!I25</f>
        <v>0</v>
      </c>
    </row>
    <row r="16" spans="1:7" ht="15.95" customHeight="1">
      <c r="A16" s="127" t="s">
        <v>53</v>
      </c>
      <c r="B16" s="128" t="s">
        <v>54</v>
      </c>
      <c r="C16" s="129">
        <f>'SO 11.4 1 Rek'!F17</f>
        <v>0</v>
      </c>
      <c r="D16" s="82"/>
      <c r="E16" s="133"/>
      <c r="F16" s="134"/>
      <c r="G16" s="129"/>
    </row>
    <row r="17" spans="1:7" ht="15.95" customHeight="1">
      <c r="A17" s="127" t="s">
        <v>55</v>
      </c>
      <c r="B17" s="128" t="s">
        <v>56</v>
      </c>
      <c r="C17" s="129">
        <f>'SO 11.4 1 Rek'!H17</f>
        <v>0</v>
      </c>
      <c r="D17" s="82"/>
      <c r="E17" s="133"/>
      <c r="F17" s="134"/>
      <c r="G17" s="129"/>
    </row>
    <row r="18" spans="1:7" ht="15.95" customHeight="1">
      <c r="A18" s="135" t="s">
        <v>57</v>
      </c>
      <c r="B18" s="136" t="s">
        <v>58</v>
      </c>
      <c r="C18" s="129">
        <f>'SO 11.4 1 Rek'!G17</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11.4 1 Rek'!I17</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11.4 1 Rek'!H23</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74"/>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815</v>
      </c>
      <c r="D2" s="174"/>
      <c r="E2" s="175"/>
      <c r="F2" s="174"/>
      <c r="G2" s="703" t="s">
        <v>327</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2.75">
      <c r="A7" s="273" t="str">
        <f>'SO 11.4 1 Pol'!B7</f>
        <v>3</v>
      </c>
      <c r="B7" s="47" t="str">
        <f>'SO 11.4 1 Pol'!C7</f>
        <v>Svislé a kompletní konstrukce</v>
      </c>
      <c r="D7" s="185"/>
      <c r="E7" s="274">
        <f>'SO 11.4 1 Pol'!BA24</f>
        <v>0</v>
      </c>
      <c r="F7" s="275">
        <f>'SO 11.4 1 Pol'!BB24</f>
        <v>0</v>
      </c>
      <c r="G7" s="275">
        <f>'SO 11.4 1 Pol'!BC24</f>
        <v>0</v>
      </c>
      <c r="H7" s="275">
        <f>'SO 11.4 1 Pol'!BD24</f>
        <v>0</v>
      </c>
      <c r="I7" s="276">
        <f>'SO 11.4 1 Pol'!BE24</f>
        <v>0</v>
      </c>
    </row>
    <row r="8" spans="1:9" s="108" customFormat="1" ht="12.75">
      <c r="A8" s="273" t="str">
        <f>'SO 11.4 1 Pol'!B25</f>
        <v>61</v>
      </c>
      <c r="B8" s="47" t="str">
        <f>'SO 11.4 1 Pol'!C25</f>
        <v>Upravy povrchů vnitřní</v>
      </c>
      <c r="D8" s="185"/>
      <c r="E8" s="274">
        <f>'SO 11.4 1 Pol'!BA29</f>
        <v>0</v>
      </c>
      <c r="F8" s="275">
        <f>'SO 11.4 1 Pol'!BB29</f>
        <v>0</v>
      </c>
      <c r="G8" s="275">
        <f>'SO 11.4 1 Pol'!BC29</f>
        <v>0</v>
      </c>
      <c r="H8" s="275">
        <f>'SO 11.4 1 Pol'!BD29</f>
        <v>0</v>
      </c>
      <c r="I8" s="276">
        <f>'SO 11.4 1 Pol'!BE29</f>
        <v>0</v>
      </c>
    </row>
    <row r="9" spans="1:9" s="108" customFormat="1" ht="12.75">
      <c r="A9" s="273" t="str">
        <f>'SO 11.4 1 Pol'!B30</f>
        <v>94</v>
      </c>
      <c r="B9" s="47" t="str">
        <f>'SO 11.4 1 Pol'!C30</f>
        <v>Lešení a stavební výtahy</v>
      </c>
      <c r="D9" s="185"/>
      <c r="E9" s="274">
        <f>'SO 11.4 1 Pol'!BA34</f>
        <v>0</v>
      </c>
      <c r="F9" s="275">
        <f>'SO 11.4 1 Pol'!BB34</f>
        <v>0</v>
      </c>
      <c r="G9" s="275">
        <f>'SO 11.4 1 Pol'!BC34</f>
        <v>0</v>
      </c>
      <c r="H9" s="275">
        <f>'SO 11.4 1 Pol'!BD34</f>
        <v>0</v>
      </c>
      <c r="I9" s="276">
        <f>'SO 11.4 1 Pol'!BE34</f>
        <v>0</v>
      </c>
    </row>
    <row r="10" spans="1:9" s="108" customFormat="1" ht="12.75">
      <c r="A10" s="273" t="str">
        <f>'SO 11.4 1 Pol'!B35</f>
        <v>95</v>
      </c>
      <c r="B10" s="47" t="str">
        <f>'SO 11.4 1 Pol'!C35</f>
        <v>Dokončovací konstrukce na pozemních stavbách</v>
      </c>
      <c r="D10" s="185"/>
      <c r="E10" s="274">
        <f>'SO 11.4 1 Pol'!BA37</f>
        <v>0</v>
      </c>
      <c r="F10" s="275">
        <f>'SO 11.4 1 Pol'!BB37</f>
        <v>0</v>
      </c>
      <c r="G10" s="275">
        <f>'SO 11.4 1 Pol'!BC37</f>
        <v>0</v>
      </c>
      <c r="H10" s="275">
        <f>'SO 11.4 1 Pol'!BD37</f>
        <v>0</v>
      </c>
      <c r="I10" s="276">
        <f>'SO 11.4 1 Pol'!BE37</f>
        <v>0</v>
      </c>
    </row>
    <row r="11" spans="1:9" s="108" customFormat="1" ht="12.75">
      <c r="A11" s="273" t="str">
        <f>'SO 11.4 1 Pol'!B38</f>
        <v>97</v>
      </c>
      <c r="B11" s="47" t="str">
        <f>'SO 11.4 1 Pol'!C38</f>
        <v>Prorážení otvorů</v>
      </c>
      <c r="D11" s="185"/>
      <c r="E11" s="274">
        <f>'SO 11.4 1 Pol'!BA77</f>
        <v>0</v>
      </c>
      <c r="F11" s="275">
        <f>'SO 11.4 1 Pol'!BB77</f>
        <v>0</v>
      </c>
      <c r="G11" s="275">
        <f>'SO 11.4 1 Pol'!BC77</f>
        <v>0</v>
      </c>
      <c r="H11" s="275">
        <f>'SO 11.4 1 Pol'!BD77</f>
        <v>0</v>
      </c>
      <c r="I11" s="276">
        <f>'SO 11.4 1 Pol'!BE77</f>
        <v>0</v>
      </c>
    </row>
    <row r="12" spans="1:9" s="108" customFormat="1" ht="12.75">
      <c r="A12" s="273" t="str">
        <f>'SO 11.4 1 Pol'!B78</f>
        <v>99</v>
      </c>
      <c r="B12" s="47" t="str">
        <f>'SO 11.4 1 Pol'!C78</f>
        <v>Staveništní přesun hmot</v>
      </c>
      <c r="D12" s="185"/>
      <c r="E12" s="274">
        <f>'SO 11.4 1 Pol'!BA80</f>
        <v>0</v>
      </c>
      <c r="F12" s="275">
        <f>'SO 11.4 1 Pol'!BB80</f>
        <v>0</v>
      </c>
      <c r="G12" s="275">
        <f>'SO 11.4 1 Pol'!BC80</f>
        <v>0</v>
      </c>
      <c r="H12" s="275">
        <f>'SO 11.4 1 Pol'!BD80</f>
        <v>0</v>
      </c>
      <c r="I12" s="276">
        <f>'SO 11.4 1 Pol'!BE80</f>
        <v>0</v>
      </c>
    </row>
    <row r="13" spans="1:9" s="108" customFormat="1" ht="12.75">
      <c r="A13" s="273" t="str">
        <f>'SO 11.4 1 Pol'!B81</f>
        <v>762</v>
      </c>
      <c r="B13" s="47" t="str">
        <f>'SO 11.4 1 Pol'!C81</f>
        <v>Konstrukce tesařské</v>
      </c>
      <c r="D13" s="185"/>
      <c r="E13" s="274">
        <f>'SO 11.4 1 Pol'!BA91</f>
        <v>0</v>
      </c>
      <c r="F13" s="275">
        <f>'SO 11.4 1 Pol'!BB91</f>
        <v>0</v>
      </c>
      <c r="G13" s="275">
        <f>'SO 11.4 1 Pol'!BC91</f>
        <v>0</v>
      </c>
      <c r="H13" s="275">
        <f>'SO 11.4 1 Pol'!BD91</f>
        <v>0</v>
      </c>
      <c r="I13" s="276">
        <f>'SO 11.4 1 Pol'!BE91</f>
        <v>0</v>
      </c>
    </row>
    <row r="14" spans="1:9" s="108" customFormat="1" ht="12.75">
      <c r="A14" s="273" t="str">
        <f>'SO 11.4 1 Pol'!B92</f>
        <v>766</v>
      </c>
      <c r="B14" s="47" t="str">
        <f>'SO 11.4 1 Pol'!C92</f>
        <v>Konstrukce truhlářské</v>
      </c>
      <c r="D14" s="185"/>
      <c r="E14" s="274">
        <f>'SO 11.4 1 Pol'!BA102</f>
        <v>0</v>
      </c>
      <c r="F14" s="275">
        <f>'SO 11.4 1 Pol'!BB102</f>
        <v>0</v>
      </c>
      <c r="G14" s="275">
        <f>'SO 11.4 1 Pol'!BC102</f>
        <v>0</v>
      </c>
      <c r="H14" s="275">
        <f>'SO 11.4 1 Pol'!BD102</f>
        <v>0</v>
      </c>
      <c r="I14" s="276">
        <f>'SO 11.4 1 Pol'!BE102</f>
        <v>0</v>
      </c>
    </row>
    <row r="15" spans="1:9" s="108" customFormat="1" ht="12.75">
      <c r="A15" s="273" t="str">
        <f>'SO 11.4 1 Pol'!B103</f>
        <v>784</v>
      </c>
      <c r="B15" s="47" t="str">
        <f>'SO 11.4 1 Pol'!C103</f>
        <v>Malby</v>
      </c>
      <c r="D15" s="185"/>
      <c r="E15" s="274">
        <f>'SO 11.4 1 Pol'!BA111</f>
        <v>0</v>
      </c>
      <c r="F15" s="275">
        <f>'SO 11.4 1 Pol'!BB111</f>
        <v>0</v>
      </c>
      <c r="G15" s="275">
        <f>'SO 11.4 1 Pol'!BC111</f>
        <v>0</v>
      </c>
      <c r="H15" s="275">
        <f>'SO 11.4 1 Pol'!BD111</f>
        <v>0</v>
      </c>
      <c r="I15" s="276">
        <f>'SO 11.4 1 Pol'!BE111</f>
        <v>0</v>
      </c>
    </row>
    <row r="16" spans="1:9" s="108" customFormat="1" ht="13.5" thickBot="1">
      <c r="A16" s="273" t="str">
        <f>'SO 11.4 1 Pol'!B112</f>
        <v>D96</v>
      </c>
      <c r="B16" s="47" t="str">
        <f>'SO 11.4 1 Pol'!C112</f>
        <v>Přesuny suti a vybouraných hmot</v>
      </c>
      <c r="D16" s="185"/>
      <c r="E16" s="274">
        <f>'SO 11.4 1 Pol'!BA118</f>
        <v>0</v>
      </c>
      <c r="F16" s="275">
        <f>'SO 11.4 1 Pol'!BB118</f>
        <v>0</v>
      </c>
      <c r="G16" s="275">
        <f>'SO 11.4 1 Pol'!BC118</f>
        <v>0</v>
      </c>
      <c r="H16" s="275">
        <f>'SO 11.4 1 Pol'!BD118</f>
        <v>0</v>
      </c>
      <c r="I16" s="276">
        <f>'SO 11.4 1 Pol'!BE118</f>
        <v>0</v>
      </c>
    </row>
    <row r="17" spans="1:9" s="4" customFormat="1" ht="13.5" thickBot="1">
      <c r="A17" s="186"/>
      <c r="B17" s="187" t="s">
        <v>80</v>
      </c>
      <c r="C17" s="187"/>
      <c r="D17" s="188"/>
      <c r="E17" s="189">
        <f>SUM(E7:E16)</f>
        <v>0</v>
      </c>
      <c r="F17" s="190">
        <f>SUM(F7:F16)</f>
        <v>0</v>
      </c>
      <c r="G17" s="190">
        <f>SUM(G7:G16)</f>
        <v>0</v>
      </c>
      <c r="H17" s="190">
        <f>SUM(H7:H16)</f>
        <v>0</v>
      </c>
      <c r="I17" s="191">
        <f>SUM(I7:I16)</f>
        <v>0</v>
      </c>
    </row>
    <row r="18" spans="1:9" ht="12.75">
      <c r="A18" s="108"/>
      <c r="B18" s="108"/>
      <c r="C18" s="108"/>
      <c r="D18" s="108"/>
      <c r="E18" s="108"/>
      <c r="F18" s="108"/>
      <c r="G18" s="108"/>
      <c r="H18" s="108"/>
      <c r="I18" s="108"/>
    </row>
    <row r="19" spans="1:57" ht="19.5" customHeight="1">
      <c r="A19" s="177" t="s">
        <v>81</v>
      </c>
      <c r="B19" s="177"/>
      <c r="C19" s="177"/>
      <c r="D19" s="177"/>
      <c r="E19" s="177"/>
      <c r="F19" s="177"/>
      <c r="G19" s="192"/>
      <c r="H19" s="177"/>
      <c r="I19" s="177"/>
      <c r="BA19" s="114"/>
      <c r="BB19" s="114"/>
      <c r="BC19" s="114"/>
      <c r="BD19" s="114"/>
      <c r="BE19" s="114"/>
    </row>
    <row r="20" ht="13.5" thickBot="1"/>
    <row r="21" spans="1:9" ht="12.75">
      <c r="A21" s="143" t="s">
        <v>82</v>
      </c>
      <c r="B21" s="144"/>
      <c r="C21" s="144"/>
      <c r="D21" s="193"/>
      <c r="E21" s="194" t="s">
        <v>83</v>
      </c>
      <c r="F21" s="195" t="s">
        <v>12</v>
      </c>
      <c r="G21" s="196" t="s">
        <v>84</v>
      </c>
      <c r="H21" s="197"/>
      <c r="I21" s="198" t="s">
        <v>83</v>
      </c>
    </row>
    <row r="22" spans="1:53" ht="12.75">
      <c r="A22" s="137"/>
      <c r="B22" s="128"/>
      <c r="C22" s="128"/>
      <c r="D22" s="199"/>
      <c r="E22" s="200"/>
      <c r="F22" s="201"/>
      <c r="G22" s="202">
        <f>CHOOSE(BA22+1,E17+F17,E17+F17+H17,E17+F17+G17+H17,E17,F17,H17,G17,H17+G17,0)</f>
        <v>0</v>
      </c>
      <c r="H22" s="203"/>
      <c r="I22" s="204">
        <f>E22+F22*G22/100</f>
        <v>0</v>
      </c>
      <c r="BA22" s="1">
        <v>8</v>
      </c>
    </row>
    <row r="23" spans="1:9" ht="13.5" thickBot="1">
      <c r="A23" s="205"/>
      <c r="B23" s="206" t="s">
        <v>85</v>
      </c>
      <c r="C23" s="207"/>
      <c r="D23" s="208"/>
      <c r="E23" s="209"/>
      <c r="F23" s="210"/>
      <c r="G23" s="210"/>
      <c r="H23" s="706">
        <f>SUM(I22:I22)</f>
        <v>0</v>
      </c>
      <c r="I23" s="707"/>
    </row>
    <row r="25" spans="2:9" ht="12.75">
      <c r="B25" s="4"/>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row r="66" spans="6:9" ht="12.75">
      <c r="F66" s="211"/>
      <c r="G66" s="212"/>
      <c r="H66" s="212"/>
      <c r="I66" s="31"/>
    </row>
    <row r="67" spans="6:9" ht="12.75">
      <c r="F67" s="211"/>
      <c r="G67" s="212"/>
      <c r="H67" s="212"/>
      <c r="I67" s="31"/>
    </row>
    <row r="68" spans="6:9" ht="12.75">
      <c r="F68" s="211"/>
      <c r="G68" s="212"/>
      <c r="H68" s="212"/>
      <c r="I68" s="31"/>
    </row>
    <row r="69" spans="6:9" ht="12.75">
      <c r="F69" s="211"/>
      <c r="G69" s="212"/>
      <c r="H69" s="212"/>
      <c r="I69" s="31"/>
    </row>
    <row r="70" spans="6:9" ht="12.75">
      <c r="F70" s="211"/>
      <c r="G70" s="212"/>
      <c r="H70" s="212"/>
      <c r="I70" s="31"/>
    </row>
    <row r="71" spans="6:9" ht="12.75">
      <c r="F71" s="211"/>
      <c r="G71" s="212"/>
      <c r="H71" s="212"/>
      <c r="I71" s="31"/>
    </row>
    <row r="72" spans="6:9" ht="12.75">
      <c r="F72" s="211"/>
      <c r="G72" s="212"/>
      <c r="H72" s="212"/>
      <c r="I72" s="31"/>
    </row>
    <row r="73" spans="6:9" ht="12.75">
      <c r="F73" s="211"/>
      <c r="G73" s="212"/>
      <c r="H73" s="212"/>
      <c r="I73" s="31"/>
    </row>
    <row r="74" spans="6:9" ht="12.75">
      <c r="F74" s="211"/>
      <c r="G74" s="212"/>
      <c r="H74" s="212"/>
      <c r="I74" s="31"/>
    </row>
  </sheetData>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91"/>
  <sheetViews>
    <sheetView showGridLines="0" showZeros="0" zoomScaleSheetLayoutView="100" workbookViewId="0" topLeftCell="A1">
      <selection activeCell="F8" sqref="F8"/>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11.4 1 Rek'!H1</f>
        <v>1</v>
      </c>
      <c r="G3" s="220"/>
    </row>
    <row r="4" spans="1:7" ht="13.5" thickBot="1">
      <c r="A4" s="709" t="s">
        <v>77</v>
      </c>
      <c r="B4" s="702"/>
      <c r="C4" s="173" t="s">
        <v>815</v>
      </c>
      <c r="D4" s="221"/>
      <c r="E4" s="710" t="str">
        <f>'SO 11.4 1 Rek'!G2</f>
        <v>Stavební přípomoce VZT</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186</v>
      </c>
      <c r="C7" s="232" t="s">
        <v>187</v>
      </c>
      <c r="D7" s="233"/>
      <c r="E7" s="234"/>
      <c r="F7" s="234"/>
      <c r="G7" s="235"/>
      <c r="H7" s="236"/>
      <c r="I7" s="237"/>
      <c r="J7" s="238"/>
      <c r="K7" s="239"/>
      <c r="O7" s="240">
        <v>1</v>
      </c>
    </row>
    <row r="8" spans="1:80" ht="12.75">
      <c r="A8" s="241">
        <v>1</v>
      </c>
      <c r="B8" s="242" t="s">
        <v>333</v>
      </c>
      <c r="C8" s="243" t="s">
        <v>334</v>
      </c>
      <c r="D8" s="244" t="s">
        <v>114</v>
      </c>
      <c r="E8" s="245">
        <v>8</v>
      </c>
      <c r="F8" s="662"/>
      <c r="G8" s="246">
        <f>E8*F8</f>
        <v>0</v>
      </c>
      <c r="H8" s="247">
        <v>0.00016</v>
      </c>
      <c r="I8" s="248">
        <f>E8*H8</f>
        <v>0.00128</v>
      </c>
      <c r="J8" s="247">
        <v>0</v>
      </c>
      <c r="K8" s="248">
        <f>E8*J8</f>
        <v>0</v>
      </c>
      <c r="O8" s="240">
        <v>2</v>
      </c>
      <c r="AA8" s="213">
        <v>1</v>
      </c>
      <c r="AB8" s="213">
        <v>0</v>
      </c>
      <c r="AC8" s="213">
        <v>0</v>
      </c>
      <c r="AZ8" s="213">
        <v>1</v>
      </c>
      <c r="BA8" s="213">
        <f>IF(AZ8=1,G8,0)</f>
        <v>0</v>
      </c>
      <c r="BB8" s="213">
        <f>IF(AZ8=2,G8,0)</f>
        <v>0</v>
      </c>
      <c r="BC8" s="213">
        <f>IF(AZ8=3,G8,0)</f>
        <v>0</v>
      </c>
      <c r="BD8" s="213">
        <f>IF(AZ8=4,G8,0)</f>
        <v>0</v>
      </c>
      <c r="BE8" s="213">
        <f>IF(AZ8=5,G8,0)</f>
        <v>0</v>
      </c>
      <c r="CA8" s="240">
        <v>1</v>
      </c>
      <c r="CB8" s="240">
        <v>0</v>
      </c>
    </row>
    <row r="9" spans="1:15" ht="12.75">
      <c r="A9" s="249"/>
      <c r="B9" s="252"/>
      <c r="C9" s="740" t="s">
        <v>331</v>
      </c>
      <c r="D9" s="741"/>
      <c r="E9" s="253">
        <v>0</v>
      </c>
      <c r="F9" s="663"/>
      <c r="G9" s="254"/>
      <c r="H9" s="255"/>
      <c r="I9" s="250"/>
      <c r="J9" s="256"/>
      <c r="K9" s="250"/>
      <c r="M9" s="251" t="s">
        <v>331</v>
      </c>
      <c r="O9" s="240"/>
    </row>
    <row r="10" spans="1:15" ht="12.75">
      <c r="A10" s="249"/>
      <c r="B10" s="252"/>
      <c r="C10" s="740" t="s">
        <v>816</v>
      </c>
      <c r="D10" s="741"/>
      <c r="E10" s="253">
        <v>6</v>
      </c>
      <c r="F10" s="663"/>
      <c r="G10" s="254"/>
      <c r="H10" s="255"/>
      <c r="I10" s="250"/>
      <c r="J10" s="256"/>
      <c r="K10" s="250"/>
      <c r="M10" s="251" t="s">
        <v>816</v>
      </c>
      <c r="O10" s="240"/>
    </row>
    <row r="11" spans="1:15" ht="12.75">
      <c r="A11" s="249"/>
      <c r="B11" s="252"/>
      <c r="C11" s="740" t="s">
        <v>817</v>
      </c>
      <c r="D11" s="741"/>
      <c r="E11" s="253">
        <v>2</v>
      </c>
      <c r="F11" s="663"/>
      <c r="G11" s="254"/>
      <c r="H11" s="255"/>
      <c r="I11" s="250"/>
      <c r="J11" s="256"/>
      <c r="K11" s="250"/>
      <c r="M11" s="251" t="s">
        <v>817</v>
      </c>
      <c r="O11" s="240"/>
    </row>
    <row r="12" spans="1:80" ht="12.75">
      <c r="A12" s="241">
        <v>2</v>
      </c>
      <c r="B12" s="242" t="s">
        <v>540</v>
      </c>
      <c r="C12" s="243" t="s">
        <v>541</v>
      </c>
      <c r="D12" s="244" t="s">
        <v>114</v>
      </c>
      <c r="E12" s="245">
        <v>3</v>
      </c>
      <c r="F12" s="662"/>
      <c r="G12" s="246">
        <f>E12*F12</f>
        <v>0</v>
      </c>
      <c r="H12" s="247">
        <v>0.00024</v>
      </c>
      <c r="I12" s="248">
        <f>E12*H12</f>
        <v>0.00072</v>
      </c>
      <c r="J12" s="247">
        <v>0</v>
      </c>
      <c r="K12" s="248">
        <f>E12*J12</f>
        <v>0</v>
      </c>
      <c r="O12" s="240">
        <v>2</v>
      </c>
      <c r="AA12" s="213">
        <v>1</v>
      </c>
      <c r="AB12" s="213">
        <v>1</v>
      </c>
      <c r="AC12" s="213">
        <v>1</v>
      </c>
      <c r="AZ12" s="213">
        <v>1</v>
      </c>
      <c r="BA12" s="213">
        <f>IF(AZ12=1,G12,0)</f>
        <v>0</v>
      </c>
      <c r="BB12" s="213">
        <f>IF(AZ12=2,G12,0)</f>
        <v>0</v>
      </c>
      <c r="BC12" s="213">
        <f>IF(AZ12=3,G12,0)</f>
        <v>0</v>
      </c>
      <c r="BD12" s="213">
        <f>IF(AZ12=4,G12,0)</f>
        <v>0</v>
      </c>
      <c r="BE12" s="213">
        <f>IF(AZ12=5,G12,0)</f>
        <v>0</v>
      </c>
      <c r="CA12" s="240">
        <v>1</v>
      </c>
      <c r="CB12" s="240">
        <v>1</v>
      </c>
    </row>
    <row r="13" spans="1:15" ht="12.75">
      <c r="A13" s="249"/>
      <c r="B13" s="252"/>
      <c r="C13" s="740" t="s">
        <v>331</v>
      </c>
      <c r="D13" s="741"/>
      <c r="E13" s="253">
        <v>0</v>
      </c>
      <c r="F13" s="663"/>
      <c r="G13" s="254"/>
      <c r="H13" s="255"/>
      <c r="I13" s="250"/>
      <c r="J13" s="256"/>
      <c r="K13" s="250"/>
      <c r="M13" s="251" t="s">
        <v>331</v>
      </c>
      <c r="O13" s="240"/>
    </row>
    <row r="14" spans="1:15" ht="12.75">
      <c r="A14" s="249"/>
      <c r="B14" s="252"/>
      <c r="C14" s="740" t="s">
        <v>818</v>
      </c>
      <c r="D14" s="741"/>
      <c r="E14" s="253">
        <v>2</v>
      </c>
      <c r="F14" s="663"/>
      <c r="G14" s="254"/>
      <c r="H14" s="255"/>
      <c r="I14" s="250"/>
      <c r="J14" s="256"/>
      <c r="K14" s="250"/>
      <c r="M14" s="251" t="s">
        <v>818</v>
      </c>
      <c r="O14" s="240"/>
    </row>
    <row r="15" spans="1:15" ht="12.75">
      <c r="A15" s="249"/>
      <c r="B15" s="252"/>
      <c r="C15" s="740" t="s">
        <v>819</v>
      </c>
      <c r="D15" s="741"/>
      <c r="E15" s="253">
        <v>1</v>
      </c>
      <c r="F15" s="663"/>
      <c r="G15" s="254"/>
      <c r="H15" s="255"/>
      <c r="I15" s="250"/>
      <c r="J15" s="256"/>
      <c r="K15" s="250"/>
      <c r="M15" s="251" t="s">
        <v>819</v>
      </c>
      <c r="O15" s="240"/>
    </row>
    <row r="16" spans="1:80" ht="22.5">
      <c r="A16" s="241">
        <v>3</v>
      </c>
      <c r="B16" s="242" t="s">
        <v>341</v>
      </c>
      <c r="C16" s="243" t="s">
        <v>342</v>
      </c>
      <c r="D16" s="244" t="s">
        <v>210</v>
      </c>
      <c r="E16" s="245">
        <v>34.915</v>
      </c>
      <c r="F16" s="662"/>
      <c r="G16" s="246">
        <f>E16*F16</f>
        <v>0</v>
      </c>
      <c r="H16" s="247">
        <v>0.01656</v>
      </c>
      <c r="I16" s="248">
        <f>E16*H16</f>
        <v>0.5781923999999999</v>
      </c>
      <c r="J16" s="247">
        <v>0</v>
      </c>
      <c r="K16" s="248">
        <f>E16*J16</f>
        <v>0</v>
      </c>
      <c r="O16" s="240">
        <v>2</v>
      </c>
      <c r="AA16" s="213">
        <v>1</v>
      </c>
      <c r="AB16" s="213">
        <v>1</v>
      </c>
      <c r="AC16" s="213">
        <v>1</v>
      </c>
      <c r="AZ16" s="213">
        <v>1</v>
      </c>
      <c r="BA16" s="213">
        <f>IF(AZ16=1,G16,0)</f>
        <v>0</v>
      </c>
      <c r="BB16" s="213">
        <f>IF(AZ16=2,G16,0)</f>
        <v>0</v>
      </c>
      <c r="BC16" s="213">
        <f>IF(AZ16=3,G16,0)</f>
        <v>0</v>
      </c>
      <c r="BD16" s="213">
        <f>IF(AZ16=4,G16,0)</f>
        <v>0</v>
      </c>
      <c r="BE16" s="213">
        <f>IF(AZ16=5,G16,0)</f>
        <v>0</v>
      </c>
      <c r="CA16" s="240">
        <v>1</v>
      </c>
      <c r="CB16" s="240">
        <v>1</v>
      </c>
    </row>
    <row r="17" spans="1:15" ht="22.5">
      <c r="A17" s="249"/>
      <c r="B17" s="252"/>
      <c r="C17" s="740" t="s">
        <v>820</v>
      </c>
      <c r="D17" s="741"/>
      <c r="E17" s="253">
        <v>34.915</v>
      </c>
      <c r="F17" s="663"/>
      <c r="G17" s="254"/>
      <c r="H17" s="255"/>
      <c r="I17" s="250"/>
      <c r="J17" s="256"/>
      <c r="K17" s="250"/>
      <c r="M17" s="251" t="s">
        <v>820</v>
      </c>
      <c r="O17" s="240"/>
    </row>
    <row r="18" spans="1:80" ht="12.75">
      <c r="A18" s="241">
        <v>4</v>
      </c>
      <c r="B18" s="242" t="s">
        <v>821</v>
      </c>
      <c r="C18" s="243" t="s">
        <v>822</v>
      </c>
      <c r="D18" s="244" t="s">
        <v>114</v>
      </c>
      <c r="E18" s="245">
        <v>2</v>
      </c>
      <c r="F18" s="662"/>
      <c r="G18" s="246">
        <f>E18*F18</f>
        <v>0</v>
      </c>
      <c r="H18" s="247">
        <v>0.0038</v>
      </c>
      <c r="I18" s="248">
        <f>E18*H18</f>
        <v>0.0076</v>
      </c>
      <c r="J18" s="247"/>
      <c r="K18" s="248">
        <f>E18*J18</f>
        <v>0</v>
      </c>
      <c r="O18" s="240">
        <v>2</v>
      </c>
      <c r="AA18" s="213">
        <v>3</v>
      </c>
      <c r="AB18" s="213">
        <v>1</v>
      </c>
      <c r="AC18" s="213">
        <v>595910911</v>
      </c>
      <c r="AZ18" s="213">
        <v>1</v>
      </c>
      <c r="BA18" s="213">
        <f>IF(AZ18=1,G18,0)</f>
        <v>0</v>
      </c>
      <c r="BB18" s="213">
        <f>IF(AZ18=2,G18,0)</f>
        <v>0</v>
      </c>
      <c r="BC18" s="213">
        <f>IF(AZ18=3,G18,0)</f>
        <v>0</v>
      </c>
      <c r="BD18" s="213">
        <f>IF(AZ18=4,G18,0)</f>
        <v>0</v>
      </c>
      <c r="BE18" s="213">
        <f>IF(AZ18=5,G18,0)</f>
        <v>0</v>
      </c>
      <c r="CA18" s="240">
        <v>3</v>
      </c>
      <c r="CB18" s="240">
        <v>1</v>
      </c>
    </row>
    <row r="19" spans="1:15" ht="12.75">
      <c r="A19" s="249"/>
      <c r="B19" s="252"/>
      <c r="C19" s="740" t="s">
        <v>331</v>
      </c>
      <c r="D19" s="741"/>
      <c r="E19" s="253">
        <v>0</v>
      </c>
      <c r="F19" s="663"/>
      <c r="G19" s="254"/>
      <c r="H19" s="255"/>
      <c r="I19" s="250"/>
      <c r="J19" s="256"/>
      <c r="K19" s="250"/>
      <c r="M19" s="251" t="s">
        <v>331</v>
      </c>
      <c r="O19" s="240"/>
    </row>
    <row r="20" spans="1:15" ht="12.75">
      <c r="A20" s="249"/>
      <c r="B20" s="252"/>
      <c r="C20" s="740" t="s">
        <v>818</v>
      </c>
      <c r="D20" s="741"/>
      <c r="E20" s="253">
        <v>2</v>
      </c>
      <c r="F20" s="663"/>
      <c r="G20" s="254"/>
      <c r="H20" s="255"/>
      <c r="I20" s="250"/>
      <c r="J20" s="256"/>
      <c r="K20" s="250"/>
      <c r="M20" s="251" t="s">
        <v>818</v>
      </c>
      <c r="O20" s="240"/>
    </row>
    <row r="21" spans="1:80" ht="12.75">
      <c r="A21" s="241">
        <v>5</v>
      </c>
      <c r="B21" s="242" t="s">
        <v>823</v>
      </c>
      <c r="C21" s="243" t="s">
        <v>824</v>
      </c>
      <c r="D21" s="244" t="s">
        <v>114</v>
      </c>
      <c r="E21" s="245">
        <v>1</v>
      </c>
      <c r="F21" s="662"/>
      <c r="G21" s="246">
        <f>E21*F21</f>
        <v>0</v>
      </c>
      <c r="H21" s="247">
        <v>0.00415</v>
      </c>
      <c r="I21" s="248">
        <f>E21*H21</f>
        <v>0.00415</v>
      </c>
      <c r="J21" s="247"/>
      <c r="K21" s="248">
        <f>E21*J21</f>
        <v>0</v>
      </c>
      <c r="O21" s="240">
        <v>2</v>
      </c>
      <c r="AA21" s="213">
        <v>3</v>
      </c>
      <c r="AB21" s="213">
        <v>1</v>
      </c>
      <c r="AC21" s="213">
        <v>5959109212</v>
      </c>
      <c r="AZ21" s="213">
        <v>1</v>
      </c>
      <c r="BA21" s="213">
        <f>IF(AZ21=1,G21,0)</f>
        <v>0</v>
      </c>
      <c r="BB21" s="213">
        <f>IF(AZ21=2,G21,0)</f>
        <v>0</v>
      </c>
      <c r="BC21" s="213">
        <f>IF(AZ21=3,G21,0)</f>
        <v>0</v>
      </c>
      <c r="BD21" s="213">
        <f>IF(AZ21=4,G21,0)</f>
        <v>0</v>
      </c>
      <c r="BE21" s="213">
        <f>IF(AZ21=5,G21,0)</f>
        <v>0</v>
      </c>
      <c r="CA21" s="240">
        <v>3</v>
      </c>
      <c r="CB21" s="240">
        <v>1</v>
      </c>
    </row>
    <row r="22" spans="1:15" ht="12.75">
      <c r="A22" s="249"/>
      <c r="B22" s="252"/>
      <c r="C22" s="740" t="s">
        <v>331</v>
      </c>
      <c r="D22" s="741"/>
      <c r="E22" s="253">
        <v>0</v>
      </c>
      <c r="F22" s="663"/>
      <c r="G22" s="254"/>
      <c r="H22" s="255"/>
      <c r="I22" s="250"/>
      <c r="J22" s="256"/>
      <c r="K22" s="250"/>
      <c r="M22" s="251" t="s">
        <v>331</v>
      </c>
      <c r="O22" s="240"/>
    </row>
    <row r="23" spans="1:15" ht="12.75">
      <c r="A23" s="249"/>
      <c r="B23" s="252"/>
      <c r="C23" s="740" t="s">
        <v>819</v>
      </c>
      <c r="D23" s="741"/>
      <c r="E23" s="253">
        <v>1</v>
      </c>
      <c r="F23" s="663"/>
      <c r="G23" s="254"/>
      <c r="H23" s="255"/>
      <c r="I23" s="250"/>
      <c r="J23" s="256"/>
      <c r="K23" s="250"/>
      <c r="M23" s="251" t="s">
        <v>819</v>
      </c>
      <c r="O23" s="240"/>
    </row>
    <row r="24" spans="1:57" ht="12.75">
      <c r="A24" s="257"/>
      <c r="B24" s="258" t="s">
        <v>102</v>
      </c>
      <c r="C24" s="259" t="s">
        <v>188</v>
      </c>
      <c r="D24" s="260"/>
      <c r="E24" s="261"/>
      <c r="F24" s="664"/>
      <c r="G24" s="263">
        <f>SUM(G7:G23)</f>
        <v>0</v>
      </c>
      <c r="H24" s="264"/>
      <c r="I24" s="265">
        <f>SUM(I7:I23)</f>
        <v>0.5919424</v>
      </c>
      <c r="J24" s="264"/>
      <c r="K24" s="265">
        <f>SUM(K7:K23)</f>
        <v>0</v>
      </c>
      <c r="O24" s="240">
        <v>4</v>
      </c>
      <c r="BA24" s="266">
        <f>SUM(BA7:BA23)</f>
        <v>0</v>
      </c>
      <c r="BB24" s="266">
        <f>SUM(BB7:BB23)</f>
        <v>0</v>
      </c>
      <c r="BC24" s="266">
        <f>SUM(BC7:BC23)</f>
        <v>0</v>
      </c>
      <c r="BD24" s="266">
        <f>SUM(BD7:BD23)</f>
        <v>0</v>
      </c>
      <c r="BE24" s="266">
        <f>SUM(BE7:BE23)</f>
        <v>0</v>
      </c>
    </row>
    <row r="25" spans="1:15" ht="12.75">
      <c r="A25" s="230" t="s">
        <v>98</v>
      </c>
      <c r="B25" s="231" t="s">
        <v>355</v>
      </c>
      <c r="C25" s="232" t="s">
        <v>356</v>
      </c>
      <c r="D25" s="233"/>
      <c r="E25" s="234"/>
      <c r="F25" s="665"/>
      <c r="G25" s="235"/>
      <c r="H25" s="236"/>
      <c r="I25" s="237"/>
      <c r="J25" s="238"/>
      <c r="K25" s="239"/>
      <c r="O25" s="240">
        <v>1</v>
      </c>
    </row>
    <row r="26" spans="1:80" ht="22.5">
      <c r="A26" s="241">
        <v>6</v>
      </c>
      <c r="B26" s="242" t="s">
        <v>370</v>
      </c>
      <c r="C26" s="243" t="s">
        <v>371</v>
      </c>
      <c r="D26" s="244" t="s">
        <v>114</v>
      </c>
      <c r="E26" s="245">
        <v>5</v>
      </c>
      <c r="F26" s="662"/>
      <c r="G26" s="246">
        <f>E26*F26</f>
        <v>0</v>
      </c>
      <c r="H26" s="247">
        <v>0.0032</v>
      </c>
      <c r="I26" s="248">
        <f>E26*H26</f>
        <v>0.016</v>
      </c>
      <c r="J26" s="247">
        <v>0</v>
      </c>
      <c r="K26" s="248">
        <f>E26*J26</f>
        <v>0</v>
      </c>
      <c r="O26" s="240">
        <v>2</v>
      </c>
      <c r="AA26" s="213">
        <v>1</v>
      </c>
      <c r="AB26" s="213">
        <v>1</v>
      </c>
      <c r="AC26" s="213">
        <v>1</v>
      </c>
      <c r="AZ26" s="213">
        <v>1</v>
      </c>
      <c r="BA26" s="213">
        <f>IF(AZ26=1,G26,0)</f>
        <v>0</v>
      </c>
      <c r="BB26" s="213">
        <f>IF(AZ26=2,G26,0)</f>
        <v>0</v>
      </c>
      <c r="BC26" s="213">
        <f>IF(AZ26=3,G26,0)</f>
        <v>0</v>
      </c>
      <c r="BD26" s="213">
        <f>IF(AZ26=4,G26,0)</f>
        <v>0</v>
      </c>
      <c r="BE26" s="213">
        <f>IF(AZ26=5,G26,0)</f>
        <v>0</v>
      </c>
      <c r="CA26" s="240">
        <v>1</v>
      </c>
      <c r="CB26" s="240">
        <v>1</v>
      </c>
    </row>
    <row r="27" spans="1:80" ht="22.5">
      <c r="A27" s="241">
        <v>7</v>
      </c>
      <c r="B27" s="242" t="s">
        <v>372</v>
      </c>
      <c r="C27" s="243" t="s">
        <v>373</v>
      </c>
      <c r="D27" s="244" t="s">
        <v>114</v>
      </c>
      <c r="E27" s="245">
        <v>5</v>
      </c>
      <c r="F27" s="662"/>
      <c r="G27" s="246">
        <f>E27*F27</f>
        <v>0</v>
      </c>
      <c r="H27" s="247">
        <v>0.00867</v>
      </c>
      <c r="I27" s="248">
        <f>E27*H27</f>
        <v>0.04335</v>
      </c>
      <c r="J27" s="247">
        <v>0</v>
      </c>
      <c r="K27" s="248">
        <f>E27*J27</f>
        <v>0</v>
      </c>
      <c r="O27" s="240">
        <v>2</v>
      </c>
      <c r="AA27" s="213">
        <v>1</v>
      </c>
      <c r="AB27" s="213">
        <v>1</v>
      </c>
      <c r="AC27" s="213">
        <v>1</v>
      </c>
      <c r="AZ27" s="213">
        <v>1</v>
      </c>
      <c r="BA27" s="213">
        <f>IF(AZ27=1,G27,0)</f>
        <v>0</v>
      </c>
      <c r="BB27" s="213">
        <f>IF(AZ27=2,G27,0)</f>
        <v>0</v>
      </c>
      <c r="BC27" s="213">
        <f>IF(AZ27=3,G27,0)</f>
        <v>0</v>
      </c>
      <c r="BD27" s="213">
        <f>IF(AZ27=4,G27,0)</f>
        <v>0</v>
      </c>
      <c r="BE27" s="213">
        <f>IF(AZ27=5,G27,0)</f>
        <v>0</v>
      </c>
      <c r="CA27" s="240">
        <v>1</v>
      </c>
      <c r="CB27" s="240">
        <v>1</v>
      </c>
    </row>
    <row r="28" spans="1:80" ht="22.5">
      <c r="A28" s="241">
        <v>8</v>
      </c>
      <c r="B28" s="242" t="s">
        <v>374</v>
      </c>
      <c r="C28" s="243" t="s">
        <v>375</v>
      </c>
      <c r="D28" s="244" t="s">
        <v>114</v>
      </c>
      <c r="E28" s="245">
        <v>5</v>
      </c>
      <c r="F28" s="662"/>
      <c r="G28" s="246">
        <f>E28*F28</f>
        <v>0</v>
      </c>
      <c r="H28" s="247">
        <v>0.03562</v>
      </c>
      <c r="I28" s="248">
        <f>E28*H28</f>
        <v>0.17809999999999998</v>
      </c>
      <c r="J28" s="247">
        <v>0</v>
      </c>
      <c r="K28" s="248">
        <f>E28*J28</f>
        <v>0</v>
      </c>
      <c r="O28" s="240">
        <v>2</v>
      </c>
      <c r="AA28" s="213">
        <v>1</v>
      </c>
      <c r="AB28" s="213">
        <v>1</v>
      </c>
      <c r="AC28" s="213">
        <v>1</v>
      </c>
      <c r="AZ28" s="213">
        <v>1</v>
      </c>
      <c r="BA28" s="213">
        <f>IF(AZ28=1,G28,0)</f>
        <v>0</v>
      </c>
      <c r="BB28" s="213">
        <f>IF(AZ28=2,G28,0)</f>
        <v>0</v>
      </c>
      <c r="BC28" s="213">
        <f>IF(AZ28=3,G28,0)</f>
        <v>0</v>
      </c>
      <c r="BD28" s="213">
        <f>IF(AZ28=4,G28,0)</f>
        <v>0</v>
      </c>
      <c r="BE28" s="213">
        <f>IF(AZ28=5,G28,0)</f>
        <v>0</v>
      </c>
      <c r="CA28" s="240">
        <v>1</v>
      </c>
      <c r="CB28" s="240">
        <v>1</v>
      </c>
    </row>
    <row r="29" spans="1:57" ht="12.75">
      <c r="A29" s="257"/>
      <c r="B29" s="258" t="s">
        <v>102</v>
      </c>
      <c r="C29" s="259" t="s">
        <v>357</v>
      </c>
      <c r="D29" s="260"/>
      <c r="E29" s="261"/>
      <c r="F29" s="664"/>
      <c r="G29" s="263">
        <f>SUM(G25:G28)</f>
        <v>0</v>
      </c>
      <c r="H29" s="264"/>
      <c r="I29" s="265">
        <f>SUM(I25:I28)</f>
        <v>0.23745</v>
      </c>
      <c r="J29" s="264"/>
      <c r="K29" s="265">
        <f>SUM(K25:K28)</f>
        <v>0</v>
      </c>
      <c r="O29" s="240">
        <v>4</v>
      </c>
      <c r="BA29" s="266">
        <f>SUM(BA25:BA28)</f>
        <v>0</v>
      </c>
      <c r="BB29" s="266">
        <f>SUM(BB25:BB28)</f>
        <v>0</v>
      </c>
      <c r="BC29" s="266">
        <f>SUM(BC25:BC28)</f>
        <v>0</v>
      </c>
      <c r="BD29" s="266">
        <f>SUM(BD25:BD28)</f>
        <v>0</v>
      </c>
      <c r="BE29" s="266">
        <f>SUM(BE25:BE28)</f>
        <v>0</v>
      </c>
    </row>
    <row r="30" spans="1:15" ht="12.75">
      <c r="A30" s="230" t="s">
        <v>98</v>
      </c>
      <c r="B30" s="231" t="s">
        <v>205</v>
      </c>
      <c r="C30" s="232" t="s">
        <v>206</v>
      </c>
      <c r="D30" s="233"/>
      <c r="E30" s="234"/>
      <c r="F30" s="665"/>
      <c r="G30" s="235"/>
      <c r="H30" s="236"/>
      <c r="I30" s="237"/>
      <c r="J30" s="238"/>
      <c r="K30" s="239"/>
      <c r="O30" s="240">
        <v>1</v>
      </c>
    </row>
    <row r="31" spans="1:80" ht="12.75">
      <c r="A31" s="241">
        <v>9</v>
      </c>
      <c r="B31" s="242" t="s">
        <v>381</v>
      </c>
      <c r="C31" s="243" t="s">
        <v>382</v>
      </c>
      <c r="D31" s="244" t="s">
        <v>151</v>
      </c>
      <c r="E31" s="245">
        <v>34.915</v>
      </c>
      <c r="F31" s="662"/>
      <c r="G31" s="246">
        <f>E31*F31</f>
        <v>0</v>
      </c>
      <c r="H31" s="247">
        <v>0.00121</v>
      </c>
      <c r="I31" s="248">
        <f>E31*H31</f>
        <v>0.04224715</v>
      </c>
      <c r="J31" s="247">
        <v>0</v>
      </c>
      <c r="K31" s="248">
        <f>E31*J31</f>
        <v>0</v>
      </c>
      <c r="O31" s="240">
        <v>2</v>
      </c>
      <c r="AA31" s="213">
        <v>1</v>
      </c>
      <c r="AB31" s="213">
        <v>1</v>
      </c>
      <c r="AC31" s="213">
        <v>1</v>
      </c>
      <c r="AZ31" s="213">
        <v>1</v>
      </c>
      <c r="BA31" s="213">
        <f>IF(AZ31=1,G31,0)</f>
        <v>0</v>
      </c>
      <c r="BB31" s="213">
        <f>IF(AZ31=2,G31,0)</f>
        <v>0</v>
      </c>
      <c r="BC31" s="213">
        <f>IF(AZ31=3,G31,0)</f>
        <v>0</v>
      </c>
      <c r="BD31" s="213">
        <f>IF(AZ31=4,G31,0)</f>
        <v>0</v>
      </c>
      <c r="BE31" s="213">
        <f>IF(AZ31=5,G31,0)</f>
        <v>0</v>
      </c>
      <c r="CA31" s="240">
        <v>1</v>
      </c>
      <c r="CB31" s="240">
        <v>1</v>
      </c>
    </row>
    <row r="32" spans="1:15" ht="22.5">
      <c r="A32" s="249"/>
      <c r="B32" s="252"/>
      <c r="C32" s="740" t="s">
        <v>825</v>
      </c>
      <c r="D32" s="741"/>
      <c r="E32" s="253">
        <v>34.915</v>
      </c>
      <c r="F32" s="663"/>
      <c r="G32" s="254"/>
      <c r="H32" s="255"/>
      <c r="I32" s="250"/>
      <c r="J32" s="256"/>
      <c r="K32" s="250"/>
      <c r="M32" s="251" t="s">
        <v>825</v>
      </c>
      <c r="O32" s="240"/>
    </row>
    <row r="33" spans="1:80" ht="22.5">
      <c r="A33" s="241">
        <v>10</v>
      </c>
      <c r="B33" s="242" t="s">
        <v>211</v>
      </c>
      <c r="C33" s="243" t="s">
        <v>212</v>
      </c>
      <c r="D33" s="244" t="s">
        <v>114</v>
      </c>
      <c r="E33" s="245">
        <v>1</v>
      </c>
      <c r="F33" s="662"/>
      <c r="G33" s="246">
        <f>E33*F33</f>
        <v>0</v>
      </c>
      <c r="H33" s="247">
        <v>0.00121</v>
      </c>
      <c r="I33" s="248">
        <f>E33*H33</f>
        <v>0.00121</v>
      </c>
      <c r="J33" s="247"/>
      <c r="K33" s="248">
        <f>E33*J33</f>
        <v>0</v>
      </c>
      <c r="O33" s="240">
        <v>2</v>
      </c>
      <c r="AA33" s="213">
        <v>12</v>
      </c>
      <c r="AB33" s="213">
        <v>0</v>
      </c>
      <c r="AC33" s="213">
        <v>1</v>
      </c>
      <c r="AZ33" s="213">
        <v>1</v>
      </c>
      <c r="BA33" s="213">
        <f>IF(AZ33=1,G33,0)</f>
        <v>0</v>
      </c>
      <c r="BB33" s="213">
        <f>IF(AZ33=2,G33,0)</f>
        <v>0</v>
      </c>
      <c r="BC33" s="213">
        <f>IF(AZ33=3,G33,0)</f>
        <v>0</v>
      </c>
      <c r="BD33" s="213">
        <f>IF(AZ33=4,G33,0)</f>
        <v>0</v>
      </c>
      <c r="BE33" s="213">
        <f>IF(AZ33=5,G33,0)</f>
        <v>0</v>
      </c>
      <c r="CA33" s="240">
        <v>12</v>
      </c>
      <c r="CB33" s="240">
        <v>0</v>
      </c>
    </row>
    <row r="34" spans="1:57" ht="12.75">
      <c r="A34" s="257"/>
      <c r="B34" s="258" t="s">
        <v>102</v>
      </c>
      <c r="C34" s="259" t="s">
        <v>207</v>
      </c>
      <c r="D34" s="260"/>
      <c r="E34" s="261"/>
      <c r="F34" s="664"/>
      <c r="G34" s="263">
        <f>SUM(G30:G33)</f>
        <v>0</v>
      </c>
      <c r="H34" s="264"/>
      <c r="I34" s="265">
        <f>SUM(I30:I33)</f>
        <v>0.04345715</v>
      </c>
      <c r="J34" s="264"/>
      <c r="K34" s="265">
        <f>SUM(K30:K33)</f>
        <v>0</v>
      </c>
      <c r="O34" s="240">
        <v>4</v>
      </c>
      <c r="BA34" s="266">
        <f>SUM(BA30:BA33)</f>
        <v>0</v>
      </c>
      <c r="BB34" s="266">
        <f>SUM(BB30:BB33)</f>
        <v>0</v>
      </c>
      <c r="BC34" s="266">
        <f>SUM(BC30:BC33)</f>
        <v>0</v>
      </c>
      <c r="BD34" s="266">
        <f>SUM(BD30:BD33)</f>
        <v>0</v>
      </c>
      <c r="BE34" s="266">
        <f>SUM(BE30:BE33)</f>
        <v>0</v>
      </c>
    </row>
    <row r="35" spans="1:15" ht="12.75">
      <c r="A35" s="230" t="s">
        <v>98</v>
      </c>
      <c r="B35" s="231" t="s">
        <v>386</v>
      </c>
      <c r="C35" s="232" t="s">
        <v>387</v>
      </c>
      <c r="D35" s="233"/>
      <c r="E35" s="234"/>
      <c r="F35" s="665"/>
      <c r="G35" s="235"/>
      <c r="H35" s="236"/>
      <c r="I35" s="237"/>
      <c r="J35" s="238"/>
      <c r="K35" s="239"/>
      <c r="O35" s="240">
        <v>1</v>
      </c>
    </row>
    <row r="36" spans="1:80" ht="12.75">
      <c r="A36" s="241">
        <v>11</v>
      </c>
      <c r="B36" s="242" t="s">
        <v>389</v>
      </c>
      <c r="C36" s="243" t="s">
        <v>390</v>
      </c>
      <c r="D36" s="244" t="s">
        <v>114</v>
      </c>
      <c r="E36" s="245">
        <v>1</v>
      </c>
      <c r="F36" s="662"/>
      <c r="G36" s="246">
        <f>E36*F36</f>
        <v>0</v>
      </c>
      <c r="H36" s="247">
        <v>0</v>
      </c>
      <c r="I36" s="248">
        <f>E36*H36</f>
        <v>0</v>
      </c>
      <c r="J36" s="247">
        <v>0</v>
      </c>
      <c r="K36" s="248">
        <f>E36*J36</f>
        <v>0</v>
      </c>
      <c r="O36" s="240">
        <v>2</v>
      </c>
      <c r="AA36" s="213">
        <v>1</v>
      </c>
      <c r="AB36" s="213">
        <v>1</v>
      </c>
      <c r="AC36" s="213">
        <v>1</v>
      </c>
      <c r="AZ36" s="213">
        <v>1</v>
      </c>
      <c r="BA36" s="213">
        <f>IF(AZ36=1,G36,0)</f>
        <v>0</v>
      </c>
      <c r="BB36" s="213">
        <f>IF(AZ36=2,G36,0)</f>
        <v>0</v>
      </c>
      <c r="BC36" s="213">
        <f>IF(AZ36=3,G36,0)</f>
        <v>0</v>
      </c>
      <c r="BD36" s="213">
        <f>IF(AZ36=4,G36,0)</f>
        <v>0</v>
      </c>
      <c r="BE36" s="213">
        <f>IF(AZ36=5,G36,0)</f>
        <v>0</v>
      </c>
      <c r="CA36" s="240">
        <v>1</v>
      </c>
      <c r="CB36" s="240">
        <v>1</v>
      </c>
    </row>
    <row r="37" spans="1:57" ht="12.75">
      <c r="A37" s="257"/>
      <c r="B37" s="258" t="s">
        <v>102</v>
      </c>
      <c r="C37" s="259" t="s">
        <v>388</v>
      </c>
      <c r="D37" s="260"/>
      <c r="E37" s="261"/>
      <c r="F37" s="664"/>
      <c r="G37" s="263">
        <f>SUM(G35:G36)</f>
        <v>0</v>
      </c>
      <c r="H37" s="264"/>
      <c r="I37" s="265">
        <f>SUM(I35:I36)</f>
        <v>0</v>
      </c>
      <c r="J37" s="264"/>
      <c r="K37" s="265">
        <f>SUM(K35:K36)</f>
        <v>0</v>
      </c>
      <c r="O37" s="240">
        <v>4</v>
      </c>
      <c r="BA37" s="266">
        <f>SUM(BA35:BA36)</f>
        <v>0</v>
      </c>
      <c r="BB37" s="266">
        <f>SUM(BB35:BB36)</f>
        <v>0</v>
      </c>
      <c r="BC37" s="266">
        <f>SUM(BC35:BC36)</f>
        <v>0</v>
      </c>
      <c r="BD37" s="266">
        <f>SUM(BD35:BD36)</f>
        <v>0</v>
      </c>
      <c r="BE37" s="266">
        <f>SUM(BE35:BE36)</f>
        <v>0</v>
      </c>
    </row>
    <row r="38" spans="1:15" ht="12.75">
      <c r="A38" s="230" t="s">
        <v>98</v>
      </c>
      <c r="B38" s="231" t="s">
        <v>236</v>
      </c>
      <c r="C38" s="232" t="s">
        <v>237</v>
      </c>
      <c r="D38" s="233"/>
      <c r="E38" s="234"/>
      <c r="F38" s="665"/>
      <c r="G38" s="235"/>
      <c r="H38" s="236"/>
      <c r="I38" s="237"/>
      <c r="J38" s="238"/>
      <c r="K38" s="239"/>
      <c r="O38" s="240">
        <v>1</v>
      </c>
    </row>
    <row r="39" spans="1:80" ht="12.75">
      <c r="A39" s="241">
        <v>12</v>
      </c>
      <c r="B39" s="242" t="s">
        <v>719</v>
      </c>
      <c r="C39" s="243" t="s">
        <v>720</v>
      </c>
      <c r="D39" s="244" t="s">
        <v>210</v>
      </c>
      <c r="E39" s="245">
        <v>0.6</v>
      </c>
      <c r="F39" s="662"/>
      <c r="G39" s="246">
        <f>E39*F39</f>
        <v>0</v>
      </c>
      <c r="H39" s="247">
        <v>0</v>
      </c>
      <c r="I39" s="248">
        <f>E39*H39</f>
        <v>0</v>
      </c>
      <c r="J39" s="247">
        <v>-0.00214</v>
      </c>
      <c r="K39" s="248">
        <f>E39*J39</f>
        <v>-0.001284</v>
      </c>
      <c r="O39" s="240">
        <v>2</v>
      </c>
      <c r="AA39" s="213">
        <v>1</v>
      </c>
      <c r="AB39" s="213">
        <v>1</v>
      </c>
      <c r="AC39" s="213">
        <v>1</v>
      </c>
      <c r="AZ39" s="213">
        <v>1</v>
      </c>
      <c r="BA39" s="213">
        <f>IF(AZ39=1,G39,0)</f>
        <v>0</v>
      </c>
      <c r="BB39" s="213">
        <f>IF(AZ39=2,G39,0)</f>
        <v>0</v>
      </c>
      <c r="BC39" s="213">
        <f>IF(AZ39=3,G39,0)</f>
        <v>0</v>
      </c>
      <c r="BD39" s="213">
        <f>IF(AZ39=4,G39,0)</f>
        <v>0</v>
      </c>
      <c r="BE39" s="213">
        <f>IF(AZ39=5,G39,0)</f>
        <v>0</v>
      </c>
      <c r="CA39" s="240">
        <v>1</v>
      </c>
      <c r="CB39" s="240">
        <v>1</v>
      </c>
    </row>
    <row r="40" spans="1:15" ht="12.75">
      <c r="A40" s="249"/>
      <c r="B40" s="252"/>
      <c r="C40" s="740" t="s">
        <v>331</v>
      </c>
      <c r="D40" s="741"/>
      <c r="E40" s="253">
        <v>0</v>
      </c>
      <c r="F40" s="663"/>
      <c r="G40" s="254"/>
      <c r="H40" s="255"/>
      <c r="I40" s="250"/>
      <c r="J40" s="256"/>
      <c r="K40" s="250"/>
      <c r="M40" s="251" t="s">
        <v>331</v>
      </c>
      <c r="O40" s="240"/>
    </row>
    <row r="41" spans="1:15" ht="12.75">
      <c r="A41" s="249"/>
      <c r="B41" s="252"/>
      <c r="C41" s="740" t="s">
        <v>826</v>
      </c>
      <c r="D41" s="741"/>
      <c r="E41" s="253">
        <v>0.6</v>
      </c>
      <c r="F41" s="663"/>
      <c r="G41" s="254"/>
      <c r="H41" s="255"/>
      <c r="I41" s="250"/>
      <c r="J41" s="256"/>
      <c r="K41" s="250"/>
      <c r="M41" s="251" t="s">
        <v>826</v>
      </c>
      <c r="O41" s="240"/>
    </row>
    <row r="42" spans="1:80" ht="12.75">
      <c r="A42" s="241">
        <v>13</v>
      </c>
      <c r="B42" s="242" t="s">
        <v>394</v>
      </c>
      <c r="C42" s="243" t="s">
        <v>395</v>
      </c>
      <c r="D42" s="244" t="s">
        <v>210</v>
      </c>
      <c r="E42" s="245">
        <v>4.5</v>
      </c>
      <c r="F42" s="662"/>
      <c r="G42" s="246">
        <f>E42*F42</f>
        <v>0</v>
      </c>
      <c r="H42" s="247">
        <v>0</v>
      </c>
      <c r="I42" s="248">
        <f>E42*H42</f>
        <v>0</v>
      </c>
      <c r="J42" s="247">
        <v>-0.00214</v>
      </c>
      <c r="K42" s="248">
        <f>E42*J42</f>
        <v>-0.00963</v>
      </c>
      <c r="O42" s="240">
        <v>2</v>
      </c>
      <c r="AA42" s="213">
        <v>1</v>
      </c>
      <c r="AB42" s="213">
        <v>1</v>
      </c>
      <c r="AC42" s="213">
        <v>1</v>
      </c>
      <c r="AZ42" s="213">
        <v>1</v>
      </c>
      <c r="BA42" s="213">
        <f>IF(AZ42=1,G42,0)</f>
        <v>0</v>
      </c>
      <c r="BB42" s="213">
        <f>IF(AZ42=2,G42,0)</f>
        <v>0</v>
      </c>
      <c r="BC42" s="213">
        <f>IF(AZ42=3,G42,0)</f>
        <v>0</v>
      </c>
      <c r="BD42" s="213">
        <f>IF(AZ42=4,G42,0)</f>
        <v>0</v>
      </c>
      <c r="BE42" s="213">
        <f>IF(AZ42=5,G42,0)</f>
        <v>0</v>
      </c>
      <c r="CA42" s="240">
        <v>1</v>
      </c>
      <c r="CB42" s="240">
        <v>1</v>
      </c>
    </row>
    <row r="43" spans="1:15" ht="12.75">
      <c r="A43" s="249"/>
      <c r="B43" s="252"/>
      <c r="C43" s="740" t="s">
        <v>331</v>
      </c>
      <c r="D43" s="741"/>
      <c r="E43" s="253">
        <v>0</v>
      </c>
      <c r="F43" s="663"/>
      <c r="G43" s="254"/>
      <c r="H43" s="255"/>
      <c r="I43" s="250"/>
      <c r="J43" s="256"/>
      <c r="K43" s="250"/>
      <c r="M43" s="251" t="s">
        <v>331</v>
      </c>
      <c r="O43" s="240"/>
    </row>
    <row r="44" spans="1:15" ht="12.75">
      <c r="A44" s="249"/>
      <c r="B44" s="252"/>
      <c r="C44" s="740" t="s">
        <v>827</v>
      </c>
      <c r="D44" s="741"/>
      <c r="E44" s="253">
        <v>3.6</v>
      </c>
      <c r="F44" s="663"/>
      <c r="G44" s="254"/>
      <c r="H44" s="255"/>
      <c r="I44" s="250"/>
      <c r="J44" s="256"/>
      <c r="K44" s="250"/>
      <c r="M44" s="251" t="s">
        <v>827</v>
      </c>
      <c r="O44" s="240"/>
    </row>
    <row r="45" spans="1:15" ht="12.75">
      <c r="A45" s="249"/>
      <c r="B45" s="252"/>
      <c r="C45" s="740" t="s">
        <v>828</v>
      </c>
      <c r="D45" s="741"/>
      <c r="E45" s="253">
        <v>0.3</v>
      </c>
      <c r="F45" s="663"/>
      <c r="G45" s="254"/>
      <c r="H45" s="255"/>
      <c r="I45" s="250"/>
      <c r="J45" s="256"/>
      <c r="K45" s="250"/>
      <c r="M45" s="251" t="s">
        <v>828</v>
      </c>
      <c r="O45" s="240"/>
    </row>
    <row r="46" spans="1:15" ht="12.75">
      <c r="A46" s="249"/>
      <c r="B46" s="252"/>
      <c r="C46" s="740" t="s">
        <v>829</v>
      </c>
      <c r="D46" s="741"/>
      <c r="E46" s="253">
        <v>0.6</v>
      </c>
      <c r="F46" s="663"/>
      <c r="G46" s="254"/>
      <c r="H46" s="255"/>
      <c r="I46" s="250"/>
      <c r="J46" s="256"/>
      <c r="K46" s="250"/>
      <c r="M46" s="251" t="s">
        <v>829</v>
      </c>
      <c r="O46" s="240"/>
    </row>
    <row r="47" spans="1:80" ht="12.75">
      <c r="A47" s="241">
        <v>14</v>
      </c>
      <c r="B47" s="242" t="s">
        <v>726</v>
      </c>
      <c r="C47" s="243" t="s">
        <v>727</v>
      </c>
      <c r="D47" s="244" t="s">
        <v>210</v>
      </c>
      <c r="E47" s="245">
        <v>0.6</v>
      </c>
      <c r="F47" s="662"/>
      <c r="G47" s="246">
        <f>E47*F47</f>
        <v>0</v>
      </c>
      <c r="H47" s="247">
        <v>0.00134</v>
      </c>
      <c r="I47" s="248">
        <f>E47*H47</f>
        <v>0.000804</v>
      </c>
      <c r="J47" s="247">
        <v>0</v>
      </c>
      <c r="K47" s="248">
        <f>E47*J47</f>
        <v>0</v>
      </c>
      <c r="O47" s="240">
        <v>2</v>
      </c>
      <c r="AA47" s="213">
        <v>1</v>
      </c>
      <c r="AB47" s="213">
        <v>1</v>
      </c>
      <c r="AC47" s="213">
        <v>1</v>
      </c>
      <c r="AZ47" s="213">
        <v>1</v>
      </c>
      <c r="BA47" s="213">
        <f>IF(AZ47=1,G47,0)</f>
        <v>0</v>
      </c>
      <c r="BB47" s="213">
        <f>IF(AZ47=2,G47,0)</f>
        <v>0</v>
      </c>
      <c r="BC47" s="213">
        <f>IF(AZ47=3,G47,0)</f>
        <v>0</v>
      </c>
      <c r="BD47" s="213">
        <f>IF(AZ47=4,G47,0)</f>
        <v>0</v>
      </c>
      <c r="BE47" s="213">
        <f>IF(AZ47=5,G47,0)</f>
        <v>0</v>
      </c>
      <c r="CA47" s="240">
        <v>1</v>
      </c>
      <c r="CB47" s="240">
        <v>1</v>
      </c>
    </row>
    <row r="48" spans="1:15" ht="12.75">
      <c r="A48" s="249"/>
      <c r="B48" s="252"/>
      <c r="C48" s="740" t="s">
        <v>331</v>
      </c>
      <c r="D48" s="741"/>
      <c r="E48" s="253">
        <v>0</v>
      </c>
      <c r="F48" s="663"/>
      <c r="G48" s="254"/>
      <c r="H48" s="255"/>
      <c r="I48" s="250"/>
      <c r="J48" s="256"/>
      <c r="K48" s="250"/>
      <c r="M48" s="251" t="s">
        <v>331</v>
      </c>
      <c r="O48" s="240"/>
    </row>
    <row r="49" spans="1:15" ht="12.75">
      <c r="A49" s="249"/>
      <c r="B49" s="252"/>
      <c r="C49" s="740" t="s">
        <v>826</v>
      </c>
      <c r="D49" s="741"/>
      <c r="E49" s="253">
        <v>0.6</v>
      </c>
      <c r="F49" s="663"/>
      <c r="G49" s="254"/>
      <c r="H49" s="255"/>
      <c r="I49" s="250"/>
      <c r="J49" s="256"/>
      <c r="K49" s="250"/>
      <c r="M49" s="251" t="s">
        <v>826</v>
      </c>
      <c r="O49" s="240"/>
    </row>
    <row r="50" spans="1:80" ht="12.75">
      <c r="A50" s="241">
        <v>15</v>
      </c>
      <c r="B50" s="242" t="s">
        <v>400</v>
      </c>
      <c r="C50" s="243" t="s">
        <v>401</v>
      </c>
      <c r="D50" s="244" t="s">
        <v>210</v>
      </c>
      <c r="E50" s="245">
        <v>4.5</v>
      </c>
      <c r="F50" s="662"/>
      <c r="G50" s="246">
        <f>E50*F50</f>
        <v>0</v>
      </c>
      <c r="H50" s="247">
        <v>0.00134</v>
      </c>
      <c r="I50" s="248">
        <f>E50*H50</f>
        <v>0.006030000000000001</v>
      </c>
      <c r="J50" s="247">
        <v>0</v>
      </c>
      <c r="K50" s="248">
        <f>E50*J50</f>
        <v>0</v>
      </c>
      <c r="O50" s="240">
        <v>2</v>
      </c>
      <c r="AA50" s="213">
        <v>1</v>
      </c>
      <c r="AB50" s="213">
        <v>1</v>
      </c>
      <c r="AC50" s="213">
        <v>1</v>
      </c>
      <c r="AZ50" s="213">
        <v>1</v>
      </c>
      <c r="BA50" s="213">
        <f>IF(AZ50=1,G50,0)</f>
        <v>0</v>
      </c>
      <c r="BB50" s="213">
        <f>IF(AZ50=2,G50,0)</f>
        <v>0</v>
      </c>
      <c r="BC50" s="213">
        <f>IF(AZ50=3,G50,0)</f>
        <v>0</v>
      </c>
      <c r="BD50" s="213">
        <f>IF(AZ50=4,G50,0)</f>
        <v>0</v>
      </c>
      <c r="BE50" s="213">
        <f>IF(AZ50=5,G50,0)</f>
        <v>0</v>
      </c>
      <c r="CA50" s="240">
        <v>1</v>
      </c>
      <c r="CB50" s="240">
        <v>1</v>
      </c>
    </row>
    <row r="51" spans="1:15" ht="12.75">
      <c r="A51" s="249"/>
      <c r="B51" s="252"/>
      <c r="C51" s="740" t="s">
        <v>331</v>
      </c>
      <c r="D51" s="741"/>
      <c r="E51" s="253">
        <v>0</v>
      </c>
      <c r="F51" s="663"/>
      <c r="G51" s="254"/>
      <c r="H51" s="255"/>
      <c r="I51" s="250"/>
      <c r="J51" s="256"/>
      <c r="K51" s="250"/>
      <c r="M51" s="251" t="s">
        <v>331</v>
      </c>
      <c r="O51" s="240"/>
    </row>
    <row r="52" spans="1:15" ht="12.75">
      <c r="A52" s="249"/>
      <c r="B52" s="252"/>
      <c r="C52" s="740" t="s">
        <v>827</v>
      </c>
      <c r="D52" s="741"/>
      <c r="E52" s="253">
        <v>3.6</v>
      </c>
      <c r="F52" s="663"/>
      <c r="G52" s="254"/>
      <c r="H52" s="255"/>
      <c r="I52" s="250"/>
      <c r="J52" s="256"/>
      <c r="K52" s="250"/>
      <c r="M52" s="251" t="s">
        <v>827</v>
      </c>
      <c r="O52" s="240"/>
    </row>
    <row r="53" spans="1:15" ht="12.75">
      <c r="A53" s="249"/>
      <c r="B53" s="252"/>
      <c r="C53" s="740" t="s">
        <v>828</v>
      </c>
      <c r="D53" s="741"/>
      <c r="E53" s="253">
        <v>0.3</v>
      </c>
      <c r="F53" s="663"/>
      <c r="G53" s="254"/>
      <c r="H53" s="255"/>
      <c r="I53" s="250"/>
      <c r="J53" s="256"/>
      <c r="K53" s="250"/>
      <c r="M53" s="251" t="s">
        <v>828</v>
      </c>
      <c r="O53" s="240"/>
    </row>
    <row r="54" spans="1:15" ht="12.75">
      <c r="A54" s="249"/>
      <c r="B54" s="252"/>
      <c r="C54" s="740" t="s">
        <v>829</v>
      </c>
      <c r="D54" s="741"/>
      <c r="E54" s="253">
        <v>0.6</v>
      </c>
      <c r="F54" s="663"/>
      <c r="G54" s="254"/>
      <c r="H54" s="255"/>
      <c r="I54" s="250"/>
      <c r="J54" s="256"/>
      <c r="K54" s="250"/>
      <c r="M54" s="251" t="s">
        <v>829</v>
      </c>
      <c r="O54" s="240"/>
    </row>
    <row r="55" spans="1:80" ht="12.75">
      <c r="A55" s="241">
        <v>16</v>
      </c>
      <c r="B55" s="242" t="s">
        <v>732</v>
      </c>
      <c r="C55" s="243" t="s">
        <v>733</v>
      </c>
      <c r="D55" s="244" t="s">
        <v>210</v>
      </c>
      <c r="E55" s="245">
        <v>0.6</v>
      </c>
      <c r="F55" s="662"/>
      <c r="G55" s="246">
        <f>E55*F55</f>
        <v>0</v>
      </c>
      <c r="H55" s="247">
        <v>2E-05</v>
      </c>
      <c r="I55" s="248">
        <f>E55*H55</f>
        <v>1.2E-05</v>
      </c>
      <c r="J55" s="247">
        <v>0</v>
      </c>
      <c r="K55" s="248">
        <f>E55*J55</f>
        <v>0</v>
      </c>
      <c r="O55" s="240">
        <v>2</v>
      </c>
      <c r="AA55" s="213">
        <v>1</v>
      </c>
      <c r="AB55" s="213">
        <v>1</v>
      </c>
      <c r="AC55" s="213">
        <v>1</v>
      </c>
      <c r="AZ55" s="213">
        <v>1</v>
      </c>
      <c r="BA55" s="213">
        <f>IF(AZ55=1,G55,0)</f>
        <v>0</v>
      </c>
      <c r="BB55" s="213">
        <f>IF(AZ55=2,G55,0)</f>
        <v>0</v>
      </c>
      <c r="BC55" s="213">
        <f>IF(AZ55=3,G55,0)</f>
        <v>0</v>
      </c>
      <c r="BD55" s="213">
        <f>IF(AZ55=4,G55,0)</f>
        <v>0</v>
      </c>
      <c r="BE55" s="213">
        <f>IF(AZ55=5,G55,0)</f>
        <v>0</v>
      </c>
      <c r="CA55" s="240">
        <v>1</v>
      </c>
      <c r="CB55" s="240">
        <v>1</v>
      </c>
    </row>
    <row r="56" spans="1:15" ht="12.75">
      <c r="A56" s="249"/>
      <c r="B56" s="252"/>
      <c r="C56" s="740" t="s">
        <v>331</v>
      </c>
      <c r="D56" s="741"/>
      <c r="E56" s="253">
        <v>0</v>
      </c>
      <c r="F56" s="663"/>
      <c r="G56" s="254"/>
      <c r="H56" s="255"/>
      <c r="I56" s="250"/>
      <c r="J56" s="256"/>
      <c r="K56" s="250"/>
      <c r="M56" s="251" t="s">
        <v>331</v>
      </c>
      <c r="O56" s="240"/>
    </row>
    <row r="57" spans="1:15" ht="12.75">
      <c r="A57" s="249"/>
      <c r="B57" s="252"/>
      <c r="C57" s="740" t="s">
        <v>826</v>
      </c>
      <c r="D57" s="741"/>
      <c r="E57" s="253">
        <v>0.6</v>
      </c>
      <c r="F57" s="663"/>
      <c r="G57" s="254"/>
      <c r="H57" s="255"/>
      <c r="I57" s="250"/>
      <c r="J57" s="256"/>
      <c r="K57" s="250"/>
      <c r="M57" s="251" t="s">
        <v>826</v>
      </c>
      <c r="O57" s="240"/>
    </row>
    <row r="58" spans="1:80" ht="12.75">
      <c r="A58" s="241">
        <v>17</v>
      </c>
      <c r="B58" s="242" t="s">
        <v>402</v>
      </c>
      <c r="C58" s="243" t="s">
        <v>403</v>
      </c>
      <c r="D58" s="244" t="s">
        <v>210</v>
      </c>
      <c r="E58" s="245">
        <v>4.5</v>
      </c>
      <c r="F58" s="662"/>
      <c r="G58" s="246">
        <f>E58*F58</f>
        <v>0</v>
      </c>
      <c r="H58" s="247">
        <v>2E-05</v>
      </c>
      <c r="I58" s="248">
        <f>E58*H58</f>
        <v>9E-05</v>
      </c>
      <c r="J58" s="247">
        <v>0</v>
      </c>
      <c r="K58" s="248">
        <f>E58*J58</f>
        <v>0</v>
      </c>
      <c r="O58" s="240">
        <v>2</v>
      </c>
      <c r="AA58" s="213">
        <v>1</v>
      </c>
      <c r="AB58" s="213">
        <v>1</v>
      </c>
      <c r="AC58" s="213">
        <v>1</v>
      </c>
      <c r="AZ58" s="213">
        <v>1</v>
      </c>
      <c r="BA58" s="213">
        <f>IF(AZ58=1,G58,0)</f>
        <v>0</v>
      </c>
      <c r="BB58" s="213">
        <f>IF(AZ58=2,G58,0)</f>
        <v>0</v>
      </c>
      <c r="BC58" s="213">
        <f>IF(AZ58=3,G58,0)</f>
        <v>0</v>
      </c>
      <c r="BD58" s="213">
        <f>IF(AZ58=4,G58,0)</f>
        <v>0</v>
      </c>
      <c r="BE58" s="213">
        <f>IF(AZ58=5,G58,0)</f>
        <v>0</v>
      </c>
      <c r="CA58" s="240">
        <v>1</v>
      </c>
      <c r="CB58" s="240">
        <v>1</v>
      </c>
    </row>
    <row r="59" spans="1:15" ht="12.75">
      <c r="A59" s="249"/>
      <c r="B59" s="252"/>
      <c r="C59" s="740" t="s">
        <v>331</v>
      </c>
      <c r="D59" s="741"/>
      <c r="E59" s="253">
        <v>0</v>
      </c>
      <c r="F59" s="663"/>
      <c r="G59" s="254"/>
      <c r="H59" s="255"/>
      <c r="I59" s="250"/>
      <c r="J59" s="256"/>
      <c r="K59" s="250"/>
      <c r="M59" s="251" t="s">
        <v>331</v>
      </c>
      <c r="O59" s="240"/>
    </row>
    <row r="60" spans="1:15" ht="12.75">
      <c r="A60" s="249"/>
      <c r="B60" s="252"/>
      <c r="C60" s="740" t="s">
        <v>827</v>
      </c>
      <c r="D60" s="741"/>
      <c r="E60" s="253">
        <v>3.6</v>
      </c>
      <c r="F60" s="663"/>
      <c r="G60" s="254"/>
      <c r="H60" s="255"/>
      <c r="I60" s="250"/>
      <c r="J60" s="256"/>
      <c r="K60" s="250"/>
      <c r="M60" s="251" t="s">
        <v>827</v>
      </c>
      <c r="O60" s="240"/>
    </row>
    <row r="61" spans="1:15" ht="12.75">
      <c r="A61" s="249"/>
      <c r="B61" s="252"/>
      <c r="C61" s="740" t="s">
        <v>828</v>
      </c>
      <c r="D61" s="741"/>
      <c r="E61" s="253">
        <v>0.3</v>
      </c>
      <c r="F61" s="663"/>
      <c r="G61" s="254"/>
      <c r="H61" s="255"/>
      <c r="I61" s="250"/>
      <c r="J61" s="256"/>
      <c r="K61" s="250"/>
      <c r="M61" s="251" t="s">
        <v>828</v>
      </c>
      <c r="O61" s="240"/>
    </row>
    <row r="62" spans="1:15" ht="12.75">
      <c r="A62" s="249"/>
      <c r="B62" s="252"/>
      <c r="C62" s="740" t="s">
        <v>829</v>
      </c>
      <c r="D62" s="741"/>
      <c r="E62" s="253">
        <v>0.6</v>
      </c>
      <c r="F62" s="663"/>
      <c r="G62" s="254"/>
      <c r="H62" s="255"/>
      <c r="I62" s="250"/>
      <c r="J62" s="256"/>
      <c r="K62" s="250"/>
      <c r="M62" s="251" t="s">
        <v>829</v>
      </c>
      <c r="O62" s="240"/>
    </row>
    <row r="63" spans="1:80" ht="12.75">
      <c r="A63" s="241">
        <v>18</v>
      </c>
      <c r="B63" s="242" t="s">
        <v>738</v>
      </c>
      <c r="C63" s="243" t="s">
        <v>739</v>
      </c>
      <c r="D63" s="244" t="s">
        <v>210</v>
      </c>
      <c r="E63" s="245">
        <v>0.6</v>
      </c>
      <c r="F63" s="662"/>
      <c r="G63" s="246">
        <f>E63*F63</f>
        <v>0</v>
      </c>
      <c r="H63" s="247">
        <v>0</v>
      </c>
      <c r="I63" s="248">
        <f>E63*H63</f>
        <v>0</v>
      </c>
      <c r="J63" s="247">
        <v>0</v>
      </c>
      <c r="K63" s="248">
        <f>E63*J63</f>
        <v>0</v>
      </c>
      <c r="O63" s="240">
        <v>2</v>
      </c>
      <c r="AA63" s="213">
        <v>1</v>
      </c>
      <c r="AB63" s="213">
        <v>1</v>
      </c>
      <c r="AC63" s="213">
        <v>1</v>
      </c>
      <c r="AZ63" s="213">
        <v>1</v>
      </c>
      <c r="BA63" s="213">
        <f>IF(AZ63=1,G63,0)</f>
        <v>0</v>
      </c>
      <c r="BB63" s="213">
        <f>IF(AZ63=2,G63,0)</f>
        <v>0</v>
      </c>
      <c r="BC63" s="213">
        <f>IF(AZ63=3,G63,0)</f>
        <v>0</v>
      </c>
      <c r="BD63" s="213">
        <f>IF(AZ63=4,G63,0)</f>
        <v>0</v>
      </c>
      <c r="BE63" s="213">
        <f>IF(AZ63=5,G63,0)</f>
        <v>0</v>
      </c>
      <c r="CA63" s="240">
        <v>1</v>
      </c>
      <c r="CB63" s="240">
        <v>1</v>
      </c>
    </row>
    <row r="64" spans="1:15" ht="12.75">
      <c r="A64" s="249"/>
      <c r="B64" s="252"/>
      <c r="C64" s="740" t="s">
        <v>331</v>
      </c>
      <c r="D64" s="741"/>
      <c r="E64" s="253">
        <v>0</v>
      </c>
      <c r="F64" s="663"/>
      <c r="G64" s="254"/>
      <c r="H64" s="255"/>
      <c r="I64" s="250"/>
      <c r="J64" s="256"/>
      <c r="K64" s="250"/>
      <c r="M64" s="251" t="s">
        <v>331</v>
      </c>
      <c r="O64" s="240"/>
    </row>
    <row r="65" spans="1:15" ht="12.75">
      <c r="A65" s="249"/>
      <c r="B65" s="252"/>
      <c r="C65" s="740" t="s">
        <v>826</v>
      </c>
      <c r="D65" s="741"/>
      <c r="E65" s="253">
        <v>0.6</v>
      </c>
      <c r="F65" s="663"/>
      <c r="G65" s="254"/>
      <c r="H65" s="255"/>
      <c r="I65" s="250"/>
      <c r="J65" s="256"/>
      <c r="K65" s="250"/>
      <c r="M65" s="251" t="s">
        <v>826</v>
      </c>
      <c r="O65" s="240"/>
    </row>
    <row r="66" spans="1:80" ht="12.75">
      <c r="A66" s="241">
        <v>19</v>
      </c>
      <c r="B66" s="242" t="s">
        <v>404</v>
      </c>
      <c r="C66" s="243" t="s">
        <v>405</v>
      </c>
      <c r="D66" s="244" t="s">
        <v>210</v>
      </c>
      <c r="E66" s="245">
        <v>4.5</v>
      </c>
      <c r="F66" s="662"/>
      <c r="G66" s="246">
        <f>E66*F66</f>
        <v>0</v>
      </c>
      <c r="H66" s="247">
        <v>0</v>
      </c>
      <c r="I66" s="248">
        <f>E66*H66</f>
        <v>0</v>
      </c>
      <c r="J66" s="247">
        <v>0</v>
      </c>
      <c r="K66" s="248">
        <f>E66*J66</f>
        <v>0</v>
      </c>
      <c r="O66" s="240">
        <v>2</v>
      </c>
      <c r="AA66" s="213">
        <v>1</v>
      </c>
      <c r="AB66" s="213">
        <v>1</v>
      </c>
      <c r="AC66" s="213">
        <v>1</v>
      </c>
      <c r="AZ66" s="213">
        <v>1</v>
      </c>
      <c r="BA66" s="213">
        <f>IF(AZ66=1,G66,0)</f>
        <v>0</v>
      </c>
      <c r="BB66" s="213">
        <f>IF(AZ66=2,G66,0)</f>
        <v>0</v>
      </c>
      <c r="BC66" s="213">
        <f>IF(AZ66=3,G66,0)</f>
        <v>0</v>
      </c>
      <c r="BD66" s="213">
        <f>IF(AZ66=4,G66,0)</f>
        <v>0</v>
      </c>
      <c r="BE66" s="213">
        <f>IF(AZ66=5,G66,0)</f>
        <v>0</v>
      </c>
      <c r="CA66" s="240">
        <v>1</v>
      </c>
      <c r="CB66" s="240">
        <v>1</v>
      </c>
    </row>
    <row r="67" spans="1:15" ht="12.75">
      <c r="A67" s="249"/>
      <c r="B67" s="252"/>
      <c r="C67" s="740" t="s">
        <v>331</v>
      </c>
      <c r="D67" s="741"/>
      <c r="E67" s="253">
        <v>0</v>
      </c>
      <c r="F67" s="663"/>
      <c r="G67" s="254"/>
      <c r="H67" s="255"/>
      <c r="I67" s="250"/>
      <c r="J67" s="256"/>
      <c r="K67" s="250"/>
      <c r="M67" s="251" t="s">
        <v>331</v>
      </c>
      <c r="O67" s="240"/>
    </row>
    <row r="68" spans="1:15" ht="12.75">
      <c r="A68" s="249"/>
      <c r="B68" s="252"/>
      <c r="C68" s="740" t="s">
        <v>827</v>
      </c>
      <c r="D68" s="741"/>
      <c r="E68" s="253">
        <v>3.6</v>
      </c>
      <c r="F68" s="663"/>
      <c r="G68" s="254"/>
      <c r="H68" s="255"/>
      <c r="I68" s="250"/>
      <c r="J68" s="256"/>
      <c r="K68" s="250"/>
      <c r="M68" s="251" t="s">
        <v>827</v>
      </c>
      <c r="O68" s="240"/>
    </row>
    <row r="69" spans="1:15" ht="12.75">
      <c r="A69" s="249"/>
      <c r="B69" s="252"/>
      <c r="C69" s="740" t="s">
        <v>828</v>
      </c>
      <c r="D69" s="741"/>
      <c r="E69" s="253">
        <v>0.3</v>
      </c>
      <c r="F69" s="663"/>
      <c r="G69" s="254"/>
      <c r="H69" s="255"/>
      <c r="I69" s="250"/>
      <c r="J69" s="256"/>
      <c r="K69" s="250"/>
      <c r="M69" s="251" t="s">
        <v>828</v>
      </c>
      <c r="O69" s="240"/>
    </row>
    <row r="70" spans="1:15" ht="12.75">
      <c r="A70" s="249"/>
      <c r="B70" s="252"/>
      <c r="C70" s="740" t="s">
        <v>829</v>
      </c>
      <c r="D70" s="741"/>
      <c r="E70" s="253">
        <v>0.6</v>
      </c>
      <c r="F70" s="663"/>
      <c r="G70" s="254"/>
      <c r="H70" s="255"/>
      <c r="I70" s="250"/>
      <c r="J70" s="256"/>
      <c r="K70" s="250"/>
      <c r="M70" s="251" t="s">
        <v>829</v>
      </c>
      <c r="O70" s="240"/>
    </row>
    <row r="71" spans="1:80" ht="12.75">
      <c r="A71" s="241">
        <v>20</v>
      </c>
      <c r="B71" s="242" t="s">
        <v>830</v>
      </c>
      <c r="C71" s="243" t="s">
        <v>831</v>
      </c>
      <c r="D71" s="244" t="s">
        <v>210</v>
      </c>
      <c r="E71" s="245">
        <v>0.6</v>
      </c>
      <c r="F71" s="662"/>
      <c r="G71" s="246">
        <f>E71*F71</f>
        <v>0</v>
      </c>
      <c r="H71" s="247">
        <v>0</v>
      </c>
      <c r="I71" s="248">
        <f>E71*H71</f>
        <v>0</v>
      </c>
      <c r="J71" s="247"/>
      <c r="K71" s="248">
        <f>E71*J71</f>
        <v>0</v>
      </c>
      <c r="O71" s="240">
        <v>2</v>
      </c>
      <c r="AA71" s="213">
        <v>12</v>
      </c>
      <c r="AB71" s="213">
        <v>0</v>
      </c>
      <c r="AC71" s="213">
        <v>78</v>
      </c>
      <c r="AZ71" s="213">
        <v>1</v>
      </c>
      <c r="BA71" s="213">
        <f>IF(AZ71=1,G71,0)</f>
        <v>0</v>
      </c>
      <c r="BB71" s="213">
        <f>IF(AZ71=2,G71,0)</f>
        <v>0</v>
      </c>
      <c r="BC71" s="213">
        <f>IF(AZ71=3,G71,0)</f>
        <v>0</v>
      </c>
      <c r="BD71" s="213">
        <f>IF(AZ71=4,G71,0)</f>
        <v>0</v>
      </c>
      <c r="BE71" s="213">
        <f>IF(AZ71=5,G71,0)</f>
        <v>0</v>
      </c>
      <c r="CA71" s="240">
        <v>12</v>
      </c>
      <c r="CB71" s="240">
        <v>0</v>
      </c>
    </row>
    <row r="72" spans="1:15" ht="12.75">
      <c r="A72" s="249"/>
      <c r="B72" s="252"/>
      <c r="C72" s="740" t="s">
        <v>331</v>
      </c>
      <c r="D72" s="741"/>
      <c r="E72" s="253">
        <v>0</v>
      </c>
      <c r="F72" s="663"/>
      <c r="G72" s="254"/>
      <c r="H72" s="255"/>
      <c r="I72" s="250"/>
      <c r="J72" s="256"/>
      <c r="K72" s="250"/>
      <c r="M72" s="251" t="s">
        <v>331</v>
      </c>
      <c r="O72" s="240"/>
    </row>
    <row r="73" spans="1:15" ht="12.75">
      <c r="A73" s="249"/>
      <c r="B73" s="252"/>
      <c r="C73" s="740" t="s">
        <v>829</v>
      </c>
      <c r="D73" s="741"/>
      <c r="E73" s="253">
        <v>0.6</v>
      </c>
      <c r="F73" s="663"/>
      <c r="G73" s="254"/>
      <c r="H73" s="255"/>
      <c r="I73" s="250"/>
      <c r="J73" s="256"/>
      <c r="K73" s="250"/>
      <c r="M73" s="251" t="s">
        <v>829</v>
      </c>
      <c r="O73" s="240"/>
    </row>
    <row r="74" spans="1:80" ht="12.75">
      <c r="A74" s="241">
        <v>21</v>
      </c>
      <c r="B74" s="242" t="s">
        <v>832</v>
      </c>
      <c r="C74" s="243" t="s">
        <v>833</v>
      </c>
      <c r="D74" s="244" t="s">
        <v>210</v>
      </c>
      <c r="E74" s="245">
        <v>3.6</v>
      </c>
      <c r="F74" s="662"/>
      <c r="G74" s="246">
        <f>E74*F74</f>
        <v>0</v>
      </c>
      <c r="H74" s="247">
        <v>0</v>
      </c>
      <c r="I74" s="248">
        <f>E74*H74</f>
        <v>0</v>
      </c>
      <c r="J74" s="247"/>
      <c r="K74" s="248">
        <f>E74*J74</f>
        <v>0</v>
      </c>
      <c r="O74" s="240">
        <v>2</v>
      </c>
      <c r="AA74" s="213">
        <v>12</v>
      </c>
      <c r="AB74" s="213">
        <v>0</v>
      </c>
      <c r="AC74" s="213">
        <v>2</v>
      </c>
      <c r="AZ74" s="213">
        <v>1</v>
      </c>
      <c r="BA74" s="213">
        <f>IF(AZ74=1,G74,0)</f>
        <v>0</v>
      </c>
      <c r="BB74" s="213">
        <f>IF(AZ74=2,G74,0)</f>
        <v>0</v>
      </c>
      <c r="BC74" s="213">
        <f>IF(AZ74=3,G74,0)</f>
        <v>0</v>
      </c>
      <c r="BD74" s="213">
        <f>IF(AZ74=4,G74,0)</f>
        <v>0</v>
      </c>
      <c r="BE74" s="213">
        <f>IF(AZ74=5,G74,0)</f>
        <v>0</v>
      </c>
      <c r="CA74" s="240">
        <v>12</v>
      </c>
      <c r="CB74" s="240">
        <v>0</v>
      </c>
    </row>
    <row r="75" spans="1:15" ht="12.75">
      <c r="A75" s="249"/>
      <c r="B75" s="252"/>
      <c r="C75" s="740" t="s">
        <v>331</v>
      </c>
      <c r="D75" s="741"/>
      <c r="E75" s="253">
        <v>0</v>
      </c>
      <c r="F75" s="663"/>
      <c r="G75" s="254"/>
      <c r="H75" s="255"/>
      <c r="I75" s="250"/>
      <c r="J75" s="256"/>
      <c r="K75" s="250"/>
      <c r="M75" s="251" t="s">
        <v>331</v>
      </c>
      <c r="O75" s="240"/>
    </row>
    <row r="76" spans="1:15" ht="12.75">
      <c r="A76" s="249"/>
      <c r="B76" s="252"/>
      <c r="C76" s="740" t="s">
        <v>827</v>
      </c>
      <c r="D76" s="741"/>
      <c r="E76" s="253">
        <v>3.6</v>
      </c>
      <c r="F76" s="663"/>
      <c r="G76" s="254"/>
      <c r="H76" s="255"/>
      <c r="I76" s="250"/>
      <c r="J76" s="256"/>
      <c r="K76" s="250"/>
      <c r="M76" s="251" t="s">
        <v>827</v>
      </c>
      <c r="O76" s="240"/>
    </row>
    <row r="77" spans="1:57" ht="12.75">
      <c r="A77" s="257"/>
      <c r="B77" s="258" t="s">
        <v>102</v>
      </c>
      <c r="C77" s="259" t="s">
        <v>238</v>
      </c>
      <c r="D77" s="260"/>
      <c r="E77" s="261"/>
      <c r="F77" s="664"/>
      <c r="G77" s="263">
        <f>SUM(G38:G76)</f>
        <v>0</v>
      </c>
      <c r="H77" s="264"/>
      <c r="I77" s="265">
        <f>SUM(I38:I76)</f>
        <v>0.006936</v>
      </c>
      <c r="J77" s="264"/>
      <c r="K77" s="265">
        <f>SUM(K38:K76)</f>
        <v>-0.010914</v>
      </c>
      <c r="O77" s="240">
        <v>4</v>
      </c>
      <c r="BA77" s="266">
        <f>SUM(BA38:BA76)</f>
        <v>0</v>
      </c>
      <c r="BB77" s="266">
        <f>SUM(BB38:BB76)</f>
        <v>0</v>
      </c>
      <c r="BC77" s="266">
        <f>SUM(BC38:BC76)</f>
        <v>0</v>
      </c>
      <c r="BD77" s="266">
        <f>SUM(BD38:BD76)</f>
        <v>0</v>
      </c>
      <c r="BE77" s="266">
        <f>SUM(BE38:BE76)</f>
        <v>0</v>
      </c>
    </row>
    <row r="78" spans="1:15" ht="12.75">
      <c r="A78" s="230" t="s">
        <v>98</v>
      </c>
      <c r="B78" s="231" t="s">
        <v>241</v>
      </c>
      <c r="C78" s="232" t="s">
        <v>242</v>
      </c>
      <c r="D78" s="233"/>
      <c r="E78" s="234"/>
      <c r="F78" s="665"/>
      <c r="G78" s="235"/>
      <c r="H78" s="236"/>
      <c r="I78" s="237"/>
      <c r="J78" s="238"/>
      <c r="K78" s="239"/>
      <c r="O78" s="240">
        <v>1</v>
      </c>
    </row>
    <row r="79" spans="1:80" ht="12.75">
      <c r="A79" s="241">
        <v>22</v>
      </c>
      <c r="B79" s="242" t="s">
        <v>427</v>
      </c>
      <c r="C79" s="243" t="s">
        <v>428</v>
      </c>
      <c r="D79" s="244" t="s">
        <v>246</v>
      </c>
      <c r="E79" s="245">
        <v>0.87978555</v>
      </c>
      <c r="F79" s="662"/>
      <c r="G79" s="246">
        <f>E79*F79</f>
        <v>0</v>
      </c>
      <c r="H79" s="247">
        <v>0</v>
      </c>
      <c r="I79" s="248">
        <f>E79*H79</f>
        <v>0</v>
      </c>
      <c r="J79" s="247"/>
      <c r="K79" s="248">
        <f>E79*J79</f>
        <v>0</v>
      </c>
      <c r="O79" s="240">
        <v>2</v>
      </c>
      <c r="AA79" s="213">
        <v>7</v>
      </c>
      <c r="AB79" s="213">
        <v>1</v>
      </c>
      <c r="AC79" s="213">
        <v>2</v>
      </c>
      <c r="AZ79" s="213">
        <v>1</v>
      </c>
      <c r="BA79" s="213">
        <f>IF(AZ79=1,G79,0)</f>
        <v>0</v>
      </c>
      <c r="BB79" s="213">
        <f>IF(AZ79=2,G79,0)</f>
        <v>0</v>
      </c>
      <c r="BC79" s="213">
        <f>IF(AZ79=3,G79,0)</f>
        <v>0</v>
      </c>
      <c r="BD79" s="213">
        <f>IF(AZ79=4,G79,0)</f>
        <v>0</v>
      </c>
      <c r="BE79" s="213">
        <f>IF(AZ79=5,G79,0)</f>
        <v>0</v>
      </c>
      <c r="CA79" s="240">
        <v>7</v>
      </c>
      <c r="CB79" s="240">
        <v>1</v>
      </c>
    </row>
    <row r="80" spans="1:57" ht="12.75">
      <c r="A80" s="257"/>
      <c r="B80" s="258" t="s">
        <v>102</v>
      </c>
      <c r="C80" s="259" t="s">
        <v>243</v>
      </c>
      <c r="D80" s="260"/>
      <c r="E80" s="261"/>
      <c r="F80" s="664"/>
      <c r="G80" s="263">
        <f>SUM(G78:G79)</f>
        <v>0</v>
      </c>
      <c r="H80" s="264"/>
      <c r="I80" s="265">
        <f>SUM(I78:I79)</f>
        <v>0</v>
      </c>
      <c r="J80" s="264"/>
      <c r="K80" s="265">
        <f>SUM(K78:K79)</f>
        <v>0</v>
      </c>
      <c r="O80" s="240">
        <v>4</v>
      </c>
      <c r="BA80" s="266">
        <f>SUM(BA78:BA79)</f>
        <v>0</v>
      </c>
      <c r="BB80" s="266">
        <f>SUM(BB78:BB79)</f>
        <v>0</v>
      </c>
      <c r="BC80" s="266">
        <f>SUM(BC78:BC79)</f>
        <v>0</v>
      </c>
      <c r="BD80" s="266">
        <f>SUM(BD78:BD79)</f>
        <v>0</v>
      </c>
      <c r="BE80" s="266">
        <f>SUM(BE78:BE79)</f>
        <v>0</v>
      </c>
    </row>
    <row r="81" spans="1:15" ht="12.75">
      <c r="A81" s="230" t="s">
        <v>98</v>
      </c>
      <c r="B81" s="231" t="s">
        <v>780</v>
      </c>
      <c r="C81" s="232" t="s">
        <v>781</v>
      </c>
      <c r="D81" s="233"/>
      <c r="E81" s="234"/>
      <c r="F81" s="665"/>
      <c r="G81" s="235"/>
      <c r="H81" s="236"/>
      <c r="I81" s="237"/>
      <c r="J81" s="238"/>
      <c r="K81" s="239"/>
      <c r="O81" s="240">
        <v>1</v>
      </c>
    </row>
    <row r="82" spans="1:80" ht="12.75">
      <c r="A82" s="241">
        <v>23</v>
      </c>
      <c r="B82" s="242" t="s">
        <v>834</v>
      </c>
      <c r="C82" s="243" t="s">
        <v>835</v>
      </c>
      <c r="D82" s="244" t="s">
        <v>210</v>
      </c>
      <c r="E82" s="245">
        <v>44.5</v>
      </c>
      <c r="F82" s="662"/>
      <c r="G82" s="246">
        <f>E82*F82</f>
        <v>0</v>
      </c>
      <c r="H82" s="247">
        <v>0.0002</v>
      </c>
      <c r="I82" s="248">
        <f>E82*H82</f>
        <v>0.0089</v>
      </c>
      <c r="J82" s="247">
        <v>0</v>
      </c>
      <c r="K82" s="248">
        <f>E82*J82</f>
        <v>0</v>
      </c>
      <c r="O82" s="240">
        <v>2</v>
      </c>
      <c r="AA82" s="213">
        <v>1</v>
      </c>
      <c r="AB82" s="213">
        <v>7</v>
      </c>
      <c r="AC82" s="213">
        <v>7</v>
      </c>
      <c r="AZ82" s="213">
        <v>2</v>
      </c>
      <c r="BA82" s="213">
        <f>IF(AZ82=1,G82,0)</f>
        <v>0</v>
      </c>
      <c r="BB82" s="213">
        <f>IF(AZ82=2,G82,0)</f>
        <v>0</v>
      </c>
      <c r="BC82" s="213">
        <f>IF(AZ82=3,G82,0)</f>
        <v>0</v>
      </c>
      <c r="BD82" s="213">
        <f>IF(AZ82=4,G82,0)</f>
        <v>0</v>
      </c>
      <c r="BE82" s="213">
        <f>IF(AZ82=5,G82,0)</f>
        <v>0</v>
      </c>
      <c r="CA82" s="240">
        <v>1</v>
      </c>
      <c r="CB82" s="240">
        <v>7</v>
      </c>
    </row>
    <row r="83" spans="1:15" ht="12.75">
      <c r="A83" s="249"/>
      <c r="B83" s="252"/>
      <c r="C83" s="740" t="s">
        <v>836</v>
      </c>
      <c r="D83" s="741"/>
      <c r="E83" s="253">
        <v>44.5</v>
      </c>
      <c r="F83" s="663"/>
      <c r="G83" s="254"/>
      <c r="H83" s="255"/>
      <c r="I83" s="250"/>
      <c r="J83" s="256"/>
      <c r="K83" s="250"/>
      <c r="M83" s="251" t="s">
        <v>836</v>
      </c>
      <c r="O83" s="240"/>
    </row>
    <row r="84" spans="1:80" ht="12.75">
      <c r="A84" s="241">
        <v>24</v>
      </c>
      <c r="B84" s="242" t="s">
        <v>837</v>
      </c>
      <c r="C84" s="243" t="s">
        <v>838</v>
      </c>
      <c r="D84" s="244" t="s">
        <v>164</v>
      </c>
      <c r="E84" s="245">
        <v>0.445</v>
      </c>
      <c r="F84" s="662"/>
      <c r="G84" s="246">
        <f>E84*F84</f>
        <v>0</v>
      </c>
      <c r="H84" s="247">
        <v>0.01549</v>
      </c>
      <c r="I84" s="248">
        <f>E84*H84</f>
        <v>0.00689305</v>
      </c>
      <c r="J84" s="247">
        <v>0</v>
      </c>
      <c r="K84" s="248">
        <f>E84*J84</f>
        <v>0</v>
      </c>
      <c r="O84" s="240">
        <v>2</v>
      </c>
      <c r="AA84" s="213">
        <v>1</v>
      </c>
      <c r="AB84" s="213">
        <v>7</v>
      </c>
      <c r="AC84" s="213">
        <v>7</v>
      </c>
      <c r="AZ84" s="213">
        <v>2</v>
      </c>
      <c r="BA84" s="213">
        <f>IF(AZ84=1,G84,0)</f>
        <v>0</v>
      </c>
      <c r="BB84" s="213">
        <f>IF(AZ84=2,G84,0)</f>
        <v>0</v>
      </c>
      <c r="BC84" s="213">
        <f>IF(AZ84=3,G84,0)</f>
        <v>0</v>
      </c>
      <c r="BD84" s="213">
        <f>IF(AZ84=4,G84,0)</f>
        <v>0</v>
      </c>
      <c r="BE84" s="213">
        <f>IF(AZ84=5,G84,0)</f>
        <v>0</v>
      </c>
      <c r="CA84" s="240">
        <v>1</v>
      </c>
      <c r="CB84" s="240">
        <v>7</v>
      </c>
    </row>
    <row r="85" spans="1:15" ht="12.75">
      <c r="A85" s="249"/>
      <c r="B85" s="252"/>
      <c r="C85" s="740" t="s">
        <v>839</v>
      </c>
      <c r="D85" s="741"/>
      <c r="E85" s="253">
        <v>0.445</v>
      </c>
      <c r="F85" s="663"/>
      <c r="G85" s="254"/>
      <c r="H85" s="255"/>
      <c r="I85" s="250"/>
      <c r="J85" s="256"/>
      <c r="K85" s="250"/>
      <c r="M85" s="251" t="s">
        <v>839</v>
      </c>
      <c r="O85" s="240"/>
    </row>
    <row r="86" spans="1:80" ht="12.75">
      <c r="A86" s="241">
        <v>25</v>
      </c>
      <c r="B86" s="242" t="s">
        <v>840</v>
      </c>
      <c r="C86" s="243" t="s">
        <v>841</v>
      </c>
      <c r="D86" s="244" t="s">
        <v>151</v>
      </c>
      <c r="E86" s="245">
        <v>17.8</v>
      </c>
      <c r="F86" s="662"/>
      <c r="G86" s="246">
        <f>E86*F86</f>
        <v>0</v>
      </c>
      <c r="H86" s="247">
        <v>6E-05</v>
      </c>
      <c r="I86" s="248">
        <f>E86*H86</f>
        <v>0.0010680000000000002</v>
      </c>
      <c r="J86" s="247">
        <v>0</v>
      </c>
      <c r="K86" s="248">
        <f>E86*J86</f>
        <v>0</v>
      </c>
      <c r="O86" s="240">
        <v>2</v>
      </c>
      <c r="AA86" s="213">
        <v>1</v>
      </c>
      <c r="AB86" s="213">
        <v>7</v>
      </c>
      <c r="AC86" s="213">
        <v>7</v>
      </c>
      <c r="AZ86" s="213">
        <v>2</v>
      </c>
      <c r="BA86" s="213">
        <f>IF(AZ86=1,G86,0)</f>
        <v>0</v>
      </c>
      <c r="BB86" s="213">
        <f>IF(AZ86=2,G86,0)</f>
        <v>0</v>
      </c>
      <c r="BC86" s="213">
        <f>IF(AZ86=3,G86,0)</f>
        <v>0</v>
      </c>
      <c r="BD86" s="213">
        <f>IF(AZ86=4,G86,0)</f>
        <v>0</v>
      </c>
      <c r="BE86" s="213">
        <f>IF(AZ86=5,G86,0)</f>
        <v>0</v>
      </c>
      <c r="CA86" s="240">
        <v>1</v>
      </c>
      <c r="CB86" s="240">
        <v>7</v>
      </c>
    </row>
    <row r="87" spans="1:15" ht="12.75">
      <c r="A87" s="249"/>
      <c r="B87" s="252"/>
      <c r="C87" s="740" t="s">
        <v>842</v>
      </c>
      <c r="D87" s="741"/>
      <c r="E87" s="253">
        <v>17.8</v>
      </c>
      <c r="F87" s="663"/>
      <c r="G87" s="254"/>
      <c r="H87" s="255"/>
      <c r="I87" s="250"/>
      <c r="J87" s="256"/>
      <c r="K87" s="250"/>
      <c r="M87" s="251" t="s">
        <v>842</v>
      </c>
      <c r="O87" s="240"/>
    </row>
    <row r="88" spans="1:80" ht="12.75">
      <c r="A88" s="241">
        <v>26</v>
      </c>
      <c r="B88" s="242" t="s">
        <v>843</v>
      </c>
      <c r="C88" s="243" t="s">
        <v>844</v>
      </c>
      <c r="D88" s="244" t="s">
        <v>164</v>
      </c>
      <c r="E88" s="245">
        <v>0.4895</v>
      </c>
      <c r="F88" s="662"/>
      <c r="G88" s="246">
        <f>E88*F88</f>
        <v>0</v>
      </c>
      <c r="H88" s="247">
        <v>0.55</v>
      </c>
      <c r="I88" s="248">
        <f>E88*H88</f>
        <v>0.269225</v>
      </c>
      <c r="J88" s="247"/>
      <c r="K88" s="248">
        <f>E88*J88</f>
        <v>0</v>
      </c>
      <c r="O88" s="240">
        <v>2</v>
      </c>
      <c r="AA88" s="213">
        <v>3</v>
      </c>
      <c r="AB88" s="213">
        <v>7</v>
      </c>
      <c r="AC88" s="213">
        <v>60512004</v>
      </c>
      <c r="AZ88" s="213">
        <v>2</v>
      </c>
      <c r="BA88" s="213">
        <f>IF(AZ88=1,G88,0)</f>
        <v>0</v>
      </c>
      <c r="BB88" s="213">
        <f>IF(AZ88=2,G88,0)</f>
        <v>0</v>
      </c>
      <c r="BC88" s="213">
        <f>IF(AZ88=3,G88,0)</f>
        <v>0</v>
      </c>
      <c r="BD88" s="213">
        <f>IF(AZ88=4,G88,0)</f>
        <v>0</v>
      </c>
      <c r="BE88" s="213">
        <f>IF(AZ88=5,G88,0)</f>
        <v>0</v>
      </c>
      <c r="CA88" s="240">
        <v>3</v>
      </c>
      <c r="CB88" s="240">
        <v>7</v>
      </c>
    </row>
    <row r="89" spans="1:15" ht="12.75">
      <c r="A89" s="249"/>
      <c r="B89" s="252"/>
      <c r="C89" s="740" t="s">
        <v>845</v>
      </c>
      <c r="D89" s="741"/>
      <c r="E89" s="253">
        <v>0.4895</v>
      </c>
      <c r="F89" s="663"/>
      <c r="G89" s="254"/>
      <c r="H89" s="255"/>
      <c r="I89" s="250"/>
      <c r="J89" s="256"/>
      <c r="K89" s="250"/>
      <c r="M89" s="251" t="s">
        <v>845</v>
      </c>
      <c r="O89" s="240"/>
    </row>
    <row r="90" spans="1:80" ht="12.75">
      <c r="A90" s="241">
        <v>27</v>
      </c>
      <c r="B90" s="242" t="s">
        <v>785</v>
      </c>
      <c r="C90" s="243" t="s">
        <v>786</v>
      </c>
      <c r="D90" s="244" t="s">
        <v>246</v>
      </c>
      <c r="E90" s="245">
        <v>0.28608605</v>
      </c>
      <c r="F90" s="662"/>
      <c r="G90" s="246">
        <f>E90*F90</f>
        <v>0</v>
      </c>
      <c r="H90" s="247">
        <v>0</v>
      </c>
      <c r="I90" s="248">
        <f>E90*H90</f>
        <v>0</v>
      </c>
      <c r="J90" s="247"/>
      <c r="K90" s="248">
        <f>E90*J90</f>
        <v>0</v>
      </c>
      <c r="O90" s="240">
        <v>2</v>
      </c>
      <c r="AA90" s="213">
        <v>7</v>
      </c>
      <c r="AB90" s="213">
        <v>1001</v>
      </c>
      <c r="AC90" s="213">
        <v>5</v>
      </c>
      <c r="AZ90" s="213">
        <v>2</v>
      </c>
      <c r="BA90" s="213">
        <f>IF(AZ90=1,G90,0)</f>
        <v>0</v>
      </c>
      <c r="BB90" s="213">
        <f>IF(AZ90=2,G90,0)</f>
        <v>0</v>
      </c>
      <c r="BC90" s="213">
        <f>IF(AZ90=3,G90,0)</f>
        <v>0</v>
      </c>
      <c r="BD90" s="213">
        <f>IF(AZ90=4,G90,0)</f>
        <v>0</v>
      </c>
      <c r="BE90" s="213">
        <f>IF(AZ90=5,G90,0)</f>
        <v>0</v>
      </c>
      <c r="CA90" s="240">
        <v>7</v>
      </c>
      <c r="CB90" s="240">
        <v>1001</v>
      </c>
    </row>
    <row r="91" spans="1:57" ht="12.75">
      <c r="A91" s="257"/>
      <c r="B91" s="258" t="s">
        <v>102</v>
      </c>
      <c r="C91" s="259" t="s">
        <v>782</v>
      </c>
      <c r="D91" s="260"/>
      <c r="E91" s="261"/>
      <c r="F91" s="664"/>
      <c r="G91" s="263">
        <f>SUM(G81:G90)</f>
        <v>0</v>
      </c>
      <c r="H91" s="264"/>
      <c r="I91" s="265">
        <f>SUM(I81:I90)</f>
        <v>0.28608605</v>
      </c>
      <c r="J91" s="264"/>
      <c r="K91" s="265">
        <f>SUM(K81:K90)</f>
        <v>0</v>
      </c>
      <c r="O91" s="240">
        <v>4</v>
      </c>
      <c r="BA91" s="266">
        <f>SUM(BA81:BA90)</f>
        <v>0</v>
      </c>
      <c r="BB91" s="266">
        <f>SUM(BB81:BB90)</f>
        <v>0</v>
      </c>
      <c r="BC91" s="266">
        <f>SUM(BC81:BC90)</f>
        <v>0</v>
      </c>
      <c r="BD91" s="266">
        <f>SUM(BD81:BD90)</f>
        <v>0</v>
      </c>
      <c r="BE91" s="266">
        <f>SUM(BE81:BE90)</f>
        <v>0</v>
      </c>
    </row>
    <row r="92" spans="1:15" ht="12.75">
      <c r="A92" s="230" t="s">
        <v>98</v>
      </c>
      <c r="B92" s="231" t="s">
        <v>460</v>
      </c>
      <c r="C92" s="232" t="s">
        <v>461</v>
      </c>
      <c r="D92" s="233"/>
      <c r="E92" s="234"/>
      <c r="F92" s="665"/>
      <c r="G92" s="235"/>
      <c r="H92" s="236"/>
      <c r="I92" s="237"/>
      <c r="J92" s="238"/>
      <c r="K92" s="239"/>
      <c r="O92" s="240">
        <v>1</v>
      </c>
    </row>
    <row r="93" spans="1:80" ht="12.75">
      <c r="A93" s="241">
        <v>28</v>
      </c>
      <c r="B93" s="242" t="s">
        <v>846</v>
      </c>
      <c r="C93" s="243" t="s">
        <v>847</v>
      </c>
      <c r="D93" s="244" t="s">
        <v>151</v>
      </c>
      <c r="E93" s="245">
        <v>16.8</v>
      </c>
      <c r="F93" s="662"/>
      <c r="G93" s="246">
        <f>E93*F93</f>
        <v>0</v>
      </c>
      <c r="H93" s="247">
        <v>0.00017</v>
      </c>
      <c r="I93" s="248">
        <f>E93*H93</f>
        <v>0.0028560000000000005</v>
      </c>
      <c r="J93" s="247">
        <v>0</v>
      </c>
      <c r="K93" s="248">
        <f>E93*J93</f>
        <v>0</v>
      </c>
      <c r="O93" s="240">
        <v>2</v>
      </c>
      <c r="AA93" s="213">
        <v>1</v>
      </c>
      <c r="AB93" s="213">
        <v>7</v>
      </c>
      <c r="AC93" s="213">
        <v>7</v>
      </c>
      <c r="AZ93" s="213">
        <v>2</v>
      </c>
      <c r="BA93" s="213">
        <f>IF(AZ93=1,G93,0)</f>
        <v>0</v>
      </c>
      <c r="BB93" s="213">
        <f>IF(AZ93=2,G93,0)</f>
        <v>0</v>
      </c>
      <c r="BC93" s="213">
        <f>IF(AZ93=3,G93,0)</f>
        <v>0</v>
      </c>
      <c r="BD93" s="213">
        <f>IF(AZ93=4,G93,0)</f>
        <v>0</v>
      </c>
      <c r="BE93" s="213">
        <f>IF(AZ93=5,G93,0)</f>
        <v>0</v>
      </c>
      <c r="CA93" s="240">
        <v>1</v>
      </c>
      <c r="CB93" s="240">
        <v>7</v>
      </c>
    </row>
    <row r="94" spans="1:15" ht="12.75">
      <c r="A94" s="249"/>
      <c r="B94" s="252"/>
      <c r="C94" s="740" t="s">
        <v>848</v>
      </c>
      <c r="D94" s="741"/>
      <c r="E94" s="253">
        <v>16.8</v>
      </c>
      <c r="F94" s="663"/>
      <c r="G94" s="254"/>
      <c r="H94" s="255"/>
      <c r="I94" s="250"/>
      <c r="J94" s="256"/>
      <c r="K94" s="250"/>
      <c r="M94" s="251" t="s">
        <v>848</v>
      </c>
      <c r="O94" s="240"/>
    </row>
    <row r="95" spans="1:80" ht="12.75">
      <c r="A95" s="241">
        <v>29</v>
      </c>
      <c r="B95" s="242" t="s">
        <v>849</v>
      </c>
      <c r="C95" s="243" t="s">
        <v>850</v>
      </c>
      <c r="D95" s="244" t="s">
        <v>151</v>
      </c>
      <c r="E95" s="245">
        <v>4.06</v>
      </c>
      <c r="F95" s="662"/>
      <c r="G95" s="246">
        <f>E95*F95</f>
        <v>0</v>
      </c>
      <c r="H95" s="247">
        <v>0.00217</v>
      </c>
      <c r="I95" s="248">
        <f>E95*H95</f>
        <v>0.008810199999999999</v>
      </c>
      <c r="J95" s="247"/>
      <c r="K95" s="248">
        <f>E95*J95</f>
        <v>0</v>
      </c>
      <c r="O95" s="240">
        <v>2</v>
      </c>
      <c r="AA95" s="213">
        <v>12</v>
      </c>
      <c r="AB95" s="213">
        <v>0</v>
      </c>
      <c r="AC95" s="213">
        <v>76</v>
      </c>
      <c r="AZ95" s="213">
        <v>2</v>
      </c>
      <c r="BA95" s="213">
        <f>IF(AZ95=1,G95,0)</f>
        <v>0</v>
      </c>
      <c r="BB95" s="213">
        <f>IF(AZ95=2,G95,0)</f>
        <v>0</v>
      </c>
      <c r="BC95" s="213">
        <f>IF(AZ95=3,G95,0)</f>
        <v>0</v>
      </c>
      <c r="BD95" s="213">
        <f>IF(AZ95=4,G95,0)</f>
        <v>0</v>
      </c>
      <c r="BE95" s="213">
        <f>IF(AZ95=5,G95,0)</f>
        <v>0</v>
      </c>
      <c r="CA95" s="240">
        <v>12</v>
      </c>
      <c r="CB95" s="240">
        <v>0</v>
      </c>
    </row>
    <row r="96" spans="1:15" ht="12.75">
      <c r="A96" s="249"/>
      <c r="B96" s="252"/>
      <c r="C96" s="740" t="s">
        <v>851</v>
      </c>
      <c r="D96" s="741"/>
      <c r="E96" s="253">
        <v>2.072</v>
      </c>
      <c r="F96" s="663"/>
      <c r="G96" s="254"/>
      <c r="H96" s="255"/>
      <c r="I96" s="250"/>
      <c r="J96" s="256"/>
      <c r="K96" s="250"/>
      <c r="M96" s="251" t="s">
        <v>851</v>
      </c>
      <c r="O96" s="240"/>
    </row>
    <row r="97" spans="1:15" ht="12.75">
      <c r="A97" s="249"/>
      <c r="B97" s="252"/>
      <c r="C97" s="740" t="s">
        <v>852</v>
      </c>
      <c r="D97" s="741"/>
      <c r="E97" s="253">
        <v>1.078</v>
      </c>
      <c r="F97" s="663"/>
      <c r="G97" s="254"/>
      <c r="H97" s="255"/>
      <c r="I97" s="250"/>
      <c r="J97" s="256"/>
      <c r="K97" s="250"/>
      <c r="M97" s="251" t="s">
        <v>852</v>
      </c>
      <c r="O97" s="240"/>
    </row>
    <row r="98" spans="1:15" ht="12.75">
      <c r="A98" s="249"/>
      <c r="B98" s="252"/>
      <c r="C98" s="740" t="s">
        <v>853</v>
      </c>
      <c r="D98" s="741"/>
      <c r="E98" s="253">
        <v>0.91</v>
      </c>
      <c r="F98" s="663"/>
      <c r="G98" s="254"/>
      <c r="H98" s="255"/>
      <c r="I98" s="250"/>
      <c r="J98" s="256"/>
      <c r="K98" s="250"/>
      <c r="M98" s="251" t="s">
        <v>853</v>
      </c>
      <c r="O98" s="240"/>
    </row>
    <row r="99" spans="1:80" ht="12.75">
      <c r="A99" s="241">
        <v>30</v>
      </c>
      <c r="B99" s="242" t="s">
        <v>854</v>
      </c>
      <c r="C99" s="243" t="s">
        <v>855</v>
      </c>
      <c r="D99" s="244" t="s">
        <v>151</v>
      </c>
      <c r="E99" s="245">
        <v>18.48</v>
      </c>
      <c r="F99" s="662"/>
      <c r="G99" s="246">
        <f>E99*F99</f>
        <v>0</v>
      </c>
      <c r="H99" s="247">
        <v>0.0029</v>
      </c>
      <c r="I99" s="248">
        <f>E99*H99</f>
        <v>0.053592</v>
      </c>
      <c r="J99" s="247"/>
      <c r="K99" s="248">
        <f>E99*J99</f>
        <v>0</v>
      </c>
      <c r="O99" s="240">
        <v>2</v>
      </c>
      <c r="AA99" s="213">
        <v>3</v>
      </c>
      <c r="AB99" s="213">
        <v>7</v>
      </c>
      <c r="AC99" s="213">
        <v>607569862</v>
      </c>
      <c r="AZ99" s="213">
        <v>2</v>
      </c>
      <c r="BA99" s="213">
        <f>IF(AZ99=1,G99,0)</f>
        <v>0</v>
      </c>
      <c r="BB99" s="213">
        <f>IF(AZ99=2,G99,0)</f>
        <v>0</v>
      </c>
      <c r="BC99" s="213">
        <f>IF(AZ99=3,G99,0)</f>
        <v>0</v>
      </c>
      <c r="BD99" s="213">
        <f>IF(AZ99=4,G99,0)</f>
        <v>0</v>
      </c>
      <c r="BE99" s="213">
        <f>IF(AZ99=5,G99,0)</f>
        <v>0</v>
      </c>
      <c r="CA99" s="240">
        <v>3</v>
      </c>
      <c r="CB99" s="240">
        <v>7</v>
      </c>
    </row>
    <row r="100" spans="1:15" ht="12.75">
      <c r="A100" s="249"/>
      <c r="B100" s="252"/>
      <c r="C100" s="740" t="s">
        <v>856</v>
      </c>
      <c r="D100" s="741"/>
      <c r="E100" s="253">
        <v>18.48</v>
      </c>
      <c r="F100" s="663"/>
      <c r="G100" s="254"/>
      <c r="H100" s="255"/>
      <c r="I100" s="250"/>
      <c r="J100" s="256"/>
      <c r="K100" s="250"/>
      <c r="M100" s="251" t="s">
        <v>856</v>
      </c>
      <c r="O100" s="240"/>
    </row>
    <row r="101" spans="1:80" ht="12.75">
      <c r="A101" s="241">
        <v>31</v>
      </c>
      <c r="B101" s="242" t="s">
        <v>628</v>
      </c>
      <c r="C101" s="243" t="s">
        <v>629</v>
      </c>
      <c r="D101" s="244" t="s">
        <v>246</v>
      </c>
      <c r="E101" s="245">
        <v>0.0652582</v>
      </c>
      <c r="F101" s="662"/>
      <c r="G101" s="246">
        <f>E101*F101</f>
        <v>0</v>
      </c>
      <c r="H101" s="247">
        <v>0</v>
      </c>
      <c r="I101" s="248">
        <f>E101*H101</f>
        <v>0</v>
      </c>
      <c r="J101" s="247"/>
      <c r="K101" s="248">
        <f>E101*J101</f>
        <v>0</v>
      </c>
      <c r="O101" s="240">
        <v>2</v>
      </c>
      <c r="AA101" s="213">
        <v>7</v>
      </c>
      <c r="AB101" s="213">
        <v>1001</v>
      </c>
      <c r="AC101" s="213">
        <v>5</v>
      </c>
      <c r="AZ101" s="213">
        <v>2</v>
      </c>
      <c r="BA101" s="213">
        <f>IF(AZ101=1,G101,0)</f>
        <v>0</v>
      </c>
      <c r="BB101" s="213">
        <f>IF(AZ101=2,G101,0)</f>
        <v>0</v>
      </c>
      <c r="BC101" s="213">
        <f>IF(AZ101=3,G101,0)</f>
        <v>0</v>
      </c>
      <c r="BD101" s="213">
        <f>IF(AZ101=4,G101,0)</f>
        <v>0</v>
      </c>
      <c r="BE101" s="213">
        <f>IF(AZ101=5,G101,0)</f>
        <v>0</v>
      </c>
      <c r="CA101" s="240">
        <v>7</v>
      </c>
      <c r="CB101" s="240">
        <v>1001</v>
      </c>
    </row>
    <row r="102" spans="1:57" ht="12.75">
      <c r="A102" s="257"/>
      <c r="B102" s="258" t="s">
        <v>102</v>
      </c>
      <c r="C102" s="259" t="s">
        <v>462</v>
      </c>
      <c r="D102" s="260"/>
      <c r="E102" s="261"/>
      <c r="F102" s="664"/>
      <c r="G102" s="263">
        <f>SUM(G92:G101)</f>
        <v>0</v>
      </c>
      <c r="H102" s="264"/>
      <c r="I102" s="265">
        <f>SUM(I92:I101)</f>
        <v>0.0652582</v>
      </c>
      <c r="J102" s="264"/>
      <c r="K102" s="265">
        <f>SUM(K92:K101)</f>
        <v>0</v>
      </c>
      <c r="O102" s="240">
        <v>4</v>
      </c>
      <c r="BA102" s="266">
        <f>SUM(BA92:BA101)</f>
        <v>0</v>
      </c>
      <c r="BB102" s="266">
        <f>SUM(BB92:BB101)</f>
        <v>0</v>
      </c>
      <c r="BC102" s="266">
        <f>SUM(BC92:BC101)</f>
        <v>0</v>
      </c>
      <c r="BD102" s="266">
        <f>SUM(BD92:BD101)</f>
        <v>0</v>
      </c>
      <c r="BE102" s="266">
        <f>SUM(BE92:BE101)</f>
        <v>0</v>
      </c>
    </row>
    <row r="103" spans="1:15" ht="12.75">
      <c r="A103" s="230" t="s">
        <v>98</v>
      </c>
      <c r="B103" s="231" t="s">
        <v>506</v>
      </c>
      <c r="C103" s="232" t="s">
        <v>507</v>
      </c>
      <c r="D103" s="233"/>
      <c r="E103" s="234"/>
      <c r="F103" s="665"/>
      <c r="G103" s="235"/>
      <c r="H103" s="236"/>
      <c r="I103" s="237"/>
      <c r="J103" s="238"/>
      <c r="K103" s="239"/>
      <c r="O103" s="240">
        <v>1</v>
      </c>
    </row>
    <row r="104" spans="1:80" ht="12.75">
      <c r="A104" s="241">
        <v>32</v>
      </c>
      <c r="B104" s="242" t="s">
        <v>509</v>
      </c>
      <c r="C104" s="243" t="s">
        <v>510</v>
      </c>
      <c r="D104" s="244" t="s">
        <v>151</v>
      </c>
      <c r="E104" s="245">
        <v>52.3725</v>
      </c>
      <c r="F104" s="662"/>
      <c r="G104" s="246">
        <f>E104*F104</f>
        <v>0</v>
      </c>
      <c r="H104" s="247">
        <v>0.00017</v>
      </c>
      <c r="I104" s="248">
        <f>E104*H104</f>
        <v>0.008903325000000002</v>
      </c>
      <c r="J104" s="247">
        <v>0</v>
      </c>
      <c r="K104" s="248">
        <f>E104*J104</f>
        <v>0</v>
      </c>
      <c r="O104" s="240">
        <v>2</v>
      </c>
      <c r="AA104" s="213">
        <v>1</v>
      </c>
      <c r="AB104" s="213">
        <v>7</v>
      </c>
      <c r="AC104" s="213">
        <v>7</v>
      </c>
      <c r="AZ104" s="213">
        <v>2</v>
      </c>
      <c r="BA104" s="213">
        <f>IF(AZ104=1,G104,0)</f>
        <v>0</v>
      </c>
      <c r="BB104" s="213">
        <f>IF(AZ104=2,G104,0)</f>
        <v>0</v>
      </c>
      <c r="BC104" s="213">
        <f>IF(AZ104=3,G104,0)</f>
        <v>0</v>
      </c>
      <c r="BD104" s="213">
        <f>IF(AZ104=4,G104,0)</f>
        <v>0</v>
      </c>
      <c r="BE104" s="213">
        <f>IF(AZ104=5,G104,0)</f>
        <v>0</v>
      </c>
      <c r="CA104" s="240">
        <v>1</v>
      </c>
      <c r="CB104" s="240">
        <v>7</v>
      </c>
    </row>
    <row r="105" spans="1:15" ht="22.5">
      <c r="A105" s="249"/>
      <c r="B105" s="252"/>
      <c r="C105" s="740" t="s">
        <v>857</v>
      </c>
      <c r="D105" s="741"/>
      <c r="E105" s="253">
        <v>52.3725</v>
      </c>
      <c r="F105" s="663"/>
      <c r="G105" s="254"/>
      <c r="H105" s="255"/>
      <c r="I105" s="250"/>
      <c r="J105" s="256"/>
      <c r="K105" s="250"/>
      <c r="M105" s="251" t="s">
        <v>857</v>
      </c>
      <c r="O105" s="240"/>
    </row>
    <row r="106" spans="1:80" ht="12.75">
      <c r="A106" s="241">
        <v>33</v>
      </c>
      <c r="B106" s="242" t="s">
        <v>513</v>
      </c>
      <c r="C106" s="243" t="s">
        <v>514</v>
      </c>
      <c r="D106" s="244" t="s">
        <v>151</v>
      </c>
      <c r="E106" s="245">
        <v>52.3725</v>
      </c>
      <c r="F106" s="662"/>
      <c r="G106" s="246">
        <f>E106*F106</f>
        <v>0</v>
      </c>
      <c r="H106" s="247">
        <v>0.00048</v>
      </c>
      <c r="I106" s="248">
        <f>E106*H106</f>
        <v>0.025138800000000003</v>
      </c>
      <c r="J106" s="247">
        <v>0</v>
      </c>
      <c r="K106" s="248">
        <f>E106*J106</f>
        <v>0</v>
      </c>
      <c r="O106" s="240">
        <v>2</v>
      </c>
      <c r="AA106" s="213">
        <v>1</v>
      </c>
      <c r="AB106" s="213">
        <v>7</v>
      </c>
      <c r="AC106" s="213">
        <v>7</v>
      </c>
      <c r="AZ106" s="213">
        <v>2</v>
      </c>
      <c r="BA106" s="213">
        <f>IF(AZ106=1,G106,0)</f>
        <v>0</v>
      </c>
      <c r="BB106" s="213">
        <f>IF(AZ106=2,G106,0)</f>
        <v>0</v>
      </c>
      <c r="BC106" s="213">
        <f>IF(AZ106=3,G106,0)</f>
        <v>0</v>
      </c>
      <c r="BD106" s="213">
        <f>IF(AZ106=4,G106,0)</f>
        <v>0</v>
      </c>
      <c r="BE106" s="213">
        <f>IF(AZ106=5,G106,0)</f>
        <v>0</v>
      </c>
      <c r="CA106" s="240">
        <v>1</v>
      </c>
      <c r="CB106" s="240">
        <v>7</v>
      </c>
    </row>
    <row r="107" spans="1:15" ht="22.5">
      <c r="A107" s="249"/>
      <c r="B107" s="252"/>
      <c r="C107" s="740" t="s">
        <v>857</v>
      </c>
      <c r="D107" s="741"/>
      <c r="E107" s="253">
        <v>52.3725</v>
      </c>
      <c r="F107" s="663"/>
      <c r="G107" s="254"/>
      <c r="H107" s="255"/>
      <c r="I107" s="250"/>
      <c r="J107" s="256"/>
      <c r="K107" s="250"/>
      <c r="M107" s="251" t="s">
        <v>857</v>
      </c>
      <c r="O107" s="240"/>
    </row>
    <row r="108" spans="1:80" ht="12.75">
      <c r="A108" s="241">
        <v>34</v>
      </c>
      <c r="B108" s="242" t="s">
        <v>515</v>
      </c>
      <c r="C108" s="243" t="s">
        <v>516</v>
      </c>
      <c r="D108" s="244" t="s">
        <v>151</v>
      </c>
      <c r="E108" s="245">
        <v>20</v>
      </c>
      <c r="F108" s="662"/>
      <c r="G108" s="246">
        <f>E108*F108</f>
        <v>0</v>
      </c>
      <c r="H108" s="247">
        <v>0.00026</v>
      </c>
      <c r="I108" s="248">
        <f>E108*H108</f>
        <v>0.0052</v>
      </c>
      <c r="J108" s="247">
        <v>0</v>
      </c>
      <c r="K108" s="248">
        <f>E108*J108</f>
        <v>0</v>
      </c>
      <c r="O108" s="240">
        <v>2</v>
      </c>
      <c r="AA108" s="213">
        <v>2</v>
      </c>
      <c r="AB108" s="213">
        <v>7</v>
      </c>
      <c r="AC108" s="213">
        <v>7</v>
      </c>
      <c r="AZ108" s="213">
        <v>2</v>
      </c>
      <c r="BA108" s="213">
        <f>IF(AZ108=1,G108,0)</f>
        <v>0</v>
      </c>
      <c r="BB108" s="213">
        <f>IF(AZ108=2,G108,0)</f>
        <v>0</v>
      </c>
      <c r="BC108" s="213">
        <f>IF(AZ108=3,G108,0)</f>
        <v>0</v>
      </c>
      <c r="BD108" s="213">
        <f>IF(AZ108=4,G108,0)</f>
        <v>0</v>
      </c>
      <c r="BE108" s="213">
        <f>IF(AZ108=5,G108,0)</f>
        <v>0</v>
      </c>
      <c r="CA108" s="240">
        <v>2</v>
      </c>
      <c r="CB108" s="240">
        <v>7</v>
      </c>
    </row>
    <row r="109" spans="1:15" ht="12.75">
      <c r="A109" s="249"/>
      <c r="B109" s="252"/>
      <c r="C109" s="740" t="s">
        <v>637</v>
      </c>
      <c r="D109" s="741"/>
      <c r="E109" s="253">
        <v>0</v>
      </c>
      <c r="F109" s="663"/>
      <c r="G109" s="254"/>
      <c r="H109" s="255"/>
      <c r="I109" s="250"/>
      <c r="J109" s="256"/>
      <c r="K109" s="250"/>
      <c r="M109" s="251" t="s">
        <v>637</v>
      </c>
      <c r="O109" s="240"/>
    </row>
    <row r="110" spans="1:15" ht="12.75">
      <c r="A110" s="249"/>
      <c r="B110" s="252"/>
      <c r="C110" s="740" t="s">
        <v>638</v>
      </c>
      <c r="D110" s="741"/>
      <c r="E110" s="253">
        <v>20</v>
      </c>
      <c r="F110" s="663"/>
      <c r="G110" s="254"/>
      <c r="H110" s="255"/>
      <c r="I110" s="250"/>
      <c r="J110" s="256"/>
      <c r="K110" s="250"/>
      <c r="M110" s="251" t="s">
        <v>638</v>
      </c>
      <c r="O110" s="240"/>
    </row>
    <row r="111" spans="1:57" ht="12.75">
      <c r="A111" s="257"/>
      <c r="B111" s="258" t="s">
        <v>102</v>
      </c>
      <c r="C111" s="259" t="s">
        <v>508</v>
      </c>
      <c r="D111" s="260"/>
      <c r="E111" s="261"/>
      <c r="F111" s="664"/>
      <c r="G111" s="263">
        <f>SUM(G103:G110)</f>
        <v>0</v>
      </c>
      <c r="H111" s="264"/>
      <c r="I111" s="265">
        <f>SUM(I103:I110)</f>
        <v>0.039242125</v>
      </c>
      <c r="J111" s="264"/>
      <c r="K111" s="265">
        <f>SUM(K103:K110)</f>
        <v>0</v>
      </c>
      <c r="O111" s="240">
        <v>4</v>
      </c>
      <c r="BA111" s="266">
        <f>SUM(BA103:BA110)</f>
        <v>0</v>
      </c>
      <c r="BB111" s="266">
        <f>SUM(BB103:BB110)</f>
        <v>0</v>
      </c>
      <c r="BC111" s="266">
        <f>SUM(BC103:BC110)</f>
        <v>0</v>
      </c>
      <c r="BD111" s="266">
        <f>SUM(BD103:BD110)</f>
        <v>0</v>
      </c>
      <c r="BE111" s="266">
        <f>SUM(BE103:BE110)</f>
        <v>0</v>
      </c>
    </row>
    <row r="112" spans="1:15" ht="12.75">
      <c r="A112" s="230" t="s">
        <v>98</v>
      </c>
      <c r="B112" s="231" t="s">
        <v>273</v>
      </c>
      <c r="C112" s="232" t="s">
        <v>274</v>
      </c>
      <c r="D112" s="233"/>
      <c r="E112" s="234"/>
      <c r="F112" s="665"/>
      <c r="G112" s="235"/>
      <c r="H112" s="236"/>
      <c r="I112" s="237"/>
      <c r="J112" s="238"/>
      <c r="K112" s="239"/>
      <c r="O112" s="240">
        <v>1</v>
      </c>
    </row>
    <row r="113" spans="1:80" ht="12.75">
      <c r="A113" s="241">
        <v>35</v>
      </c>
      <c r="B113" s="242" t="s">
        <v>276</v>
      </c>
      <c r="C113" s="243" t="s">
        <v>277</v>
      </c>
      <c r="D113" s="244" t="s">
        <v>246</v>
      </c>
      <c r="E113" s="245">
        <v>0.019902</v>
      </c>
      <c r="F113" s="662"/>
      <c r="G113" s="246">
        <f>E113*F113</f>
        <v>0</v>
      </c>
      <c r="H113" s="247">
        <v>0</v>
      </c>
      <c r="I113" s="248">
        <f>E113*H113</f>
        <v>0</v>
      </c>
      <c r="J113" s="247"/>
      <c r="K113" s="248">
        <f>E113*J113</f>
        <v>0</v>
      </c>
      <c r="O113" s="240">
        <v>2</v>
      </c>
      <c r="AA113" s="213">
        <v>8</v>
      </c>
      <c r="AB113" s="213">
        <v>0</v>
      </c>
      <c r="AC113" s="213">
        <v>3</v>
      </c>
      <c r="AZ113" s="213">
        <v>1</v>
      </c>
      <c r="BA113" s="213">
        <f>IF(AZ113=1,G113,0)</f>
        <v>0</v>
      </c>
      <c r="BB113" s="213">
        <f>IF(AZ113=2,G113,0)</f>
        <v>0</v>
      </c>
      <c r="BC113" s="213">
        <f>IF(AZ113=3,G113,0)</f>
        <v>0</v>
      </c>
      <c r="BD113" s="213">
        <f>IF(AZ113=4,G113,0)</f>
        <v>0</v>
      </c>
      <c r="BE113" s="213">
        <f>IF(AZ113=5,G113,0)</f>
        <v>0</v>
      </c>
      <c r="CA113" s="240">
        <v>8</v>
      </c>
      <c r="CB113" s="240">
        <v>0</v>
      </c>
    </row>
    <row r="114" spans="1:80" ht="12.75">
      <c r="A114" s="241">
        <v>36</v>
      </c>
      <c r="B114" s="242" t="s">
        <v>278</v>
      </c>
      <c r="C114" s="243" t="s">
        <v>279</v>
      </c>
      <c r="D114" s="244" t="s">
        <v>246</v>
      </c>
      <c r="E114" s="245">
        <v>0.079608</v>
      </c>
      <c r="F114" s="662"/>
      <c r="G114" s="246">
        <f>E114*F114</f>
        <v>0</v>
      </c>
      <c r="H114" s="247">
        <v>0</v>
      </c>
      <c r="I114" s="248">
        <f>E114*H114</f>
        <v>0</v>
      </c>
      <c r="J114" s="247"/>
      <c r="K114" s="248">
        <f>E114*J114</f>
        <v>0</v>
      </c>
      <c r="O114" s="240">
        <v>2</v>
      </c>
      <c r="AA114" s="213">
        <v>8</v>
      </c>
      <c r="AB114" s="213">
        <v>0</v>
      </c>
      <c r="AC114" s="213">
        <v>3</v>
      </c>
      <c r="AZ114" s="213">
        <v>1</v>
      </c>
      <c r="BA114" s="213">
        <f>IF(AZ114=1,G114,0)</f>
        <v>0</v>
      </c>
      <c r="BB114" s="213">
        <f>IF(AZ114=2,G114,0)</f>
        <v>0</v>
      </c>
      <c r="BC114" s="213">
        <f>IF(AZ114=3,G114,0)</f>
        <v>0</v>
      </c>
      <c r="BD114" s="213">
        <f>IF(AZ114=4,G114,0)</f>
        <v>0</v>
      </c>
      <c r="BE114" s="213">
        <f>IF(AZ114=5,G114,0)</f>
        <v>0</v>
      </c>
      <c r="CA114" s="240">
        <v>8</v>
      </c>
      <c r="CB114" s="240">
        <v>0</v>
      </c>
    </row>
    <row r="115" spans="1:80" ht="12.75">
      <c r="A115" s="241">
        <v>37</v>
      </c>
      <c r="B115" s="242" t="s">
        <v>280</v>
      </c>
      <c r="C115" s="243" t="s">
        <v>281</v>
      </c>
      <c r="D115" s="244" t="s">
        <v>246</v>
      </c>
      <c r="E115" s="245">
        <v>0.019902</v>
      </c>
      <c r="F115" s="662"/>
      <c r="G115" s="246">
        <f>E115*F115</f>
        <v>0</v>
      </c>
      <c r="H115" s="247">
        <v>0</v>
      </c>
      <c r="I115" s="248">
        <f>E115*H115</f>
        <v>0</v>
      </c>
      <c r="J115" s="247"/>
      <c r="K115" s="248">
        <f>E115*J115</f>
        <v>0</v>
      </c>
      <c r="O115" s="240">
        <v>2</v>
      </c>
      <c r="AA115" s="213">
        <v>8</v>
      </c>
      <c r="AB115" s="213">
        <v>0</v>
      </c>
      <c r="AC115" s="213">
        <v>3</v>
      </c>
      <c r="AZ115" s="213">
        <v>1</v>
      </c>
      <c r="BA115" s="213">
        <f>IF(AZ115=1,G115,0)</f>
        <v>0</v>
      </c>
      <c r="BB115" s="213">
        <f>IF(AZ115=2,G115,0)</f>
        <v>0</v>
      </c>
      <c r="BC115" s="213">
        <f>IF(AZ115=3,G115,0)</f>
        <v>0</v>
      </c>
      <c r="BD115" s="213">
        <f>IF(AZ115=4,G115,0)</f>
        <v>0</v>
      </c>
      <c r="BE115" s="213">
        <f>IF(AZ115=5,G115,0)</f>
        <v>0</v>
      </c>
      <c r="CA115" s="240">
        <v>8</v>
      </c>
      <c r="CB115" s="240">
        <v>0</v>
      </c>
    </row>
    <row r="116" spans="1:80" ht="12.75">
      <c r="A116" s="241">
        <v>38</v>
      </c>
      <c r="B116" s="242" t="s">
        <v>282</v>
      </c>
      <c r="C116" s="243" t="s">
        <v>283</v>
      </c>
      <c r="D116" s="244" t="s">
        <v>246</v>
      </c>
      <c r="E116" s="245">
        <v>0.019902</v>
      </c>
      <c r="F116" s="662"/>
      <c r="G116" s="246">
        <f>E116*F116</f>
        <v>0</v>
      </c>
      <c r="H116" s="247">
        <v>0</v>
      </c>
      <c r="I116" s="248">
        <f>E116*H116</f>
        <v>0</v>
      </c>
      <c r="J116" s="247"/>
      <c r="K116" s="248">
        <f>E116*J116</f>
        <v>0</v>
      </c>
      <c r="O116" s="240">
        <v>2</v>
      </c>
      <c r="AA116" s="213">
        <v>8</v>
      </c>
      <c r="AB116" s="213">
        <v>0</v>
      </c>
      <c r="AC116" s="213">
        <v>3</v>
      </c>
      <c r="AZ116" s="213">
        <v>1</v>
      </c>
      <c r="BA116" s="213">
        <f>IF(AZ116=1,G116,0)</f>
        <v>0</v>
      </c>
      <c r="BB116" s="213">
        <f>IF(AZ116=2,G116,0)</f>
        <v>0</v>
      </c>
      <c r="BC116" s="213">
        <f>IF(AZ116=3,G116,0)</f>
        <v>0</v>
      </c>
      <c r="BD116" s="213">
        <f>IF(AZ116=4,G116,0)</f>
        <v>0</v>
      </c>
      <c r="BE116" s="213">
        <f>IF(AZ116=5,G116,0)</f>
        <v>0</v>
      </c>
      <c r="CA116" s="240">
        <v>8</v>
      </c>
      <c r="CB116" s="240">
        <v>0</v>
      </c>
    </row>
    <row r="117" spans="1:80" ht="12.75">
      <c r="A117" s="241">
        <v>39</v>
      </c>
      <c r="B117" s="242" t="s">
        <v>523</v>
      </c>
      <c r="C117" s="243" t="s">
        <v>524</v>
      </c>
      <c r="D117" s="244" t="s">
        <v>246</v>
      </c>
      <c r="E117" s="245">
        <v>0.019902</v>
      </c>
      <c r="F117" s="662"/>
      <c r="G117" s="246">
        <f>E117*F117</f>
        <v>0</v>
      </c>
      <c r="H117" s="247">
        <v>0</v>
      </c>
      <c r="I117" s="248">
        <f>E117*H117</f>
        <v>0</v>
      </c>
      <c r="J117" s="247"/>
      <c r="K117" s="248">
        <f>E117*J117</f>
        <v>0</v>
      </c>
      <c r="O117" s="240">
        <v>2</v>
      </c>
      <c r="AA117" s="213">
        <v>8</v>
      </c>
      <c r="AB117" s="213">
        <v>0</v>
      </c>
      <c r="AC117" s="213">
        <v>3</v>
      </c>
      <c r="AZ117" s="213">
        <v>1</v>
      </c>
      <c r="BA117" s="213">
        <f>IF(AZ117=1,G117,0)</f>
        <v>0</v>
      </c>
      <c r="BB117" s="213">
        <f>IF(AZ117=2,G117,0)</f>
        <v>0</v>
      </c>
      <c r="BC117" s="213">
        <f>IF(AZ117=3,G117,0)</f>
        <v>0</v>
      </c>
      <c r="BD117" s="213">
        <f>IF(AZ117=4,G117,0)</f>
        <v>0</v>
      </c>
      <c r="BE117" s="213">
        <f>IF(AZ117=5,G117,0)</f>
        <v>0</v>
      </c>
      <c r="CA117" s="240">
        <v>8</v>
      </c>
      <c r="CB117" s="240">
        <v>0</v>
      </c>
    </row>
    <row r="118" spans="1:57" ht="12.75">
      <c r="A118" s="257"/>
      <c r="B118" s="258" t="s">
        <v>102</v>
      </c>
      <c r="C118" s="259" t="s">
        <v>275</v>
      </c>
      <c r="D118" s="260"/>
      <c r="E118" s="261"/>
      <c r="F118" s="262"/>
      <c r="G118" s="263">
        <f>SUM(G112:G117)</f>
        <v>0</v>
      </c>
      <c r="H118" s="264"/>
      <c r="I118" s="265">
        <f>SUM(I112:I117)</f>
        <v>0</v>
      </c>
      <c r="J118" s="264"/>
      <c r="K118" s="265">
        <f>SUM(K112:K117)</f>
        <v>0</v>
      </c>
      <c r="O118" s="240">
        <v>4</v>
      </c>
      <c r="BA118" s="266">
        <f>SUM(BA112:BA117)</f>
        <v>0</v>
      </c>
      <c r="BB118" s="266">
        <f>SUM(BB112:BB117)</f>
        <v>0</v>
      </c>
      <c r="BC118" s="266">
        <f>SUM(BC112:BC117)</f>
        <v>0</v>
      </c>
      <c r="BD118" s="266">
        <f>SUM(BD112:BD117)</f>
        <v>0</v>
      </c>
      <c r="BE118" s="266">
        <f>SUM(BE112:BE117)</f>
        <v>0</v>
      </c>
    </row>
    <row r="119" ht="12.75">
      <c r="E119" s="213"/>
    </row>
    <row r="120" ht="12.75">
      <c r="E120" s="213"/>
    </row>
    <row r="121" ht="12.75">
      <c r="E121" s="213"/>
    </row>
    <row r="122" ht="12.75">
      <c r="E122" s="213"/>
    </row>
    <row r="123" ht="12.75">
      <c r="E123" s="213"/>
    </row>
    <row r="124" ht="12.75">
      <c r="E124" s="213"/>
    </row>
    <row r="125" ht="12.75">
      <c r="E125" s="213"/>
    </row>
    <row r="126" ht="12.75">
      <c r="E126" s="213"/>
    </row>
    <row r="127" ht="12.75">
      <c r="E127" s="213"/>
    </row>
    <row r="128" ht="12.75">
      <c r="E128" s="213"/>
    </row>
    <row r="129" ht="12.75">
      <c r="E129" s="213"/>
    </row>
    <row r="130" ht="12.75">
      <c r="E130" s="213"/>
    </row>
    <row r="131" ht="12.75">
      <c r="E131" s="213"/>
    </row>
    <row r="132" ht="12.75">
      <c r="E132" s="213"/>
    </row>
    <row r="133" ht="12.75">
      <c r="E133" s="213"/>
    </row>
    <row r="134" ht="12.75">
      <c r="E134" s="213"/>
    </row>
    <row r="135" ht="12.75">
      <c r="E135" s="213"/>
    </row>
    <row r="136" ht="12.75">
      <c r="E136" s="213"/>
    </row>
    <row r="137" ht="12.75">
      <c r="E137" s="213"/>
    </row>
    <row r="138" ht="12.75">
      <c r="E138" s="213"/>
    </row>
    <row r="139" ht="12.75">
      <c r="E139" s="213"/>
    </row>
    <row r="140" ht="12.75">
      <c r="E140" s="213"/>
    </row>
    <row r="141" ht="12.75">
      <c r="E141" s="213"/>
    </row>
    <row r="142" spans="1:7" ht="12.75">
      <c r="A142" s="256"/>
      <c r="B142" s="256"/>
      <c r="C142" s="256"/>
      <c r="D142" s="256"/>
      <c r="E142" s="256"/>
      <c r="F142" s="256"/>
      <c r="G142" s="256"/>
    </row>
    <row r="143" spans="1:7" ht="12.75">
      <c r="A143" s="256"/>
      <c r="B143" s="256"/>
      <c r="C143" s="256"/>
      <c r="D143" s="256"/>
      <c r="E143" s="256"/>
      <c r="F143" s="256"/>
      <c r="G143" s="256"/>
    </row>
    <row r="144" spans="1:7" ht="12.75">
      <c r="A144" s="256"/>
      <c r="B144" s="256"/>
      <c r="C144" s="256"/>
      <c r="D144" s="256"/>
      <c r="E144" s="256"/>
      <c r="F144" s="256"/>
      <c r="G144" s="256"/>
    </row>
    <row r="145" spans="1:7" ht="12.75">
      <c r="A145" s="256"/>
      <c r="B145" s="256"/>
      <c r="C145" s="256"/>
      <c r="D145" s="256"/>
      <c r="E145" s="256"/>
      <c r="F145" s="256"/>
      <c r="G145" s="256"/>
    </row>
    <row r="146" ht="12.75">
      <c r="E146" s="213"/>
    </row>
    <row r="147" ht="12.75">
      <c r="E147" s="213"/>
    </row>
    <row r="148" ht="12.75">
      <c r="E148" s="213"/>
    </row>
    <row r="149" ht="12.75">
      <c r="E149" s="213"/>
    </row>
    <row r="150" ht="12.75">
      <c r="E150" s="213"/>
    </row>
    <row r="151" ht="12.75">
      <c r="E151" s="213"/>
    </row>
    <row r="152" ht="12.75">
      <c r="E152" s="213"/>
    </row>
    <row r="153" ht="12.75">
      <c r="E153" s="213"/>
    </row>
    <row r="154" ht="12.75">
      <c r="E154" s="213"/>
    </row>
    <row r="155" ht="12.75">
      <c r="E155" s="213"/>
    </row>
    <row r="156" ht="12.75">
      <c r="E156" s="213"/>
    </row>
    <row r="157" ht="12.75">
      <c r="E157" s="213"/>
    </row>
    <row r="158" ht="12.75">
      <c r="E158" s="213"/>
    </row>
    <row r="159" ht="12.75">
      <c r="E159" s="213"/>
    </row>
    <row r="160" ht="12.75">
      <c r="E160" s="213"/>
    </row>
    <row r="161" ht="12.75">
      <c r="E161" s="213"/>
    </row>
    <row r="162" ht="12.75">
      <c r="E162" s="213"/>
    </row>
    <row r="163" ht="12.75">
      <c r="E163" s="213"/>
    </row>
    <row r="164" ht="12.75">
      <c r="E164" s="213"/>
    </row>
    <row r="165" ht="12.75">
      <c r="E165" s="213"/>
    </row>
    <row r="166" ht="12.75">
      <c r="E166" s="213"/>
    </row>
    <row r="167" ht="12.75">
      <c r="E167" s="213"/>
    </row>
    <row r="168" ht="12.75">
      <c r="E168" s="213"/>
    </row>
    <row r="169" ht="12.75">
      <c r="E169" s="213"/>
    </row>
    <row r="170" ht="12.75">
      <c r="E170" s="213"/>
    </row>
    <row r="171" ht="12.75">
      <c r="E171" s="213"/>
    </row>
    <row r="172" ht="12.75">
      <c r="E172" s="213"/>
    </row>
    <row r="173" ht="12.75">
      <c r="E173" s="213"/>
    </row>
    <row r="174" ht="12.75">
      <c r="E174" s="213"/>
    </row>
    <row r="175" ht="12.75">
      <c r="E175" s="213"/>
    </row>
    <row r="176" ht="12.75">
      <c r="E176" s="213"/>
    </row>
    <row r="177" spans="1:2" ht="12.75">
      <c r="A177" s="267"/>
      <c r="B177" s="267"/>
    </row>
    <row r="178" spans="1:7" ht="12.75">
      <c r="A178" s="256"/>
      <c r="B178" s="256"/>
      <c r="C178" s="268"/>
      <c r="D178" s="268"/>
      <c r="E178" s="269"/>
      <c r="F178" s="268"/>
      <c r="G178" s="270"/>
    </row>
    <row r="179" spans="1:7" ht="12.75">
      <c r="A179" s="271"/>
      <c r="B179" s="271"/>
      <c r="C179" s="256"/>
      <c r="D179" s="256"/>
      <c r="E179" s="272"/>
      <c r="F179" s="256"/>
      <c r="G179" s="256"/>
    </row>
    <row r="180" spans="1:7" ht="12.75">
      <c r="A180" s="256"/>
      <c r="B180" s="256"/>
      <c r="C180" s="256"/>
      <c r="D180" s="256"/>
      <c r="E180" s="272"/>
      <c r="F180" s="256"/>
      <c r="G180" s="256"/>
    </row>
    <row r="181" spans="1:7" ht="12.75">
      <c r="A181" s="256"/>
      <c r="B181" s="256"/>
      <c r="C181" s="256"/>
      <c r="D181" s="256"/>
      <c r="E181" s="272"/>
      <c r="F181" s="256"/>
      <c r="G181" s="256"/>
    </row>
    <row r="182" spans="1:7" ht="12.75">
      <c r="A182" s="256"/>
      <c r="B182" s="256"/>
      <c r="C182" s="256"/>
      <c r="D182" s="256"/>
      <c r="E182" s="272"/>
      <c r="F182" s="256"/>
      <c r="G182" s="256"/>
    </row>
    <row r="183" spans="1:7" ht="12.75">
      <c r="A183" s="256"/>
      <c r="B183" s="256"/>
      <c r="C183" s="256"/>
      <c r="D183" s="256"/>
      <c r="E183" s="272"/>
      <c r="F183" s="256"/>
      <c r="G183" s="256"/>
    </row>
    <row r="184" spans="1:7" ht="12.75">
      <c r="A184" s="256"/>
      <c r="B184" s="256"/>
      <c r="C184" s="256"/>
      <c r="D184" s="256"/>
      <c r="E184" s="272"/>
      <c r="F184" s="256"/>
      <c r="G184" s="256"/>
    </row>
    <row r="185" spans="1:7" ht="12.75">
      <c r="A185" s="256"/>
      <c r="B185" s="256"/>
      <c r="C185" s="256"/>
      <c r="D185" s="256"/>
      <c r="E185" s="272"/>
      <c r="F185" s="256"/>
      <c r="G185" s="256"/>
    </row>
    <row r="186" spans="1:7" ht="12.75">
      <c r="A186" s="256"/>
      <c r="B186" s="256"/>
      <c r="C186" s="256"/>
      <c r="D186" s="256"/>
      <c r="E186" s="272"/>
      <c r="F186" s="256"/>
      <c r="G186" s="256"/>
    </row>
    <row r="187" spans="1:7" ht="12.75">
      <c r="A187" s="256"/>
      <c r="B187" s="256"/>
      <c r="C187" s="256"/>
      <c r="D187" s="256"/>
      <c r="E187" s="272"/>
      <c r="F187" s="256"/>
      <c r="G187" s="256"/>
    </row>
    <row r="188" spans="1:7" ht="12.75">
      <c r="A188" s="256"/>
      <c r="B188" s="256"/>
      <c r="C188" s="256"/>
      <c r="D188" s="256"/>
      <c r="E188" s="272"/>
      <c r="F188" s="256"/>
      <c r="G188" s="256"/>
    </row>
    <row r="189" spans="1:7" ht="12.75">
      <c r="A189" s="256"/>
      <c r="B189" s="256"/>
      <c r="C189" s="256"/>
      <c r="D189" s="256"/>
      <c r="E189" s="272"/>
      <c r="F189" s="256"/>
      <c r="G189" s="256"/>
    </row>
    <row r="190" spans="1:7" ht="12.75">
      <c r="A190" s="256"/>
      <c r="B190" s="256"/>
      <c r="C190" s="256"/>
      <c r="D190" s="256"/>
      <c r="E190" s="272"/>
      <c r="F190" s="256"/>
      <c r="G190" s="256"/>
    </row>
    <row r="191" spans="1:7" ht="12.75">
      <c r="A191" s="256"/>
      <c r="B191" s="256"/>
      <c r="C191" s="256"/>
      <c r="D191" s="256"/>
      <c r="E191" s="272"/>
      <c r="F191" s="256"/>
      <c r="G191" s="256"/>
    </row>
  </sheetData>
  <sheetProtection algorithmName="SHA-512" hashValue="MGZSxEV2wGwpu1i4OIPuAjsdHRXLq+bliHkfzOk5igjpec1HzMfHo2XMqa2u1TS1c0LkXXrn6qXmBOT6/QoTmw==" saltValue="5Yc7wkEcq7S26I7S/ItoUw==" spinCount="100000" sheet="1" objects="1" scenarios="1"/>
  <mergeCells count="57">
    <mergeCell ref="C105:D105"/>
    <mergeCell ref="C107:D107"/>
    <mergeCell ref="C109:D109"/>
    <mergeCell ref="C110:D110"/>
    <mergeCell ref="C94:D94"/>
    <mergeCell ref="C96:D96"/>
    <mergeCell ref="C97:D97"/>
    <mergeCell ref="C98:D98"/>
    <mergeCell ref="C100:D100"/>
    <mergeCell ref="C83:D83"/>
    <mergeCell ref="C85:D85"/>
    <mergeCell ref="C87:D87"/>
    <mergeCell ref="C89:D89"/>
    <mergeCell ref="C72:D72"/>
    <mergeCell ref="C73:D73"/>
    <mergeCell ref="C75:D75"/>
    <mergeCell ref="C76:D76"/>
    <mergeCell ref="C70:D70"/>
    <mergeCell ref="C56:D56"/>
    <mergeCell ref="C57:D57"/>
    <mergeCell ref="C59:D59"/>
    <mergeCell ref="C60:D60"/>
    <mergeCell ref="C61:D61"/>
    <mergeCell ref="C62:D62"/>
    <mergeCell ref="C64:D64"/>
    <mergeCell ref="C65:D65"/>
    <mergeCell ref="C67:D67"/>
    <mergeCell ref="C68:D68"/>
    <mergeCell ref="C69:D69"/>
    <mergeCell ref="C54:D54"/>
    <mergeCell ref="C40:D40"/>
    <mergeCell ref="C41:D41"/>
    <mergeCell ref="C43:D43"/>
    <mergeCell ref="C44:D44"/>
    <mergeCell ref="C45:D45"/>
    <mergeCell ref="C46:D46"/>
    <mergeCell ref="C48:D48"/>
    <mergeCell ref="C49:D49"/>
    <mergeCell ref="C51:D51"/>
    <mergeCell ref="C52:D52"/>
    <mergeCell ref="C53:D53"/>
    <mergeCell ref="C23:D23"/>
    <mergeCell ref="C32:D32"/>
    <mergeCell ref="C14:D14"/>
    <mergeCell ref="C15:D15"/>
    <mergeCell ref="C17:D17"/>
    <mergeCell ref="C19:D19"/>
    <mergeCell ref="C20:D20"/>
    <mergeCell ref="C22:D22"/>
    <mergeCell ref="C10:D10"/>
    <mergeCell ref="C11:D11"/>
    <mergeCell ref="C13:D13"/>
    <mergeCell ref="A1:G1"/>
    <mergeCell ref="A3:B3"/>
    <mergeCell ref="A4:B4"/>
    <mergeCell ref="E4:G4"/>
    <mergeCell ref="C9:D9"/>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5"/>
  <sheetViews>
    <sheetView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699" t="s">
        <v>2</v>
      </c>
      <c r="B1" s="700"/>
      <c r="C1" s="167" t="s">
        <v>105</v>
      </c>
      <c r="D1" s="168"/>
      <c r="E1" s="169"/>
      <c r="F1" s="168"/>
      <c r="G1" s="170" t="s">
        <v>76</v>
      </c>
      <c r="H1" s="171" t="s">
        <v>99</v>
      </c>
      <c r="I1" s="172"/>
    </row>
    <row r="2" spans="1:9" ht="13.5" thickBot="1">
      <c r="A2" s="701" t="s">
        <v>77</v>
      </c>
      <c r="B2" s="702"/>
      <c r="C2" s="173" t="s">
        <v>120</v>
      </c>
      <c r="D2" s="174"/>
      <c r="E2" s="175"/>
      <c r="F2" s="174"/>
      <c r="G2" s="703" t="s">
        <v>119</v>
      </c>
      <c r="H2" s="704"/>
      <c r="I2" s="705"/>
    </row>
    <row r="3" ht="13.5" thickTop="1">
      <c r="F3" s="108"/>
    </row>
    <row r="4" spans="1:9" ht="19.5" customHeight="1">
      <c r="A4" s="176" t="s">
        <v>78</v>
      </c>
      <c r="B4" s="177"/>
      <c r="C4" s="177"/>
      <c r="D4" s="177"/>
      <c r="E4" s="178"/>
      <c r="F4" s="177"/>
      <c r="G4" s="177"/>
      <c r="H4" s="177"/>
      <c r="I4" s="177"/>
    </row>
    <row r="5" ht="13.5" thickBot="1"/>
    <row r="6" spans="1:9" s="108" customFormat="1" ht="13.5" thickBot="1">
      <c r="A6" s="179"/>
      <c r="B6" s="180" t="s">
        <v>79</v>
      </c>
      <c r="C6" s="180"/>
      <c r="D6" s="181"/>
      <c r="E6" s="182" t="s">
        <v>25</v>
      </c>
      <c r="F6" s="183" t="s">
        <v>26</v>
      </c>
      <c r="G6" s="183" t="s">
        <v>27</v>
      </c>
      <c r="H6" s="183" t="s">
        <v>28</v>
      </c>
      <c r="I6" s="184" t="s">
        <v>29</v>
      </c>
    </row>
    <row r="7" spans="1:9" s="108" customFormat="1" ht="13.5" thickBot="1">
      <c r="A7" s="273" t="str">
        <f>'SO 02 1 Pol'!B7</f>
        <v>733</v>
      </c>
      <c r="B7" s="47" t="str">
        <f>'SO 02 1 Pol'!C7</f>
        <v>Rozvod potrubí</v>
      </c>
      <c r="D7" s="185"/>
      <c r="E7" s="274">
        <f>'SO 02 1 Pol'!BA9</f>
        <v>0</v>
      </c>
      <c r="F7" s="275">
        <f>'SO 02 1 Pol'!BB9</f>
        <v>0</v>
      </c>
      <c r="G7" s="275">
        <f>'SO 02 1 Pol'!BC9</f>
        <v>0</v>
      </c>
      <c r="H7" s="275">
        <f>'SO 02 1 Pol'!BD9</f>
        <v>0</v>
      </c>
      <c r="I7" s="276">
        <f>'SO 02 1 Pol'!BE9</f>
        <v>0</v>
      </c>
    </row>
    <row r="8" spans="1:9" s="4" customFormat="1" ht="13.5" thickBot="1">
      <c r="A8" s="186"/>
      <c r="B8" s="187" t="s">
        <v>80</v>
      </c>
      <c r="C8" s="187"/>
      <c r="D8" s="188"/>
      <c r="E8" s="189">
        <f>SUM(E7:E7)</f>
        <v>0</v>
      </c>
      <c r="F8" s="190">
        <f>SUM(F7:F7)</f>
        <v>0</v>
      </c>
      <c r="G8" s="190">
        <f>SUM(G7:G7)</f>
        <v>0</v>
      </c>
      <c r="H8" s="190">
        <f>SUM(H7:H7)</f>
        <v>0</v>
      </c>
      <c r="I8" s="191">
        <f>SUM(I7:I7)</f>
        <v>0</v>
      </c>
    </row>
    <row r="9" spans="1:9" ht="12.75">
      <c r="A9" s="108"/>
      <c r="B9" s="108"/>
      <c r="C9" s="108"/>
      <c r="D9" s="108"/>
      <c r="E9" s="108"/>
      <c r="F9" s="108"/>
      <c r="G9" s="108"/>
      <c r="H9" s="108"/>
      <c r="I9" s="108"/>
    </row>
    <row r="10" spans="1:57" ht="19.5" customHeight="1">
      <c r="A10" s="177" t="s">
        <v>81</v>
      </c>
      <c r="B10" s="177"/>
      <c r="C10" s="177"/>
      <c r="D10" s="177"/>
      <c r="E10" s="177"/>
      <c r="F10" s="177"/>
      <c r="G10" s="192"/>
      <c r="H10" s="177"/>
      <c r="I10" s="177"/>
      <c r="BA10" s="114"/>
      <c r="BB10" s="114"/>
      <c r="BC10" s="114"/>
      <c r="BD10" s="114"/>
      <c r="BE10" s="114"/>
    </row>
    <row r="11" ht="13.5" thickBot="1"/>
    <row r="12" spans="1:9" ht="12.75">
      <c r="A12" s="143" t="s">
        <v>82</v>
      </c>
      <c r="B12" s="144"/>
      <c r="C12" s="144"/>
      <c r="D12" s="193"/>
      <c r="E12" s="194" t="s">
        <v>83</v>
      </c>
      <c r="F12" s="195" t="s">
        <v>12</v>
      </c>
      <c r="G12" s="196" t="s">
        <v>84</v>
      </c>
      <c r="H12" s="197"/>
      <c r="I12" s="198" t="s">
        <v>83</v>
      </c>
    </row>
    <row r="13" spans="1:53" ht="12.75">
      <c r="A13" s="137"/>
      <c r="B13" s="128"/>
      <c r="C13" s="128"/>
      <c r="D13" s="199"/>
      <c r="E13" s="200"/>
      <c r="F13" s="201"/>
      <c r="G13" s="202">
        <f>CHOOSE(BA13+1,E8+F8,E8+F8+H8,E8+F8+G8+H8,E8,F8,H8,G8,H8+G8,0)</f>
        <v>0</v>
      </c>
      <c r="H13" s="203"/>
      <c r="I13" s="204">
        <f>E13+F13*G13/100</f>
        <v>0</v>
      </c>
      <c r="BA13" s="1">
        <v>8</v>
      </c>
    </row>
    <row r="14" spans="1:9" ht="13.5" thickBot="1">
      <c r="A14" s="205"/>
      <c r="B14" s="206" t="s">
        <v>85</v>
      </c>
      <c r="C14" s="207"/>
      <c r="D14" s="208"/>
      <c r="E14" s="209"/>
      <c r="F14" s="210"/>
      <c r="G14" s="210"/>
      <c r="H14" s="706">
        <f>SUM(I13:I13)</f>
        <v>0</v>
      </c>
      <c r="I14" s="707"/>
    </row>
    <row r="16" spans="2:9" ht="12.75">
      <c r="B16" s="4"/>
      <c r="F16" s="211"/>
      <c r="G16" s="212"/>
      <c r="H16" s="212"/>
      <c r="I16" s="31"/>
    </row>
    <row r="17" spans="6:9" ht="12.75">
      <c r="F17" s="211"/>
      <c r="G17" s="212"/>
      <c r="H17" s="212"/>
      <c r="I17" s="31"/>
    </row>
    <row r="18" spans="6:9" ht="12.75">
      <c r="F18" s="211"/>
      <c r="G18" s="212"/>
      <c r="H18" s="212"/>
      <c r="I18" s="31"/>
    </row>
    <row r="19" spans="6:9" ht="12.75">
      <c r="F19" s="211"/>
      <c r="G19" s="212"/>
      <c r="H19" s="212"/>
      <c r="I19" s="31"/>
    </row>
    <row r="20" spans="6:9" ht="12.75">
      <c r="F20" s="211"/>
      <c r="G20" s="212"/>
      <c r="H20" s="212"/>
      <c r="I20" s="31"/>
    </row>
    <row r="21" spans="6:9" ht="12.75">
      <c r="F21" s="211"/>
      <c r="G21" s="212"/>
      <c r="H21" s="212"/>
      <c r="I21" s="31"/>
    </row>
    <row r="22" spans="6:9" ht="12.75">
      <c r="F22" s="211"/>
      <c r="G22" s="212"/>
      <c r="H22" s="212"/>
      <c r="I22" s="31"/>
    </row>
    <row r="23" spans="6:9" ht="12.75">
      <c r="F23" s="211"/>
      <c r="G23" s="212"/>
      <c r="H23" s="212"/>
      <c r="I23" s="31"/>
    </row>
    <row r="24" spans="6:9" ht="12.75">
      <c r="F24" s="211"/>
      <c r="G24" s="212"/>
      <c r="H24" s="212"/>
      <c r="I24" s="31"/>
    </row>
    <row r="25" spans="6:9" ht="12.75">
      <c r="F25" s="211"/>
      <c r="G25" s="212"/>
      <c r="H25" s="212"/>
      <c r="I25" s="31"/>
    </row>
    <row r="26" spans="6:9" ht="12.75">
      <c r="F26" s="211"/>
      <c r="G26" s="212"/>
      <c r="H26" s="212"/>
      <c r="I26" s="31"/>
    </row>
    <row r="27" spans="6:9" ht="12.75">
      <c r="F27" s="211"/>
      <c r="G27" s="212"/>
      <c r="H27" s="212"/>
      <c r="I27" s="31"/>
    </row>
    <row r="28" spans="6:9" ht="12.75">
      <c r="F28" s="211"/>
      <c r="G28" s="212"/>
      <c r="H28" s="212"/>
      <c r="I28" s="31"/>
    </row>
    <row r="29" spans="6:9" ht="12.75">
      <c r="F29" s="211"/>
      <c r="G29" s="212"/>
      <c r="H29" s="212"/>
      <c r="I29" s="31"/>
    </row>
    <row r="30" spans="6:9" ht="12.75">
      <c r="F30" s="211"/>
      <c r="G30" s="212"/>
      <c r="H30" s="212"/>
      <c r="I30" s="31"/>
    </row>
    <row r="31" spans="6:9" ht="12.75">
      <c r="F31" s="211"/>
      <c r="G31" s="212"/>
      <c r="H31" s="212"/>
      <c r="I31" s="31"/>
    </row>
    <row r="32" spans="6:9" ht="12.75">
      <c r="F32" s="211"/>
      <c r="G32" s="212"/>
      <c r="H32" s="212"/>
      <c r="I32" s="31"/>
    </row>
    <row r="33" spans="6:9" ht="12.75">
      <c r="F33" s="211"/>
      <c r="G33" s="212"/>
      <c r="H33" s="212"/>
      <c r="I33" s="31"/>
    </row>
    <row r="34" spans="6:9" ht="12.75">
      <c r="F34" s="211"/>
      <c r="G34" s="212"/>
      <c r="H34" s="212"/>
      <c r="I34" s="31"/>
    </row>
    <row r="35" spans="6:9" ht="12.75">
      <c r="F35" s="211"/>
      <c r="G35" s="212"/>
      <c r="H35" s="212"/>
      <c r="I35" s="31"/>
    </row>
    <row r="36" spans="6:9" ht="12.75">
      <c r="F36" s="211"/>
      <c r="G36" s="212"/>
      <c r="H36" s="212"/>
      <c r="I36" s="31"/>
    </row>
    <row r="37" spans="6:9" ht="12.75">
      <c r="F37" s="211"/>
      <c r="G37" s="212"/>
      <c r="H37" s="212"/>
      <c r="I37" s="31"/>
    </row>
    <row r="38" spans="6:9" ht="12.75">
      <c r="F38" s="211"/>
      <c r="G38" s="212"/>
      <c r="H38" s="212"/>
      <c r="I38" s="31"/>
    </row>
    <row r="39" spans="6:9" ht="12.75">
      <c r="F39" s="211"/>
      <c r="G39" s="212"/>
      <c r="H39" s="212"/>
      <c r="I39" s="31"/>
    </row>
    <row r="40" spans="6:9" ht="12.75">
      <c r="F40" s="211"/>
      <c r="G40" s="212"/>
      <c r="H40" s="212"/>
      <c r="I40" s="31"/>
    </row>
    <row r="41" spans="6:9" ht="12.75">
      <c r="F41" s="211"/>
      <c r="G41" s="212"/>
      <c r="H41" s="212"/>
      <c r="I41" s="31"/>
    </row>
    <row r="42" spans="6:9" ht="12.75">
      <c r="F42" s="211"/>
      <c r="G42" s="212"/>
      <c r="H42" s="212"/>
      <c r="I42" s="31"/>
    </row>
    <row r="43" spans="6:9" ht="12.75">
      <c r="F43" s="211"/>
      <c r="G43" s="212"/>
      <c r="H43" s="212"/>
      <c r="I43" s="31"/>
    </row>
    <row r="44" spans="6:9" ht="12.75">
      <c r="F44" s="211"/>
      <c r="G44" s="212"/>
      <c r="H44" s="212"/>
      <c r="I44" s="31"/>
    </row>
    <row r="45" spans="6:9" ht="12.75">
      <c r="F45" s="211"/>
      <c r="G45" s="212"/>
      <c r="H45" s="212"/>
      <c r="I45" s="31"/>
    </row>
    <row r="46" spans="6:9" ht="12.75">
      <c r="F46" s="211"/>
      <c r="G46" s="212"/>
      <c r="H46" s="212"/>
      <c r="I46" s="31"/>
    </row>
    <row r="47" spans="6:9" ht="12.75">
      <c r="F47" s="211"/>
      <c r="G47" s="212"/>
      <c r="H47" s="212"/>
      <c r="I47" s="31"/>
    </row>
    <row r="48" spans="6:9" ht="12.75">
      <c r="F48" s="211"/>
      <c r="G48" s="212"/>
      <c r="H48" s="212"/>
      <c r="I48" s="31"/>
    </row>
    <row r="49" spans="6:9" ht="12.75">
      <c r="F49" s="211"/>
      <c r="G49" s="212"/>
      <c r="H49" s="212"/>
      <c r="I49" s="31"/>
    </row>
    <row r="50" spans="6:9" ht="12.75">
      <c r="F50" s="211"/>
      <c r="G50" s="212"/>
      <c r="H50" s="212"/>
      <c r="I50" s="31"/>
    </row>
    <row r="51" spans="6:9" ht="12.75">
      <c r="F51" s="211"/>
      <c r="G51" s="212"/>
      <c r="H51" s="212"/>
      <c r="I51" s="31"/>
    </row>
    <row r="52" spans="6:9" ht="12.75">
      <c r="F52" s="211"/>
      <c r="G52" s="212"/>
      <c r="H52" s="212"/>
      <c r="I52" s="31"/>
    </row>
    <row r="53" spans="6:9" ht="12.75">
      <c r="F53" s="211"/>
      <c r="G53" s="212"/>
      <c r="H53" s="212"/>
      <c r="I53" s="31"/>
    </row>
    <row r="54" spans="6:9" ht="12.75">
      <c r="F54" s="211"/>
      <c r="G54" s="212"/>
      <c r="H54" s="212"/>
      <c r="I54" s="31"/>
    </row>
    <row r="55" spans="6:9" ht="12.75">
      <c r="F55" s="211"/>
      <c r="G55" s="212"/>
      <c r="H55" s="212"/>
      <c r="I55" s="31"/>
    </row>
    <row r="56" spans="6:9" ht="12.75">
      <c r="F56" s="211"/>
      <c r="G56" s="212"/>
      <c r="H56" s="212"/>
      <c r="I56" s="31"/>
    </row>
    <row r="57" spans="6:9" ht="12.75">
      <c r="F57" s="211"/>
      <c r="G57" s="212"/>
      <c r="H57" s="212"/>
      <c r="I57" s="31"/>
    </row>
    <row r="58" spans="6:9" ht="12.75">
      <c r="F58" s="211"/>
      <c r="G58" s="212"/>
      <c r="H58" s="212"/>
      <c r="I58" s="31"/>
    </row>
    <row r="59" spans="6:9" ht="12.75">
      <c r="F59" s="211"/>
      <c r="G59" s="212"/>
      <c r="H59" s="212"/>
      <c r="I59" s="31"/>
    </row>
    <row r="60" spans="6:9" ht="12.75">
      <c r="F60" s="211"/>
      <c r="G60" s="212"/>
      <c r="H60" s="212"/>
      <c r="I60" s="31"/>
    </row>
    <row r="61" spans="6:9" ht="12.75">
      <c r="F61" s="211"/>
      <c r="G61" s="212"/>
      <c r="H61" s="212"/>
      <c r="I61" s="31"/>
    </row>
    <row r="62" spans="6:9" ht="12.75">
      <c r="F62" s="211"/>
      <c r="G62" s="212"/>
      <c r="H62" s="212"/>
      <c r="I62" s="31"/>
    </row>
    <row r="63" spans="6:9" ht="12.75">
      <c r="F63" s="211"/>
      <c r="G63" s="212"/>
      <c r="H63" s="212"/>
      <c r="I63" s="31"/>
    </row>
    <row r="64" spans="6:9" ht="12.75">
      <c r="F64" s="211"/>
      <c r="G64" s="212"/>
      <c r="H64" s="212"/>
      <c r="I64" s="31"/>
    </row>
    <row r="65" spans="6:9" ht="12.75">
      <c r="F65" s="211"/>
      <c r="G65" s="212"/>
      <c r="H65" s="212"/>
      <c r="I65" s="31"/>
    </row>
  </sheetData>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9"/>
  <sheetViews>
    <sheetView workbookViewId="0" topLeftCell="A1">
      <selection activeCell="E13" sqref="E13"/>
    </sheetView>
  </sheetViews>
  <sheetFormatPr defaultColWidth="9.00390625" defaultRowHeight="12.75"/>
  <cols>
    <col min="1" max="1" width="9.125" style="332" customWidth="1"/>
    <col min="2" max="2" width="60.375" style="332" customWidth="1"/>
    <col min="3" max="4" width="9.125" style="433" customWidth="1"/>
    <col min="5" max="5" width="15.75390625" style="332" customWidth="1"/>
    <col min="6" max="6" width="17.75390625" style="332" customWidth="1"/>
    <col min="7" max="16384" width="9.125" style="332" customWidth="1"/>
  </cols>
  <sheetData>
    <row r="1" spans="1:6" ht="18.75" thickBot="1">
      <c r="A1" s="722" t="s">
        <v>861</v>
      </c>
      <c r="B1" s="722"/>
      <c r="C1" s="722"/>
      <c r="D1" s="722"/>
      <c r="E1" s="722"/>
      <c r="F1" s="722"/>
    </row>
    <row r="2" spans="1:6" ht="27" thickBot="1">
      <c r="A2" s="333" t="s">
        <v>862</v>
      </c>
      <c r="B2" s="723" t="s">
        <v>863</v>
      </c>
      <c r="C2" s="723"/>
      <c r="D2" s="723"/>
      <c r="E2" s="279"/>
      <c r="F2" s="280"/>
    </row>
    <row r="3" spans="1:6" ht="15.75" thickBot="1">
      <c r="A3" s="333" t="s">
        <v>864</v>
      </c>
      <c r="B3" s="724" t="s">
        <v>865</v>
      </c>
      <c r="C3" s="725"/>
      <c r="D3" s="726"/>
      <c r="E3" s="281"/>
      <c r="F3" s="280"/>
    </row>
    <row r="4" spans="1:6" ht="26.25" thickBot="1">
      <c r="A4" s="334" t="s">
        <v>866</v>
      </c>
      <c r="B4" s="335" t="s">
        <v>867</v>
      </c>
      <c r="C4" s="716" t="s">
        <v>868</v>
      </c>
      <c r="D4" s="716"/>
      <c r="E4" s="716" t="s">
        <v>869</v>
      </c>
      <c r="F4" s="716"/>
    </row>
    <row r="5" spans="1:6" ht="39.75" thickBot="1">
      <c r="A5" s="336" t="s">
        <v>870</v>
      </c>
      <c r="B5" s="337">
        <f>SUM(F10:F307)</f>
        <v>0</v>
      </c>
      <c r="C5" s="715" t="s">
        <v>871</v>
      </c>
      <c r="D5" s="715"/>
      <c r="E5" s="716" t="s">
        <v>872</v>
      </c>
      <c r="F5" s="716"/>
    </row>
    <row r="6" spans="1:6" ht="27" thickBot="1">
      <c r="A6" s="336" t="s">
        <v>873</v>
      </c>
      <c r="B6" s="337">
        <f>B5*0.21</f>
        <v>0</v>
      </c>
      <c r="C6" s="715" t="s">
        <v>874</v>
      </c>
      <c r="D6" s="715"/>
      <c r="E6" s="716" t="s">
        <v>875</v>
      </c>
      <c r="F6" s="716"/>
    </row>
    <row r="7" spans="1:6" ht="39.75" thickBot="1">
      <c r="A7" s="336" t="s">
        <v>876</v>
      </c>
      <c r="B7" s="337">
        <f>B5+B6</f>
        <v>0</v>
      </c>
      <c r="C7" s="715" t="s">
        <v>877</v>
      </c>
      <c r="D7" s="715"/>
      <c r="E7" s="717" t="s">
        <v>878</v>
      </c>
      <c r="F7" s="717"/>
    </row>
    <row r="8" spans="1:6" ht="13.5" thickBot="1">
      <c r="A8" s="286" t="s">
        <v>879</v>
      </c>
      <c r="B8" s="287" t="s">
        <v>880</v>
      </c>
      <c r="C8" s="288" t="s">
        <v>881</v>
      </c>
      <c r="D8" s="287" t="s">
        <v>90</v>
      </c>
      <c r="E8" s="290" t="s">
        <v>882</v>
      </c>
      <c r="F8" s="291" t="s">
        <v>17</v>
      </c>
    </row>
    <row r="9" spans="1:6" ht="27" thickBot="1">
      <c r="A9" s="718" t="s">
        <v>883</v>
      </c>
      <c r="B9" s="718"/>
      <c r="C9" s="718"/>
      <c r="D9" s="718"/>
      <c r="E9" s="718"/>
      <c r="F9" s="718"/>
    </row>
    <row r="10" spans="1:6" ht="27" thickBot="1">
      <c r="A10" s="292"/>
      <c r="B10" s="300" t="s">
        <v>884</v>
      </c>
      <c r="C10" s="300"/>
      <c r="D10" s="300"/>
      <c r="E10" s="293"/>
      <c r="F10" s="294"/>
    </row>
    <row r="11" spans="1:6" ht="32.25" thickBot="1">
      <c r="A11" s="295" t="s">
        <v>885</v>
      </c>
      <c r="B11" s="719" t="s">
        <v>886</v>
      </c>
      <c r="C11" s="720"/>
      <c r="D11" s="720"/>
      <c r="E11" s="720"/>
      <c r="F11" s="721"/>
    </row>
    <row r="12" spans="1:6" ht="18" thickBot="1">
      <c r="A12" s="301"/>
      <c r="B12" s="338" t="s">
        <v>887</v>
      </c>
      <c r="C12" s="338"/>
      <c r="D12" s="338"/>
      <c r="E12" s="302"/>
      <c r="F12" s="303"/>
    </row>
    <row r="13" spans="1:6" ht="15">
      <c r="A13" s="339">
        <v>1</v>
      </c>
      <c r="B13" s="305" t="s">
        <v>888</v>
      </c>
      <c r="C13" s="403">
        <v>6</v>
      </c>
      <c r="D13" s="404" t="s">
        <v>889</v>
      </c>
      <c r="E13" s="626"/>
      <c r="F13" s="340">
        <f>C13*E13</f>
        <v>0</v>
      </c>
    </row>
    <row r="14" spans="1:6" ht="30">
      <c r="A14" s="341">
        <v>2</v>
      </c>
      <c r="B14" s="308" t="s">
        <v>890</v>
      </c>
      <c r="C14" s="405">
        <v>6</v>
      </c>
      <c r="D14" s="406" t="s">
        <v>101</v>
      </c>
      <c r="E14" s="627"/>
      <c r="F14" s="342">
        <f>C14*E14</f>
        <v>0</v>
      </c>
    </row>
    <row r="15" spans="1:6" ht="15.75" thickBot="1">
      <c r="A15" s="343">
        <v>3</v>
      </c>
      <c r="B15" s="331" t="s">
        <v>891</v>
      </c>
      <c r="C15" s="407">
        <v>1</v>
      </c>
      <c r="D15" s="408" t="s">
        <v>889</v>
      </c>
      <c r="E15" s="628"/>
      <c r="F15" s="344">
        <f>C15*E15</f>
        <v>0</v>
      </c>
    </row>
    <row r="16" spans="1:6" ht="18" thickBot="1">
      <c r="A16" s="301"/>
      <c r="B16" s="338" t="s">
        <v>892</v>
      </c>
      <c r="C16" s="338"/>
      <c r="D16" s="338"/>
      <c r="E16" s="629"/>
      <c r="F16" s="303"/>
    </row>
    <row r="17" spans="1:6" ht="60">
      <c r="A17" s="339">
        <v>4</v>
      </c>
      <c r="B17" s="305" t="s">
        <v>893</v>
      </c>
      <c r="C17" s="403">
        <v>6</v>
      </c>
      <c r="D17" s="404" t="s">
        <v>101</v>
      </c>
      <c r="E17" s="626"/>
      <c r="F17" s="340">
        <f>C17*E17</f>
        <v>0</v>
      </c>
    </row>
    <row r="18" spans="1:6" ht="15.75" thickBot="1">
      <c r="A18" s="345">
        <v>5</v>
      </c>
      <c r="B18" s="331" t="s">
        <v>891</v>
      </c>
      <c r="C18" s="409">
        <v>1</v>
      </c>
      <c r="D18" s="408" t="s">
        <v>889</v>
      </c>
      <c r="E18" s="628"/>
      <c r="F18" s="344">
        <f>C18*E18</f>
        <v>0</v>
      </c>
    </row>
    <row r="19" spans="1:6" ht="18" thickBot="1">
      <c r="A19" s="346"/>
      <c r="B19" s="347" t="s">
        <v>894</v>
      </c>
      <c r="C19" s="347"/>
      <c r="D19" s="347"/>
      <c r="E19" s="630"/>
      <c r="F19" s="348"/>
    </row>
    <row r="20" spans="1:6" ht="30">
      <c r="A20" s="349">
        <v>6</v>
      </c>
      <c r="B20" s="350" t="s">
        <v>895</v>
      </c>
      <c r="C20" s="410">
        <v>6</v>
      </c>
      <c r="D20" s="411" t="s">
        <v>101</v>
      </c>
      <c r="E20" s="631"/>
      <c r="F20" s="351">
        <f aca="true" t="shared" si="0" ref="F20:F30">C20*E20</f>
        <v>0</v>
      </c>
    </row>
    <row r="21" spans="1:6" ht="45">
      <c r="A21" s="352">
        <v>7</v>
      </c>
      <c r="B21" s="308" t="s">
        <v>896</v>
      </c>
      <c r="C21" s="403">
        <v>2</v>
      </c>
      <c r="D21" s="404" t="s">
        <v>101</v>
      </c>
      <c r="E21" s="626"/>
      <c r="F21" s="353">
        <f t="shared" si="0"/>
        <v>0</v>
      </c>
    </row>
    <row r="22" spans="1:6" ht="30">
      <c r="A22" s="352">
        <v>8</v>
      </c>
      <c r="B22" s="308" t="s">
        <v>897</v>
      </c>
      <c r="C22" s="405">
        <v>2</v>
      </c>
      <c r="D22" s="406" t="s">
        <v>101</v>
      </c>
      <c r="E22" s="627"/>
      <c r="F22" s="354">
        <f t="shared" si="0"/>
        <v>0</v>
      </c>
    </row>
    <row r="23" spans="1:6" ht="15">
      <c r="A23" s="355">
        <v>9</v>
      </c>
      <c r="B23" s="296" t="s">
        <v>898</v>
      </c>
      <c r="C23" s="405">
        <v>18</v>
      </c>
      <c r="D23" s="406" t="s">
        <v>101</v>
      </c>
      <c r="E23" s="627"/>
      <c r="F23" s="354">
        <f t="shared" si="0"/>
        <v>0</v>
      </c>
    </row>
    <row r="24" spans="1:6" ht="15">
      <c r="A24" s="355">
        <v>10</v>
      </c>
      <c r="B24" s="296" t="s">
        <v>899</v>
      </c>
      <c r="C24" s="405">
        <v>2</v>
      </c>
      <c r="D24" s="406" t="s">
        <v>101</v>
      </c>
      <c r="E24" s="627"/>
      <c r="F24" s="354">
        <f>C24*E24</f>
        <v>0</v>
      </c>
    </row>
    <row r="25" spans="1:6" ht="15">
      <c r="A25" s="355">
        <v>11</v>
      </c>
      <c r="B25" s="296" t="s">
        <v>900</v>
      </c>
      <c r="C25" s="405">
        <v>6</v>
      </c>
      <c r="D25" s="406" t="s">
        <v>101</v>
      </c>
      <c r="E25" s="627"/>
      <c r="F25" s="354">
        <f t="shared" si="0"/>
        <v>0</v>
      </c>
    </row>
    <row r="26" spans="1:6" ht="15">
      <c r="A26" s="355">
        <v>12</v>
      </c>
      <c r="B26" s="296" t="s">
        <v>901</v>
      </c>
      <c r="C26" s="405">
        <v>6</v>
      </c>
      <c r="D26" s="406" t="s">
        <v>101</v>
      </c>
      <c r="E26" s="627"/>
      <c r="F26" s="354">
        <f t="shared" si="0"/>
        <v>0</v>
      </c>
    </row>
    <row r="27" spans="1:6" ht="15">
      <c r="A27" s="355">
        <v>13</v>
      </c>
      <c r="B27" s="296" t="s">
        <v>902</v>
      </c>
      <c r="C27" s="405">
        <v>6</v>
      </c>
      <c r="D27" s="406" t="s">
        <v>101</v>
      </c>
      <c r="E27" s="627"/>
      <c r="F27" s="354">
        <f t="shared" si="0"/>
        <v>0</v>
      </c>
    </row>
    <row r="28" spans="1:6" ht="15">
      <c r="A28" s="355">
        <v>14</v>
      </c>
      <c r="B28" s="296" t="s">
        <v>903</v>
      </c>
      <c r="C28" s="405">
        <v>12</v>
      </c>
      <c r="D28" s="406" t="s">
        <v>101</v>
      </c>
      <c r="E28" s="627"/>
      <c r="F28" s="354">
        <f>C28*E28</f>
        <v>0</v>
      </c>
    </row>
    <row r="29" spans="1:6" ht="15">
      <c r="A29" s="355">
        <v>15</v>
      </c>
      <c r="B29" s="296" t="s">
        <v>904</v>
      </c>
      <c r="C29" s="405">
        <v>6</v>
      </c>
      <c r="D29" s="406" t="s">
        <v>101</v>
      </c>
      <c r="E29" s="627"/>
      <c r="F29" s="354">
        <f t="shared" si="0"/>
        <v>0</v>
      </c>
    </row>
    <row r="30" spans="1:6" ht="15.75" thickBot="1">
      <c r="A30" s="356">
        <v>16</v>
      </c>
      <c r="B30" s="357" t="s">
        <v>891</v>
      </c>
      <c r="C30" s="412">
        <v>1</v>
      </c>
      <c r="D30" s="413" t="s">
        <v>889</v>
      </c>
      <c r="E30" s="632"/>
      <c r="F30" s="358">
        <f t="shared" si="0"/>
        <v>0</v>
      </c>
    </row>
    <row r="31" spans="1:6" ht="18" thickBot="1">
      <c r="A31" s="301"/>
      <c r="B31" s="338" t="s">
        <v>905</v>
      </c>
      <c r="C31" s="338"/>
      <c r="D31" s="338"/>
      <c r="E31" s="629"/>
      <c r="F31" s="303"/>
    </row>
    <row r="32" spans="1:6" ht="30">
      <c r="A32" s="339">
        <v>17</v>
      </c>
      <c r="B32" s="298" t="s">
        <v>906</v>
      </c>
      <c r="C32" s="403">
        <v>48</v>
      </c>
      <c r="D32" s="404" t="s">
        <v>210</v>
      </c>
      <c r="E32" s="626"/>
      <c r="F32" s="340">
        <f>C32*E32</f>
        <v>0</v>
      </c>
    </row>
    <row r="33" spans="1:6" ht="30">
      <c r="A33" s="341">
        <v>18</v>
      </c>
      <c r="B33" s="299" t="s">
        <v>907</v>
      </c>
      <c r="C33" s="405">
        <v>2</v>
      </c>
      <c r="D33" s="406" t="s">
        <v>210</v>
      </c>
      <c r="E33" s="626"/>
      <c r="F33" s="342">
        <f>C33*E33</f>
        <v>0</v>
      </c>
    </row>
    <row r="34" spans="1:6" ht="30">
      <c r="A34" s="341">
        <v>19</v>
      </c>
      <c r="B34" s="299" t="s">
        <v>908</v>
      </c>
      <c r="C34" s="405">
        <v>48</v>
      </c>
      <c r="D34" s="406" t="s">
        <v>210</v>
      </c>
      <c r="E34" s="626"/>
      <c r="F34" s="342">
        <f>C34*E34</f>
        <v>0</v>
      </c>
    </row>
    <row r="35" spans="1:6" ht="15.75" thickBot="1">
      <c r="A35" s="345">
        <v>20</v>
      </c>
      <c r="B35" s="331" t="s">
        <v>891</v>
      </c>
      <c r="C35" s="409">
        <v>1</v>
      </c>
      <c r="D35" s="408" t="s">
        <v>889</v>
      </c>
      <c r="E35" s="628"/>
      <c r="F35" s="344">
        <f>C35*E35</f>
        <v>0</v>
      </c>
    </row>
    <row r="36" spans="1:6" ht="18" thickBot="1">
      <c r="A36" s="301"/>
      <c r="B36" s="338" t="s">
        <v>909</v>
      </c>
      <c r="C36" s="338"/>
      <c r="D36" s="338"/>
      <c r="E36" s="629"/>
      <c r="F36" s="303"/>
    </row>
    <row r="37" spans="1:6" ht="30">
      <c r="A37" s="339">
        <v>21</v>
      </c>
      <c r="B37" s="298" t="s">
        <v>910</v>
      </c>
      <c r="C37" s="403">
        <v>48</v>
      </c>
      <c r="D37" s="404" t="s">
        <v>210</v>
      </c>
      <c r="E37" s="626"/>
      <c r="F37" s="340">
        <f>C37*E37</f>
        <v>0</v>
      </c>
    </row>
    <row r="38" spans="1:6" ht="30">
      <c r="A38" s="341">
        <v>22</v>
      </c>
      <c r="B38" s="298" t="s">
        <v>911</v>
      </c>
      <c r="C38" s="405">
        <v>2</v>
      </c>
      <c r="D38" s="406" t="s">
        <v>210</v>
      </c>
      <c r="E38" s="626"/>
      <c r="F38" s="342">
        <f>C38*E38</f>
        <v>0</v>
      </c>
    </row>
    <row r="39" spans="1:6" ht="30">
      <c r="A39" s="341">
        <v>23</v>
      </c>
      <c r="B39" s="298" t="s">
        <v>912</v>
      </c>
      <c r="C39" s="405">
        <v>48</v>
      </c>
      <c r="D39" s="406" t="s">
        <v>210</v>
      </c>
      <c r="E39" s="626"/>
      <c r="F39" s="342">
        <f>C39*E39</f>
        <v>0</v>
      </c>
    </row>
    <row r="40" spans="1:6" ht="30">
      <c r="A40" s="341">
        <v>24</v>
      </c>
      <c r="B40" s="298" t="s">
        <v>913</v>
      </c>
      <c r="C40" s="405">
        <v>1</v>
      </c>
      <c r="D40" s="406" t="s">
        <v>889</v>
      </c>
      <c r="E40" s="626"/>
      <c r="F40" s="342">
        <f>C40*E40</f>
        <v>0</v>
      </c>
    </row>
    <row r="41" spans="1:6" ht="15.75" thickBot="1">
      <c r="A41" s="343">
        <v>25</v>
      </c>
      <c r="B41" s="331" t="s">
        <v>891</v>
      </c>
      <c r="C41" s="409">
        <v>1</v>
      </c>
      <c r="D41" s="408" t="s">
        <v>889</v>
      </c>
      <c r="E41" s="628"/>
      <c r="F41" s="344">
        <f>C41*E41</f>
        <v>0</v>
      </c>
    </row>
    <row r="42" spans="1:6" ht="27" thickBot="1">
      <c r="A42" s="292"/>
      <c r="B42" s="300" t="s">
        <v>914</v>
      </c>
      <c r="C42" s="300"/>
      <c r="D42" s="300"/>
      <c r="E42" s="633"/>
      <c r="F42" s="294"/>
    </row>
    <row r="43" spans="1:6" ht="18" thickBot="1">
      <c r="A43" s="301"/>
      <c r="B43" s="338" t="s">
        <v>887</v>
      </c>
      <c r="C43" s="338"/>
      <c r="D43" s="338"/>
      <c r="E43" s="629"/>
      <c r="F43" s="303"/>
    </row>
    <row r="44" spans="1:6" ht="60">
      <c r="A44" s="304" t="s">
        <v>915</v>
      </c>
      <c r="B44" s="305" t="s">
        <v>916</v>
      </c>
      <c r="C44" s="403">
        <v>6</v>
      </c>
      <c r="D44" s="404" t="s">
        <v>101</v>
      </c>
      <c r="E44" s="626"/>
      <c r="F44" s="340">
        <f aca="true" t="shared" si="1" ref="F44:F118">C44*E44</f>
        <v>0</v>
      </c>
    </row>
    <row r="45" spans="1:6" ht="90">
      <c r="A45" s="306" t="s">
        <v>917</v>
      </c>
      <c r="B45" s="307" t="s">
        <v>918</v>
      </c>
      <c r="C45" s="405">
        <v>1</v>
      </c>
      <c r="D45" s="406" t="s">
        <v>889</v>
      </c>
      <c r="E45" s="627"/>
      <c r="F45" s="342">
        <f t="shared" si="1"/>
        <v>0</v>
      </c>
    </row>
    <row r="46" spans="1:6" ht="15">
      <c r="A46" s="306" t="s">
        <v>919</v>
      </c>
      <c r="B46" s="308" t="s">
        <v>920</v>
      </c>
      <c r="C46" s="405">
        <v>1</v>
      </c>
      <c r="D46" s="406" t="s">
        <v>889</v>
      </c>
      <c r="E46" s="627"/>
      <c r="F46" s="342">
        <f t="shared" si="1"/>
        <v>0</v>
      </c>
    </row>
    <row r="47" spans="1:6" ht="15">
      <c r="A47" s="306" t="s">
        <v>921</v>
      </c>
      <c r="B47" s="308" t="s">
        <v>922</v>
      </c>
      <c r="C47" s="405">
        <v>35</v>
      </c>
      <c r="D47" s="406" t="s">
        <v>210</v>
      </c>
      <c r="E47" s="627"/>
      <c r="F47" s="342">
        <f t="shared" si="1"/>
        <v>0</v>
      </c>
    </row>
    <row r="48" spans="1:6" ht="26.25">
      <c r="A48" s="306" t="s">
        <v>923</v>
      </c>
      <c r="B48" s="309" t="s">
        <v>924</v>
      </c>
      <c r="C48" s="405">
        <v>1</v>
      </c>
      <c r="D48" s="406" t="s">
        <v>101</v>
      </c>
      <c r="E48" s="627"/>
      <c r="F48" s="342">
        <f t="shared" si="1"/>
        <v>0</v>
      </c>
    </row>
    <row r="49" spans="1:6" ht="15">
      <c r="A49" s="306" t="s">
        <v>925</v>
      </c>
      <c r="B49" s="308" t="s">
        <v>926</v>
      </c>
      <c r="C49" s="405">
        <v>1</v>
      </c>
      <c r="D49" s="406" t="s">
        <v>101</v>
      </c>
      <c r="E49" s="627"/>
      <c r="F49" s="342">
        <f t="shared" si="1"/>
        <v>0</v>
      </c>
    </row>
    <row r="50" spans="1:6" ht="15">
      <c r="A50" s="306" t="s">
        <v>927</v>
      </c>
      <c r="B50" s="308" t="s">
        <v>928</v>
      </c>
      <c r="C50" s="405">
        <v>1</v>
      </c>
      <c r="D50" s="406" t="s">
        <v>101</v>
      </c>
      <c r="E50" s="627"/>
      <c r="F50" s="342">
        <f t="shared" si="1"/>
        <v>0</v>
      </c>
    </row>
    <row r="51" spans="1:6" ht="15">
      <c r="A51" s="306" t="s">
        <v>929</v>
      </c>
      <c r="B51" s="308" t="s">
        <v>930</v>
      </c>
      <c r="C51" s="405">
        <v>2</v>
      </c>
      <c r="D51" s="406" t="s">
        <v>101</v>
      </c>
      <c r="E51" s="627"/>
      <c r="F51" s="342">
        <f t="shared" si="1"/>
        <v>0</v>
      </c>
    </row>
    <row r="52" spans="1:6" ht="15">
      <c r="A52" s="306" t="s">
        <v>931</v>
      </c>
      <c r="B52" s="308" t="s">
        <v>932</v>
      </c>
      <c r="C52" s="405">
        <v>1</v>
      </c>
      <c r="D52" s="406" t="s">
        <v>101</v>
      </c>
      <c r="E52" s="627"/>
      <c r="F52" s="342">
        <f t="shared" si="1"/>
        <v>0</v>
      </c>
    </row>
    <row r="53" spans="1:6" ht="15">
      <c r="A53" s="306" t="s">
        <v>933</v>
      </c>
      <c r="B53" s="296" t="s">
        <v>934</v>
      </c>
      <c r="C53" s="405">
        <v>36</v>
      </c>
      <c r="D53" s="406" t="s">
        <v>101</v>
      </c>
      <c r="E53" s="627"/>
      <c r="F53" s="342">
        <f t="shared" si="1"/>
        <v>0</v>
      </c>
    </row>
    <row r="54" spans="1:6" ht="30">
      <c r="A54" s="306" t="s">
        <v>935</v>
      </c>
      <c r="B54" s="308" t="s">
        <v>936</v>
      </c>
      <c r="C54" s="405">
        <v>1</v>
      </c>
      <c r="D54" s="406" t="s">
        <v>889</v>
      </c>
      <c r="E54" s="627"/>
      <c r="F54" s="342">
        <f t="shared" si="1"/>
        <v>0</v>
      </c>
    </row>
    <row r="55" spans="1:6" ht="15">
      <c r="A55" s="306" t="s">
        <v>937</v>
      </c>
      <c r="B55" s="308" t="s">
        <v>938</v>
      </c>
      <c r="C55" s="405">
        <v>1</v>
      </c>
      <c r="D55" s="406" t="s">
        <v>889</v>
      </c>
      <c r="E55" s="627"/>
      <c r="F55" s="342">
        <f t="shared" si="1"/>
        <v>0</v>
      </c>
    </row>
    <row r="56" spans="1:6" ht="30">
      <c r="A56" s="306" t="s">
        <v>939</v>
      </c>
      <c r="B56" s="307" t="s">
        <v>940</v>
      </c>
      <c r="C56" s="405">
        <v>2</v>
      </c>
      <c r="D56" s="406" t="s">
        <v>101</v>
      </c>
      <c r="E56" s="627"/>
      <c r="F56" s="342">
        <f t="shared" si="1"/>
        <v>0</v>
      </c>
    </row>
    <row r="57" spans="1:6" ht="45.75" thickBot="1">
      <c r="A57" s="306" t="s">
        <v>941</v>
      </c>
      <c r="B57" s="359" t="s">
        <v>942</v>
      </c>
      <c r="C57" s="407">
        <v>2</v>
      </c>
      <c r="D57" s="408" t="s">
        <v>101</v>
      </c>
      <c r="E57" s="628"/>
      <c r="F57" s="344">
        <f t="shared" si="1"/>
        <v>0</v>
      </c>
    </row>
    <row r="58" spans="1:6" ht="19.5" thickBot="1">
      <c r="A58" s="310"/>
      <c r="B58" s="360" t="s">
        <v>943</v>
      </c>
      <c r="C58" s="414"/>
      <c r="D58" s="415"/>
      <c r="E58" s="634"/>
      <c r="F58" s="361"/>
    </row>
    <row r="59" spans="1:6" ht="15">
      <c r="A59" s="304"/>
      <c r="B59" s="362" t="s">
        <v>944</v>
      </c>
      <c r="C59" s="403"/>
      <c r="D59" s="404"/>
      <c r="E59" s="626"/>
      <c r="F59" s="340"/>
    </row>
    <row r="60" spans="1:6" ht="15">
      <c r="A60" s="306" t="s">
        <v>945</v>
      </c>
      <c r="B60" s="308" t="s">
        <v>946</v>
      </c>
      <c r="C60" s="405">
        <v>2</v>
      </c>
      <c r="D60" s="406" t="s">
        <v>101</v>
      </c>
      <c r="E60" s="627"/>
      <c r="F60" s="342">
        <f t="shared" si="1"/>
        <v>0</v>
      </c>
    </row>
    <row r="61" spans="1:6" ht="15">
      <c r="A61" s="306" t="s">
        <v>947</v>
      </c>
      <c r="B61" s="308" t="s">
        <v>948</v>
      </c>
      <c r="C61" s="405">
        <v>2</v>
      </c>
      <c r="D61" s="406" t="s">
        <v>101</v>
      </c>
      <c r="E61" s="627"/>
      <c r="F61" s="342">
        <f t="shared" si="1"/>
        <v>0</v>
      </c>
    </row>
    <row r="62" spans="1:6" ht="15">
      <c r="A62" s="306" t="s">
        <v>949</v>
      </c>
      <c r="B62" s="308" t="s">
        <v>950</v>
      </c>
      <c r="C62" s="405">
        <v>2</v>
      </c>
      <c r="D62" s="406" t="s">
        <v>101</v>
      </c>
      <c r="E62" s="627"/>
      <c r="F62" s="342">
        <f t="shared" si="1"/>
        <v>0</v>
      </c>
    </row>
    <row r="63" spans="1:6" ht="15">
      <c r="A63" s="306" t="s">
        <v>951</v>
      </c>
      <c r="B63" s="308" t="s">
        <v>952</v>
      </c>
      <c r="C63" s="405">
        <v>30</v>
      </c>
      <c r="D63" s="406" t="s">
        <v>101</v>
      </c>
      <c r="E63" s="627"/>
      <c r="F63" s="342">
        <f t="shared" si="1"/>
        <v>0</v>
      </c>
    </row>
    <row r="64" spans="1:6" ht="15">
      <c r="A64" s="306" t="s">
        <v>953</v>
      </c>
      <c r="B64" s="308" t="s">
        <v>954</v>
      </c>
      <c r="C64" s="405">
        <v>2</v>
      </c>
      <c r="D64" s="406" t="s">
        <v>101</v>
      </c>
      <c r="E64" s="635"/>
      <c r="F64" s="342">
        <f t="shared" si="1"/>
        <v>0</v>
      </c>
    </row>
    <row r="65" spans="1:6" ht="15">
      <c r="A65" s="306" t="s">
        <v>955</v>
      </c>
      <c r="B65" s="308" t="s">
        <v>956</v>
      </c>
      <c r="C65" s="405">
        <v>2</v>
      </c>
      <c r="D65" s="406" t="s">
        <v>101</v>
      </c>
      <c r="E65" s="627"/>
      <c r="F65" s="342">
        <f t="shared" si="1"/>
        <v>0</v>
      </c>
    </row>
    <row r="66" spans="1:6" ht="15">
      <c r="A66" s="306" t="s">
        <v>957</v>
      </c>
      <c r="B66" s="308" t="s">
        <v>958</v>
      </c>
      <c r="C66" s="405">
        <v>2</v>
      </c>
      <c r="D66" s="406" t="s">
        <v>101</v>
      </c>
      <c r="E66" s="627"/>
      <c r="F66" s="342">
        <f t="shared" si="1"/>
        <v>0</v>
      </c>
    </row>
    <row r="67" spans="1:6" ht="15">
      <c r="A67" s="306" t="s">
        <v>959</v>
      </c>
      <c r="B67" s="308" t="s">
        <v>960</v>
      </c>
      <c r="C67" s="405">
        <v>2</v>
      </c>
      <c r="D67" s="406" t="s">
        <v>101</v>
      </c>
      <c r="E67" s="627"/>
      <c r="F67" s="342">
        <f t="shared" si="1"/>
        <v>0</v>
      </c>
    </row>
    <row r="68" spans="1:6" ht="15">
      <c r="A68" s="306" t="s">
        <v>961</v>
      </c>
      <c r="B68" s="308" t="s">
        <v>962</v>
      </c>
      <c r="C68" s="405">
        <v>6</v>
      </c>
      <c r="D68" s="406" t="s">
        <v>101</v>
      </c>
      <c r="E68" s="627"/>
      <c r="F68" s="342">
        <f t="shared" si="1"/>
        <v>0</v>
      </c>
    </row>
    <row r="69" spans="1:6" ht="15">
      <c r="A69" s="306" t="s">
        <v>963</v>
      </c>
      <c r="B69" s="308" t="s">
        <v>964</v>
      </c>
      <c r="C69" s="405">
        <v>1</v>
      </c>
      <c r="D69" s="406" t="s">
        <v>889</v>
      </c>
      <c r="E69" s="627"/>
      <c r="F69" s="342">
        <f t="shared" si="1"/>
        <v>0</v>
      </c>
    </row>
    <row r="70" spans="1:6" ht="15">
      <c r="A70" s="306"/>
      <c r="B70" s="362" t="s">
        <v>965</v>
      </c>
      <c r="C70" s="405"/>
      <c r="D70" s="406"/>
      <c r="E70" s="627"/>
      <c r="F70" s="342"/>
    </row>
    <row r="71" spans="1:6" ht="15">
      <c r="A71" s="306" t="s">
        <v>966</v>
      </c>
      <c r="B71" s="308" t="s">
        <v>952</v>
      </c>
      <c r="C71" s="405">
        <v>6</v>
      </c>
      <c r="D71" s="406" t="s">
        <v>101</v>
      </c>
      <c r="E71" s="627"/>
      <c r="F71" s="342">
        <f t="shared" si="1"/>
        <v>0</v>
      </c>
    </row>
    <row r="72" spans="1:6" ht="15">
      <c r="A72" s="306" t="s">
        <v>967</v>
      </c>
      <c r="B72" s="308" t="s">
        <v>968</v>
      </c>
      <c r="C72" s="405">
        <v>2</v>
      </c>
      <c r="D72" s="406" t="s">
        <v>101</v>
      </c>
      <c r="E72" s="627"/>
      <c r="F72" s="342">
        <f t="shared" si="1"/>
        <v>0</v>
      </c>
    </row>
    <row r="73" spans="1:6" ht="15">
      <c r="A73" s="306" t="s">
        <v>969</v>
      </c>
      <c r="B73" s="308" t="s">
        <v>970</v>
      </c>
      <c r="C73" s="405">
        <v>2</v>
      </c>
      <c r="D73" s="406" t="s">
        <v>101</v>
      </c>
      <c r="E73" s="627"/>
      <c r="F73" s="342">
        <f t="shared" si="1"/>
        <v>0</v>
      </c>
    </row>
    <row r="74" spans="1:6" ht="15">
      <c r="A74" s="306" t="s">
        <v>971</v>
      </c>
      <c r="B74" s="308" t="s">
        <v>972</v>
      </c>
      <c r="C74" s="405">
        <v>2</v>
      </c>
      <c r="D74" s="406" t="s">
        <v>101</v>
      </c>
      <c r="E74" s="627"/>
      <c r="F74" s="342">
        <f t="shared" si="1"/>
        <v>0</v>
      </c>
    </row>
    <row r="75" spans="1:6" ht="15.75" thickBot="1">
      <c r="A75" s="306" t="s">
        <v>973</v>
      </c>
      <c r="B75" s="308" t="s">
        <v>964</v>
      </c>
      <c r="C75" s="405">
        <v>1</v>
      </c>
      <c r="D75" s="406" t="s">
        <v>889</v>
      </c>
      <c r="E75" s="627"/>
      <c r="F75" s="342">
        <f t="shared" si="1"/>
        <v>0</v>
      </c>
    </row>
    <row r="76" spans="1:6" ht="19.5" thickBot="1">
      <c r="A76" s="310"/>
      <c r="B76" s="360" t="s">
        <v>974</v>
      </c>
      <c r="C76" s="414"/>
      <c r="D76" s="415"/>
      <c r="E76" s="634"/>
      <c r="F76" s="361"/>
    </row>
    <row r="77" spans="1:6" ht="15">
      <c r="A77" s="311"/>
      <c r="B77" s="363" t="s">
        <v>975</v>
      </c>
      <c r="C77" s="410"/>
      <c r="D77" s="411"/>
      <c r="E77" s="631"/>
      <c r="F77" s="351"/>
    </row>
    <row r="78" spans="1:6" ht="15">
      <c r="A78" s="312" t="s">
        <v>976</v>
      </c>
      <c r="B78" s="308" t="s">
        <v>946</v>
      </c>
      <c r="C78" s="405">
        <v>2</v>
      </c>
      <c r="D78" s="406" t="s">
        <v>101</v>
      </c>
      <c r="E78" s="627"/>
      <c r="F78" s="354">
        <f aca="true" t="shared" si="2" ref="F78:F87">C78*E78</f>
        <v>0</v>
      </c>
    </row>
    <row r="79" spans="1:6" ht="15">
      <c r="A79" s="312" t="s">
        <v>977</v>
      </c>
      <c r="B79" s="308" t="s">
        <v>948</v>
      </c>
      <c r="C79" s="405">
        <v>2</v>
      </c>
      <c r="D79" s="406" t="s">
        <v>101</v>
      </c>
      <c r="E79" s="627"/>
      <c r="F79" s="354">
        <f t="shared" si="2"/>
        <v>0</v>
      </c>
    </row>
    <row r="80" spans="1:6" ht="15">
      <c r="A80" s="312" t="s">
        <v>978</v>
      </c>
      <c r="B80" s="308" t="s">
        <v>950</v>
      </c>
      <c r="C80" s="405">
        <v>2</v>
      </c>
      <c r="D80" s="406" t="s">
        <v>101</v>
      </c>
      <c r="E80" s="627"/>
      <c r="F80" s="354">
        <f t="shared" si="2"/>
        <v>0</v>
      </c>
    </row>
    <row r="81" spans="1:6" ht="15">
      <c r="A81" s="312" t="s">
        <v>979</v>
      </c>
      <c r="B81" s="308" t="s">
        <v>952</v>
      </c>
      <c r="C81" s="405">
        <v>30</v>
      </c>
      <c r="D81" s="406" t="s">
        <v>101</v>
      </c>
      <c r="E81" s="627"/>
      <c r="F81" s="354">
        <f t="shared" si="2"/>
        <v>0</v>
      </c>
    </row>
    <row r="82" spans="1:6" ht="15">
      <c r="A82" s="312" t="s">
        <v>980</v>
      </c>
      <c r="B82" s="308" t="s">
        <v>954</v>
      </c>
      <c r="C82" s="405">
        <v>2</v>
      </c>
      <c r="D82" s="406" t="s">
        <v>101</v>
      </c>
      <c r="E82" s="635"/>
      <c r="F82" s="354">
        <f t="shared" si="2"/>
        <v>0</v>
      </c>
    </row>
    <row r="83" spans="1:6" ht="15">
      <c r="A83" s="312" t="s">
        <v>981</v>
      </c>
      <c r="B83" s="308" t="s">
        <v>956</v>
      </c>
      <c r="C83" s="405">
        <v>2</v>
      </c>
      <c r="D83" s="406" t="s">
        <v>101</v>
      </c>
      <c r="E83" s="627"/>
      <c r="F83" s="354">
        <f t="shared" si="2"/>
        <v>0</v>
      </c>
    </row>
    <row r="84" spans="1:6" ht="15">
      <c r="A84" s="312" t="s">
        <v>355</v>
      </c>
      <c r="B84" s="308" t="s">
        <v>958</v>
      </c>
      <c r="C84" s="405">
        <v>2</v>
      </c>
      <c r="D84" s="406" t="s">
        <v>101</v>
      </c>
      <c r="E84" s="627"/>
      <c r="F84" s="354">
        <f t="shared" si="2"/>
        <v>0</v>
      </c>
    </row>
    <row r="85" spans="1:6" ht="15">
      <c r="A85" s="312" t="s">
        <v>199</v>
      </c>
      <c r="B85" s="308" t="s">
        <v>960</v>
      </c>
      <c r="C85" s="405">
        <v>2</v>
      </c>
      <c r="D85" s="406" t="s">
        <v>101</v>
      </c>
      <c r="E85" s="627"/>
      <c r="F85" s="354">
        <f t="shared" si="2"/>
        <v>0</v>
      </c>
    </row>
    <row r="86" spans="1:6" ht="15">
      <c r="A86" s="312" t="s">
        <v>982</v>
      </c>
      <c r="B86" s="308" t="s">
        <v>962</v>
      </c>
      <c r="C86" s="405">
        <v>6</v>
      </c>
      <c r="D86" s="406" t="s">
        <v>101</v>
      </c>
      <c r="E86" s="627"/>
      <c r="F86" s="354">
        <f t="shared" si="2"/>
        <v>0</v>
      </c>
    </row>
    <row r="87" spans="1:6" ht="15">
      <c r="A87" s="312" t="s">
        <v>563</v>
      </c>
      <c r="B87" s="308" t="s">
        <v>964</v>
      </c>
      <c r="C87" s="405">
        <v>1</v>
      </c>
      <c r="D87" s="406" t="s">
        <v>889</v>
      </c>
      <c r="E87" s="627"/>
      <c r="F87" s="354">
        <f t="shared" si="2"/>
        <v>0</v>
      </c>
    </row>
    <row r="88" spans="1:6" ht="15">
      <c r="A88" s="312"/>
      <c r="B88" s="362" t="s">
        <v>983</v>
      </c>
      <c r="C88" s="405"/>
      <c r="D88" s="406"/>
      <c r="E88" s="627"/>
      <c r="F88" s="354"/>
    </row>
    <row r="89" spans="1:6" ht="15">
      <c r="A89" s="312" t="s">
        <v>984</v>
      </c>
      <c r="B89" s="308" t="s">
        <v>952</v>
      </c>
      <c r="C89" s="405">
        <v>12</v>
      </c>
      <c r="D89" s="406" t="s">
        <v>101</v>
      </c>
      <c r="E89" s="627"/>
      <c r="F89" s="354">
        <f aca="true" t="shared" si="3" ref="F89:F99">C89*E89</f>
        <v>0</v>
      </c>
    </row>
    <row r="90" spans="1:6" ht="15">
      <c r="A90" s="312" t="s">
        <v>985</v>
      </c>
      <c r="B90" s="308" t="s">
        <v>986</v>
      </c>
      <c r="C90" s="405">
        <v>6</v>
      </c>
      <c r="D90" s="406" t="s">
        <v>101</v>
      </c>
      <c r="E90" s="627"/>
      <c r="F90" s="354">
        <f t="shared" si="3"/>
        <v>0</v>
      </c>
    </row>
    <row r="91" spans="1:6" ht="15">
      <c r="A91" s="312" t="s">
        <v>987</v>
      </c>
      <c r="B91" s="308" t="s">
        <v>970</v>
      </c>
      <c r="C91" s="405">
        <v>4</v>
      </c>
      <c r="D91" s="406" t="s">
        <v>101</v>
      </c>
      <c r="E91" s="627"/>
      <c r="F91" s="354">
        <f t="shared" si="3"/>
        <v>0</v>
      </c>
    </row>
    <row r="92" spans="1:6" ht="15">
      <c r="A92" s="312" t="s">
        <v>988</v>
      </c>
      <c r="B92" s="308" t="s">
        <v>989</v>
      </c>
      <c r="C92" s="405">
        <v>6</v>
      </c>
      <c r="D92" s="406" t="s">
        <v>101</v>
      </c>
      <c r="E92" s="627"/>
      <c r="F92" s="354">
        <f t="shared" si="3"/>
        <v>0</v>
      </c>
    </row>
    <row r="93" spans="1:6" ht="15">
      <c r="A93" s="313" t="s">
        <v>990</v>
      </c>
      <c r="B93" s="331" t="s">
        <v>991</v>
      </c>
      <c r="C93" s="407">
        <v>6</v>
      </c>
      <c r="D93" s="408" t="s">
        <v>101</v>
      </c>
      <c r="E93" s="628"/>
      <c r="F93" s="364">
        <f t="shared" si="3"/>
        <v>0</v>
      </c>
    </row>
    <row r="94" spans="1:6" ht="15">
      <c r="A94" s="314" t="s">
        <v>992</v>
      </c>
      <c r="B94" s="365" t="s">
        <v>993</v>
      </c>
      <c r="C94" s="416">
        <v>2</v>
      </c>
      <c r="D94" s="417" t="s">
        <v>101</v>
      </c>
      <c r="E94" s="636"/>
      <c r="F94" s="366">
        <f t="shared" si="3"/>
        <v>0</v>
      </c>
    </row>
    <row r="95" spans="1:6" ht="15">
      <c r="A95" s="314" t="s">
        <v>994</v>
      </c>
      <c r="B95" s="365" t="s">
        <v>964</v>
      </c>
      <c r="C95" s="416">
        <v>1</v>
      </c>
      <c r="D95" s="417" t="s">
        <v>889</v>
      </c>
      <c r="E95" s="636"/>
      <c r="F95" s="366">
        <f t="shared" si="3"/>
        <v>0</v>
      </c>
    </row>
    <row r="96" spans="1:6" ht="30.75" thickBot="1">
      <c r="A96" s="317" t="s">
        <v>995</v>
      </c>
      <c r="B96" s="367" t="s">
        <v>996</v>
      </c>
      <c r="C96" s="418">
        <v>6</v>
      </c>
      <c r="D96" s="419" t="s">
        <v>210</v>
      </c>
      <c r="E96" s="637"/>
      <c r="F96" s="368">
        <f t="shared" si="3"/>
        <v>0</v>
      </c>
    </row>
    <row r="97" spans="1:6" ht="16.5" thickBot="1">
      <c r="A97" s="310"/>
      <c r="B97" s="369" t="s">
        <v>997</v>
      </c>
      <c r="C97" s="414"/>
      <c r="D97" s="415"/>
      <c r="E97" s="634"/>
      <c r="F97" s="361"/>
    </row>
    <row r="98" spans="1:6" ht="45">
      <c r="A98" s="311" t="s">
        <v>998</v>
      </c>
      <c r="B98" s="350" t="s">
        <v>999</v>
      </c>
      <c r="C98" s="410">
        <v>18</v>
      </c>
      <c r="D98" s="411" t="s">
        <v>210</v>
      </c>
      <c r="E98" s="631"/>
      <c r="F98" s="351">
        <f t="shared" si="3"/>
        <v>0</v>
      </c>
    </row>
    <row r="99" spans="1:6" ht="60">
      <c r="A99" s="312" t="s">
        <v>1000</v>
      </c>
      <c r="B99" s="308" t="s">
        <v>1001</v>
      </c>
      <c r="C99" s="405">
        <v>14</v>
      </c>
      <c r="D99" s="406" t="s">
        <v>210</v>
      </c>
      <c r="E99" s="627"/>
      <c r="F99" s="354">
        <f t="shared" si="3"/>
        <v>0</v>
      </c>
    </row>
    <row r="100" spans="1:6" ht="60.75" thickBot="1">
      <c r="A100" s="318" t="s">
        <v>1002</v>
      </c>
      <c r="B100" s="357" t="s">
        <v>1003</v>
      </c>
      <c r="C100" s="412">
        <v>6</v>
      </c>
      <c r="D100" s="413" t="s">
        <v>210</v>
      </c>
      <c r="E100" s="632"/>
      <c r="F100" s="358">
        <f>C100*E100</f>
        <v>0</v>
      </c>
    </row>
    <row r="101" spans="1:6" ht="45">
      <c r="A101" s="304" t="s">
        <v>1004</v>
      </c>
      <c r="B101" s="305" t="s">
        <v>1005</v>
      </c>
      <c r="C101" s="403">
        <v>1</v>
      </c>
      <c r="D101" s="404" t="s">
        <v>101</v>
      </c>
      <c r="E101" s="626"/>
      <c r="F101" s="340">
        <f t="shared" si="1"/>
        <v>0</v>
      </c>
    </row>
    <row r="102" spans="1:6" ht="15">
      <c r="A102" s="306" t="s">
        <v>1006</v>
      </c>
      <c r="B102" s="308" t="s">
        <v>1007</v>
      </c>
      <c r="C102" s="405">
        <v>1</v>
      </c>
      <c r="D102" s="406" t="s">
        <v>101</v>
      </c>
      <c r="E102" s="627"/>
      <c r="F102" s="342">
        <f t="shared" si="1"/>
        <v>0</v>
      </c>
    </row>
    <row r="103" spans="1:6" ht="45">
      <c r="A103" s="306" t="s">
        <v>1008</v>
      </c>
      <c r="B103" s="308" t="s">
        <v>1009</v>
      </c>
      <c r="C103" s="405">
        <v>1</v>
      </c>
      <c r="D103" s="406" t="s">
        <v>101</v>
      </c>
      <c r="E103" s="627"/>
      <c r="F103" s="342">
        <f t="shared" si="1"/>
        <v>0</v>
      </c>
    </row>
    <row r="104" spans="1:6" ht="45">
      <c r="A104" s="306" t="s">
        <v>1010</v>
      </c>
      <c r="B104" s="308" t="s">
        <v>1011</v>
      </c>
      <c r="C104" s="405">
        <v>2</v>
      </c>
      <c r="D104" s="406" t="s">
        <v>101</v>
      </c>
      <c r="E104" s="627"/>
      <c r="F104" s="342">
        <f t="shared" si="1"/>
        <v>0</v>
      </c>
    </row>
    <row r="105" spans="1:6" ht="60">
      <c r="A105" s="306" t="s">
        <v>1012</v>
      </c>
      <c r="B105" s="308" t="s">
        <v>1013</v>
      </c>
      <c r="C105" s="405">
        <v>1</v>
      </c>
      <c r="D105" s="406" t="s">
        <v>101</v>
      </c>
      <c r="E105" s="627"/>
      <c r="F105" s="342">
        <f>C105*E105</f>
        <v>0</v>
      </c>
    </row>
    <row r="106" spans="1:6" ht="60">
      <c r="A106" s="306" t="s">
        <v>1014</v>
      </c>
      <c r="B106" s="308" t="s">
        <v>1015</v>
      </c>
      <c r="C106" s="405">
        <v>1</v>
      </c>
      <c r="D106" s="406" t="s">
        <v>101</v>
      </c>
      <c r="E106" s="627"/>
      <c r="F106" s="342">
        <f>C106*E106</f>
        <v>0</v>
      </c>
    </row>
    <row r="107" spans="1:6" ht="15">
      <c r="A107" s="306" t="s">
        <v>1016</v>
      </c>
      <c r="B107" s="308" t="s">
        <v>1017</v>
      </c>
      <c r="C107" s="405">
        <v>2</v>
      </c>
      <c r="D107" s="406" t="s">
        <v>101</v>
      </c>
      <c r="E107" s="627"/>
      <c r="F107" s="342">
        <f>C107*E107</f>
        <v>0</v>
      </c>
    </row>
    <row r="108" spans="1:6" ht="15">
      <c r="A108" s="306" t="s">
        <v>1018</v>
      </c>
      <c r="B108" s="308" t="s">
        <v>1019</v>
      </c>
      <c r="C108" s="405">
        <v>1</v>
      </c>
      <c r="D108" s="406" t="s">
        <v>101</v>
      </c>
      <c r="E108" s="627"/>
      <c r="F108" s="342">
        <f>C108*E108</f>
        <v>0</v>
      </c>
    </row>
    <row r="109" spans="1:6" ht="45">
      <c r="A109" s="306" t="s">
        <v>1020</v>
      </c>
      <c r="B109" s="308" t="s">
        <v>1021</v>
      </c>
      <c r="C109" s="405">
        <v>1</v>
      </c>
      <c r="D109" s="406" t="s">
        <v>101</v>
      </c>
      <c r="E109" s="627"/>
      <c r="F109" s="342">
        <f t="shared" si="1"/>
        <v>0</v>
      </c>
    </row>
    <row r="110" spans="1:6" ht="60">
      <c r="A110" s="306" t="s">
        <v>1022</v>
      </c>
      <c r="B110" s="308" t="s">
        <v>1023</v>
      </c>
      <c r="C110" s="405">
        <v>1</v>
      </c>
      <c r="D110" s="406" t="s">
        <v>101</v>
      </c>
      <c r="E110" s="627"/>
      <c r="F110" s="342">
        <f t="shared" si="1"/>
        <v>0</v>
      </c>
    </row>
    <row r="111" spans="1:6" ht="45">
      <c r="A111" s="306" t="s">
        <v>1024</v>
      </c>
      <c r="B111" s="308" t="s">
        <v>1025</v>
      </c>
      <c r="C111" s="405">
        <v>1</v>
      </c>
      <c r="D111" s="406" t="s">
        <v>101</v>
      </c>
      <c r="E111" s="627"/>
      <c r="F111" s="342">
        <f t="shared" si="1"/>
        <v>0</v>
      </c>
    </row>
    <row r="112" spans="1:6" ht="15">
      <c r="A112" s="306" t="s">
        <v>1026</v>
      </c>
      <c r="B112" s="308" t="s">
        <v>1027</v>
      </c>
      <c r="C112" s="405">
        <v>1</v>
      </c>
      <c r="D112" s="406" t="s">
        <v>101</v>
      </c>
      <c r="E112" s="628"/>
      <c r="F112" s="342">
        <f t="shared" si="1"/>
        <v>0</v>
      </c>
    </row>
    <row r="113" spans="1:6" ht="105">
      <c r="A113" s="306" t="s">
        <v>1028</v>
      </c>
      <c r="B113" s="308" t="s">
        <v>1029</v>
      </c>
      <c r="C113" s="405">
        <v>1</v>
      </c>
      <c r="D113" s="406" t="s">
        <v>101</v>
      </c>
      <c r="E113" s="628"/>
      <c r="F113" s="342">
        <f t="shared" si="1"/>
        <v>0</v>
      </c>
    </row>
    <row r="114" spans="1:6" ht="75">
      <c r="A114" s="306" t="s">
        <v>1030</v>
      </c>
      <c r="B114" s="308" t="s">
        <v>1031</v>
      </c>
      <c r="C114" s="405">
        <v>1</v>
      </c>
      <c r="D114" s="406" t="s">
        <v>101</v>
      </c>
      <c r="E114" s="628"/>
      <c r="F114" s="342">
        <f t="shared" si="1"/>
        <v>0</v>
      </c>
    </row>
    <row r="115" spans="1:6" ht="45">
      <c r="A115" s="306" t="s">
        <v>1032</v>
      </c>
      <c r="B115" s="308" t="s">
        <v>1033</v>
      </c>
      <c r="C115" s="405">
        <v>1</v>
      </c>
      <c r="D115" s="406" t="s">
        <v>101</v>
      </c>
      <c r="E115" s="628"/>
      <c r="F115" s="342">
        <f t="shared" si="1"/>
        <v>0</v>
      </c>
    </row>
    <row r="116" spans="1:6" ht="30">
      <c r="A116" s="306" t="s">
        <v>1034</v>
      </c>
      <c r="B116" s="308" t="s">
        <v>1035</v>
      </c>
      <c r="C116" s="405">
        <v>1</v>
      </c>
      <c r="D116" s="406" t="s">
        <v>101</v>
      </c>
      <c r="E116" s="628"/>
      <c r="F116" s="342">
        <f t="shared" si="1"/>
        <v>0</v>
      </c>
    </row>
    <row r="117" spans="1:6" ht="15">
      <c r="A117" s="306" t="s">
        <v>1036</v>
      </c>
      <c r="B117" s="308" t="s">
        <v>1037</v>
      </c>
      <c r="C117" s="405">
        <v>1</v>
      </c>
      <c r="D117" s="406" t="s">
        <v>889</v>
      </c>
      <c r="E117" s="628"/>
      <c r="F117" s="342">
        <f t="shared" si="1"/>
        <v>0</v>
      </c>
    </row>
    <row r="118" spans="1:6" ht="30">
      <c r="A118" s="306" t="s">
        <v>1038</v>
      </c>
      <c r="B118" s="331" t="s">
        <v>1039</v>
      </c>
      <c r="C118" s="407">
        <v>1</v>
      </c>
      <c r="D118" s="408" t="s">
        <v>889</v>
      </c>
      <c r="E118" s="628"/>
      <c r="F118" s="344">
        <f t="shared" si="1"/>
        <v>0</v>
      </c>
    </row>
    <row r="119" spans="1:6" ht="30">
      <c r="A119" s="306" t="s">
        <v>205</v>
      </c>
      <c r="B119" s="331" t="s">
        <v>1040</v>
      </c>
      <c r="C119" s="407">
        <v>30</v>
      </c>
      <c r="D119" s="408" t="s">
        <v>151</v>
      </c>
      <c r="E119" s="628"/>
      <c r="F119" s="344">
        <f>C119*E119</f>
        <v>0</v>
      </c>
    </row>
    <row r="120" spans="1:6" ht="15">
      <c r="A120" s="306" t="s">
        <v>386</v>
      </c>
      <c r="B120" s="331" t="s">
        <v>1041</v>
      </c>
      <c r="C120" s="407">
        <v>30</v>
      </c>
      <c r="D120" s="408" t="s">
        <v>151</v>
      </c>
      <c r="E120" s="628"/>
      <c r="F120" s="344">
        <f>C120*E120</f>
        <v>0</v>
      </c>
    </row>
    <row r="121" spans="1:6" ht="30.75" thickBot="1">
      <c r="A121" s="306" t="s">
        <v>213</v>
      </c>
      <c r="B121" s="331" t="s">
        <v>1042</v>
      </c>
      <c r="C121" s="407">
        <v>8</v>
      </c>
      <c r="D121" s="408" t="s">
        <v>151</v>
      </c>
      <c r="E121" s="628"/>
      <c r="F121" s="344">
        <f>C121*E121</f>
        <v>0</v>
      </c>
    </row>
    <row r="122" spans="1:6" ht="18" thickBot="1">
      <c r="A122" s="370"/>
      <c r="B122" s="338" t="s">
        <v>892</v>
      </c>
      <c r="C122" s="338"/>
      <c r="D122" s="338"/>
      <c r="E122" s="638"/>
      <c r="F122" s="371"/>
    </row>
    <row r="123" spans="1:6" ht="60">
      <c r="A123" s="339">
        <v>97</v>
      </c>
      <c r="B123" s="305" t="s">
        <v>1043</v>
      </c>
      <c r="C123" s="403">
        <v>6</v>
      </c>
      <c r="D123" s="404" t="s">
        <v>101</v>
      </c>
      <c r="E123" s="626"/>
      <c r="F123" s="340">
        <f aca="true" t="shared" si="4" ref="F123:F134">C123*E123</f>
        <v>0</v>
      </c>
    </row>
    <row r="124" spans="1:6" ht="45">
      <c r="A124" s="341">
        <v>98</v>
      </c>
      <c r="B124" s="308" t="s">
        <v>1044</v>
      </c>
      <c r="C124" s="405">
        <v>1</v>
      </c>
      <c r="D124" s="406" t="s">
        <v>101</v>
      </c>
      <c r="E124" s="627"/>
      <c r="F124" s="342">
        <f t="shared" si="4"/>
        <v>0</v>
      </c>
    </row>
    <row r="125" spans="1:6" ht="45">
      <c r="A125" s="341">
        <v>99</v>
      </c>
      <c r="B125" s="308" t="s">
        <v>1045</v>
      </c>
      <c r="C125" s="405">
        <v>1</v>
      </c>
      <c r="D125" s="406" t="s">
        <v>101</v>
      </c>
      <c r="E125" s="627"/>
      <c r="F125" s="342">
        <f t="shared" si="4"/>
        <v>0</v>
      </c>
    </row>
    <row r="126" spans="1:6" ht="45">
      <c r="A126" s="341">
        <v>100</v>
      </c>
      <c r="B126" s="308" t="s">
        <v>1046</v>
      </c>
      <c r="C126" s="405">
        <v>1</v>
      </c>
      <c r="D126" s="406" t="s">
        <v>101</v>
      </c>
      <c r="E126" s="627"/>
      <c r="F126" s="342">
        <f t="shared" si="4"/>
        <v>0</v>
      </c>
    </row>
    <row r="127" spans="1:6" ht="45">
      <c r="A127" s="341">
        <v>101</v>
      </c>
      <c r="B127" s="308" t="s">
        <v>1047</v>
      </c>
      <c r="C127" s="405">
        <v>2</v>
      </c>
      <c r="D127" s="406" t="s">
        <v>101</v>
      </c>
      <c r="E127" s="627"/>
      <c r="F127" s="342">
        <f t="shared" si="4"/>
        <v>0</v>
      </c>
    </row>
    <row r="128" spans="1:6" ht="45">
      <c r="A128" s="341">
        <v>102</v>
      </c>
      <c r="B128" s="308" t="s">
        <v>1048</v>
      </c>
      <c r="C128" s="405">
        <v>1</v>
      </c>
      <c r="D128" s="406" t="s">
        <v>101</v>
      </c>
      <c r="E128" s="627"/>
      <c r="F128" s="342">
        <f t="shared" si="4"/>
        <v>0</v>
      </c>
    </row>
    <row r="129" spans="1:6" ht="60">
      <c r="A129" s="341">
        <v>103</v>
      </c>
      <c r="B129" s="308" t="s">
        <v>1049</v>
      </c>
      <c r="C129" s="405">
        <v>2</v>
      </c>
      <c r="D129" s="406" t="s">
        <v>101</v>
      </c>
      <c r="E129" s="627"/>
      <c r="F129" s="342">
        <f t="shared" si="4"/>
        <v>0</v>
      </c>
    </row>
    <row r="130" spans="1:6" ht="60">
      <c r="A130" s="341">
        <v>104</v>
      </c>
      <c r="B130" s="308" t="s">
        <v>1050</v>
      </c>
      <c r="C130" s="409">
        <v>1</v>
      </c>
      <c r="D130" s="408" t="s">
        <v>101</v>
      </c>
      <c r="E130" s="628"/>
      <c r="F130" s="344">
        <f t="shared" si="4"/>
        <v>0</v>
      </c>
    </row>
    <row r="131" spans="1:6" ht="60">
      <c r="A131" s="341">
        <v>105</v>
      </c>
      <c r="B131" s="308" t="s">
        <v>1051</v>
      </c>
      <c r="C131" s="409">
        <v>1</v>
      </c>
      <c r="D131" s="408" t="s">
        <v>101</v>
      </c>
      <c r="E131" s="628"/>
      <c r="F131" s="344">
        <f t="shared" si="4"/>
        <v>0</v>
      </c>
    </row>
    <row r="132" spans="1:6" ht="45">
      <c r="A132" s="341">
        <v>106</v>
      </c>
      <c r="B132" s="308" t="s">
        <v>1052</v>
      </c>
      <c r="C132" s="409">
        <v>1</v>
      </c>
      <c r="D132" s="408" t="s">
        <v>101</v>
      </c>
      <c r="E132" s="628"/>
      <c r="F132" s="344">
        <f t="shared" si="4"/>
        <v>0</v>
      </c>
    </row>
    <row r="133" spans="1:6" ht="45">
      <c r="A133" s="341">
        <v>107</v>
      </c>
      <c r="B133" s="308" t="s">
        <v>1053</v>
      </c>
      <c r="C133" s="409">
        <v>1</v>
      </c>
      <c r="D133" s="408" t="s">
        <v>101</v>
      </c>
      <c r="E133" s="628"/>
      <c r="F133" s="344">
        <f t="shared" si="4"/>
        <v>0</v>
      </c>
    </row>
    <row r="134" spans="1:6" ht="15.75" thickBot="1">
      <c r="A134" s="341">
        <v>108</v>
      </c>
      <c r="B134" s="331" t="s">
        <v>891</v>
      </c>
      <c r="C134" s="409">
        <v>1</v>
      </c>
      <c r="D134" s="408" t="s">
        <v>889</v>
      </c>
      <c r="E134" s="628"/>
      <c r="F134" s="344">
        <f t="shared" si="4"/>
        <v>0</v>
      </c>
    </row>
    <row r="135" spans="1:6" ht="18" thickBot="1">
      <c r="A135" s="370"/>
      <c r="B135" s="338" t="s">
        <v>1054</v>
      </c>
      <c r="C135" s="338"/>
      <c r="D135" s="338"/>
      <c r="E135" s="638"/>
      <c r="F135" s="371"/>
    </row>
    <row r="136" spans="1:6" ht="30">
      <c r="A136" s="372">
        <v>109</v>
      </c>
      <c r="B136" s="350" t="s">
        <v>1055</v>
      </c>
      <c r="C136" s="410">
        <v>4</v>
      </c>
      <c r="D136" s="411" t="s">
        <v>101</v>
      </c>
      <c r="E136" s="639"/>
      <c r="F136" s="319">
        <f>C136*E136</f>
        <v>0</v>
      </c>
    </row>
    <row r="137" spans="1:6" ht="30">
      <c r="A137" s="373">
        <v>110</v>
      </c>
      <c r="B137" s="308" t="s">
        <v>1056</v>
      </c>
      <c r="C137" s="405">
        <v>2</v>
      </c>
      <c r="D137" s="406" t="s">
        <v>101</v>
      </c>
      <c r="E137" s="640"/>
      <c r="F137" s="320">
        <f>C137*E137</f>
        <v>0</v>
      </c>
    </row>
    <row r="138" spans="1:6" ht="30">
      <c r="A138" s="373">
        <v>111</v>
      </c>
      <c r="B138" s="308" t="s">
        <v>1057</v>
      </c>
      <c r="C138" s="405">
        <v>3</v>
      </c>
      <c r="D138" s="406" t="s">
        <v>101</v>
      </c>
      <c r="E138" s="640"/>
      <c r="F138" s="320">
        <f aca="true" t="shared" si="5" ref="F138:F158">C138*E138</f>
        <v>0</v>
      </c>
    </row>
    <row r="139" spans="1:6" ht="30">
      <c r="A139" s="373">
        <v>112</v>
      </c>
      <c r="B139" s="308" t="s">
        <v>1058</v>
      </c>
      <c r="C139" s="405">
        <v>1</v>
      </c>
      <c r="D139" s="406" t="s">
        <v>101</v>
      </c>
      <c r="E139" s="640"/>
      <c r="F139" s="320">
        <f t="shared" si="5"/>
        <v>0</v>
      </c>
    </row>
    <row r="140" spans="1:6" ht="15">
      <c r="A140" s="373">
        <v>113</v>
      </c>
      <c r="B140" s="308" t="s">
        <v>1059</v>
      </c>
      <c r="C140" s="405">
        <v>8</v>
      </c>
      <c r="D140" s="406" t="s">
        <v>101</v>
      </c>
      <c r="E140" s="627"/>
      <c r="F140" s="354">
        <f t="shared" si="5"/>
        <v>0</v>
      </c>
    </row>
    <row r="141" spans="1:6" ht="15">
      <c r="A141" s="373">
        <v>114</v>
      </c>
      <c r="B141" s="308" t="s">
        <v>1060</v>
      </c>
      <c r="C141" s="405">
        <v>1</v>
      </c>
      <c r="D141" s="406" t="s">
        <v>101</v>
      </c>
      <c r="E141" s="627"/>
      <c r="F141" s="354">
        <f t="shared" si="5"/>
        <v>0</v>
      </c>
    </row>
    <row r="142" spans="1:6" ht="30">
      <c r="A142" s="373">
        <v>115</v>
      </c>
      <c r="B142" s="308" t="s">
        <v>1061</v>
      </c>
      <c r="C142" s="405">
        <v>6</v>
      </c>
      <c r="D142" s="406" t="s">
        <v>101</v>
      </c>
      <c r="E142" s="627"/>
      <c r="F142" s="354">
        <f t="shared" si="5"/>
        <v>0</v>
      </c>
    </row>
    <row r="143" spans="1:6" ht="30">
      <c r="A143" s="373">
        <v>116</v>
      </c>
      <c r="B143" s="308" t="s">
        <v>1062</v>
      </c>
      <c r="C143" s="403">
        <v>24</v>
      </c>
      <c r="D143" s="404" t="s">
        <v>101</v>
      </c>
      <c r="E143" s="626"/>
      <c r="F143" s="353">
        <f t="shared" si="5"/>
        <v>0</v>
      </c>
    </row>
    <row r="144" spans="1:6" ht="15">
      <c r="A144" s="373">
        <v>117</v>
      </c>
      <c r="B144" s="296" t="s">
        <v>898</v>
      </c>
      <c r="C144" s="405">
        <v>42</v>
      </c>
      <c r="D144" s="406" t="s">
        <v>101</v>
      </c>
      <c r="E144" s="627"/>
      <c r="F144" s="354">
        <f t="shared" si="5"/>
        <v>0</v>
      </c>
    </row>
    <row r="145" spans="1:6" ht="15">
      <c r="A145" s="373">
        <v>118</v>
      </c>
      <c r="B145" s="296" t="s">
        <v>899</v>
      </c>
      <c r="C145" s="405">
        <v>4</v>
      </c>
      <c r="D145" s="406" t="s">
        <v>101</v>
      </c>
      <c r="E145" s="627"/>
      <c r="F145" s="354">
        <f t="shared" si="5"/>
        <v>0</v>
      </c>
    </row>
    <row r="146" spans="1:6" ht="15">
      <c r="A146" s="373">
        <v>119</v>
      </c>
      <c r="B146" s="296" t="s">
        <v>904</v>
      </c>
      <c r="C146" s="405">
        <v>3</v>
      </c>
      <c r="D146" s="406" t="s">
        <v>101</v>
      </c>
      <c r="E146" s="627"/>
      <c r="F146" s="354">
        <f t="shared" si="5"/>
        <v>0</v>
      </c>
    </row>
    <row r="147" spans="1:6" ht="30">
      <c r="A147" s="373">
        <v>120</v>
      </c>
      <c r="B147" s="308" t="s">
        <v>1063</v>
      </c>
      <c r="C147" s="405">
        <v>4</v>
      </c>
      <c r="D147" s="406" t="s">
        <v>101</v>
      </c>
      <c r="E147" s="627"/>
      <c r="F147" s="354">
        <f t="shared" si="5"/>
        <v>0</v>
      </c>
    </row>
    <row r="148" spans="1:6" ht="15">
      <c r="A148" s="373">
        <v>121</v>
      </c>
      <c r="B148" s="296" t="s">
        <v>900</v>
      </c>
      <c r="C148" s="405">
        <v>8</v>
      </c>
      <c r="D148" s="406" t="s">
        <v>101</v>
      </c>
      <c r="E148" s="627"/>
      <c r="F148" s="354">
        <f t="shared" si="5"/>
        <v>0</v>
      </c>
    </row>
    <row r="149" spans="1:6" ht="15">
      <c r="A149" s="373">
        <v>122</v>
      </c>
      <c r="B149" s="296" t="s">
        <v>1064</v>
      </c>
      <c r="C149" s="405">
        <v>1</v>
      </c>
      <c r="D149" s="406" t="s">
        <v>101</v>
      </c>
      <c r="E149" s="627"/>
      <c r="F149" s="354">
        <f t="shared" si="5"/>
        <v>0</v>
      </c>
    </row>
    <row r="150" spans="1:6" ht="30">
      <c r="A150" s="373">
        <v>123</v>
      </c>
      <c r="B150" s="308" t="s">
        <v>1065</v>
      </c>
      <c r="C150" s="405">
        <v>4</v>
      </c>
      <c r="D150" s="406" t="s">
        <v>101</v>
      </c>
      <c r="E150" s="627"/>
      <c r="F150" s="354">
        <f t="shared" si="5"/>
        <v>0</v>
      </c>
    </row>
    <row r="151" spans="1:6" ht="15">
      <c r="A151" s="373">
        <v>124</v>
      </c>
      <c r="B151" s="296" t="s">
        <v>901</v>
      </c>
      <c r="C151" s="405">
        <v>10</v>
      </c>
      <c r="D151" s="406" t="s">
        <v>101</v>
      </c>
      <c r="E151" s="627"/>
      <c r="F151" s="354">
        <f t="shared" si="5"/>
        <v>0</v>
      </c>
    </row>
    <row r="152" spans="1:6" ht="15">
      <c r="A152" s="373">
        <v>125</v>
      </c>
      <c r="B152" s="296" t="s">
        <v>1066</v>
      </c>
      <c r="C152" s="405">
        <v>1</v>
      </c>
      <c r="D152" s="406" t="s">
        <v>101</v>
      </c>
      <c r="E152" s="627"/>
      <c r="F152" s="354">
        <f t="shared" si="5"/>
        <v>0</v>
      </c>
    </row>
    <row r="153" spans="1:6" ht="15">
      <c r="A153" s="373">
        <v>126</v>
      </c>
      <c r="B153" s="296" t="s">
        <v>1067</v>
      </c>
      <c r="C153" s="405">
        <v>12</v>
      </c>
      <c r="D153" s="406" t="s">
        <v>101</v>
      </c>
      <c r="E153" s="627"/>
      <c r="F153" s="354">
        <f t="shared" si="5"/>
        <v>0</v>
      </c>
    </row>
    <row r="154" spans="1:6" ht="15">
      <c r="A154" s="373">
        <v>127</v>
      </c>
      <c r="B154" s="296" t="s">
        <v>1068</v>
      </c>
      <c r="C154" s="405">
        <v>28</v>
      </c>
      <c r="D154" s="406" t="s">
        <v>101</v>
      </c>
      <c r="E154" s="627"/>
      <c r="F154" s="354">
        <f t="shared" si="5"/>
        <v>0</v>
      </c>
    </row>
    <row r="155" spans="1:6" ht="15">
      <c r="A155" s="373">
        <v>128</v>
      </c>
      <c r="B155" s="296" t="s">
        <v>1069</v>
      </c>
      <c r="C155" s="405">
        <v>42</v>
      </c>
      <c r="D155" s="406" t="s">
        <v>101</v>
      </c>
      <c r="E155" s="627"/>
      <c r="F155" s="354">
        <f t="shared" si="5"/>
        <v>0</v>
      </c>
    </row>
    <row r="156" spans="1:6" ht="15">
      <c r="A156" s="373">
        <v>129</v>
      </c>
      <c r="B156" s="296" t="s">
        <v>902</v>
      </c>
      <c r="C156" s="405">
        <v>9</v>
      </c>
      <c r="D156" s="406" t="s">
        <v>101</v>
      </c>
      <c r="E156" s="627"/>
      <c r="F156" s="354">
        <f t="shared" si="5"/>
        <v>0</v>
      </c>
    </row>
    <row r="157" spans="1:6" ht="15">
      <c r="A157" s="373">
        <v>130</v>
      </c>
      <c r="B157" s="297" t="s">
        <v>1070</v>
      </c>
      <c r="C157" s="407">
        <v>2</v>
      </c>
      <c r="D157" s="408" t="s">
        <v>101</v>
      </c>
      <c r="E157" s="628"/>
      <c r="F157" s="354">
        <f t="shared" si="5"/>
        <v>0</v>
      </c>
    </row>
    <row r="158" spans="1:6" ht="15.75" thickBot="1">
      <c r="A158" s="373">
        <v>131</v>
      </c>
      <c r="B158" s="357" t="s">
        <v>891</v>
      </c>
      <c r="C158" s="412">
        <v>1</v>
      </c>
      <c r="D158" s="413" t="s">
        <v>889</v>
      </c>
      <c r="E158" s="632"/>
      <c r="F158" s="358">
        <f t="shared" si="5"/>
        <v>0</v>
      </c>
    </row>
    <row r="159" spans="1:6" ht="18" thickBot="1">
      <c r="A159" s="370"/>
      <c r="B159" s="338" t="s">
        <v>905</v>
      </c>
      <c r="C159" s="338"/>
      <c r="D159" s="338"/>
      <c r="E159" s="638"/>
      <c r="F159" s="371"/>
    </row>
    <row r="160" spans="1:6" ht="30">
      <c r="A160" s="349">
        <v>132</v>
      </c>
      <c r="B160" s="321" t="s">
        <v>1071</v>
      </c>
      <c r="C160" s="410">
        <v>40</v>
      </c>
      <c r="D160" s="411" t="s">
        <v>210</v>
      </c>
      <c r="E160" s="631"/>
      <c r="F160" s="351">
        <f aca="true" t="shared" si="6" ref="F160:F166">C160*E160</f>
        <v>0</v>
      </c>
    </row>
    <row r="161" spans="1:6" ht="30">
      <c r="A161" s="355">
        <v>133</v>
      </c>
      <c r="B161" s="299" t="s">
        <v>1072</v>
      </c>
      <c r="C161" s="405">
        <v>76</v>
      </c>
      <c r="D161" s="406" t="s">
        <v>210</v>
      </c>
      <c r="E161" s="626"/>
      <c r="F161" s="354">
        <f t="shared" si="6"/>
        <v>0</v>
      </c>
    </row>
    <row r="162" spans="1:6" ht="30">
      <c r="A162" s="355">
        <v>134</v>
      </c>
      <c r="B162" s="299" t="s">
        <v>1073</v>
      </c>
      <c r="C162" s="405">
        <v>42</v>
      </c>
      <c r="D162" s="406" t="s">
        <v>210</v>
      </c>
      <c r="E162" s="626"/>
      <c r="F162" s="354">
        <f t="shared" si="6"/>
        <v>0</v>
      </c>
    </row>
    <row r="163" spans="1:6" ht="30">
      <c r="A163" s="355">
        <v>135</v>
      </c>
      <c r="B163" s="299" t="s">
        <v>1074</v>
      </c>
      <c r="C163" s="405">
        <v>62</v>
      </c>
      <c r="D163" s="406" t="s">
        <v>210</v>
      </c>
      <c r="E163" s="626"/>
      <c r="F163" s="354">
        <f t="shared" si="6"/>
        <v>0</v>
      </c>
    </row>
    <row r="164" spans="1:6" ht="30">
      <c r="A164" s="374">
        <v>136</v>
      </c>
      <c r="B164" s="331" t="s">
        <v>1075</v>
      </c>
      <c r="C164" s="407">
        <v>10</v>
      </c>
      <c r="D164" s="408" t="s">
        <v>101</v>
      </c>
      <c r="E164" s="641"/>
      <c r="F164" s="364">
        <f t="shared" si="6"/>
        <v>0</v>
      </c>
    </row>
    <row r="165" spans="1:6" ht="30">
      <c r="A165" s="373">
        <v>137</v>
      </c>
      <c r="B165" s="322" t="s">
        <v>1076</v>
      </c>
      <c r="C165" s="416">
        <v>1</v>
      </c>
      <c r="D165" s="417" t="s">
        <v>101</v>
      </c>
      <c r="E165" s="636"/>
      <c r="F165" s="366">
        <f t="shared" si="6"/>
        <v>0</v>
      </c>
    </row>
    <row r="166" spans="1:6" ht="15.75" thickBot="1">
      <c r="A166" s="375">
        <v>138</v>
      </c>
      <c r="B166" s="376" t="s">
        <v>891</v>
      </c>
      <c r="C166" s="420">
        <v>1</v>
      </c>
      <c r="D166" s="421" t="s">
        <v>889</v>
      </c>
      <c r="E166" s="642"/>
      <c r="F166" s="377">
        <f t="shared" si="6"/>
        <v>0</v>
      </c>
    </row>
    <row r="167" spans="1:6" ht="18" thickBot="1">
      <c r="A167" s="378"/>
      <c r="B167" s="379" t="s">
        <v>909</v>
      </c>
      <c r="C167" s="379"/>
      <c r="D167" s="379"/>
      <c r="E167" s="643"/>
      <c r="F167" s="380"/>
    </row>
    <row r="168" spans="1:6" ht="30">
      <c r="A168" s="339">
        <v>139</v>
      </c>
      <c r="B168" s="298" t="s">
        <v>1077</v>
      </c>
      <c r="C168" s="403">
        <v>40</v>
      </c>
      <c r="D168" s="404" t="s">
        <v>210</v>
      </c>
      <c r="E168" s="626"/>
      <c r="F168" s="340">
        <f>C168*E168</f>
        <v>0</v>
      </c>
    </row>
    <row r="169" spans="1:6" ht="30">
      <c r="A169" s="341">
        <v>140</v>
      </c>
      <c r="B169" s="298" t="s">
        <v>1078</v>
      </c>
      <c r="C169" s="405">
        <v>76</v>
      </c>
      <c r="D169" s="406" t="s">
        <v>210</v>
      </c>
      <c r="E169" s="626"/>
      <c r="F169" s="342">
        <f>C169*E169</f>
        <v>0</v>
      </c>
    </row>
    <row r="170" spans="1:6" ht="30">
      <c r="A170" s="341">
        <v>141</v>
      </c>
      <c r="B170" s="298" t="s">
        <v>1079</v>
      </c>
      <c r="C170" s="405">
        <v>42</v>
      </c>
      <c r="D170" s="406" t="s">
        <v>210</v>
      </c>
      <c r="E170" s="626"/>
      <c r="F170" s="342">
        <f>C170*E170</f>
        <v>0</v>
      </c>
    </row>
    <row r="171" spans="1:6" ht="30">
      <c r="A171" s="341">
        <v>142</v>
      </c>
      <c r="B171" s="298" t="s">
        <v>1080</v>
      </c>
      <c r="C171" s="405">
        <v>62</v>
      </c>
      <c r="D171" s="406" t="s">
        <v>210</v>
      </c>
      <c r="E171" s="626"/>
      <c r="F171" s="342">
        <f>C171*E171</f>
        <v>0</v>
      </c>
    </row>
    <row r="172" spans="1:6" ht="15.75" thickBot="1">
      <c r="A172" s="343">
        <v>143</v>
      </c>
      <c r="B172" s="331" t="s">
        <v>891</v>
      </c>
      <c r="C172" s="407">
        <v>1</v>
      </c>
      <c r="D172" s="408" t="s">
        <v>889</v>
      </c>
      <c r="E172" s="641"/>
      <c r="F172" s="344">
        <f>C172*E172</f>
        <v>0</v>
      </c>
    </row>
    <row r="173" spans="1:6" ht="18" thickBot="1">
      <c r="A173" s="381"/>
      <c r="B173" s="382" t="s">
        <v>1081</v>
      </c>
      <c r="C173" s="382"/>
      <c r="D173" s="382"/>
      <c r="E173" s="644"/>
      <c r="F173" s="384"/>
    </row>
    <row r="174" spans="1:6" ht="30">
      <c r="A174" s="385">
        <v>144</v>
      </c>
      <c r="B174" s="386" t="s">
        <v>1082</v>
      </c>
      <c r="C174" s="422">
        <v>32</v>
      </c>
      <c r="D174" s="423" t="s">
        <v>210</v>
      </c>
      <c r="E174" s="645"/>
      <c r="F174" s="387">
        <f aca="true" t="shared" si="7" ref="F174:F200">C174*E174</f>
        <v>0</v>
      </c>
    </row>
    <row r="175" spans="1:6" ht="30">
      <c r="A175" s="388">
        <v>145</v>
      </c>
      <c r="B175" s="365" t="s">
        <v>1083</v>
      </c>
      <c r="C175" s="416">
        <v>2</v>
      </c>
      <c r="D175" s="417" t="s">
        <v>210</v>
      </c>
      <c r="E175" s="636"/>
      <c r="F175" s="366">
        <f t="shared" si="7"/>
        <v>0</v>
      </c>
    </row>
    <row r="176" spans="1:6" ht="30">
      <c r="A176" s="388">
        <v>146</v>
      </c>
      <c r="B176" s="365" t="s">
        <v>1084</v>
      </c>
      <c r="C176" s="416">
        <v>1</v>
      </c>
      <c r="D176" s="417" t="s">
        <v>101</v>
      </c>
      <c r="E176" s="636"/>
      <c r="F176" s="366">
        <f t="shared" si="7"/>
        <v>0</v>
      </c>
    </row>
    <row r="177" spans="1:6" ht="30">
      <c r="A177" s="388">
        <v>147</v>
      </c>
      <c r="B177" s="365" t="s">
        <v>1085</v>
      </c>
      <c r="C177" s="416">
        <v>1</v>
      </c>
      <c r="D177" s="417" t="s">
        <v>101</v>
      </c>
      <c r="E177" s="636"/>
      <c r="F177" s="366">
        <f t="shared" si="7"/>
        <v>0</v>
      </c>
    </row>
    <row r="178" spans="1:6" ht="30">
      <c r="A178" s="388">
        <v>148</v>
      </c>
      <c r="B178" s="365" t="s">
        <v>1086</v>
      </c>
      <c r="C178" s="416">
        <v>8</v>
      </c>
      <c r="D178" s="417" t="s">
        <v>101</v>
      </c>
      <c r="E178" s="636"/>
      <c r="F178" s="366">
        <f t="shared" si="7"/>
        <v>0</v>
      </c>
    </row>
    <row r="179" spans="1:6" ht="30">
      <c r="A179" s="388">
        <v>149</v>
      </c>
      <c r="B179" s="365" t="s">
        <v>1087</v>
      </c>
      <c r="C179" s="416">
        <v>14</v>
      </c>
      <c r="D179" s="417" t="s">
        <v>101</v>
      </c>
      <c r="E179" s="636"/>
      <c r="F179" s="366">
        <f t="shared" si="7"/>
        <v>0</v>
      </c>
    </row>
    <row r="180" spans="1:6" ht="30">
      <c r="A180" s="388">
        <v>150</v>
      </c>
      <c r="B180" s="365" t="s">
        <v>1088</v>
      </c>
      <c r="C180" s="416">
        <v>8</v>
      </c>
      <c r="D180" s="417" t="s">
        <v>210</v>
      </c>
      <c r="E180" s="636"/>
      <c r="F180" s="366">
        <f t="shared" si="7"/>
        <v>0</v>
      </c>
    </row>
    <row r="181" spans="1:6" ht="30">
      <c r="A181" s="388">
        <v>151</v>
      </c>
      <c r="B181" s="365" t="s">
        <v>1089</v>
      </c>
      <c r="C181" s="416">
        <v>10</v>
      </c>
      <c r="D181" s="417" t="s">
        <v>101</v>
      </c>
      <c r="E181" s="636"/>
      <c r="F181" s="366">
        <f t="shared" si="7"/>
        <v>0</v>
      </c>
    </row>
    <row r="182" spans="1:6" ht="45">
      <c r="A182" s="388">
        <v>152</v>
      </c>
      <c r="B182" s="365" t="s">
        <v>1090</v>
      </c>
      <c r="C182" s="416">
        <v>3</v>
      </c>
      <c r="D182" s="417" t="s">
        <v>210</v>
      </c>
      <c r="E182" s="636"/>
      <c r="F182" s="366">
        <f t="shared" si="7"/>
        <v>0</v>
      </c>
    </row>
    <row r="183" spans="1:6" ht="60">
      <c r="A183" s="388">
        <v>153</v>
      </c>
      <c r="B183" s="365" t="s">
        <v>1091</v>
      </c>
      <c r="C183" s="416">
        <v>3</v>
      </c>
      <c r="D183" s="417" t="s">
        <v>210</v>
      </c>
      <c r="E183" s="636"/>
      <c r="F183" s="366">
        <f t="shared" si="7"/>
        <v>0</v>
      </c>
    </row>
    <row r="184" spans="1:6" ht="30">
      <c r="A184" s="388">
        <v>154</v>
      </c>
      <c r="B184" s="365" t="s">
        <v>1092</v>
      </c>
      <c r="C184" s="416">
        <v>3</v>
      </c>
      <c r="D184" s="417" t="s">
        <v>101</v>
      </c>
      <c r="E184" s="636"/>
      <c r="F184" s="366">
        <f t="shared" si="7"/>
        <v>0</v>
      </c>
    </row>
    <row r="185" spans="1:6" ht="30">
      <c r="A185" s="388">
        <v>155</v>
      </c>
      <c r="B185" s="365" t="s">
        <v>1093</v>
      </c>
      <c r="C185" s="416">
        <v>76</v>
      </c>
      <c r="D185" s="417" t="s">
        <v>210</v>
      </c>
      <c r="E185" s="636"/>
      <c r="F185" s="366">
        <f t="shared" si="7"/>
        <v>0</v>
      </c>
    </row>
    <row r="186" spans="1:6" ht="30">
      <c r="A186" s="388">
        <v>156</v>
      </c>
      <c r="B186" s="322" t="s">
        <v>1094</v>
      </c>
      <c r="C186" s="416">
        <v>40</v>
      </c>
      <c r="D186" s="417" t="s">
        <v>210</v>
      </c>
      <c r="E186" s="636"/>
      <c r="F186" s="366">
        <f t="shared" si="7"/>
        <v>0</v>
      </c>
    </row>
    <row r="187" spans="1:6" ht="30">
      <c r="A187" s="388">
        <v>157</v>
      </c>
      <c r="B187" s="322" t="s">
        <v>1095</v>
      </c>
      <c r="C187" s="416">
        <v>36</v>
      </c>
      <c r="D187" s="417" t="s">
        <v>210</v>
      </c>
      <c r="E187" s="636"/>
      <c r="F187" s="366">
        <f t="shared" si="7"/>
        <v>0</v>
      </c>
    </row>
    <row r="188" spans="1:6" ht="30">
      <c r="A188" s="388">
        <v>158</v>
      </c>
      <c r="B188" s="365" t="s">
        <v>1096</v>
      </c>
      <c r="C188" s="416">
        <v>36</v>
      </c>
      <c r="D188" s="417" t="s">
        <v>210</v>
      </c>
      <c r="E188" s="636"/>
      <c r="F188" s="366">
        <f t="shared" si="7"/>
        <v>0</v>
      </c>
    </row>
    <row r="189" spans="1:6" ht="30">
      <c r="A189" s="388">
        <v>159</v>
      </c>
      <c r="B189" s="322" t="s">
        <v>1097</v>
      </c>
      <c r="C189" s="416">
        <v>36</v>
      </c>
      <c r="D189" s="417" t="s">
        <v>210</v>
      </c>
      <c r="E189" s="636"/>
      <c r="F189" s="366">
        <f t="shared" si="7"/>
        <v>0</v>
      </c>
    </row>
    <row r="190" spans="1:6" ht="30">
      <c r="A190" s="388">
        <v>160</v>
      </c>
      <c r="B190" s="365" t="s">
        <v>1098</v>
      </c>
      <c r="C190" s="416">
        <v>1</v>
      </c>
      <c r="D190" s="417" t="s">
        <v>889</v>
      </c>
      <c r="E190" s="636"/>
      <c r="F190" s="366">
        <f t="shared" si="7"/>
        <v>0</v>
      </c>
    </row>
    <row r="191" spans="1:6" ht="30">
      <c r="A191" s="388">
        <v>161</v>
      </c>
      <c r="B191" s="365" t="s">
        <v>1099</v>
      </c>
      <c r="C191" s="416">
        <v>1</v>
      </c>
      <c r="D191" s="417" t="s">
        <v>889</v>
      </c>
      <c r="E191" s="636"/>
      <c r="F191" s="366">
        <f t="shared" si="7"/>
        <v>0</v>
      </c>
    </row>
    <row r="192" spans="1:6" ht="15">
      <c r="A192" s="388">
        <v>162</v>
      </c>
      <c r="B192" s="316" t="s">
        <v>1100</v>
      </c>
      <c r="C192" s="416">
        <v>5</v>
      </c>
      <c r="D192" s="417" t="s">
        <v>101</v>
      </c>
      <c r="E192" s="636"/>
      <c r="F192" s="366">
        <f t="shared" si="7"/>
        <v>0</v>
      </c>
    </row>
    <row r="193" spans="1:6" ht="15">
      <c r="A193" s="388">
        <v>163</v>
      </c>
      <c r="B193" s="316" t="s">
        <v>1101</v>
      </c>
      <c r="C193" s="416">
        <v>2</v>
      </c>
      <c r="D193" s="417" t="s">
        <v>101</v>
      </c>
      <c r="E193" s="636"/>
      <c r="F193" s="366">
        <f t="shared" si="7"/>
        <v>0</v>
      </c>
    </row>
    <row r="194" spans="1:6" ht="15">
      <c r="A194" s="388">
        <v>164</v>
      </c>
      <c r="B194" s="316" t="s">
        <v>1102</v>
      </c>
      <c r="C194" s="416">
        <v>1</v>
      </c>
      <c r="D194" s="417" t="s">
        <v>101</v>
      </c>
      <c r="E194" s="636"/>
      <c r="F194" s="366">
        <f t="shared" si="7"/>
        <v>0</v>
      </c>
    </row>
    <row r="195" spans="1:6" ht="15">
      <c r="A195" s="388">
        <v>165</v>
      </c>
      <c r="B195" s="316" t="s">
        <v>901</v>
      </c>
      <c r="C195" s="416">
        <v>1</v>
      </c>
      <c r="D195" s="417" t="s">
        <v>101</v>
      </c>
      <c r="E195" s="636"/>
      <c r="F195" s="366">
        <f t="shared" si="7"/>
        <v>0</v>
      </c>
    </row>
    <row r="196" spans="1:6" ht="15">
      <c r="A196" s="388">
        <v>166</v>
      </c>
      <c r="B196" s="316" t="s">
        <v>1103</v>
      </c>
      <c r="C196" s="416">
        <v>1</v>
      </c>
      <c r="D196" s="417" t="s">
        <v>101</v>
      </c>
      <c r="E196" s="636"/>
      <c r="F196" s="366">
        <f t="shared" si="7"/>
        <v>0</v>
      </c>
    </row>
    <row r="197" spans="1:6" ht="30">
      <c r="A197" s="388">
        <v>167</v>
      </c>
      <c r="B197" s="365" t="s">
        <v>1104</v>
      </c>
      <c r="C197" s="416">
        <v>1</v>
      </c>
      <c r="D197" s="417" t="s">
        <v>889</v>
      </c>
      <c r="E197" s="636"/>
      <c r="F197" s="366">
        <f t="shared" si="7"/>
        <v>0</v>
      </c>
    </row>
    <row r="198" spans="1:6" ht="15">
      <c r="A198" s="388">
        <v>168</v>
      </c>
      <c r="B198" s="365" t="s">
        <v>891</v>
      </c>
      <c r="C198" s="416">
        <v>1</v>
      </c>
      <c r="D198" s="417" t="s">
        <v>889</v>
      </c>
      <c r="E198" s="636"/>
      <c r="F198" s="366">
        <f t="shared" si="7"/>
        <v>0</v>
      </c>
    </row>
    <row r="199" spans="1:6" ht="15">
      <c r="A199" s="388">
        <v>169</v>
      </c>
      <c r="B199" s="365" t="s">
        <v>1105</v>
      </c>
      <c r="C199" s="416">
        <v>1</v>
      </c>
      <c r="D199" s="417" t="s">
        <v>889</v>
      </c>
      <c r="E199" s="636"/>
      <c r="F199" s="366">
        <f t="shared" si="7"/>
        <v>0</v>
      </c>
    </row>
    <row r="200" spans="1:6" ht="15.75" thickBot="1">
      <c r="A200" s="389">
        <v>170</v>
      </c>
      <c r="B200" s="376" t="s">
        <v>1106</v>
      </c>
      <c r="C200" s="420">
        <v>1</v>
      </c>
      <c r="D200" s="421" t="s">
        <v>889</v>
      </c>
      <c r="E200" s="642"/>
      <c r="F200" s="377">
        <f t="shared" si="7"/>
        <v>0</v>
      </c>
    </row>
    <row r="201" spans="1:6" ht="18" thickBot="1">
      <c r="A201" s="390"/>
      <c r="B201" s="391" t="s">
        <v>1107</v>
      </c>
      <c r="C201" s="391"/>
      <c r="D201" s="391"/>
      <c r="E201" s="646"/>
      <c r="F201" s="393"/>
    </row>
    <row r="202" spans="1:6" ht="30">
      <c r="A202" s="385">
        <v>171</v>
      </c>
      <c r="B202" s="386" t="s">
        <v>1108</v>
      </c>
      <c r="C202" s="422">
        <v>1</v>
      </c>
      <c r="D202" s="423" t="s">
        <v>889</v>
      </c>
      <c r="E202" s="645"/>
      <c r="F202" s="387">
        <f aca="true" t="shared" si="8" ref="F202:F214">C202*E202</f>
        <v>0</v>
      </c>
    </row>
    <row r="203" spans="1:6" ht="30">
      <c r="A203" s="388">
        <v>172</v>
      </c>
      <c r="B203" s="322" t="s">
        <v>1109</v>
      </c>
      <c r="C203" s="416">
        <v>36</v>
      </c>
      <c r="D203" s="417" t="s">
        <v>210</v>
      </c>
      <c r="E203" s="636"/>
      <c r="F203" s="366">
        <f t="shared" si="8"/>
        <v>0</v>
      </c>
    </row>
    <row r="204" spans="1:6" ht="30">
      <c r="A204" s="388">
        <v>173</v>
      </c>
      <c r="B204" s="365" t="s">
        <v>1110</v>
      </c>
      <c r="C204" s="416">
        <v>2</v>
      </c>
      <c r="D204" s="417" t="s">
        <v>101</v>
      </c>
      <c r="E204" s="636"/>
      <c r="F204" s="366">
        <f t="shared" si="8"/>
        <v>0</v>
      </c>
    </row>
    <row r="205" spans="1:6" ht="30">
      <c r="A205" s="388">
        <v>174</v>
      </c>
      <c r="B205" s="322" t="s">
        <v>1078</v>
      </c>
      <c r="C205" s="416">
        <v>36</v>
      </c>
      <c r="D205" s="417" t="s">
        <v>210</v>
      </c>
      <c r="E205" s="636"/>
      <c r="F205" s="366">
        <f t="shared" si="8"/>
        <v>0</v>
      </c>
    </row>
    <row r="206" spans="1:6" ht="30">
      <c r="A206" s="388">
        <v>175</v>
      </c>
      <c r="B206" s="365" t="s">
        <v>1111</v>
      </c>
      <c r="C206" s="416">
        <v>1</v>
      </c>
      <c r="D206" s="417" t="s">
        <v>889</v>
      </c>
      <c r="E206" s="636"/>
      <c r="F206" s="366">
        <f t="shared" si="8"/>
        <v>0</v>
      </c>
    </row>
    <row r="207" spans="1:6" ht="45">
      <c r="A207" s="388">
        <v>176</v>
      </c>
      <c r="B207" s="365" t="s">
        <v>1112</v>
      </c>
      <c r="C207" s="416">
        <v>1</v>
      </c>
      <c r="D207" s="417" t="s">
        <v>889</v>
      </c>
      <c r="E207" s="636"/>
      <c r="F207" s="366">
        <f t="shared" si="8"/>
        <v>0</v>
      </c>
    </row>
    <row r="208" spans="1:6" ht="15">
      <c r="A208" s="388">
        <v>177</v>
      </c>
      <c r="B208" s="325" t="s">
        <v>1113</v>
      </c>
      <c r="C208" s="424">
        <v>1</v>
      </c>
      <c r="D208" s="417" t="s">
        <v>889</v>
      </c>
      <c r="E208" s="636"/>
      <c r="F208" s="366">
        <f t="shared" si="8"/>
        <v>0</v>
      </c>
    </row>
    <row r="209" spans="1:6" ht="15">
      <c r="A209" s="388">
        <v>178</v>
      </c>
      <c r="B209" s="325" t="s">
        <v>1114</v>
      </c>
      <c r="C209" s="424">
        <v>2</v>
      </c>
      <c r="D209" s="417" t="s">
        <v>889</v>
      </c>
      <c r="E209" s="636"/>
      <c r="F209" s="366">
        <f t="shared" si="8"/>
        <v>0</v>
      </c>
    </row>
    <row r="210" spans="1:6" ht="30">
      <c r="A210" s="388">
        <v>179</v>
      </c>
      <c r="B210" s="322" t="s">
        <v>1115</v>
      </c>
      <c r="C210" s="424">
        <v>36</v>
      </c>
      <c r="D210" s="417" t="s">
        <v>210</v>
      </c>
      <c r="E210" s="636"/>
      <c r="F210" s="366">
        <f t="shared" si="8"/>
        <v>0</v>
      </c>
    </row>
    <row r="211" spans="1:6" ht="30">
      <c r="A211" s="388">
        <v>180</v>
      </c>
      <c r="B211" s="322" t="s">
        <v>1116</v>
      </c>
      <c r="C211" s="424">
        <v>36</v>
      </c>
      <c r="D211" s="417" t="s">
        <v>210</v>
      </c>
      <c r="E211" s="636"/>
      <c r="F211" s="366">
        <f t="shared" si="8"/>
        <v>0</v>
      </c>
    </row>
    <row r="212" spans="1:6" ht="15">
      <c r="A212" s="388">
        <v>181</v>
      </c>
      <c r="B212" s="322" t="s">
        <v>1117</v>
      </c>
      <c r="C212" s="424">
        <v>1</v>
      </c>
      <c r="D212" s="417" t="s">
        <v>101</v>
      </c>
      <c r="E212" s="636"/>
      <c r="F212" s="366">
        <f t="shared" si="8"/>
        <v>0</v>
      </c>
    </row>
    <row r="213" spans="1:6" ht="15">
      <c r="A213" s="388">
        <v>182</v>
      </c>
      <c r="B213" s="325" t="s">
        <v>1118</v>
      </c>
      <c r="C213" s="424">
        <v>1</v>
      </c>
      <c r="D213" s="417" t="s">
        <v>889</v>
      </c>
      <c r="E213" s="636"/>
      <c r="F213" s="366">
        <f t="shared" si="8"/>
        <v>0</v>
      </c>
    </row>
    <row r="214" spans="1:6" ht="15.75" thickBot="1">
      <c r="A214" s="388">
        <v>183</v>
      </c>
      <c r="B214" s="376" t="s">
        <v>891</v>
      </c>
      <c r="C214" s="420">
        <v>1</v>
      </c>
      <c r="D214" s="421" t="s">
        <v>889</v>
      </c>
      <c r="E214" s="642"/>
      <c r="F214" s="377">
        <f t="shared" si="8"/>
        <v>0</v>
      </c>
    </row>
    <row r="215" spans="1:6" ht="18" thickBot="1">
      <c r="A215" s="381"/>
      <c r="B215" s="382" t="s">
        <v>1119</v>
      </c>
      <c r="C215" s="382"/>
      <c r="D215" s="382"/>
      <c r="E215" s="644"/>
      <c r="F215" s="384"/>
    </row>
    <row r="216" spans="1:6" ht="30">
      <c r="A216" s="385">
        <v>184</v>
      </c>
      <c r="B216" s="326" t="s">
        <v>1120</v>
      </c>
      <c r="C216" s="422">
        <v>80</v>
      </c>
      <c r="D216" s="423" t="s">
        <v>210</v>
      </c>
      <c r="E216" s="645"/>
      <c r="F216" s="387">
        <f aca="true" t="shared" si="9" ref="F216:F224">C216*E216</f>
        <v>0</v>
      </c>
    </row>
    <row r="217" spans="1:6" ht="30">
      <c r="A217" s="388">
        <v>185</v>
      </c>
      <c r="B217" s="322" t="s">
        <v>1079</v>
      </c>
      <c r="C217" s="416">
        <v>80</v>
      </c>
      <c r="D217" s="417" t="s">
        <v>210</v>
      </c>
      <c r="E217" s="636"/>
      <c r="F217" s="366">
        <f t="shared" si="9"/>
        <v>0</v>
      </c>
    </row>
    <row r="218" spans="1:6" ht="30">
      <c r="A218" s="388">
        <v>186</v>
      </c>
      <c r="B218" s="365" t="s">
        <v>1121</v>
      </c>
      <c r="C218" s="416">
        <v>80</v>
      </c>
      <c r="D218" s="417" t="s">
        <v>210</v>
      </c>
      <c r="E218" s="636"/>
      <c r="F218" s="366">
        <f t="shared" si="9"/>
        <v>0</v>
      </c>
    </row>
    <row r="219" spans="1:6" ht="30">
      <c r="A219" s="388">
        <v>187</v>
      </c>
      <c r="B219" s="365" t="s">
        <v>1110</v>
      </c>
      <c r="C219" s="416">
        <v>2</v>
      </c>
      <c r="D219" s="417" t="s">
        <v>101</v>
      </c>
      <c r="E219" s="636"/>
      <c r="F219" s="366">
        <f t="shared" si="9"/>
        <v>0</v>
      </c>
    </row>
    <row r="220" spans="1:6" ht="15">
      <c r="A220" s="388">
        <v>188</v>
      </c>
      <c r="B220" s="365" t="s">
        <v>1122</v>
      </c>
      <c r="C220" s="416">
        <v>2</v>
      </c>
      <c r="D220" s="417" t="s">
        <v>164</v>
      </c>
      <c r="E220" s="636"/>
      <c r="F220" s="366">
        <f t="shared" si="9"/>
        <v>0</v>
      </c>
    </row>
    <row r="221" spans="1:6" ht="15">
      <c r="A221" s="388">
        <v>189</v>
      </c>
      <c r="B221" s="325" t="s">
        <v>1113</v>
      </c>
      <c r="C221" s="424">
        <v>1</v>
      </c>
      <c r="D221" s="417" t="s">
        <v>889</v>
      </c>
      <c r="E221" s="636"/>
      <c r="F221" s="366">
        <f t="shared" si="9"/>
        <v>0</v>
      </c>
    </row>
    <row r="222" spans="1:6" ht="15">
      <c r="A222" s="388">
        <v>190</v>
      </c>
      <c r="B222" s="325" t="s">
        <v>1114</v>
      </c>
      <c r="C222" s="424">
        <v>2</v>
      </c>
      <c r="D222" s="417" t="s">
        <v>889</v>
      </c>
      <c r="E222" s="636"/>
      <c r="F222" s="366">
        <f t="shared" si="9"/>
        <v>0</v>
      </c>
    </row>
    <row r="223" spans="1:6" ht="15">
      <c r="A223" s="388">
        <v>191</v>
      </c>
      <c r="B223" s="325" t="s">
        <v>1123</v>
      </c>
      <c r="C223" s="424">
        <v>2</v>
      </c>
      <c r="D223" s="417" t="s">
        <v>164</v>
      </c>
      <c r="E223" s="636"/>
      <c r="F223" s="366">
        <f t="shared" si="9"/>
        <v>0</v>
      </c>
    </row>
    <row r="224" spans="1:6" ht="15.75" thickBot="1">
      <c r="A224" s="389">
        <v>192</v>
      </c>
      <c r="B224" s="327" t="s">
        <v>1124</v>
      </c>
      <c r="C224" s="425">
        <v>1</v>
      </c>
      <c r="D224" s="421" t="s">
        <v>889</v>
      </c>
      <c r="E224" s="642"/>
      <c r="F224" s="377">
        <f t="shared" si="9"/>
        <v>0</v>
      </c>
    </row>
    <row r="225" spans="1:6" ht="18" thickBot="1">
      <c r="A225" s="378"/>
      <c r="B225" s="379" t="s">
        <v>1125</v>
      </c>
      <c r="C225" s="379"/>
      <c r="D225" s="379"/>
      <c r="E225" s="643"/>
      <c r="F225" s="380"/>
    </row>
    <row r="226" spans="1:6" ht="45">
      <c r="A226" s="339">
        <v>193</v>
      </c>
      <c r="B226" s="305" t="s">
        <v>1126</v>
      </c>
      <c r="C226" s="403">
        <v>1</v>
      </c>
      <c r="D226" s="404" t="s">
        <v>101</v>
      </c>
      <c r="E226" s="626"/>
      <c r="F226" s="340">
        <f aca="true" t="shared" si="10" ref="F226:F241">C226*E226</f>
        <v>0</v>
      </c>
    </row>
    <row r="227" spans="1:6" ht="15">
      <c r="A227" s="341">
        <v>194</v>
      </c>
      <c r="B227" s="308" t="s">
        <v>1127</v>
      </c>
      <c r="C227" s="405">
        <v>2</v>
      </c>
      <c r="D227" s="406" t="s">
        <v>101</v>
      </c>
      <c r="E227" s="626"/>
      <c r="F227" s="342">
        <f t="shared" si="10"/>
        <v>0</v>
      </c>
    </row>
    <row r="228" spans="1:6" ht="30">
      <c r="A228" s="341">
        <v>195</v>
      </c>
      <c r="B228" s="308" t="s">
        <v>1128</v>
      </c>
      <c r="C228" s="405">
        <v>1</v>
      </c>
      <c r="D228" s="406" t="s">
        <v>101</v>
      </c>
      <c r="E228" s="626"/>
      <c r="F228" s="342">
        <f t="shared" si="10"/>
        <v>0</v>
      </c>
    </row>
    <row r="229" spans="1:6" ht="30">
      <c r="A229" s="341">
        <v>196</v>
      </c>
      <c r="B229" s="308" t="s">
        <v>1129</v>
      </c>
      <c r="C229" s="405">
        <v>6</v>
      </c>
      <c r="D229" s="406" t="s">
        <v>101</v>
      </c>
      <c r="E229" s="626"/>
      <c r="F229" s="342">
        <f t="shared" si="10"/>
        <v>0</v>
      </c>
    </row>
    <row r="230" spans="1:6" ht="45">
      <c r="A230" s="341">
        <v>197</v>
      </c>
      <c r="B230" s="308" t="s">
        <v>1130</v>
      </c>
      <c r="C230" s="405">
        <v>1</v>
      </c>
      <c r="D230" s="406" t="s">
        <v>889</v>
      </c>
      <c r="E230" s="626"/>
      <c r="F230" s="342">
        <f t="shared" si="10"/>
        <v>0</v>
      </c>
    </row>
    <row r="231" spans="1:6" ht="30">
      <c r="A231" s="341">
        <v>198</v>
      </c>
      <c r="B231" s="308" t="s">
        <v>1131</v>
      </c>
      <c r="C231" s="405">
        <v>1</v>
      </c>
      <c r="D231" s="406" t="s">
        <v>101</v>
      </c>
      <c r="E231" s="626"/>
      <c r="F231" s="342">
        <f t="shared" si="10"/>
        <v>0</v>
      </c>
    </row>
    <row r="232" spans="1:6" ht="45">
      <c r="A232" s="341">
        <v>199</v>
      </c>
      <c r="B232" s="308" t="s">
        <v>1132</v>
      </c>
      <c r="C232" s="405">
        <v>2</v>
      </c>
      <c r="D232" s="406" t="s">
        <v>101</v>
      </c>
      <c r="E232" s="626"/>
      <c r="F232" s="342">
        <f t="shared" si="10"/>
        <v>0</v>
      </c>
    </row>
    <row r="233" spans="1:6" ht="45">
      <c r="A233" s="341">
        <v>200</v>
      </c>
      <c r="B233" s="308" t="s">
        <v>1133</v>
      </c>
      <c r="C233" s="405">
        <v>2</v>
      </c>
      <c r="D233" s="406" t="s">
        <v>101</v>
      </c>
      <c r="E233" s="626"/>
      <c r="F233" s="342">
        <f t="shared" si="10"/>
        <v>0</v>
      </c>
    </row>
    <row r="234" spans="1:6" ht="30">
      <c r="A234" s="341">
        <v>201</v>
      </c>
      <c r="B234" s="308" t="s">
        <v>1134</v>
      </c>
      <c r="C234" s="405">
        <v>1</v>
      </c>
      <c r="D234" s="406" t="s">
        <v>889</v>
      </c>
      <c r="E234" s="626"/>
      <c r="F234" s="342">
        <f t="shared" si="10"/>
        <v>0</v>
      </c>
    </row>
    <row r="235" spans="1:6" ht="30">
      <c r="A235" s="341">
        <v>202</v>
      </c>
      <c r="B235" s="308" t="s">
        <v>1135</v>
      </c>
      <c r="C235" s="405">
        <v>1</v>
      </c>
      <c r="D235" s="406" t="s">
        <v>889</v>
      </c>
      <c r="E235" s="626"/>
      <c r="F235" s="342">
        <f t="shared" si="10"/>
        <v>0</v>
      </c>
    </row>
    <row r="236" spans="1:6" ht="30">
      <c r="A236" s="341">
        <v>203</v>
      </c>
      <c r="B236" s="308" t="s">
        <v>1136</v>
      </c>
      <c r="C236" s="405">
        <v>8</v>
      </c>
      <c r="D236" s="406" t="s">
        <v>210</v>
      </c>
      <c r="E236" s="626"/>
      <c r="F236" s="342">
        <f t="shared" si="10"/>
        <v>0</v>
      </c>
    </row>
    <row r="237" spans="1:6" ht="30">
      <c r="A237" s="341">
        <v>204</v>
      </c>
      <c r="B237" s="308" t="s">
        <v>1137</v>
      </c>
      <c r="C237" s="405">
        <v>10</v>
      </c>
      <c r="D237" s="406" t="s">
        <v>210</v>
      </c>
      <c r="E237" s="626"/>
      <c r="F237" s="342">
        <f t="shared" si="10"/>
        <v>0</v>
      </c>
    </row>
    <row r="238" spans="1:6" ht="30">
      <c r="A238" s="341">
        <v>205</v>
      </c>
      <c r="B238" s="308" t="s">
        <v>1138</v>
      </c>
      <c r="C238" s="405">
        <v>2</v>
      </c>
      <c r="D238" s="406" t="s">
        <v>101</v>
      </c>
      <c r="E238" s="626"/>
      <c r="F238" s="342">
        <f t="shared" si="10"/>
        <v>0</v>
      </c>
    </row>
    <row r="239" spans="1:6" ht="15">
      <c r="A239" s="341">
        <v>206</v>
      </c>
      <c r="B239" s="308" t="s">
        <v>1139</v>
      </c>
      <c r="C239" s="405">
        <v>3</v>
      </c>
      <c r="D239" s="406" t="s">
        <v>101</v>
      </c>
      <c r="E239" s="626"/>
      <c r="F239" s="342">
        <f t="shared" si="10"/>
        <v>0</v>
      </c>
    </row>
    <row r="240" spans="1:6" ht="30">
      <c r="A240" s="341">
        <v>207</v>
      </c>
      <c r="B240" s="308" t="s">
        <v>1140</v>
      </c>
      <c r="C240" s="405">
        <v>90</v>
      </c>
      <c r="D240" s="406" t="s">
        <v>210</v>
      </c>
      <c r="E240" s="626"/>
      <c r="F240" s="342">
        <f t="shared" si="10"/>
        <v>0</v>
      </c>
    </row>
    <row r="241" spans="1:6" ht="30">
      <c r="A241" s="341">
        <v>208</v>
      </c>
      <c r="B241" s="308" t="s">
        <v>1141</v>
      </c>
      <c r="C241" s="405">
        <v>65</v>
      </c>
      <c r="D241" s="406" t="s">
        <v>210</v>
      </c>
      <c r="E241" s="626"/>
      <c r="F241" s="342">
        <f t="shared" si="10"/>
        <v>0</v>
      </c>
    </row>
    <row r="242" spans="1:6" ht="30">
      <c r="A242" s="341">
        <v>209</v>
      </c>
      <c r="B242" s="331" t="s">
        <v>1142</v>
      </c>
      <c r="C242" s="407">
        <v>18</v>
      </c>
      <c r="D242" s="408" t="s">
        <v>210</v>
      </c>
      <c r="E242" s="641"/>
      <c r="F242" s="344">
        <f>C242*E242</f>
        <v>0</v>
      </c>
    </row>
    <row r="243" spans="1:6" ht="15.75" thickBot="1">
      <c r="A243" s="341">
        <v>210</v>
      </c>
      <c r="B243" s="394" t="s">
        <v>1143</v>
      </c>
      <c r="C243" s="426">
        <v>1</v>
      </c>
      <c r="D243" s="427" t="s">
        <v>889</v>
      </c>
      <c r="E243" s="647"/>
      <c r="F243" s="395">
        <f>C243*E243</f>
        <v>0</v>
      </c>
    </row>
    <row r="244" spans="1:6" ht="18" thickBot="1">
      <c r="A244" s="301"/>
      <c r="B244" s="338" t="s">
        <v>1144</v>
      </c>
      <c r="C244" s="338"/>
      <c r="D244" s="338"/>
      <c r="E244" s="629"/>
      <c r="F244" s="303"/>
    </row>
    <row r="245" spans="1:6" ht="15">
      <c r="A245" s="349">
        <v>211</v>
      </c>
      <c r="B245" s="350" t="s">
        <v>1145</v>
      </c>
      <c r="C245" s="410">
        <v>3.5</v>
      </c>
      <c r="D245" s="411" t="s">
        <v>164</v>
      </c>
      <c r="E245" s="631"/>
      <c r="F245" s="351">
        <f aca="true" t="shared" si="11" ref="F245:F285">C245*E245</f>
        <v>0</v>
      </c>
    </row>
    <row r="246" spans="1:6" ht="30">
      <c r="A246" s="355">
        <v>212</v>
      </c>
      <c r="B246" s="308" t="s">
        <v>1146</v>
      </c>
      <c r="C246" s="405">
        <v>1.8</v>
      </c>
      <c r="D246" s="406" t="s">
        <v>151</v>
      </c>
      <c r="E246" s="626"/>
      <c r="F246" s="354">
        <f t="shared" si="11"/>
        <v>0</v>
      </c>
    </row>
    <row r="247" spans="1:6" ht="60">
      <c r="A247" s="352">
        <v>213</v>
      </c>
      <c r="B247" s="308" t="s">
        <v>1147</v>
      </c>
      <c r="C247" s="405">
        <v>2</v>
      </c>
      <c r="D247" s="406" t="s">
        <v>101</v>
      </c>
      <c r="E247" s="626"/>
      <c r="F247" s="354">
        <f t="shared" si="11"/>
        <v>0</v>
      </c>
    </row>
    <row r="248" spans="1:6" ht="60">
      <c r="A248" s="355">
        <v>214</v>
      </c>
      <c r="B248" s="308" t="s">
        <v>1148</v>
      </c>
      <c r="C248" s="405">
        <v>2</v>
      </c>
      <c r="D248" s="406" t="s">
        <v>101</v>
      </c>
      <c r="E248" s="626"/>
      <c r="F248" s="354">
        <f t="shared" si="11"/>
        <v>0</v>
      </c>
    </row>
    <row r="249" spans="1:6" ht="60">
      <c r="A249" s="352">
        <v>215</v>
      </c>
      <c r="B249" s="308" t="s">
        <v>1149</v>
      </c>
      <c r="C249" s="405">
        <v>1</v>
      </c>
      <c r="D249" s="406" t="s">
        <v>101</v>
      </c>
      <c r="E249" s="626"/>
      <c r="F249" s="354">
        <f t="shared" si="11"/>
        <v>0</v>
      </c>
    </row>
    <row r="250" spans="1:6" ht="45">
      <c r="A250" s="355">
        <v>216</v>
      </c>
      <c r="B250" s="308" t="s">
        <v>1150</v>
      </c>
      <c r="C250" s="405">
        <v>4</v>
      </c>
      <c r="D250" s="406" t="s">
        <v>101</v>
      </c>
      <c r="E250" s="626"/>
      <c r="F250" s="354">
        <f t="shared" si="11"/>
        <v>0</v>
      </c>
    </row>
    <row r="251" spans="1:6" ht="45">
      <c r="A251" s="352">
        <v>217</v>
      </c>
      <c r="B251" s="308" t="s">
        <v>1151</v>
      </c>
      <c r="C251" s="405">
        <v>1</v>
      </c>
      <c r="D251" s="406" t="s">
        <v>101</v>
      </c>
      <c r="E251" s="626"/>
      <c r="F251" s="354">
        <f t="shared" si="11"/>
        <v>0</v>
      </c>
    </row>
    <row r="252" spans="1:6" ht="45">
      <c r="A252" s="355">
        <v>218</v>
      </c>
      <c r="B252" s="308" t="s">
        <v>1152</v>
      </c>
      <c r="C252" s="405">
        <v>1</v>
      </c>
      <c r="D252" s="406" t="s">
        <v>101</v>
      </c>
      <c r="E252" s="626"/>
      <c r="F252" s="354">
        <f t="shared" si="11"/>
        <v>0</v>
      </c>
    </row>
    <row r="253" spans="1:6" ht="30">
      <c r="A253" s="352">
        <v>219</v>
      </c>
      <c r="B253" s="308" t="s">
        <v>1153</v>
      </c>
      <c r="C253" s="405">
        <v>6</v>
      </c>
      <c r="D253" s="406" t="s">
        <v>101</v>
      </c>
      <c r="E253" s="626"/>
      <c r="F253" s="354">
        <f t="shared" si="11"/>
        <v>0</v>
      </c>
    </row>
    <row r="254" spans="1:6" ht="30">
      <c r="A254" s="355">
        <v>220</v>
      </c>
      <c r="B254" s="308" t="s">
        <v>1154</v>
      </c>
      <c r="C254" s="405">
        <v>8</v>
      </c>
      <c r="D254" s="406" t="s">
        <v>101</v>
      </c>
      <c r="E254" s="626"/>
      <c r="F254" s="354">
        <f t="shared" si="11"/>
        <v>0</v>
      </c>
    </row>
    <row r="255" spans="1:6" ht="30">
      <c r="A255" s="352">
        <v>221</v>
      </c>
      <c r="B255" s="308" t="s">
        <v>1155</v>
      </c>
      <c r="C255" s="405">
        <v>2</v>
      </c>
      <c r="D255" s="406" t="s">
        <v>101</v>
      </c>
      <c r="E255" s="626"/>
      <c r="F255" s="354">
        <f t="shared" si="11"/>
        <v>0</v>
      </c>
    </row>
    <row r="256" spans="1:6" ht="30">
      <c r="A256" s="355">
        <v>222</v>
      </c>
      <c r="B256" s="308" t="s">
        <v>1156</v>
      </c>
      <c r="C256" s="405">
        <v>6</v>
      </c>
      <c r="D256" s="406" t="s">
        <v>101</v>
      </c>
      <c r="E256" s="626"/>
      <c r="F256" s="354">
        <f t="shared" si="11"/>
        <v>0</v>
      </c>
    </row>
    <row r="257" spans="1:6" ht="30">
      <c r="A257" s="352">
        <v>223</v>
      </c>
      <c r="B257" s="308" t="s">
        <v>1157</v>
      </c>
      <c r="C257" s="405">
        <v>2</v>
      </c>
      <c r="D257" s="406" t="s">
        <v>101</v>
      </c>
      <c r="E257" s="626"/>
      <c r="F257" s="354">
        <f t="shared" si="11"/>
        <v>0</v>
      </c>
    </row>
    <row r="258" spans="1:6" ht="30">
      <c r="A258" s="355">
        <v>224</v>
      </c>
      <c r="B258" s="308" t="s">
        <v>1158</v>
      </c>
      <c r="C258" s="405">
        <v>8</v>
      </c>
      <c r="D258" s="406" t="s">
        <v>101</v>
      </c>
      <c r="E258" s="626"/>
      <c r="F258" s="354">
        <f t="shared" si="11"/>
        <v>0</v>
      </c>
    </row>
    <row r="259" spans="1:6" ht="45">
      <c r="A259" s="352">
        <v>225</v>
      </c>
      <c r="B259" s="308" t="s">
        <v>1159</v>
      </c>
      <c r="C259" s="405">
        <v>4</v>
      </c>
      <c r="D259" s="406" t="s">
        <v>101</v>
      </c>
      <c r="E259" s="626"/>
      <c r="F259" s="354">
        <f>C259*E259</f>
        <v>0</v>
      </c>
    </row>
    <row r="260" spans="1:6" ht="30">
      <c r="A260" s="355">
        <v>226</v>
      </c>
      <c r="B260" s="308" t="s">
        <v>1160</v>
      </c>
      <c r="C260" s="405">
        <v>9</v>
      </c>
      <c r="D260" s="406" t="s">
        <v>101</v>
      </c>
      <c r="E260" s="626"/>
      <c r="F260" s="354">
        <f>C260*E260</f>
        <v>0</v>
      </c>
    </row>
    <row r="261" spans="1:6" ht="30">
      <c r="A261" s="352">
        <v>227</v>
      </c>
      <c r="B261" s="308" t="s">
        <v>1161</v>
      </c>
      <c r="C261" s="405">
        <v>9</v>
      </c>
      <c r="D261" s="406" t="s">
        <v>101</v>
      </c>
      <c r="E261" s="626"/>
      <c r="F261" s="354">
        <f>C261*E261</f>
        <v>0</v>
      </c>
    </row>
    <row r="262" spans="1:6" ht="45">
      <c r="A262" s="355">
        <v>228</v>
      </c>
      <c r="B262" s="308" t="s">
        <v>1162</v>
      </c>
      <c r="C262" s="405">
        <v>5</v>
      </c>
      <c r="D262" s="406" t="s">
        <v>151</v>
      </c>
      <c r="E262" s="626"/>
      <c r="F262" s="354">
        <f>C262*E262</f>
        <v>0</v>
      </c>
    </row>
    <row r="263" spans="1:6" ht="15">
      <c r="A263" s="352">
        <v>229</v>
      </c>
      <c r="B263" s="308" t="s">
        <v>1163</v>
      </c>
      <c r="C263" s="405">
        <v>2</v>
      </c>
      <c r="D263" s="406" t="s">
        <v>101</v>
      </c>
      <c r="E263" s="626"/>
      <c r="F263" s="354">
        <f t="shared" si="11"/>
        <v>0</v>
      </c>
    </row>
    <row r="264" spans="1:6" ht="30">
      <c r="A264" s="355">
        <v>230</v>
      </c>
      <c r="B264" s="308" t="s">
        <v>1164</v>
      </c>
      <c r="C264" s="405">
        <v>2.1</v>
      </c>
      <c r="D264" s="406" t="s">
        <v>151</v>
      </c>
      <c r="E264" s="626"/>
      <c r="F264" s="354">
        <f t="shared" si="11"/>
        <v>0</v>
      </c>
    </row>
    <row r="265" spans="1:6" ht="30">
      <c r="A265" s="352">
        <v>231</v>
      </c>
      <c r="B265" s="308" t="s">
        <v>1165</v>
      </c>
      <c r="C265" s="405">
        <v>2.1</v>
      </c>
      <c r="D265" s="406" t="s">
        <v>151</v>
      </c>
      <c r="E265" s="626"/>
      <c r="F265" s="354">
        <f t="shared" si="11"/>
        <v>0</v>
      </c>
    </row>
    <row r="266" spans="1:6" ht="45">
      <c r="A266" s="355">
        <v>232</v>
      </c>
      <c r="B266" s="331" t="s">
        <v>1166</v>
      </c>
      <c r="C266" s="407">
        <v>2.1</v>
      </c>
      <c r="D266" s="408" t="s">
        <v>151</v>
      </c>
      <c r="E266" s="641"/>
      <c r="F266" s="364">
        <f t="shared" si="11"/>
        <v>0</v>
      </c>
    </row>
    <row r="267" spans="1:6" ht="30">
      <c r="A267" s="352">
        <v>233</v>
      </c>
      <c r="B267" s="365" t="s">
        <v>1167</v>
      </c>
      <c r="C267" s="416">
        <v>1.5</v>
      </c>
      <c r="D267" s="417" t="s">
        <v>164</v>
      </c>
      <c r="E267" s="636"/>
      <c r="F267" s="366">
        <f t="shared" si="11"/>
        <v>0</v>
      </c>
    </row>
    <row r="268" spans="1:6" ht="30">
      <c r="A268" s="355">
        <v>234</v>
      </c>
      <c r="B268" s="365" t="s">
        <v>1168</v>
      </c>
      <c r="C268" s="416">
        <v>4</v>
      </c>
      <c r="D268" s="417" t="s">
        <v>151</v>
      </c>
      <c r="E268" s="636"/>
      <c r="F268" s="366">
        <f t="shared" si="11"/>
        <v>0</v>
      </c>
    </row>
    <row r="269" spans="1:6" ht="15">
      <c r="A269" s="352">
        <v>235</v>
      </c>
      <c r="B269" s="365" t="s">
        <v>1169</v>
      </c>
      <c r="C269" s="416">
        <v>9</v>
      </c>
      <c r="D269" s="417" t="s">
        <v>151</v>
      </c>
      <c r="E269" s="636"/>
      <c r="F269" s="366">
        <f t="shared" si="11"/>
        <v>0</v>
      </c>
    </row>
    <row r="270" spans="1:6" ht="30">
      <c r="A270" s="355">
        <v>236</v>
      </c>
      <c r="B270" s="365" t="s">
        <v>1170</v>
      </c>
      <c r="C270" s="416">
        <v>19</v>
      </c>
      <c r="D270" s="417" t="s">
        <v>151</v>
      </c>
      <c r="E270" s="636"/>
      <c r="F270" s="366">
        <f>C270*E270</f>
        <v>0</v>
      </c>
    </row>
    <row r="271" spans="1:6" ht="30">
      <c r="A271" s="352">
        <v>237</v>
      </c>
      <c r="B271" s="365" t="s">
        <v>1171</v>
      </c>
      <c r="C271" s="416">
        <v>150</v>
      </c>
      <c r="D271" s="417" t="s">
        <v>151</v>
      </c>
      <c r="E271" s="636"/>
      <c r="F271" s="366">
        <f t="shared" si="11"/>
        <v>0</v>
      </c>
    </row>
    <row r="272" spans="1:6" ht="30">
      <c r="A272" s="355">
        <v>238</v>
      </c>
      <c r="B272" s="396" t="s">
        <v>1172</v>
      </c>
      <c r="C272" s="428">
        <v>10</v>
      </c>
      <c r="D272" s="429" t="s">
        <v>151</v>
      </c>
      <c r="E272" s="648"/>
      <c r="F272" s="397">
        <f t="shared" si="11"/>
        <v>0</v>
      </c>
    </row>
    <row r="273" spans="1:6" ht="45">
      <c r="A273" s="352">
        <v>239</v>
      </c>
      <c r="B273" s="394" t="s">
        <v>1173</v>
      </c>
      <c r="C273" s="426">
        <v>0.16</v>
      </c>
      <c r="D273" s="427" t="s">
        <v>246</v>
      </c>
      <c r="E273" s="647"/>
      <c r="F273" s="398">
        <f t="shared" si="11"/>
        <v>0</v>
      </c>
    </row>
    <row r="274" spans="1:6" ht="45">
      <c r="A274" s="355">
        <v>240</v>
      </c>
      <c r="B274" s="394" t="s">
        <v>1174</v>
      </c>
      <c r="C274" s="426">
        <v>1</v>
      </c>
      <c r="D274" s="427" t="s">
        <v>889</v>
      </c>
      <c r="E274" s="647"/>
      <c r="F274" s="398">
        <f t="shared" si="11"/>
        <v>0</v>
      </c>
    </row>
    <row r="275" spans="1:6" ht="30">
      <c r="A275" s="352">
        <v>241</v>
      </c>
      <c r="B275" s="394" t="s">
        <v>1175</v>
      </c>
      <c r="C275" s="426">
        <v>4</v>
      </c>
      <c r="D275" s="427" t="s">
        <v>101</v>
      </c>
      <c r="E275" s="647"/>
      <c r="F275" s="398">
        <f t="shared" si="11"/>
        <v>0</v>
      </c>
    </row>
    <row r="276" spans="1:6" ht="30">
      <c r="A276" s="355">
        <v>242</v>
      </c>
      <c r="B276" s="394" t="s">
        <v>1176</v>
      </c>
      <c r="C276" s="426">
        <v>4</v>
      </c>
      <c r="D276" s="427" t="s">
        <v>101</v>
      </c>
      <c r="E276" s="647"/>
      <c r="F276" s="398">
        <f t="shared" si="11"/>
        <v>0</v>
      </c>
    </row>
    <row r="277" spans="1:6" ht="30">
      <c r="A277" s="352">
        <v>243</v>
      </c>
      <c r="B277" s="394" t="s">
        <v>1177</v>
      </c>
      <c r="C277" s="426">
        <v>16</v>
      </c>
      <c r="D277" s="427" t="s">
        <v>101</v>
      </c>
      <c r="E277" s="647"/>
      <c r="F277" s="398">
        <f t="shared" si="11"/>
        <v>0</v>
      </c>
    </row>
    <row r="278" spans="1:6" ht="30">
      <c r="A278" s="355">
        <v>244</v>
      </c>
      <c r="B278" s="394" t="s">
        <v>1178</v>
      </c>
      <c r="C278" s="426">
        <v>4</v>
      </c>
      <c r="D278" s="427" t="s">
        <v>101</v>
      </c>
      <c r="E278" s="647"/>
      <c r="F278" s="398">
        <f t="shared" si="11"/>
        <v>0</v>
      </c>
    </row>
    <row r="279" spans="1:6" ht="30">
      <c r="A279" s="352">
        <v>245</v>
      </c>
      <c r="B279" s="394" t="s">
        <v>1179</v>
      </c>
      <c r="C279" s="426">
        <v>4</v>
      </c>
      <c r="D279" s="427" t="s">
        <v>101</v>
      </c>
      <c r="E279" s="647"/>
      <c r="F279" s="398">
        <f t="shared" si="11"/>
        <v>0</v>
      </c>
    </row>
    <row r="280" spans="1:6" ht="30">
      <c r="A280" s="355">
        <v>246</v>
      </c>
      <c r="B280" s="394" t="s">
        <v>1180</v>
      </c>
      <c r="C280" s="426">
        <v>4</v>
      </c>
      <c r="D280" s="427" t="s">
        <v>101</v>
      </c>
      <c r="E280" s="647"/>
      <c r="F280" s="398">
        <f t="shared" si="11"/>
        <v>0</v>
      </c>
    </row>
    <row r="281" spans="1:6" ht="30">
      <c r="A281" s="352">
        <v>247</v>
      </c>
      <c r="B281" s="365" t="s">
        <v>1181</v>
      </c>
      <c r="C281" s="416">
        <v>7.5</v>
      </c>
      <c r="D281" s="417" t="s">
        <v>151</v>
      </c>
      <c r="E281" s="636"/>
      <c r="F281" s="366">
        <f t="shared" si="11"/>
        <v>0</v>
      </c>
    </row>
    <row r="282" spans="1:6" ht="15">
      <c r="A282" s="355">
        <v>248</v>
      </c>
      <c r="B282" s="365" t="s">
        <v>1182</v>
      </c>
      <c r="C282" s="416">
        <v>0.9</v>
      </c>
      <c r="D282" s="417" t="s">
        <v>164</v>
      </c>
      <c r="E282" s="636"/>
      <c r="F282" s="366">
        <f t="shared" si="11"/>
        <v>0</v>
      </c>
    </row>
    <row r="283" spans="1:6" ht="30">
      <c r="A283" s="352">
        <v>249</v>
      </c>
      <c r="B283" s="365" t="s">
        <v>1183</v>
      </c>
      <c r="C283" s="416">
        <v>8.8</v>
      </c>
      <c r="D283" s="417" t="s">
        <v>151</v>
      </c>
      <c r="E283" s="636"/>
      <c r="F283" s="366">
        <f t="shared" si="11"/>
        <v>0</v>
      </c>
    </row>
    <row r="284" spans="1:6" ht="30">
      <c r="A284" s="355">
        <v>250</v>
      </c>
      <c r="B284" s="365" t="s">
        <v>1184</v>
      </c>
      <c r="C284" s="416">
        <v>2</v>
      </c>
      <c r="D284" s="417" t="s">
        <v>151</v>
      </c>
      <c r="E284" s="636"/>
      <c r="F284" s="366">
        <f t="shared" si="11"/>
        <v>0</v>
      </c>
    </row>
    <row r="285" spans="1:6" ht="45.75" thickBot="1">
      <c r="A285" s="399">
        <v>251</v>
      </c>
      <c r="B285" s="376" t="s">
        <v>1185</v>
      </c>
      <c r="C285" s="420">
        <v>2</v>
      </c>
      <c r="D285" s="421" t="s">
        <v>151</v>
      </c>
      <c r="E285" s="642"/>
      <c r="F285" s="377">
        <f t="shared" si="11"/>
        <v>0</v>
      </c>
    </row>
    <row r="286" spans="1:6" ht="18" thickBot="1">
      <c r="A286" s="372"/>
      <c r="B286" s="382" t="s">
        <v>1186</v>
      </c>
      <c r="C286" s="382"/>
      <c r="D286" s="382"/>
      <c r="E286" s="644"/>
      <c r="F286" s="384"/>
    </row>
    <row r="287" spans="1:6" ht="30">
      <c r="A287" s="385">
        <v>252</v>
      </c>
      <c r="B287" s="386" t="s">
        <v>1187</v>
      </c>
      <c r="C287" s="422">
        <v>1</v>
      </c>
      <c r="D287" s="423" t="s">
        <v>101</v>
      </c>
      <c r="E287" s="645"/>
      <c r="F287" s="387">
        <f aca="true" t="shared" si="12" ref="F287:F293">C287*E287</f>
        <v>0</v>
      </c>
    </row>
    <row r="288" spans="1:6" ht="30">
      <c r="A288" s="388">
        <v>253</v>
      </c>
      <c r="B288" s="365" t="s">
        <v>1188</v>
      </c>
      <c r="C288" s="416">
        <v>1</v>
      </c>
      <c r="D288" s="417" t="s">
        <v>101</v>
      </c>
      <c r="E288" s="636"/>
      <c r="F288" s="366">
        <f t="shared" si="12"/>
        <v>0</v>
      </c>
    </row>
    <row r="289" spans="1:6" ht="30">
      <c r="A289" s="388">
        <v>254</v>
      </c>
      <c r="B289" s="365" t="s">
        <v>1189</v>
      </c>
      <c r="C289" s="416">
        <v>1</v>
      </c>
      <c r="D289" s="417" t="s">
        <v>101</v>
      </c>
      <c r="E289" s="636"/>
      <c r="F289" s="366">
        <f t="shared" si="12"/>
        <v>0</v>
      </c>
    </row>
    <row r="290" spans="1:6" ht="30">
      <c r="A290" s="388">
        <v>255</v>
      </c>
      <c r="B290" s="365" t="s">
        <v>1190</v>
      </c>
      <c r="C290" s="416">
        <v>2</v>
      </c>
      <c r="D290" s="417" t="s">
        <v>101</v>
      </c>
      <c r="E290" s="636"/>
      <c r="F290" s="366">
        <f t="shared" si="12"/>
        <v>0</v>
      </c>
    </row>
    <row r="291" spans="1:6" ht="30">
      <c r="A291" s="388">
        <v>256</v>
      </c>
      <c r="B291" s="365" t="s">
        <v>1191</v>
      </c>
      <c r="C291" s="416">
        <v>2.2</v>
      </c>
      <c r="D291" s="417" t="s">
        <v>151</v>
      </c>
      <c r="E291" s="636"/>
      <c r="F291" s="366">
        <f t="shared" si="12"/>
        <v>0</v>
      </c>
    </row>
    <row r="292" spans="1:6" ht="15">
      <c r="A292" s="388">
        <v>257</v>
      </c>
      <c r="B292" s="365" t="s">
        <v>1192</v>
      </c>
      <c r="C292" s="416">
        <v>2.5</v>
      </c>
      <c r="D292" s="417" t="s">
        <v>151</v>
      </c>
      <c r="E292" s="636"/>
      <c r="F292" s="366">
        <f t="shared" si="12"/>
        <v>0</v>
      </c>
    </row>
    <row r="293" spans="1:6" ht="30.75" thickBot="1">
      <c r="A293" s="389">
        <v>258</v>
      </c>
      <c r="B293" s="376" t="s">
        <v>1193</v>
      </c>
      <c r="C293" s="420">
        <v>1</v>
      </c>
      <c r="D293" s="421" t="s">
        <v>101</v>
      </c>
      <c r="E293" s="642"/>
      <c r="F293" s="377">
        <f t="shared" si="12"/>
        <v>0</v>
      </c>
    </row>
    <row r="294" spans="1:6" ht="18" thickBot="1">
      <c r="A294" s="378"/>
      <c r="B294" s="379" t="s">
        <v>1194</v>
      </c>
      <c r="C294" s="379"/>
      <c r="D294" s="379"/>
      <c r="E294" s="643"/>
      <c r="F294" s="380"/>
    </row>
    <row r="295" spans="1:6" ht="45">
      <c r="A295" s="339">
        <v>259</v>
      </c>
      <c r="B295" s="305" t="s">
        <v>1195</v>
      </c>
      <c r="C295" s="403">
        <v>12</v>
      </c>
      <c r="D295" s="404" t="s">
        <v>210</v>
      </c>
      <c r="E295" s="626"/>
      <c r="F295" s="340">
        <f aca="true" t="shared" si="13" ref="F295:F307">C295*E295</f>
        <v>0</v>
      </c>
    </row>
    <row r="296" spans="1:6" ht="30">
      <c r="A296" s="341">
        <v>260</v>
      </c>
      <c r="B296" s="308" t="s">
        <v>1196</v>
      </c>
      <c r="C296" s="405">
        <v>220</v>
      </c>
      <c r="D296" s="406" t="s">
        <v>210</v>
      </c>
      <c r="E296" s="626"/>
      <c r="F296" s="342">
        <f t="shared" si="13"/>
        <v>0</v>
      </c>
    </row>
    <row r="297" spans="1:6" ht="15">
      <c r="A297" s="339">
        <v>261</v>
      </c>
      <c r="B297" s="330" t="s">
        <v>1113</v>
      </c>
      <c r="C297" s="430">
        <v>1</v>
      </c>
      <c r="D297" s="406" t="s">
        <v>889</v>
      </c>
      <c r="E297" s="626"/>
      <c r="F297" s="342">
        <f t="shared" si="13"/>
        <v>0</v>
      </c>
    </row>
    <row r="298" spans="1:6" ht="15">
      <c r="A298" s="341">
        <v>262</v>
      </c>
      <c r="B298" s="330" t="s">
        <v>1114</v>
      </c>
      <c r="C298" s="430">
        <v>2</v>
      </c>
      <c r="D298" s="406" t="s">
        <v>889</v>
      </c>
      <c r="E298" s="626"/>
      <c r="F298" s="342">
        <f t="shared" si="13"/>
        <v>0</v>
      </c>
    </row>
    <row r="299" spans="1:6" ht="15">
      <c r="A299" s="339">
        <v>263</v>
      </c>
      <c r="B299" s="330" t="s">
        <v>1122</v>
      </c>
      <c r="C299" s="430">
        <v>5</v>
      </c>
      <c r="D299" s="406" t="s">
        <v>164</v>
      </c>
      <c r="E299" s="626"/>
      <c r="F299" s="342">
        <f t="shared" si="13"/>
        <v>0</v>
      </c>
    </row>
    <row r="300" spans="1:6" ht="15">
      <c r="A300" s="341">
        <v>264</v>
      </c>
      <c r="B300" s="330" t="s">
        <v>1123</v>
      </c>
      <c r="C300" s="430">
        <v>5</v>
      </c>
      <c r="D300" s="406" t="s">
        <v>164</v>
      </c>
      <c r="E300" s="626"/>
      <c r="F300" s="342">
        <f t="shared" si="13"/>
        <v>0</v>
      </c>
    </row>
    <row r="301" spans="1:6" ht="15">
      <c r="A301" s="339">
        <v>265</v>
      </c>
      <c r="B301" s="296" t="s">
        <v>1197</v>
      </c>
      <c r="C301" s="430">
        <v>1</v>
      </c>
      <c r="D301" s="406" t="s">
        <v>889</v>
      </c>
      <c r="E301" s="626"/>
      <c r="F301" s="342">
        <f t="shared" si="13"/>
        <v>0</v>
      </c>
    </row>
    <row r="302" spans="1:6" ht="15">
      <c r="A302" s="341">
        <v>266</v>
      </c>
      <c r="B302" s="296" t="s">
        <v>1198</v>
      </c>
      <c r="C302" s="405">
        <v>1</v>
      </c>
      <c r="D302" s="406" t="s">
        <v>889</v>
      </c>
      <c r="E302" s="626"/>
      <c r="F302" s="342">
        <f t="shared" si="13"/>
        <v>0</v>
      </c>
    </row>
    <row r="303" spans="1:6" ht="15">
      <c r="A303" s="339">
        <v>267</v>
      </c>
      <c r="B303" s="308" t="s">
        <v>1199</v>
      </c>
      <c r="C303" s="405">
        <v>1</v>
      </c>
      <c r="D303" s="406" t="s">
        <v>889</v>
      </c>
      <c r="E303" s="626"/>
      <c r="F303" s="342">
        <f t="shared" si="13"/>
        <v>0</v>
      </c>
    </row>
    <row r="304" spans="1:6" ht="15">
      <c r="A304" s="341">
        <v>268</v>
      </c>
      <c r="B304" s="308" t="s">
        <v>1200</v>
      </c>
      <c r="C304" s="405">
        <v>30</v>
      </c>
      <c r="D304" s="406" t="s">
        <v>101</v>
      </c>
      <c r="E304" s="626"/>
      <c r="F304" s="342">
        <f t="shared" si="13"/>
        <v>0</v>
      </c>
    </row>
    <row r="305" spans="1:6" ht="15.75" thickBot="1">
      <c r="A305" s="339">
        <v>269</v>
      </c>
      <c r="B305" s="331" t="s">
        <v>1201</v>
      </c>
      <c r="C305" s="407">
        <v>1</v>
      </c>
      <c r="D305" s="408" t="s">
        <v>889</v>
      </c>
      <c r="E305" s="641"/>
      <c r="F305" s="344">
        <f t="shared" si="13"/>
        <v>0</v>
      </c>
    </row>
    <row r="306" spans="1:6" ht="18" thickBot="1">
      <c r="A306" s="301"/>
      <c r="B306" s="338" t="s">
        <v>1202</v>
      </c>
      <c r="C306" s="338"/>
      <c r="D306" s="338"/>
      <c r="E306" s="629"/>
      <c r="F306" s="303"/>
    </row>
    <row r="307" spans="1:6" ht="30.75" thickBot="1">
      <c r="A307" s="400">
        <v>270</v>
      </c>
      <c r="B307" s="401" t="s">
        <v>1203</v>
      </c>
      <c r="C307" s="431">
        <v>1</v>
      </c>
      <c r="D307" s="432" t="s">
        <v>889</v>
      </c>
      <c r="E307" s="649"/>
      <c r="F307" s="402">
        <f t="shared" si="13"/>
        <v>0</v>
      </c>
    </row>
    <row r="308" spans="1:6" ht="13.5" thickBot="1">
      <c r="A308" s="713" t="s">
        <v>1204</v>
      </c>
      <c r="B308" s="713"/>
      <c r="C308" s="713"/>
      <c r="D308" s="713"/>
      <c r="E308" s="713"/>
      <c r="F308" s="713"/>
    </row>
    <row r="309" spans="1:6" ht="13.5" thickBot="1">
      <c r="A309" s="714"/>
      <c r="B309" s="714"/>
      <c r="C309" s="714"/>
      <c r="D309" s="714"/>
      <c r="E309" s="714"/>
      <c r="F309" s="714"/>
    </row>
  </sheetData>
  <sheetProtection algorithmName="SHA-512" hashValue="o0CEq+smf1bUUHIofG4lg+Fw8v9nOBkR1wgxSO5xg9GYhJeANPcfsNXlkZoLvW+RY9RgpiHoiaOKetm2S7R5Vw==" saltValue="q4qtJmAcZGqeQRYXBEYaVg==" spinCount="100000" sheet="1" objects="1" scenarios="1"/>
  <mergeCells count="14">
    <mergeCell ref="C5:D5"/>
    <mergeCell ref="E5:F5"/>
    <mergeCell ref="A1:F1"/>
    <mergeCell ref="B2:D2"/>
    <mergeCell ref="B3:D3"/>
    <mergeCell ref="C4:D4"/>
    <mergeCell ref="E4:F4"/>
    <mergeCell ref="A308:F309"/>
    <mergeCell ref="C6:D6"/>
    <mergeCell ref="E6:F6"/>
    <mergeCell ref="C7:D7"/>
    <mergeCell ref="E7:F7"/>
    <mergeCell ref="A9:F9"/>
    <mergeCell ref="B11:F11"/>
  </mergeCells>
  <printOptions/>
  <pageMargins left="0.34041666666666665" right="0.4275" top="0.787401575" bottom="0.787401575" header="0.3" footer="0.3"/>
  <pageSetup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82"/>
  <sheetViews>
    <sheetView showGridLines="0" showZeros="0" zoomScaleSheetLayoutView="100" workbookViewId="0" topLeftCell="A1">
      <selection activeCell="F9" sqref="F9"/>
    </sheetView>
  </sheetViews>
  <sheetFormatPr defaultColWidth="9.00390625" defaultRowHeight="12.75"/>
  <cols>
    <col min="1" max="1" width="4.375" style="213" customWidth="1"/>
    <col min="2" max="2" width="11.625" style="213" customWidth="1"/>
    <col min="3" max="3" width="40.375" style="213" customWidth="1"/>
    <col min="4" max="4" width="5.625" style="213" customWidth="1"/>
    <col min="5" max="5" width="8.625" style="223" customWidth="1"/>
    <col min="6" max="6" width="9.875" style="213" customWidth="1"/>
    <col min="7" max="7" width="13.875" style="213" customWidth="1"/>
    <col min="8" max="8" width="11.75390625" style="213" hidden="1" customWidth="1"/>
    <col min="9" max="9" width="11.625" style="213" hidden="1" customWidth="1"/>
    <col min="10" max="10" width="11.00390625" style="213" hidden="1" customWidth="1"/>
    <col min="11" max="11" width="10.375" style="213" hidden="1" customWidth="1"/>
    <col min="12" max="12" width="75.375" style="213" customWidth="1"/>
    <col min="13" max="13" width="45.25390625" style="213" customWidth="1"/>
    <col min="14" max="16384" width="9.125" style="213" customWidth="1"/>
  </cols>
  <sheetData>
    <row r="1" spans="1:7" ht="15.75">
      <c r="A1" s="708" t="s">
        <v>860</v>
      </c>
      <c r="B1" s="708"/>
      <c r="C1" s="708"/>
      <c r="D1" s="708"/>
      <c r="E1" s="708"/>
      <c r="F1" s="708"/>
      <c r="G1" s="708"/>
    </row>
    <row r="2" spans="2:7" ht="14.25" customHeight="1" thickBot="1">
      <c r="B2" s="214"/>
      <c r="C2" s="215"/>
      <c r="D2" s="215"/>
      <c r="E2" s="216"/>
      <c r="F2" s="215"/>
      <c r="G2" s="215"/>
    </row>
    <row r="3" spans="1:7" ht="13.5" thickTop="1">
      <c r="A3" s="699" t="s">
        <v>2</v>
      </c>
      <c r="B3" s="700"/>
      <c r="C3" s="167" t="s">
        <v>105</v>
      </c>
      <c r="D3" s="217"/>
      <c r="E3" s="218" t="s">
        <v>86</v>
      </c>
      <c r="F3" s="219" t="str">
        <f>'SO 02 1 Rek'!H1</f>
        <v>1</v>
      </c>
      <c r="G3" s="220"/>
    </row>
    <row r="4" spans="1:7" ht="13.5" thickBot="1">
      <c r="A4" s="709" t="s">
        <v>77</v>
      </c>
      <c r="B4" s="702"/>
      <c r="C4" s="173" t="s">
        <v>120</v>
      </c>
      <c r="D4" s="221"/>
      <c r="E4" s="710" t="str">
        <f>'SO 02 1 Rek'!G2</f>
        <v>Domovní plynovod</v>
      </c>
      <c r="F4" s="711"/>
      <c r="G4" s="712"/>
    </row>
    <row r="5" spans="1:7" ht="13.5" thickTop="1">
      <c r="A5" s="222"/>
      <c r="G5" s="224"/>
    </row>
    <row r="6" spans="1:11" ht="27" customHeight="1">
      <c r="A6" s="225" t="s">
        <v>87</v>
      </c>
      <c r="B6" s="226" t="s">
        <v>88</v>
      </c>
      <c r="C6" s="226" t="s">
        <v>89</v>
      </c>
      <c r="D6" s="226" t="s">
        <v>90</v>
      </c>
      <c r="E6" s="227" t="s">
        <v>91</v>
      </c>
      <c r="F6" s="226" t="s">
        <v>92</v>
      </c>
      <c r="G6" s="228" t="s">
        <v>93</v>
      </c>
      <c r="H6" s="229" t="s">
        <v>94</v>
      </c>
      <c r="I6" s="229" t="s">
        <v>95</v>
      </c>
      <c r="J6" s="229" t="s">
        <v>96</v>
      </c>
      <c r="K6" s="229" t="s">
        <v>97</v>
      </c>
    </row>
    <row r="7" spans="1:15" ht="12.75">
      <c r="A7" s="230" t="s">
        <v>98</v>
      </c>
      <c r="B7" s="231" t="s">
        <v>121</v>
      </c>
      <c r="C7" s="232" t="s">
        <v>122</v>
      </c>
      <c r="D7" s="233"/>
      <c r="E7" s="234"/>
      <c r="F7" s="234"/>
      <c r="G7" s="235"/>
      <c r="H7" s="236"/>
      <c r="I7" s="237"/>
      <c r="J7" s="238"/>
      <c r="K7" s="239"/>
      <c r="O7" s="240">
        <v>1</v>
      </c>
    </row>
    <row r="8" spans="1:80" ht="12.75">
      <c r="A8" s="241">
        <v>1</v>
      </c>
      <c r="B8" s="242" t="s">
        <v>124</v>
      </c>
      <c r="C8" s="243" t="s">
        <v>125</v>
      </c>
      <c r="D8" s="244" t="s">
        <v>114</v>
      </c>
      <c r="E8" s="245">
        <v>1</v>
      </c>
      <c r="F8" s="245">
        <f>SUM('SO 02 1 Pol Plyn'!B5)</f>
        <v>0</v>
      </c>
      <c r="G8" s="246">
        <f>E8*F8</f>
        <v>0</v>
      </c>
      <c r="H8" s="247">
        <v>0</v>
      </c>
      <c r="I8" s="248">
        <f>E8*H8</f>
        <v>0</v>
      </c>
      <c r="J8" s="247"/>
      <c r="K8" s="248">
        <f>E8*J8</f>
        <v>0</v>
      </c>
      <c r="O8" s="240">
        <v>2</v>
      </c>
      <c r="AA8" s="213">
        <v>12</v>
      </c>
      <c r="AB8" s="213">
        <v>0</v>
      </c>
      <c r="AC8" s="213">
        <v>1</v>
      </c>
      <c r="AZ8" s="213">
        <v>2</v>
      </c>
      <c r="BA8" s="213">
        <f>IF(AZ8=1,G8,0)</f>
        <v>0</v>
      </c>
      <c r="BB8" s="213">
        <f>IF(AZ8=2,G8,0)</f>
        <v>0</v>
      </c>
      <c r="BC8" s="213">
        <f>IF(AZ8=3,G8,0)</f>
        <v>0</v>
      </c>
      <c r="BD8" s="213">
        <f>IF(AZ8=4,G8,0)</f>
        <v>0</v>
      </c>
      <c r="BE8" s="213">
        <f>IF(AZ8=5,G8,0)</f>
        <v>0</v>
      </c>
      <c r="CA8" s="240">
        <v>12</v>
      </c>
      <c r="CB8" s="240">
        <v>0</v>
      </c>
    </row>
    <row r="9" spans="1:57" ht="12.75">
      <c r="A9" s="257"/>
      <c r="B9" s="258" t="s">
        <v>102</v>
      </c>
      <c r="C9" s="259" t="s">
        <v>123</v>
      </c>
      <c r="D9" s="260"/>
      <c r="E9" s="261"/>
      <c r="F9" s="262"/>
      <c r="G9" s="263">
        <f>SUM(G7:G8)</f>
        <v>0</v>
      </c>
      <c r="H9" s="264"/>
      <c r="I9" s="265">
        <f>SUM(I7:I8)</f>
        <v>0</v>
      </c>
      <c r="J9" s="264"/>
      <c r="K9" s="265">
        <f>SUM(K7:K8)</f>
        <v>0</v>
      </c>
      <c r="O9" s="240">
        <v>4</v>
      </c>
      <c r="BA9" s="266">
        <f>SUM(BA7:BA8)</f>
        <v>0</v>
      </c>
      <c r="BB9" s="266">
        <f>SUM(BB7:BB8)</f>
        <v>0</v>
      </c>
      <c r="BC9" s="266">
        <f>SUM(BC7:BC8)</f>
        <v>0</v>
      </c>
      <c r="BD9" s="266">
        <f>SUM(BD7:BD8)</f>
        <v>0</v>
      </c>
      <c r="BE9" s="266">
        <f>SUM(BE7:BE8)</f>
        <v>0</v>
      </c>
    </row>
    <row r="10" ht="12.75">
      <c r="E10" s="213"/>
    </row>
    <row r="11" ht="12.75">
      <c r="E11" s="213"/>
    </row>
    <row r="12" ht="12.75">
      <c r="E12" s="213"/>
    </row>
    <row r="13" ht="12.75">
      <c r="E13" s="213"/>
    </row>
    <row r="14" ht="12.75">
      <c r="E14" s="213"/>
    </row>
    <row r="15" ht="12.75">
      <c r="E15" s="213"/>
    </row>
    <row r="16" ht="12.75">
      <c r="E16" s="213"/>
    </row>
    <row r="17" ht="12.75">
      <c r="E17" s="213"/>
    </row>
    <row r="18" ht="12.75">
      <c r="E18" s="213"/>
    </row>
    <row r="19" ht="12.75">
      <c r="E19" s="213"/>
    </row>
    <row r="20" ht="12.75">
      <c r="E20" s="213"/>
    </row>
    <row r="21" ht="12.75">
      <c r="E21" s="213"/>
    </row>
    <row r="22" ht="12.75">
      <c r="E22" s="213"/>
    </row>
    <row r="23" ht="12.75">
      <c r="E23" s="213"/>
    </row>
    <row r="24" ht="12.75">
      <c r="E24" s="213"/>
    </row>
    <row r="25" ht="12.75">
      <c r="E25" s="213"/>
    </row>
    <row r="26" ht="12.75">
      <c r="E26" s="213"/>
    </row>
    <row r="27" ht="12.75">
      <c r="E27" s="213"/>
    </row>
    <row r="28" ht="12.75">
      <c r="E28" s="213"/>
    </row>
    <row r="29" ht="12.75">
      <c r="E29" s="213"/>
    </row>
    <row r="30" ht="12.75">
      <c r="E30" s="213"/>
    </row>
    <row r="31" ht="12.75">
      <c r="E31" s="213"/>
    </row>
    <row r="32" ht="12.75">
      <c r="E32" s="213"/>
    </row>
    <row r="33" spans="1:7" ht="12.75">
      <c r="A33" s="256"/>
      <c r="B33" s="256"/>
      <c r="C33" s="256"/>
      <c r="D33" s="256"/>
      <c r="E33" s="256"/>
      <c r="F33" s="256"/>
      <c r="G33" s="256"/>
    </row>
    <row r="34" spans="1:7" ht="12.75">
      <c r="A34" s="256"/>
      <c r="B34" s="256"/>
      <c r="C34" s="256"/>
      <c r="D34" s="256"/>
      <c r="E34" s="256"/>
      <c r="F34" s="256"/>
      <c r="G34" s="256"/>
    </row>
    <row r="35" spans="1:7" ht="12.75">
      <c r="A35" s="256"/>
      <c r="B35" s="256"/>
      <c r="C35" s="256"/>
      <c r="D35" s="256"/>
      <c r="E35" s="256"/>
      <c r="F35" s="256"/>
      <c r="G35" s="256"/>
    </row>
    <row r="36" spans="1:7" ht="12.75">
      <c r="A36" s="256"/>
      <c r="B36" s="256"/>
      <c r="C36" s="256"/>
      <c r="D36" s="256"/>
      <c r="E36" s="256"/>
      <c r="F36" s="256"/>
      <c r="G36" s="256"/>
    </row>
    <row r="37" ht="12.75">
      <c r="E37" s="213"/>
    </row>
    <row r="38" ht="12.75">
      <c r="E38" s="213"/>
    </row>
    <row r="39" ht="12.75">
      <c r="E39" s="213"/>
    </row>
    <row r="40" ht="12.75">
      <c r="E40" s="213"/>
    </row>
    <row r="41" ht="12.75">
      <c r="E41" s="213"/>
    </row>
    <row r="42" ht="12.75">
      <c r="E42" s="213"/>
    </row>
    <row r="43" ht="12.75">
      <c r="E43" s="213"/>
    </row>
    <row r="44" ht="12.75">
      <c r="E44" s="213"/>
    </row>
    <row r="45" ht="12.75">
      <c r="E45" s="213"/>
    </row>
    <row r="46" ht="12.75">
      <c r="E46" s="213"/>
    </row>
    <row r="47" ht="12.75">
      <c r="E47" s="213"/>
    </row>
    <row r="48" ht="12.75">
      <c r="E48" s="213"/>
    </row>
    <row r="49" ht="12.75">
      <c r="E49" s="213"/>
    </row>
    <row r="50" ht="12.75">
      <c r="E50" s="213"/>
    </row>
    <row r="51" ht="12.75">
      <c r="E51" s="213"/>
    </row>
    <row r="52" ht="12.75">
      <c r="E52" s="213"/>
    </row>
    <row r="53" ht="12.75">
      <c r="E53" s="213"/>
    </row>
    <row r="54" ht="12.75">
      <c r="E54" s="213"/>
    </row>
    <row r="55" ht="12.75">
      <c r="E55" s="213"/>
    </row>
    <row r="56" ht="12.75">
      <c r="E56" s="213"/>
    </row>
    <row r="57" ht="12.75">
      <c r="E57" s="213"/>
    </row>
    <row r="58" ht="12.75">
      <c r="E58" s="213"/>
    </row>
    <row r="59" ht="12.75">
      <c r="E59" s="213"/>
    </row>
    <row r="60" ht="12.75">
      <c r="E60" s="213"/>
    </row>
    <row r="61" ht="12.75">
      <c r="E61" s="213"/>
    </row>
    <row r="62" ht="12.75">
      <c r="E62" s="213"/>
    </row>
    <row r="63" ht="12.75">
      <c r="E63" s="213"/>
    </row>
    <row r="64" ht="12.75">
      <c r="E64" s="213"/>
    </row>
    <row r="65" ht="12.75">
      <c r="E65" s="213"/>
    </row>
    <row r="66" ht="12.75">
      <c r="E66" s="213"/>
    </row>
    <row r="67" ht="12.75">
      <c r="E67" s="213"/>
    </row>
    <row r="68" spans="1:2" ht="12.75">
      <c r="A68" s="267"/>
      <c r="B68" s="267"/>
    </row>
    <row r="69" spans="1:7" ht="12.75">
      <c r="A69" s="256"/>
      <c r="B69" s="256"/>
      <c r="C69" s="268"/>
      <c r="D69" s="268"/>
      <c r="E69" s="269"/>
      <c r="F69" s="268"/>
      <c r="G69" s="270"/>
    </row>
    <row r="70" spans="1:7" ht="12.75">
      <c r="A70" s="271"/>
      <c r="B70" s="271"/>
      <c r="C70" s="256"/>
      <c r="D70" s="256"/>
      <c r="E70" s="272"/>
      <c r="F70" s="256"/>
      <c r="G70" s="256"/>
    </row>
    <row r="71" spans="1:7" ht="12.75">
      <c r="A71" s="256"/>
      <c r="B71" s="256"/>
      <c r="C71" s="256"/>
      <c r="D71" s="256"/>
      <c r="E71" s="272"/>
      <c r="F71" s="256"/>
      <c r="G71" s="256"/>
    </row>
    <row r="72" spans="1:7" ht="12.75">
      <c r="A72" s="256"/>
      <c r="B72" s="256"/>
      <c r="C72" s="256"/>
      <c r="D72" s="256"/>
      <c r="E72" s="272"/>
      <c r="F72" s="256"/>
      <c r="G72" s="256"/>
    </row>
    <row r="73" spans="1:7" ht="12.75">
      <c r="A73" s="256"/>
      <c r="B73" s="256"/>
      <c r="C73" s="256"/>
      <c r="D73" s="256"/>
      <c r="E73" s="272"/>
      <c r="F73" s="256"/>
      <c r="G73" s="256"/>
    </row>
    <row r="74" spans="1:7" ht="12.75">
      <c r="A74" s="256"/>
      <c r="B74" s="256"/>
      <c r="C74" s="256"/>
      <c r="D74" s="256"/>
      <c r="E74" s="272"/>
      <c r="F74" s="256"/>
      <c r="G74" s="256"/>
    </row>
    <row r="75" spans="1:7" ht="12.75">
      <c r="A75" s="256"/>
      <c r="B75" s="256"/>
      <c r="C75" s="256"/>
      <c r="D75" s="256"/>
      <c r="E75" s="272"/>
      <c r="F75" s="256"/>
      <c r="G75" s="256"/>
    </row>
    <row r="76" spans="1:7" ht="12.75">
      <c r="A76" s="256"/>
      <c r="B76" s="256"/>
      <c r="C76" s="256"/>
      <c r="D76" s="256"/>
      <c r="E76" s="272"/>
      <c r="F76" s="256"/>
      <c r="G76" s="256"/>
    </row>
    <row r="77" spans="1:7" ht="12.75">
      <c r="A77" s="256"/>
      <c r="B77" s="256"/>
      <c r="C77" s="256"/>
      <c r="D77" s="256"/>
      <c r="E77" s="272"/>
      <c r="F77" s="256"/>
      <c r="G77" s="256"/>
    </row>
    <row r="78" spans="1:7" ht="12.75">
      <c r="A78" s="256"/>
      <c r="B78" s="256"/>
      <c r="C78" s="256"/>
      <c r="D78" s="256"/>
      <c r="E78" s="272"/>
      <c r="F78" s="256"/>
      <c r="G78" s="256"/>
    </row>
    <row r="79" spans="1:7" ht="12.75">
      <c r="A79" s="256"/>
      <c r="B79" s="256"/>
      <c r="C79" s="256"/>
      <c r="D79" s="256"/>
      <c r="E79" s="272"/>
      <c r="F79" s="256"/>
      <c r="G79" s="256"/>
    </row>
    <row r="80" spans="1:7" ht="12.75">
      <c r="A80" s="256"/>
      <c r="B80" s="256"/>
      <c r="C80" s="256"/>
      <c r="D80" s="256"/>
      <c r="E80" s="272"/>
      <c r="F80" s="256"/>
      <c r="G80" s="256"/>
    </row>
    <row r="81" spans="1:7" ht="12.75">
      <c r="A81" s="256"/>
      <c r="B81" s="256"/>
      <c r="C81" s="256"/>
      <c r="D81" s="256"/>
      <c r="E81" s="272"/>
      <c r="F81" s="256"/>
      <c r="G81" s="256"/>
    </row>
    <row r="82" spans="1:7" ht="12.75">
      <c r="A82" s="256"/>
      <c r="B82" s="256"/>
      <c r="C82" s="256"/>
      <c r="D82" s="256"/>
      <c r="E82" s="272"/>
      <c r="F82" s="256"/>
      <c r="G82" s="256"/>
    </row>
  </sheetData>
  <sheetProtection algorithmName="SHA-512" hashValue="TDgW0FDEo3hmPqgNIU0uSTrZMLH/kree+dcQ+iJkPTtjYjtQKK2pTokLuObZTQaynL9OLKJC+r9BvCctxz/YDw==" saltValue="BPvyPID9SKdP5P549b3ctw==" spinCount="100000" sheet="1" objects="1" scenarios="1"/>
  <mergeCells count="4">
    <mergeCell ref="A1:G1"/>
    <mergeCell ref="A3:B3"/>
    <mergeCell ref="A4:B4"/>
    <mergeCell ref="E4:G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51"/>
  <sheetViews>
    <sheetView workbookViewId="0" topLeftCell="A22"/>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74" t="s">
        <v>32</v>
      </c>
      <c r="B1" s="75"/>
      <c r="C1" s="75"/>
      <c r="D1" s="75"/>
      <c r="E1" s="75"/>
      <c r="F1" s="75"/>
      <c r="G1" s="75"/>
    </row>
    <row r="2" spans="1:7" ht="12.75" customHeight="1">
      <c r="A2" s="76" t="s">
        <v>33</v>
      </c>
      <c r="B2" s="77"/>
      <c r="C2" s="78" t="s">
        <v>99</v>
      </c>
      <c r="D2" s="78" t="s">
        <v>128</v>
      </c>
      <c r="E2" s="79"/>
      <c r="F2" s="80" t="s">
        <v>34</v>
      </c>
      <c r="G2" s="81"/>
    </row>
    <row r="3" spans="1:7" ht="3" customHeight="1" hidden="1">
      <c r="A3" s="82"/>
      <c r="B3" s="83"/>
      <c r="C3" s="84"/>
      <c r="D3" s="84"/>
      <c r="E3" s="85"/>
      <c r="F3" s="86"/>
      <c r="G3" s="87"/>
    </row>
    <row r="4" spans="1:7" ht="12" customHeight="1">
      <c r="A4" s="88" t="s">
        <v>35</v>
      </c>
      <c r="B4" s="83"/>
      <c r="C4" s="84"/>
      <c r="D4" s="84"/>
      <c r="E4" s="85"/>
      <c r="F4" s="86" t="s">
        <v>36</v>
      </c>
      <c r="G4" s="89"/>
    </row>
    <row r="5" spans="1:7" ht="12.95" customHeight="1">
      <c r="A5" s="90" t="s">
        <v>127</v>
      </c>
      <c r="B5" s="91"/>
      <c r="C5" s="92" t="s">
        <v>128</v>
      </c>
      <c r="D5" s="93"/>
      <c r="E5" s="91"/>
      <c r="F5" s="86" t="s">
        <v>37</v>
      </c>
      <c r="G5" s="87"/>
    </row>
    <row r="6" spans="1:15" ht="12.95" customHeight="1">
      <c r="A6" s="88" t="s">
        <v>38</v>
      </c>
      <c r="B6" s="83"/>
      <c r="C6" s="84"/>
      <c r="D6" s="84"/>
      <c r="E6" s="85"/>
      <c r="F6" s="94" t="s">
        <v>39</v>
      </c>
      <c r="G6" s="95">
        <v>0</v>
      </c>
      <c r="O6" s="96"/>
    </row>
    <row r="7" spans="1:7" ht="12.95" customHeight="1">
      <c r="A7" s="97" t="s">
        <v>103</v>
      </c>
      <c r="B7" s="98"/>
      <c r="C7" s="99" t="s">
        <v>104</v>
      </c>
      <c r="D7" s="100"/>
      <c r="E7" s="100"/>
      <c r="F7" s="101" t="s">
        <v>40</v>
      </c>
      <c r="G7" s="95">
        <f>IF(G6=0,,ROUND((F30+F32)/G6,1))</f>
        <v>0</v>
      </c>
    </row>
    <row r="8" spans="1:9" ht="12.75">
      <c r="A8" s="102" t="s">
        <v>41</v>
      </c>
      <c r="B8" s="86"/>
      <c r="C8" s="690" t="s">
        <v>116</v>
      </c>
      <c r="D8" s="690"/>
      <c r="E8" s="691"/>
      <c r="F8" s="103" t="s">
        <v>42</v>
      </c>
      <c r="G8" s="104"/>
      <c r="H8" s="105"/>
      <c r="I8" s="106"/>
    </row>
    <row r="9" spans="1:8" ht="12.75">
      <c r="A9" s="102" t="s">
        <v>43</v>
      </c>
      <c r="B9" s="86"/>
      <c r="C9" s="690"/>
      <c r="D9" s="690"/>
      <c r="E9" s="691"/>
      <c r="F9" s="86"/>
      <c r="G9" s="107"/>
      <c r="H9" s="108"/>
    </row>
    <row r="10" spans="1:8" ht="12.75">
      <c r="A10" s="102" t="s">
        <v>44</v>
      </c>
      <c r="B10" s="86"/>
      <c r="C10" s="690" t="s">
        <v>115</v>
      </c>
      <c r="D10" s="690"/>
      <c r="E10" s="690"/>
      <c r="F10" s="109"/>
      <c r="G10" s="110"/>
      <c r="H10" s="111"/>
    </row>
    <row r="11" spans="1:57" ht="13.5" customHeight="1">
      <c r="A11" s="102" t="s">
        <v>45</v>
      </c>
      <c r="B11" s="86"/>
      <c r="C11" s="690"/>
      <c r="D11" s="690"/>
      <c r="E11" s="690"/>
      <c r="F11" s="112" t="s">
        <v>46</v>
      </c>
      <c r="G11" s="113"/>
      <c r="H11" s="108"/>
      <c r="BA11" s="114"/>
      <c r="BB11" s="114"/>
      <c r="BC11" s="114"/>
      <c r="BD11" s="114"/>
      <c r="BE11" s="114"/>
    </row>
    <row r="12" spans="1:8" ht="12.75" customHeight="1">
      <c r="A12" s="115" t="s">
        <v>47</v>
      </c>
      <c r="B12" s="83"/>
      <c r="C12" s="692"/>
      <c r="D12" s="692"/>
      <c r="E12" s="692"/>
      <c r="F12" s="116" t="s">
        <v>48</v>
      </c>
      <c r="G12" s="117"/>
      <c r="H12" s="108"/>
    </row>
    <row r="13" spans="1:8" ht="28.5" customHeight="1" thickBot="1">
      <c r="A13" s="118" t="s">
        <v>49</v>
      </c>
      <c r="B13" s="119"/>
      <c r="C13" s="119"/>
      <c r="D13" s="119"/>
      <c r="E13" s="120"/>
      <c r="F13" s="120"/>
      <c r="G13" s="121"/>
      <c r="H13" s="108"/>
    </row>
    <row r="14" spans="1:7" ht="17.25" customHeight="1" thickBot="1">
      <c r="A14" s="122" t="s">
        <v>50</v>
      </c>
      <c r="B14" s="123"/>
      <c r="C14" s="124"/>
      <c r="D14" s="125" t="s">
        <v>51</v>
      </c>
      <c r="E14" s="126"/>
      <c r="F14" s="126"/>
      <c r="G14" s="124"/>
    </row>
    <row r="15" spans="1:7" ht="15.95" customHeight="1">
      <c r="A15" s="127"/>
      <c r="B15" s="128" t="s">
        <v>52</v>
      </c>
      <c r="C15" s="129">
        <f>'SO 03 1 Rek'!E8</f>
        <v>0</v>
      </c>
      <c r="D15" s="130">
        <f>'SO 03 1 Rek'!A16</f>
        <v>0</v>
      </c>
      <c r="E15" s="131"/>
      <c r="F15" s="132"/>
      <c r="G15" s="129">
        <f>'SO 03 1 Rek'!I16</f>
        <v>0</v>
      </c>
    </row>
    <row r="16" spans="1:7" ht="15.95" customHeight="1">
      <c r="A16" s="127" t="s">
        <v>53</v>
      </c>
      <c r="B16" s="128" t="s">
        <v>54</v>
      </c>
      <c r="C16" s="129">
        <f>'SO 03 1 Rek'!F8</f>
        <v>0</v>
      </c>
      <c r="D16" s="82"/>
      <c r="E16" s="133"/>
      <c r="F16" s="134"/>
      <c r="G16" s="129"/>
    </row>
    <row r="17" spans="1:7" ht="15.95" customHeight="1">
      <c r="A17" s="127" t="s">
        <v>55</v>
      </c>
      <c r="B17" s="128" t="s">
        <v>56</v>
      </c>
      <c r="C17" s="129">
        <f>'SO 03 1 Rek'!H8</f>
        <v>0</v>
      </c>
      <c r="D17" s="82"/>
      <c r="E17" s="133"/>
      <c r="F17" s="134"/>
      <c r="G17" s="129"/>
    </row>
    <row r="18" spans="1:7" ht="15.95" customHeight="1">
      <c r="A18" s="135" t="s">
        <v>57</v>
      </c>
      <c r="B18" s="136" t="s">
        <v>58</v>
      </c>
      <c r="C18" s="129">
        <f>'SO 03 1 Rek'!G8</f>
        <v>0</v>
      </c>
      <c r="D18" s="82"/>
      <c r="E18" s="133"/>
      <c r="F18" s="134"/>
      <c r="G18" s="129"/>
    </row>
    <row r="19" spans="1:7" ht="15.95" customHeight="1">
      <c r="A19" s="137" t="s">
        <v>59</v>
      </c>
      <c r="B19" s="128"/>
      <c r="C19" s="129">
        <f>SUM(C15:C18)</f>
        <v>0</v>
      </c>
      <c r="D19" s="82"/>
      <c r="E19" s="133"/>
      <c r="F19" s="134"/>
      <c r="G19" s="129"/>
    </row>
    <row r="20" spans="1:7" ht="15.95" customHeight="1">
      <c r="A20" s="137"/>
      <c r="B20" s="128"/>
      <c r="C20" s="129"/>
      <c r="D20" s="82"/>
      <c r="E20" s="133"/>
      <c r="F20" s="134"/>
      <c r="G20" s="129"/>
    </row>
    <row r="21" spans="1:7" ht="15.95" customHeight="1">
      <c r="A21" s="137" t="s">
        <v>29</v>
      </c>
      <c r="B21" s="128"/>
      <c r="C21" s="129">
        <f>'SO 03 1 Rek'!I8</f>
        <v>0</v>
      </c>
      <c r="D21" s="82"/>
      <c r="E21" s="133"/>
      <c r="F21" s="134"/>
      <c r="G21" s="129"/>
    </row>
    <row r="22" spans="1:7" ht="15.95" customHeight="1">
      <c r="A22" s="138" t="s">
        <v>60</v>
      </c>
      <c r="B22" s="108"/>
      <c r="C22" s="129">
        <f>C19+C21</f>
        <v>0</v>
      </c>
      <c r="D22" s="82" t="s">
        <v>61</v>
      </c>
      <c r="E22" s="133"/>
      <c r="F22" s="134"/>
      <c r="G22" s="129">
        <f>G23-SUM(G15:G21)</f>
        <v>0</v>
      </c>
    </row>
    <row r="23" spans="1:7" ht="15.95" customHeight="1" thickBot="1">
      <c r="A23" s="688" t="s">
        <v>62</v>
      </c>
      <c r="B23" s="689"/>
      <c r="C23" s="139">
        <f>C22+G23</f>
        <v>0</v>
      </c>
      <c r="D23" s="140" t="s">
        <v>63</v>
      </c>
      <c r="E23" s="141"/>
      <c r="F23" s="142"/>
      <c r="G23" s="129">
        <f>'SO 03 1 Rek'!H14</f>
        <v>0</v>
      </c>
    </row>
    <row r="24" spans="1:7" ht="12.75">
      <c r="A24" s="143" t="s">
        <v>64</v>
      </c>
      <c r="B24" s="144"/>
      <c r="C24" s="145"/>
      <c r="D24" s="144" t="s">
        <v>65</v>
      </c>
      <c r="E24" s="144"/>
      <c r="F24" s="146" t="s">
        <v>66</v>
      </c>
      <c r="G24" s="147"/>
    </row>
    <row r="25" spans="1:7" ht="12.75">
      <c r="A25" s="138" t="s">
        <v>67</v>
      </c>
      <c r="B25" s="108"/>
      <c r="C25" s="148"/>
      <c r="D25" s="108" t="s">
        <v>67</v>
      </c>
      <c r="F25" s="149" t="s">
        <v>67</v>
      </c>
      <c r="G25" s="150"/>
    </row>
    <row r="26" spans="1:7" ht="37.5" customHeight="1">
      <c r="A26" s="138" t="s">
        <v>68</v>
      </c>
      <c r="B26" s="151"/>
      <c r="C26" s="148"/>
      <c r="D26" s="108" t="s">
        <v>68</v>
      </c>
      <c r="F26" s="149" t="s">
        <v>68</v>
      </c>
      <c r="G26" s="150"/>
    </row>
    <row r="27" spans="1:7" ht="12.75">
      <c r="A27" s="138"/>
      <c r="B27" s="152"/>
      <c r="C27" s="148"/>
      <c r="D27" s="108"/>
      <c r="F27" s="149"/>
      <c r="G27" s="150"/>
    </row>
    <row r="28" spans="1:7" ht="12.75">
      <c r="A28" s="138" t="s">
        <v>69</v>
      </c>
      <c r="B28" s="108"/>
      <c r="C28" s="148"/>
      <c r="D28" s="149" t="s">
        <v>70</v>
      </c>
      <c r="E28" s="148"/>
      <c r="F28" s="153" t="s">
        <v>70</v>
      </c>
      <c r="G28" s="150"/>
    </row>
    <row r="29" spans="1:7" ht="69" customHeight="1">
      <c r="A29" s="138"/>
      <c r="B29" s="108"/>
      <c r="C29" s="154"/>
      <c r="D29" s="155"/>
      <c r="E29" s="154"/>
      <c r="F29" s="108"/>
      <c r="G29" s="150"/>
    </row>
    <row r="30" spans="1:7" ht="12.75">
      <c r="A30" s="156" t="s">
        <v>11</v>
      </c>
      <c r="B30" s="157"/>
      <c r="C30" s="158">
        <v>21</v>
      </c>
      <c r="D30" s="157" t="s">
        <v>71</v>
      </c>
      <c r="E30" s="159"/>
      <c r="F30" s="694">
        <f>C23-F32</f>
        <v>0</v>
      </c>
      <c r="G30" s="695"/>
    </row>
    <row r="31" spans="1:7" ht="12.75">
      <c r="A31" s="156" t="s">
        <v>72</v>
      </c>
      <c r="B31" s="157"/>
      <c r="C31" s="158">
        <f>C30</f>
        <v>21</v>
      </c>
      <c r="D31" s="157" t="s">
        <v>73</v>
      </c>
      <c r="E31" s="159"/>
      <c r="F31" s="694">
        <f>ROUND(PRODUCT(F30,C31/100),0)</f>
        <v>0</v>
      </c>
      <c r="G31" s="695"/>
    </row>
    <row r="32" spans="1:7" ht="12.75">
      <c r="A32" s="156" t="s">
        <v>11</v>
      </c>
      <c r="B32" s="157"/>
      <c r="C32" s="158">
        <v>0</v>
      </c>
      <c r="D32" s="157" t="s">
        <v>73</v>
      </c>
      <c r="E32" s="159"/>
      <c r="F32" s="694">
        <v>0</v>
      </c>
      <c r="G32" s="695"/>
    </row>
    <row r="33" spans="1:7" ht="12.75">
      <c r="A33" s="156" t="s">
        <v>72</v>
      </c>
      <c r="B33" s="160"/>
      <c r="C33" s="161">
        <f>C32</f>
        <v>0</v>
      </c>
      <c r="D33" s="157" t="s">
        <v>73</v>
      </c>
      <c r="E33" s="134"/>
      <c r="F33" s="694">
        <f>ROUND(PRODUCT(F32,C33/100),0)</f>
        <v>0</v>
      </c>
      <c r="G33" s="695"/>
    </row>
    <row r="34" spans="1:7" s="165" customFormat="1" ht="19.5" customHeight="1" thickBot="1">
      <c r="A34" s="162" t="s">
        <v>74</v>
      </c>
      <c r="B34" s="163"/>
      <c r="C34" s="163"/>
      <c r="D34" s="163"/>
      <c r="E34" s="164"/>
      <c r="F34" s="696">
        <f>ROUND(SUM(F30:F33),0)</f>
        <v>0</v>
      </c>
      <c r="G34" s="697"/>
    </row>
    <row r="36" spans="1:8" ht="12.75">
      <c r="A36" s="2" t="s">
        <v>75</v>
      </c>
      <c r="B36" s="2"/>
      <c r="C36" s="2"/>
      <c r="D36" s="2"/>
      <c r="E36" s="2"/>
      <c r="F36" s="2"/>
      <c r="G36" s="2"/>
      <c r="H36" s="1" t="s">
        <v>1</v>
      </c>
    </row>
    <row r="37" spans="1:8" ht="14.25" customHeight="1">
      <c r="A37" s="2"/>
      <c r="B37" s="698"/>
      <c r="C37" s="698"/>
      <c r="D37" s="698"/>
      <c r="E37" s="698"/>
      <c r="F37" s="698"/>
      <c r="G37" s="698"/>
      <c r="H37" s="1" t="s">
        <v>1</v>
      </c>
    </row>
    <row r="38" spans="1:8" ht="12.75" customHeight="1">
      <c r="A38" s="166"/>
      <c r="B38" s="698"/>
      <c r="C38" s="698"/>
      <c r="D38" s="698"/>
      <c r="E38" s="698"/>
      <c r="F38" s="698"/>
      <c r="G38" s="698"/>
      <c r="H38" s="1" t="s">
        <v>1</v>
      </c>
    </row>
    <row r="39" spans="1:8" ht="12.75">
      <c r="A39" s="166"/>
      <c r="B39" s="698"/>
      <c r="C39" s="698"/>
      <c r="D39" s="698"/>
      <c r="E39" s="698"/>
      <c r="F39" s="698"/>
      <c r="G39" s="698"/>
      <c r="H39" s="1" t="s">
        <v>1</v>
      </c>
    </row>
    <row r="40" spans="1:8" ht="12.75">
      <c r="A40" s="166"/>
      <c r="B40" s="698"/>
      <c r="C40" s="698"/>
      <c r="D40" s="698"/>
      <c r="E40" s="698"/>
      <c r="F40" s="698"/>
      <c r="G40" s="698"/>
      <c r="H40" s="1" t="s">
        <v>1</v>
      </c>
    </row>
    <row r="41" spans="1:8" ht="12.75">
      <c r="A41" s="166"/>
      <c r="B41" s="698"/>
      <c r="C41" s="698"/>
      <c r="D41" s="698"/>
      <c r="E41" s="698"/>
      <c r="F41" s="698"/>
      <c r="G41" s="698"/>
      <c r="H41" s="1" t="s">
        <v>1</v>
      </c>
    </row>
    <row r="42" spans="1:8" ht="12.75">
      <c r="A42" s="166"/>
      <c r="B42" s="698"/>
      <c r="C42" s="698"/>
      <c r="D42" s="698"/>
      <c r="E42" s="698"/>
      <c r="F42" s="698"/>
      <c r="G42" s="698"/>
      <c r="H42" s="1" t="s">
        <v>1</v>
      </c>
    </row>
    <row r="43" spans="1:8" ht="12.75">
      <c r="A43" s="166"/>
      <c r="B43" s="698"/>
      <c r="C43" s="698"/>
      <c r="D43" s="698"/>
      <c r="E43" s="698"/>
      <c r="F43" s="698"/>
      <c r="G43" s="698"/>
      <c r="H43" s="1" t="s">
        <v>1</v>
      </c>
    </row>
    <row r="44" spans="1:8" ht="12.75" customHeight="1">
      <c r="A44" s="166"/>
      <c r="B44" s="698"/>
      <c r="C44" s="698"/>
      <c r="D44" s="698"/>
      <c r="E44" s="698"/>
      <c r="F44" s="698"/>
      <c r="G44" s="698"/>
      <c r="H44" s="1" t="s">
        <v>1</v>
      </c>
    </row>
    <row r="45" spans="1:8" ht="12.75" customHeight="1">
      <c r="A45" s="166"/>
      <c r="B45" s="698"/>
      <c r="C45" s="698"/>
      <c r="D45" s="698"/>
      <c r="E45" s="698"/>
      <c r="F45" s="698"/>
      <c r="G45" s="698"/>
      <c r="H45" s="1" t="s">
        <v>1</v>
      </c>
    </row>
    <row r="46" spans="2:7" ht="12.75">
      <c r="B46" s="693"/>
      <c r="C46" s="693"/>
      <c r="D46" s="693"/>
      <c r="E46" s="693"/>
      <c r="F46" s="693"/>
      <c r="G46" s="693"/>
    </row>
    <row r="47" spans="2:7" ht="12.75">
      <c r="B47" s="693"/>
      <c r="C47" s="693"/>
      <c r="D47" s="693"/>
      <c r="E47" s="693"/>
      <c r="F47" s="693"/>
      <c r="G47" s="693"/>
    </row>
    <row r="48" spans="2:7" ht="12.75">
      <c r="B48" s="693"/>
      <c r="C48" s="693"/>
      <c r="D48" s="693"/>
      <c r="E48" s="693"/>
      <c r="F48" s="693"/>
      <c r="G48" s="693"/>
    </row>
    <row r="49" spans="2:7" ht="12.75">
      <c r="B49" s="693"/>
      <c r="C49" s="693"/>
      <c r="D49" s="693"/>
      <c r="E49" s="693"/>
      <c r="F49" s="693"/>
      <c r="G49" s="693"/>
    </row>
    <row r="50" spans="2:7" ht="12.75">
      <c r="B50" s="693"/>
      <c r="C50" s="693"/>
      <c r="D50" s="693"/>
      <c r="E50" s="693"/>
      <c r="F50" s="693"/>
      <c r="G50" s="693"/>
    </row>
    <row r="51" spans="2:7" ht="12.75">
      <c r="B51" s="693"/>
      <c r="C51" s="693"/>
      <c r="D51" s="693"/>
      <c r="E51" s="693"/>
      <c r="F51" s="693"/>
      <c r="G51" s="693"/>
    </row>
  </sheetData>
  <mergeCells count="18">
    <mergeCell ref="B51:G51"/>
    <mergeCell ref="F30:G30"/>
    <mergeCell ref="F31:G31"/>
    <mergeCell ref="F32:G32"/>
    <mergeCell ref="F33:G33"/>
    <mergeCell ref="F34:G34"/>
    <mergeCell ref="B37:G45"/>
    <mergeCell ref="B46:G46"/>
    <mergeCell ref="B47:G47"/>
    <mergeCell ref="B48:G48"/>
    <mergeCell ref="B49:G49"/>
    <mergeCell ref="B50:G50"/>
    <mergeCell ref="A23:B23"/>
    <mergeCell ref="C8:E8"/>
    <mergeCell ref="C9:E9"/>
    <mergeCell ref="C10:E10"/>
    <mergeCell ref="C11:E11"/>
    <mergeCell ref="C12:E12"/>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Pavel Šafář</dc:creator>
  <cp:keywords/>
  <dc:description/>
  <cp:lastModifiedBy>Brotánek Tomáš - Energy Benefit Centre a.s.</cp:lastModifiedBy>
  <dcterms:created xsi:type="dcterms:W3CDTF">2016-07-12T06:51:58Z</dcterms:created>
  <dcterms:modified xsi:type="dcterms:W3CDTF">2016-08-25T10:55:06Z</dcterms:modified>
  <cp:category/>
  <cp:version/>
  <cp:contentType/>
  <cp:contentStatus/>
</cp:coreProperties>
</file>