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2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<sst xmlns="http://schemas.openxmlformats.org/spreadsheetml/2006/main" count="5067" uniqueCount="971">
  <si>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</si>
  <si>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</si>
  <si>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</si>
  <si>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</si>
  <si>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</si>
  <si>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</si>
  <si>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</si>
  <si>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</si>
  <si>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</si>
  <si>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</si>
  <si>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</si>
  <si>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</si>
  <si>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</si>
  <si>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</si>
  <si>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</si>
  <si>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</si>
  <si>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</si>
  <si>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</si>
  <si>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</si>
  <si>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</si>
  <si>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</si>
  <si>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</si>
  <si>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</si>
  <si>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</si>
  <si>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</si>
  <si>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</si>
  <si>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</si>
  <si>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</si>
  <si>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</si>
  <si>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</si>
  <si>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</si>
  <si>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</si>
  <si>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</si>
  <si>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</si>
  <si>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</si>
  <si>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</si>
  <si>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</si>
  <si>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</si>
  <si>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</si>
  <si>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</si>
  <si>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</si>
  <si>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</si>
  <si>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</si>
  <si>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</si>
  <si>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</si>
  <si>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</si>
  <si>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</si>
  <si>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</si>
  <si>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</si>
  <si>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</si>
  <si>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</si>
  <si>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</si>
  <si>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</si>
  <si>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</si>
  <si>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</si>
  <si>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</si>
  <si>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</si>
  <si>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</si>
  <si>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</si>
  <si>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</si>
  <si>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</si>
  <si>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</si>
  <si>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</si>
  <si>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</si>
  <si>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</si>
  <si>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</si>
  <si>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</si>
  <si>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</si>
  <si>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</si>
  <si>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</si>
  <si>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</si>
  <si>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</si>
  <si>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</si>
  <si>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</si>
  <si>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</si>
  <si>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</si>
  <si>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</si>
  <si>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</si>
  <si>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</si>
  <si>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</si>
  <si>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</si>
  <si>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</si>
  <si>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</si>
  <si>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</si>
  <si>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</si>
  <si>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</si>
  <si>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</si>
  <si>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</si>
  <si>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</si>
  <si>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</si>
  <si>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</si>
  <si>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</si>
  <si>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</si>
  <si>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</si>
  <si>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</si>
  <si>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</si>
  <si>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</si>
  <si>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</si>
  <si>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</si>
  <si>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</si>
  <si>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</si>
  <si>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</si>
  <si>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</si>
  <si>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</si>
  <si>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</si>
  <si>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</si>
  <si>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</si>
  <si>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</si>
  <si>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</si>
  <si>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</si>
  <si>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</si>
  <si>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</si>
  <si>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</si>
  <si>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</si>
  <si>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</si>
  <si>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</si>
  <si>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</si>
  <si>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</si>
  <si>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</si>
  <si>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</si>
  <si>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</si>
  <si>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</si>
  <si>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</si>
  <si>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</si>
  <si>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</si>
  <si>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</si>
  <si>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</si>
  <si>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</si>
  <si>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</si>
  <si>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</si>
  <si>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</si>
  <si>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</si>
  <si>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</si>
  <si>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</si>
  <si>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</si>
  <si>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</si>
  <si>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</si>
  <si>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</si>
  <si>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</si>
  <si>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</si>
  <si>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</si>
  <si>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</si>
  <si>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</si>
  <si>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</si>
  <si>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</si>
  <si>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</si>
  <si>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</si>
  <si>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</si>
  <si>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</si>
  <si>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</si>
  <si>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</si>
  <si>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</si>
  <si>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</si>
  <si>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</si>
  <si>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</si>
  <si>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</si>
  <si>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</si>
  <si>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</si>
  <si>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</si>
  <si>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</si>
  <si>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</si>
  <si>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</si>
  <si>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</si>
  <si>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</si>
  <si>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</si>
  <si>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</si>
  <si>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</si>
  <si>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</si>
  <si>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</si>
  <si>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</si>
  <si>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</si>
  <si>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</si>
  <si>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</si>
  <si>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</si>
  <si>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</si>
  <si>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</si>
  <si>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</si>
  <si>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</si>
  <si>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</si>
  <si>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</si>
  <si>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</si>
  <si>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</si>
  <si>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</si>
  <si>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</si>
  <si>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</si>
  <si>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</si>
  <si>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</si>
  <si>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</si>
  <si>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</si>
  <si>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</si>
  <si>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</si>
  <si>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</si>
  <si>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</si>
  <si>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</si>
  <si>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</si>
  <si>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</si>
  <si>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</si>
  <si>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</si>
  <si>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</si>
  <si>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</si>
  <si>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</si>
  <si>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</si>
  <si>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</si>
  <si>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</si>
  <si>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</si>
  <si>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</si>
  <si>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</si>
  <si>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</si>
  <si>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</si>
  <si>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</si>
  <si>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</si>
  <si>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</si>
  <si>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</si>
  <si>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</si>
  <si>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</si>
  <si>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</si>
  <si>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</si>
  <si>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</si>
  <si>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</si>
  <si>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</si>
  <si>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</si>
  <si>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</si>
  <si>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</si>
  <si>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</si>
  <si>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</si>
  <si>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</si>
  <si>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</si>
  <si>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</si>
  <si>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</si>
  <si>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</si>
  <si>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</si>
  <si>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</si>
  <si>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</si>
  <si>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</si>
  <si>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</si>
  <si>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</si>
  <si>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</si>
  <si>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</si>
  <si>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</si>
  <si>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</si>
  <si>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</si>
  <si>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</si>
  <si>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</si>
  <si>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</si>
  <si>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</si>
  <si>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</si>
  <si>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</si>
  <si>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</si>
  <si>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</si>
  <si>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</si>
  <si>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</si>
  <si>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</si>
  <si>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</si>
  <si>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</si>
  <si>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</si>
  <si>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</si>
  <si>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</si>
  <si>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</si>
  <si>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</si>
  <si>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</si>
  <si>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</si>
  <si>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</si>
  <si>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</si>
  <si>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</si>
  <si>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</si>
  <si>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</si>
  <si>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</si>
  <si>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</si>
  <si>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</si>
  <si>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</si>
  <si>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</si>
  <si>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</si>
  <si>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</si>
  <si>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</si>
  <si>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</si>
  <si>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</si>
  <si>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</si>
  <si>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</si>
  <si>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</si>
  <si>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</si>
  <si>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</si>
  <si>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</si>
  <si>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</si>
  <si>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</si>
  <si>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</si>
  <si>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</si>
  <si>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</si>
  <si>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</si>
  <si>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</si>
  <si>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</si>
  <si>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</si>
  <si>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</si>
  <si>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</si>
  <si>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</si>
  <si>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</si>
  <si>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</si>
  <si>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</si>
  <si>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</si>
  <si>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</si>
  <si>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</si>
  <si>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</si>
  <si>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</si>
  <si>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</si>
  <si>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</si>
  <si>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</si>
  <si>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</si>
  <si>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</si>
  <si>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</si>
  <si>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Poznámka:</t>
  </si>
  <si>
    <t>Objekt</t>
  </si>
  <si>
    <t>IO101</t>
  </si>
  <si>
    <t>IO102.1</t>
  </si>
  <si>
    <t>IO102.2</t>
  </si>
  <si>
    <t>IO102.3</t>
  </si>
  <si>
    <t>IO103.1</t>
  </si>
  <si>
    <t>IO103.2</t>
  </si>
  <si>
    <t>Kód</t>
  </si>
  <si>
    <t>0</t>
  </si>
  <si>
    <t>001VD</t>
  </si>
  <si>
    <t>003VD</t>
  </si>
  <si>
    <t>002VD</t>
  </si>
  <si>
    <t>113109310R00</t>
  </si>
  <si>
    <t>113108415R00</t>
  </si>
  <si>
    <t>113151319R00</t>
  </si>
  <si>
    <t>113202111R00</t>
  </si>
  <si>
    <t>122201103R00</t>
  </si>
  <si>
    <t>132201212R00</t>
  </si>
  <si>
    <t>132201219R00</t>
  </si>
  <si>
    <t>130001101R00</t>
  </si>
  <si>
    <t>151101102R00</t>
  </si>
  <si>
    <t>151101112R00</t>
  </si>
  <si>
    <t>162701105R00</t>
  </si>
  <si>
    <t>162702199R00</t>
  </si>
  <si>
    <t>161101102R00</t>
  </si>
  <si>
    <t>162701109R00</t>
  </si>
  <si>
    <t>175101101RT2</t>
  </si>
  <si>
    <t>174101101R00</t>
  </si>
  <si>
    <t>182303111R00</t>
  </si>
  <si>
    <t>181101102R00</t>
  </si>
  <si>
    <t>211971110R00</t>
  </si>
  <si>
    <t>212810010RAC</t>
  </si>
  <si>
    <t>67352002</t>
  </si>
  <si>
    <t>289971211R00</t>
  </si>
  <si>
    <t>67352006</t>
  </si>
  <si>
    <t>917862111R00</t>
  </si>
  <si>
    <t>59217010</t>
  </si>
  <si>
    <t>59217480</t>
  </si>
  <si>
    <t>59217481</t>
  </si>
  <si>
    <t>919735113R00</t>
  </si>
  <si>
    <t>915721121R00</t>
  </si>
  <si>
    <t>914992001R00</t>
  </si>
  <si>
    <t>914991001R00</t>
  </si>
  <si>
    <t>914993001R00</t>
  </si>
  <si>
    <t>916991191R00</t>
  </si>
  <si>
    <t>914001111R00</t>
  </si>
  <si>
    <t>40445920</t>
  </si>
  <si>
    <t>404459516</t>
  </si>
  <si>
    <t>40445159.A</t>
  </si>
  <si>
    <t>40445050.A</t>
  </si>
  <si>
    <t>40445161.A</t>
  </si>
  <si>
    <t>40444987.A</t>
  </si>
  <si>
    <t>40445032.A</t>
  </si>
  <si>
    <t>40444934.A</t>
  </si>
  <si>
    <t>40445089.A</t>
  </si>
  <si>
    <t>938902202R00</t>
  </si>
  <si>
    <t>564861111R00</t>
  </si>
  <si>
    <t>565161211R00</t>
  </si>
  <si>
    <t>564952111R00</t>
  </si>
  <si>
    <t>564861112RT3</t>
  </si>
  <si>
    <t>565141111R00</t>
  </si>
  <si>
    <t>565161111R00</t>
  </si>
  <si>
    <t>564481111R00</t>
  </si>
  <si>
    <t>577132111R00</t>
  </si>
  <si>
    <t>573211111R00</t>
  </si>
  <si>
    <t>573111111R00</t>
  </si>
  <si>
    <t>871353121R00</t>
  </si>
  <si>
    <t>877353123R00</t>
  </si>
  <si>
    <t>28611264.A</t>
  </si>
  <si>
    <t>28611263.A</t>
  </si>
  <si>
    <t>28651667.A</t>
  </si>
  <si>
    <t>899232111R00</t>
  </si>
  <si>
    <t>895941111R00</t>
  </si>
  <si>
    <t>899203111RT2</t>
  </si>
  <si>
    <t>59223823</t>
  </si>
  <si>
    <t>H22</t>
  </si>
  <si>
    <t>998222011R00</t>
  </si>
  <si>
    <t>998222095R00</t>
  </si>
  <si>
    <t>998225111R00</t>
  </si>
  <si>
    <t>998225195R00</t>
  </si>
  <si>
    <t>998224111R00</t>
  </si>
  <si>
    <t>998224195R00</t>
  </si>
  <si>
    <t>M46</t>
  </si>
  <si>
    <t>460620006RT1</t>
  </si>
  <si>
    <t>S</t>
  </si>
  <si>
    <t>979084216R00</t>
  </si>
  <si>
    <t>979084219R00</t>
  </si>
  <si>
    <t>979990103R00</t>
  </si>
  <si>
    <t>979990121R00</t>
  </si>
  <si>
    <t>01VRN</t>
  </si>
  <si>
    <t>012002VRN</t>
  </si>
  <si>
    <t>03VRN</t>
  </si>
  <si>
    <t>031002VRN</t>
  </si>
  <si>
    <t>113106121R00</t>
  </si>
  <si>
    <t>113108410R00</t>
  </si>
  <si>
    <t>113106231R00</t>
  </si>
  <si>
    <t>122201102R00</t>
  </si>
  <si>
    <t>348942111R00</t>
  </si>
  <si>
    <t>55395100.A</t>
  </si>
  <si>
    <t>59217525</t>
  </si>
  <si>
    <t>59217476</t>
  </si>
  <si>
    <t>40445135.A</t>
  </si>
  <si>
    <t>40445045.A</t>
  </si>
  <si>
    <t>966005111R00</t>
  </si>
  <si>
    <t>564851111R00</t>
  </si>
  <si>
    <t>564871111R00</t>
  </si>
  <si>
    <t>596215040R00</t>
  </si>
  <si>
    <t>59245264</t>
  </si>
  <si>
    <t>592452655</t>
  </si>
  <si>
    <t>596215021R00</t>
  </si>
  <si>
    <t>59245268</t>
  </si>
  <si>
    <t>59245267</t>
  </si>
  <si>
    <t>592452900</t>
  </si>
  <si>
    <t>998223011R00</t>
  </si>
  <si>
    <t>998223095R00</t>
  </si>
  <si>
    <t>M23</t>
  </si>
  <si>
    <t>230191029R00</t>
  </si>
  <si>
    <t>3457114707</t>
  </si>
  <si>
    <t>979086213R00</t>
  </si>
  <si>
    <t>979990112R00</t>
  </si>
  <si>
    <t>113107420R00</t>
  </si>
  <si>
    <t>59217001</t>
  </si>
  <si>
    <t>917732111R00</t>
  </si>
  <si>
    <t>59218562</t>
  </si>
  <si>
    <t>567122111R00</t>
  </si>
  <si>
    <t>565141211R00</t>
  </si>
  <si>
    <t>917882111R00</t>
  </si>
  <si>
    <t>592174984</t>
  </si>
  <si>
    <t>592174988</t>
  </si>
  <si>
    <t>592174987</t>
  </si>
  <si>
    <t>931627111R00</t>
  </si>
  <si>
    <t>577112113R00</t>
  </si>
  <si>
    <t>115101241R00</t>
  </si>
  <si>
    <t>111000001VD</t>
  </si>
  <si>
    <t>111000005VD</t>
  </si>
  <si>
    <t>919311112R00</t>
  </si>
  <si>
    <t>969021131R00</t>
  </si>
  <si>
    <t>812391121R00</t>
  </si>
  <si>
    <t>59223712</t>
  </si>
  <si>
    <t>892665111R00</t>
  </si>
  <si>
    <t>894411141R00</t>
  </si>
  <si>
    <t>5922405315</t>
  </si>
  <si>
    <t>59224130</t>
  </si>
  <si>
    <t>899103111RT2</t>
  </si>
  <si>
    <t>H27</t>
  </si>
  <si>
    <t>998271301R00</t>
  </si>
  <si>
    <t>998271318R00</t>
  </si>
  <si>
    <t>998276101R00</t>
  </si>
  <si>
    <t>998276118R00</t>
  </si>
  <si>
    <t>979013312R00</t>
  </si>
  <si>
    <t>979083117R00</t>
  </si>
  <si>
    <t>979083191R00</t>
  </si>
  <si>
    <t>979093111R00</t>
  </si>
  <si>
    <t>III/3245 - MĚSTEC KRÁLOVÉ, UL. DYMOKURSKÁ</t>
  </si>
  <si>
    <t>Silnice, Chodníky, vjezdy a autobusové zastávky</t>
  </si>
  <si>
    <t>MĚSTEC KRÁLOVÉ, UL. DYMOKURSKÁ, ul. VINICKÁ</t>
  </si>
  <si>
    <t>Zkrácený popis</t>
  </si>
  <si>
    <t>Rozměry</t>
  </si>
  <si>
    <t>Silnice - ul. Dymokurská, ul. Vinická-neuznatelné</t>
  </si>
  <si>
    <t>Všeobecné konstrukce a práce</t>
  </si>
  <si>
    <t>Geodetické zaměření - vytýčení stavby</t>
  </si>
  <si>
    <t>Geodetické zaměření stavby - skutečné provedení</t>
  </si>
  <si>
    <t>Zařízení staveniště</t>
  </si>
  <si>
    <t>Dopravně inženýrské opatření během realizace stavby (projektová dokumentace, materiál-SDZ, vyřízení)</t>
  </si>
  <si>
    <t>Přípravné a přidružené práce</t>
  </si>
  <si>
    <t>Odstranění podkladu pl.50 m2, bet.prostý tl.10 cm</t>
  </si>
  <si>
    <t>Odstranění asfaltové vrstvy pl.nad 50 m2, tl.15 cm</t>
  </si>
  <si>
    <t>Fréz.živič.krytu nad 500 m2, s překážkami, tl.10cm</t>
  </si>
  <si>
    <t>6959,5+1321</t>
  </si>
  <si>
    <t>Vytrhání obrub obrubníků silničních</t>
  </si>
  <si>
    <t>265*2</t>
  </si>
  <si>
    <t>Odkopávky a prokopávky</t>
  </si>
  <si>
    <t>Odkopávky nezapažené v hor. 3 do 10000 m3</t>
  </si>
  <si>
    <t>3462,5*0,55</t>
  </si>
  <si>
    <t>435*1*0,5*2</t>
  </si>
  <si>
    <t>Hloubené vykopávky</t>
  </si>
  <si>
    <t>Hloubení rýh š.do 200 cm hor.3 do 1000m3,STROJNĚ</t>
  </si>
  <si>
    <t>(69+69)*1,2*2</t>
  </si>
  <si>
    <t>Příplatek za lepivost - hloubení rýh 200cm v hor.3</t>
  </si>
  <si>
    <t>Příplatek za ztížené hloubení v blízkosti vedení</t>
  </si>
  <si>
    <t>1,2*2*1*12</t>
  </si>
  <si>
    <t>Roubení</t>
  </si>
  <si>
    <t>Pažení a rozepření stěn rýh - příložné - hl. do 4m</t>
  </si>
  <si>
    <t>138*1,5*2</t>
  </si>
  <si>
    <t>Odstranění pažení stěn rýh - příložné - hl. do 4 m</t>
  </si>
  <si>
    <t>Přemístění výkopku</t>
  </si>
  <si>
    <t>Vodorovné přemístění výkopku z hor.1-4 do 10000 m</t>
  </si>
  <si>
    <t>1904,38</t>
  </si>
  <si>
    <t>435*1*0,5</t>
  </si>
  <si>
    <t>Poplatek za skládku zeminy</t>
  </si>
  <si>
    <t>Svislé přemístění výkopku z hor.1-4 do 4,0 m</t>
  </si>
  <si>
    <t>331,2</t>
  </si>
  <si>
    <t>Příplatek k vod. přemístění zem.1-4 za další 1 km</t>
  </si>
  <si>
    <t>91,08*5</t>
  </si>
  <si>
    <t>Konstrukce ze zemin</t>
  </si>
  <si>
    <t>Podsyp a obsyp potrubí bez prohození sypaniny s dodáním prosívky, s dodáním štěrkopísku frakce 0 - 22 mm</t>
  </si>
  <si>
    <t>138*1,2*0,55</t>
  </si>
  <si>
    <t>Zásyp jam, rýh, šachet se zhutněním</t>
  </si>
  <si>
    <t>138*1,2*(2-0,55)</t>
  </si>
  <si>
    <t>Povrchové úpravy terénu</t>
  </si>
  <si>
    <t>Doplnění ornice tl. do 5 cm v rovině, vč. materiálu</t>
  </si>
  <si>
    <t>Úprava pláně v zářezech v hor. 1-4, se zhutněním</t>
  </si>
  <si>
    <t>3462,5+514*0,8</t>
  </si>
  <si>
    <t>435*1*2</t>
  </si>
  <si>
    <t>Úprava podloží a základové spáry</t>
  </si>
  <si>
    <t>Opláštění žeber z geotextilie o sklonu do 1 : 2,5</t>
  </si>
  <si>
    <t>514*0,4*0,4*2*2</t>
  </si>
  <si>
    <t>Trativody z PVC drenážních flexibilních trubek, lože štěrkopísek a obsyp kamenivo, trubky d 100 mm</t>
  </si>
  <si>
    <t>514*2</t>
  </si>
  <si>
    <t>Geotextilie netkaná PK-Nontex PET 200 g/m2</t>
  </si>
  <si>
    <t>514*1,6</t>
  </si>
  <si>
    <t>Zpevňování hornin a konstrukcí</t>
  </si>
  <si>
    <t>Zřízení vrstvy z geotextilie š.do 3 m</t>
  </si>
  <si>
    <t>380*1,6*2</t>
  </si>
  <si>
    <t>Geotextilie netkaná PK-Nontex PET 500 g/m2</t>
  </si>
  <si>
    <t>Doplňující konstrukce a práce na pozemních komunikacích a zpevněných plochách</t>
  </si>
  <si>
    <t>Osazení stojat. obrub.bet. s opěrou,lože z C 16/20</t>
  </si>
  <si>
    <t>395</t>
  </si>
  <si>
    <t>Obrubník silniční betonový 150x250x1000 mm</t>
  </si>
  <si>
    <t>Obrubník silniční přechodový L 1000/150/150-250</t>
  </si>
  <si>
    <t>Obrubník silniční přechodový P 1000/150/150-250</t>
  </si>
  <si>
    <t>Řezání stávajícího živičného krytu tl. 10 - 15 cm</t>
  </si>
  <si>
    <t>Vodorovné značení plastem,nehluč</t>
  </si>
  <si>
    <t>240,95</t>
  </si>
  <si>
    <t>Nájem dopravní značky včetně stojanu</t>
  </si>
  <si>
    <t>60*60</t>
  </si>
  <si>
    <t>Montáž dočasné značky včetně stojanu</t>
  </si>
  <si>
    <t>Demontáž dočasné značky včetně stojanu</t>
  </si>
  <si>
    <t>Příplatek za provedení oblouku r do 20 m</t>
  </si>
  <si>
    <t>Osaz sloupků, montáž svislých dopr.značek</t>
  </si>
  <si>
    <t>Stojan k silničním dopravním značkám jednoduchý, vč. objímek</t>
  </si>
  <si>
    <t>Patka kotevní kompletní AP 60/4</t>
  </si>
  <si>
    <t>Značka dopr dodat E 8d-e 500/150 fól 1, EG 7 letá</t>
  </si>
  <si>
    <t>Značka dopr inf IP 12 500/700 fól1, EG7letá</t>
  </si>
  <si>
    <t>Značka dopr dodat E 13 500/500 fól 1, EG 7 letá</t>
  </si>
  <si>
    <t>Značka uprav přednost P4 900  fólie 1, EG 7letá</t>
  </si>
  <si>
    <t>Značka dopr příkazová C4a 700 fól 1, EG 7letá</t>
  </si>
  <si>
    <t>Značka dopr výstražná A11 700 mm fól1, EG7letá</t>
  </si>
  <si>
    <t>Značka dopr inf IS 9b, 1000/1500 fól1, EG7letá</t>
  </si>
  <si>
    <t>Různé dokončovací konstrukce a práce inženýrských staveb</t>
  </si>
  <si>
    <t>Čištění příkopů š.do 40cm,objem do 0,30 m3/m</t>
  </si>
  <si>
    <t>680</t>
  </si>
  <si>
    <t>Podkladní vrstvy komunikací a zpevněných ploch</t>
  </si>
  <si>
    <t>Podklad ze štěrkodrti po zhutnění tloušťky 20 cm</t>
  </si>
  <si>
    <t>3462,5</t>
  </si>
  <si>
    <t>Podklad z obal kam.ACP 16, nad 3 m, tl.8 cm</t>
  </si>
  <si>
    <t>Podklad z mechanicky zpevněného kameniva tl. 15 cm</t>
  </si>
  <si>
    <t>Podklad ze štěrkodrti po zhutnění tloušťky 21 cm, štěrkodrť frakce 0-45 mm (dvě vrstvy)</t>
  </si>
  <si>
    <t>435*1*2*2</t>
  </si>
  <si>
    <t>Podklad z obal kam.ACL 16, do 3 m, tl. 6 cm</t>
  </si>
  <si>
    <t>(339*6)+1463</t>
  </si>
  <si>
    <t>1321</t>
  </si>
  <si>
    <t>Podklad z obal kam.ACP 16+, do 3 m, tl. 8 cm</t>
  </si>
  <si>
    <t>Zapracování struskového štěrku do podloží tloušťky 30 cm, vč. materiálu a dopravy</t>
  </si>
  <si>
    <t>339*6</t>
  </si>
  <si>
    <t>Kryty štěrkových a živičných pozemních komunikací a zpevněných ploch</t>
  </si>
  <si>
    <t>Beton asfalt. ACO 11+ obrusný, š.nad 3 m, tl. 4 cm</t>
  </si>
  <si>
    <t>Postřik živičný spojovací z asfaltu 0,8 kg/m2</t>
  </si>
  <si>
    <t>3462,5+(339*6)+1463+1321</t>
  </si>
  <si>
    <t>Postřik živičný infiltr.+ posyp, asfalt. 0,60kg/m2</t>
  </si>
  <si>
    <t>Potrubí z trub plastických, skleněných a čedičových</t>
  </si>
  <si>
    <t>Montáž trub z plastu, gumový kroužek, DN 160</t>
  </si>
  <si>
    <t>20*8</t>
  </si>
  <si>
    <t>Montáž tvarovek jednoos. plast. gum.kroužek DN 160</t>
  </si>
  <si>
    <t>20*4</t>
  </si>
  <si>
    <t>Trubka kanalizační KGEM SN 12 PVC 160x5,9x3000</t>
  </si>
  <si>
    <t>Trubka kanalizační KGEM SN 12 PVC 160x5,9x1000</t>
  </si>
  <si>
    <t>Koleno kanalizační KGB 160/ 45° PVC</t>
  </si>
  <si>
    <t>Ostatní konstrukce a práce na trubním vedení</t>
  </si>
  <si>
    <t>Výšková úprava vstupu do 20 cm, snížení/zvýšení mříže</t>
  </si>
  <si>
    <t>Zřízení vpusti uliční z dílců typ UV - 50 normální</t>
  </si>
  <si>
    <t>Osazení mříží litinových s rámem do 150 kg, včetně dodávky mříže stružkové 500 x 500</t>
  </si>
  <si>
    <t>Dno+skruž vpusti bet. TBV-Q 500/626 D 61,6x50x5 cm</t>
  </si>
  <si>
    <t>Komunikace pozemní a letiště</t>
  </si>
  <si>
    <t>Přesun hmot, pozemní komunikace, kryt z kameniva</t>
  </si>
  <si>
    <t>Přesun hmot, komunikace z kameniva, dalších 5 km</t>
  </si>
  <si>
    <t>2781,4*10</t>
  </si>
  <si>
    <t>Přesun hmot, pozemní komunikace, kryt živičný</t>
  </si>
  <si>
    <t>Přesun hmot, komunik. živičné, přípl. dalších 5 km</t>
  </si>
  <si>
    <t>2770,67*6</t>
  </si>
  <si>
    <t>Přesun hmot, pozemní komunikace, kryt betonový</t>
  </si>
  <si>
    <t>Přesun hmot, komunikace beton. přípl. dalších 5 km</t>
  </si>
  <si>
    <t>1326,62*8</t>
  </si>
  <si>
    <t>Zemní práce při montážích</t>
  </si>
  <si>
    <t>Osetí povrchu trávou</t>
  </si>
  <si>
    <t>Přesuny sutí</t>
  </si>
  <si>
    <t>Vodorovná doprava vybour. hmot po suchu do 5 km</t>
  </si>
  <si>
    <t>Příplatek k dopravě vybour.hmot za dalších 5 km</t>
  </si>
  <si>
    <t>3695,92*8</t>
  </si>
  <si>
    <t>Poplatek za skládku suti - beton do 30x30 cm</t>
  </si>
  <si>
    <t>Poplatek za skládku suti - asfalt - 50% ZAS-T3, ZAS-T4</t>
  </si>
  <si>
    <t>2964,335/2</t>
  </si>
  <si>
    <t>VORN - Vedlejší a ostatní rozpočtové náklady</t>
  </si>
  <si>
    <t>Průzkumy, geodetické a projektové práce</t>
  </si>
  <si>
    <t>Geodetické práce-zhotovení geometrických plánu na oddělení komunikace</t>
  </si>
  <si>
    <t>Přípravné práce-pasportizace budov</t>
  </si>
  <si>
    <t>Chodník a vjezdy - uznatelné náklady (Městec Kr)</t>
  </si>
  <si>
    <t>Rozebrání dlažeb z betonových dlaždic na sucho</t>
  </si>
  <si>
    <t>Odstranění asfaltové vrstvy pl.nad 50 m2, tl.10 cm</t>
  </si>
  <si>
    <t>Rozebrání dlažeb ze zámkové dlažby v kamenivu</t>
  </si>
  <si>
    <t>487,2-121,28</t>
  </si>
  <si>
    <t>Vytrhání obrub obrubníků silničních a parkových</t>
  </si>
  <si>
    <t>111+130,2+27+43+31+28,5+7+68+45+85+43+43+40+36,6+4+15,3+9+7,6+13,5+6,5+24+4+83-58</t>
  </si>
  <si>
    <t>Odkopávky nezapažené v hor. 3 do 1000 m3</t>
  </si>
  <si>
    <t>(1753,49+69,2)*0,2+(370*0,5*0,2)-(420,45*0,2)-((93,65+11,17)*0,2)</t>
  </si>
  <si>
    <t>(322,81+56,1)*0,37-(13,46+3)*0,37</t>
  </si>
  <si>
    <t>370*0,5</t>
  </si>
  <si>
    <t>1753,49+8,4+69,2+6+322,81+56,1</t>
  </si>
  <si>
    <t>Stěny a příčky</t>
  </si>
  <si>
    <t>Zábradlí ocel. s osazením do bet.bloků,ze 2 trubek</t>
  </si>
  <si>
    <t>105-15</t>
  </si>
  <si>
    <t>Zábradlí ocelové trubkové</t>
  </si>
  <si>
    <t>348-49</t>
  </si>
  <si>
    <t>18+3+14-1</t>
  </si>
  <si>
    <t>18+3+15-1</t>
  </si>
  <si>
    <t>189-5-15</t>
  </si>
  <si>
    <t>565-47-119</t>
  </si>
  <si>
    <t>Obrubník přírodní 100x5x20 cm</t>
  </si>
  <si>
    <t>Obrubník silniční nájezdový 1000/150/150 šedý</t>
  </si>
  <si>
    <t>18+3+15</t>
  </si>
  <si>
    <t>18+3+14</t>
  </si>
  <si>
    <t>Vodorovné značení stopčar,zeber atd.plastem,nehluč</t>
  </si>
  <si>
    <t>3*0,5*7+3*0,5*8+4*0,5*21</t>
  </si>
  <si>
    <t>3+8</t>
  </si>
  <si>
    <t>Značka dopr inf IJ 4a, 500/500 fólie 1, EG 7 letá</t>
  </si>
  <si>
    <t>Značka dopr inf IP 6 500/500 fól1,HIG10</t>
  </si>
  <si>
    <t>50*60</t>
  </si>
  <si>
    <t>Bourání konstrukcí</t>
  </si>
  <si>
    <t>Rozebrání zábradlí, sloupky s bet. patkami</t>
  </si>
  <si>
    <t>Podklad ze štěrkodrti po zhutnění tloušťky 15 cm (chodník)</t>
  </si>
  <si>
    <t>1753,49+8,4-93,65-408,75</t>
  </si>
  <si>
    <t>69,2+6-11,17-8,8</t>
  </si>
  <si>
    <t>Podklad ze štěrkodrti po zhutnění tloušťky 30 cm (Vjezdy)</t>
  </si>
  <si>
    <t>322,81-13,46</t>
  </si>
  <si>
    <t>56,1-3</t>
  </si>
  <si>
    <t>Dlažby a předlažby pozemních komunikací a zpevněných ploch</t>
  </si>
  <si>
    <t>Kladení zámkové dlažby tl. 8 cm do drtě tl. 4 cm (Vjezdy)</t>
  </si>
  <si>
    <t>Dlažba betonová antracit pro nevidomé 20x10x8 cm</t>
  </si>
  <si>
    <t>Dlažba betonová přírodní 20x10x8 cm</t>
  </si>
  <si>
    <t>Kladení zámkové dlažby tl. 6 cm do drtě tl. 4 cm</t>
  </si>
  <si>
    <t>69,2+6+6-6-11,17-8,8</t>
  </si>
  <si>
    <t>Dlažba betonová přírodní 20x10x6 cm</t>
  </si>
  <si>
    <t>Dlažba betonová antracit pro nevidomé 20x10x6 cm</t>
  </si>
  <si>
    <t>Dlažba s drážkou pro nevidomé 200x200 mm</t>
  </si>
  <si>
    <t>Přesun hmot, pozemní komunikace, kryt dlážděný</t>
  </si>
  <si>
    <t>Přesun hmot, komunik. dlážděné, přípl. dalších 5km</t>
  </si>
  <si>
    <t>322,74*5</t>
  </si>
  <si>
    <t>634,64*10</t>
  </si>
  <si>
    <t>Montáže potrubí</t>
  </si>
  <si>
    <t>Uložení chráničky ve výkopu DN 100 - uložení ve vjezdech</t>
  </si>
  <si>
    <t>Trubka kabelová chránička DN 100</t>
  </si>
  <si>
    <t>618,49*4</t>
  </si>
  <si>
    <t>Nakládání vybouraných hmot na dopravní prostředek</t>
  </si>
  <si>
    <t>Poplatek za skládku suti - beton do 30x30 cm (bet. dlažba+obrubníky+beton)</t>
  </si>
  <si>
    <t>Poplatek za skládku suti-obal.kam.-asfalt do 30x30</t>
  </si>
  <si>
    <t>Chodník a vjezdy - neuznatelné náklady (Městec Kr.</t>
  </si>
  <si>
    <t>32+782,6+1026,75</t>
  </si>
  <si>
    <t>Odstranění podkladu nad 50 m2,kam.těžené tl.20 cm</t>
  </si>
  <si>
    <t>782,6+32+1026,75</t>
  </si>
  <si>
    <t>121,28</t>
  </si>
  <si>
    <t>(28+3,5)*0,25+(420,45*0,2)+((93,65+11,17)*0,2)</t>
  </si>
  <si>
    <t>(13,46+3)*0,37</t>
  </si>
  <si>
    <t>119,02+6,09</t>
  </si>
  <si>
    <t>365</t>
  </si>
  <si>
    <t>205+49</t>
  </si>
  <si>
    <t>7+1</t>
  </si>
  <si>
    <t>9+1</t>
  </si>
  <si>
    <t>242+5+15</t>
  </si>
  <si>
    <t>296+47+119</t>
  </si>
  <si>
    <t>Obrubník betonový 100x250x1000 mm</t>
  </si>
  <si>
    <t>17,5+19+26+22,5</t>
  </si>
  <si>
    <t>Osazení ležat. obrub. bet. bez opěr,lože z C 12/15</t>
  </si>
  <si>
    <t>Krajník silniční CBS - K  50x25x8 cm</t>
  </si>
  <si>
    <t>116*2</t>
  </si>
  <si>
    <t>Podklad ze štěrkodrti po zhutnění tloušťky 35 cm</t>
  </si>
  <si>
    <t>48+460,5+13,46+3</t>
  </si>
  <si>
    <t>1026,75</t>
  </si>
  <si>
    <t>28+3,5+93,65+11,17+408,75+8,8</t>
  </si>
  <si>
    <t>Podklad z kameniva zpev.cementem SC C8/10 tl.12 cm</t>
  </si>
  <si>
    <t>782,6</t>
  </si>
  <si>
    <t>782,6+132*0,4</t>
  </si>
  <si>
    <t>Podklad z obal kam.ACP 16+,nad 3 m,tl.6 cm</t>
  </si>
  <si>
    <t>28+93,65+408,75</t>
  </si>
  <si>
    <t>3,5+11,17+8,8</t>
  </si>
  <si>
    <t>460,5+1026,75+13,46</t>
  </si>
  <si>
    <t>48+3</t>
  </si>
  <si>
    <t>460,5+13,46</t>
  </si>
  <si>
    <t>426,23*5</t>
  </si>
  <si>
    <t>1406,98*10</t>
  </si>
  <si>
    <t>209,9*6</t>
  </si>
  <si>
    <t>239,87*8</t>
  </si>
  <si>
    <t>847,02*4</t>
  </si>
  <si>
    <t>Autobusové zálivy - uznatelné náklady (Městec Kr.)</t>
  </si>
  <si>
    <t>44,3+24,5+82</t>
  </si>
  <si>
    <t>150,8+((15+13+7)*0,5*2)</t>
  </si>
  <si>
    <t>(15+13+7)*2</t>
  </si>
  <si>
    <t>17*2</t>
  </si>
  <si>
    <t>7*2</t>
  </si>
  <si>
    <t>Osazení obrubníku bet. zastávkového, lože betonové C30/37 XF3</t>
  </si>
  <si>
    <t>26+2+2</t>
  </si>
  <si>
    <t>Obrubník zastávkový přímý BZO 350</t>
  </si>
  <si>
    <t>13*2</t>
  </si>
  <si>
    <t>Obrubník zastávkový přechodový levý BZO 300-330 L</t>
  </si>
  <si>
    <t>Obrubník zastávkový přechodový pravý BZO 330-300 P</t>
  </si>
  <si>
    <t>Úprava dilatační spáry asfaltovou izolač. zálivkou</t>
  </si>
  <si>
    <t>Podklad ze štěrkodrti po zhutnění tloušťky 25 cm</t>
  </si>
  <si>
    <t>(30,4+39+14)*0,3</t>
  </si>
  <si>
    <t>((24,5+44,5)+(30,5*0,3))*2</t>
  </si>
  <si>
    <t>138+82</t>
  </si>
  <si>
    <t>Beton asfalt. ACO 11 S modifik. PmB 25/55-65, š. do 3 m, tl.4 cm</t>
  </si>
  <si>
    <t>154,23*10</t>
  </si>
  <si>
    <t>92,45*6</t>
  </si>
  <si>
    <t>88,27*4</t>
  </si>
  <si>
    <t>Zatrubnění příkopu-neuznatelné náklady</t>
  </si>
  <si>
    <t>Čerpání vody na výšku 25 - 50 m, přítok do 500 l</t>
  </si>
  <si>
    <t>200/2</t>
  </si>
  <si>
    <t>Přípravné a pomocné práce</t>
  </si>
  <si>
    <t>Vytyčení stáv.inž.sítí,vl.vyt.kan.splaš.</t>
  </si>
  <si>
    <t>Kamerová zkouška průch.kanal.potrubí vč.záznamu</t>
  </si>
  <si>
    <t>166,91/2</t>
  </si>
  <si>
    <t>166,91*1,3*1,4/2</t>
  </si>
  <si>
    <t>303,78/2</t>
  </si>
  <si>
    <t>5*1,4*1,5/2</t>
  </si>
  <si>
    <t>166,91*2/2</t>
  </si>
  <si>
    <t>333,82/2</t>
  </si>
  <si>
    <t>303,78*5/2</t>
  </si>
  <si>
    <t>(166,91*1,4*0,8-(166,91*3,16*(0,2*0,2)))/2</t>
  </si>
  <si>
    <t>166,91*1,4*0,5/2</t>
  </si>
  <si>
    <t>Čelo propustku z betonu C30/37</t>
  </si>
  <si>
    <t>2*1,5*0,5*2/2</t>
  </si>
  <si>
    <t>Vybourání kanalizačního potrubí DN do 500 mm, vč. kan. šachet</t>
  </si>
  <si>
    <t>Potrubí z trub betonových</t>
  </si>
  <si>
    <t>Montáž trub beton. hrdlových, MC provazec DN 400</t>
  </si>
  <si>
    <t>167/2</t>
  </si>
  <si>
    <t>Trouba beton TBH-Q 400/2500/Z   400x2500x80 mm</t>
  </si>
  <si>
    <t>4*4/2</t>
  </si>
  <si>
    <t>4/2</t>
  </si>
  <si>
    <t>16/2</t>
  </si>
  <si>
    <t>Zabezpečení konců a zkouška vzduch. kan. DN do 500</t>
  </si>
  <si>
    <t>Zřízení šachet z dílců, dno C25/30, potrubí DN 400</t>
  </si>
  <si>
    <t>Dno šachty SU-M 1000x885 DN 400 KB</t>
  </si>
  <si>
    <t>Deska přechodová TZK-Q 625/200/90/T</t>
  </si>
  <si>
    <t>Osazení poklopu s rámem do 150 kg, včetně dodávky poklopu lit. kruhového D 600</t>
  </si>
  <si>
    <t>Vedení trubní dálková a přípojná</t>
  </si>
  <si>
    <t>Přesun hmot pro kanalizace betonové, otevř. výkop</t>
  </si>
  <si>
    <t>66,052/2</t>
  </si>
  <si>
    <t>Přesun hmot, kanalizace betonové, příplatek 5 km</t>
  </si>
  <si>
    <t>66,05*2/2</t>
  </si>
  <si>
    <t>Přesun hmot, trubní vedení, otevř. výkop</t>
  </si>
  <si>
    <t>50,92/2</t>
  </si>
  <si>
    <t>Přesun hmot, trubní vedení plastová, otevř. výkop</t>
  </si>
  <si>
    <t>0,10096/2</t>
  </si>
  <si>
    <t>Přesun hmot, trubní vedení plastová, příplatek 5km</t>
  </si>
  <si>
    <t>0,1*10/2</t>
  </si>
  <si>
    <t>Svislá doprava vybouraných hmot na výšku do 3,5 m</t>
  </si>
  <si>
    <t>15,62111/2</t>
  </si>
  <si>
    <t>Vodorovné přemístění suti na skládku do 6000 m</t>
  </si>
  <si>
    <t>15,62/2</t>
  </si>
  <si>
    <t>Příplatek za dalších započatých 1000 m nad 6000 m</t>
  </si>
  <si>
    <t>15,62*10/2</t>
  </si>
  <si>
    <t>Uložení suti na skládku bez zhutnění</t>
  </si>
  <si>
    <t>Poplatek za skládku suti - beton</t>
  </si>
  <si>
    <t>Zatrubnění příkopu-neuznatelné náklady (MK)</t>
  </si>
  <si>
    <t>Doba výstavby:</t>
  </si>
  <si>
    <t>Začátek výstavby:</t>
  </si>
  <si>
    <t>Konec výstavby:</t>
  </si>
  <si>
    <t>Zpracováno dne:</t>
  </si>
  <si>
    <t>ul. Dymokurská</t>
  </si>
  <si>
    <t>ul. Vinická</t>
  </si>
  <si>
    <t>Uliční vpusti</t>
  </si>
  <si>
    <t>Silniční obrubníky 150x250x1000</t>
  </si>
  <si>
    <t>Přechodové 150x150/250x1000 - P</t>
  </si>
  <si>
    <t>Přechodové 150x150/250x1000 - L</t>
  </si>
  <si>
    <t>křižovatka Přemysla Otakara II.</t>
  </si>
  <si>
    <t>Chodníky</t>
  </si>
  <si>
    <t>Vjezdy</t>
  </si>
  <si>
    <t>Úprava za obrubníkem do 0,5 m</t>
  </si>
  <si>
    <t>Silniční obrubníky 150x150x1000</t>
  </si>
  <si>
    <t>Chodníkové obrubníky 50x200x1000</t>
  </si>
  <si>
    <t>Chodníky-reliéfní ZD</t>
  </si>
  <si>
    <t>Vjezdy - reliérní ZD</t>
  </si>
  <si>
    <t>Chodníky-reliéfní</t>
  </si>
  <si>
    <t>Silniční obrubníky 150x150/250x1000 - L</t>
  </si>
  <si>
    <t>Silniční obrubníky 100x250x1000</t>
  </si>
  <si>
    <t>Silniční obrubníky 150x150/250x1000 - P</t>
  </si>
  <si>
    <t>Parkoviště</t>
  </si>
  <si>
    <t>Křižovatky, stání pro TIR, Vjezdy pro TIR</t>
  </si>
  <si>
    <t>Vjezdy-reliéfní ZD</t>
  </si>
  <si>
    <t>ul. Dymokurská, ul. Vinická</t>
  </si>
  <si>
    <t>ul. Vinická, ul. Dymokurská</t>
  </si>
  <si>
    <t>MJ</t>
  </si>
  <si>
    <t>kpl</t>
  </si>
  <si>
    <t>m2</t>
  </si>
  <si>
    <t>m</t>
  </si>
  <si>
    <t>m3</t>
  </si>
  <si>
    <t>kus</t>
  </si>
  <si>
    <t>ks/den</t>
  </si>
  <si>
    <t>ks</t>
  </si>
  <si>
    <t>t</t>
  </si>
  <si>
    <t>Soubor</t>
  </si>
  <si>
    <t>kg</t>
  </si>
  <si>
    <t>h</t>
  </si>
  <si>
    <t>úsek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</si>
  <si>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</si>
  <si>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</si>
  <si>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</si>
  <si>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</si>
  <si>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</si>
  <si>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</si>
  <si>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</si>
  <si>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Město Městec Králové</t>
  </si>
  <si>
    <t>Aleš Jambor, Havelcova 70, 280 02 Kolín III</t>
  </si>
  <si>
    <t> </t>
  </si>
  <si>
    <t>Aleš Jambor</t>
  </si>
  <si>
    <t>Náklady (Kč)</t>
  </si>
  <si>
    <t>Dodávka</t>
  </si>
  <si>
    <t>Celkem:</t>
  </si>
  <si>
    <t>Montáž</t>
  </si>
  <si>
    <t>Celkem</t>
  </si>
  <si>
    <t>Hmotnost (t)</t>
  </si>
  <si>
    <t>Jednot.</t>
  </si>
  <si>
    <t>Cenová</t>
  </si>
  <si>
    <t>soustava</t>
  </si>
  <si>
    <t>RTS I / 2021</t>
  </si>
  <si>
    <t>RTS II / 2021</t>
  </si>
  <si>
    <t>RTS I / 2014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</si>
  <si>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</si>
  <si>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</si>
  <si>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</si>
  <si>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</si>
  <si>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</si>
  <si>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</si>
  <si>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</si>
  <si>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</si>
  <si>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</si>
  <si>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</si>
  <si>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</si>
  <si>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12_</t>
  </si>
  <si>
    <t>13_</t>
  </si>
  <si>
    <t>15_</t>
  </si>
  <si>
    <t>16_</t>
  </si>
  <si>
    <t>17_</t>
  </si>
  <si>
    <t>18_</t>
  </si>
  <si>
    <t>21_</t>
  </si>
  <si>
    <t>28_</t>
  </si>
  <si>
    <t>91_</t>
  </si>
  <si>
    <t>93_</t>
  </si>
  <si>
    <t>56_</t>
  </si>
  <si>
    <t>57_</t>
  </si>
  <si>
    <t>87_</t>
  </si>
  <si>
    <t>89_</t>
  </si>
  <si>
    <t>H22_</t>
  </si>
  <si>
    <t>M46_</t>
  </si>
  <si>
    <t>S_</t>
  </si>
  <si>
    <t>01VRN_</t>
  </si>
  <si>
    <t>03VRN_</t>
  </si>
  <si>
    <t>34_</t>
  </si>
  <si>
    <t>96_</t>
  </si>
  <si>
    <t>59_</t>
  </si>
  <si>
    <t>M23_</t>
  </si>
  <si>
    <t>111_</t>
  </si>
  <si>
    <t>81_</t>
  </si>
  <si>
    <t>H27_</t>
  </si>
  <si>
    <t>IO101_0_</t>
  </si>
  <si>
    <t>IO101_1_</t>
  </si>
  <si>
    <t>IO101_2_</t>
  </si>
  <si>
    <t>IO101_9_</t>
  </si>
  <si>
    <t>IO101_5_</t>
  </si>
  <si>
    <t>IO101_8_</t>
  </si>
  <si>
    <t>IO101_ _</t>
  </si>
  <si>
    <t>IO102.1_0_</t>
  </si>
  <si>
    <t>IO102.1_1_</t>
  </si>
  <si>
    <t>IO102.1_3_</t>
  </si>
  <si>
    <t>IO102.1_9_</t>
  </si>
  <si>
    <t>IO102.1_5_</t>
  </si>
  <si>
    <t>IO102.2_0_</t>
  </si>
  <si>
    <t>IO102.2_1_</t>
  </si>
  <si>
    <t>IO102.2_3_</t>
  </si>
  <si>
    <t>IO102.2_9_</t>
  </si>
  <si>
    <t>IO102.2_5_</t>
  </si>
  <si>
    <t>IO102.2_8_</t>
  </si>
  <si>
    <t>IO102.3_1_</t>
  </si>
  <si>
    <t>IO102.3_9_</t>
  </si>
  <si>
    <t>IO102.3_5_</t>
  </si>
  <si>
    <t>IO103.1_1_</t>
  </si>
  <si>
    <t>IO103.1_9_</t>
  </si>
  <si>
    <t>IO103.1_8_</t>
  </si>
  <si>
    <t>IO103.2_1_</t>
  </si>
  <si>
    <t>IO103.2_9_</t>
  </si>
  <si>
    <t>IO103.2_8_</t>
  </si>
  <si>
    <t>IO101_</t>
  </si>
  <si>
    <t>IO102.1_</t>
  </si>
  <si>
    <t>IO102.2_</t>
  </si>
  <si>
    <t>IO102.3_</t>
  </si>
  <si>
    <t>IO103.1_</t>
  </si>
  <si>
    <t>IO103.2_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</si>
  <si>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</si>
  <si>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</si>
  <si>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</si>
  <si>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</si>
  <si>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</si>
  <si>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</si>
  <si>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</si>
  <si>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</si>
  <si>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</si>
  <si>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</si>
  <si>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</si>
  <si>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</si>
  <si>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</si>
  <si>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</si>
  <si>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</si>
  <si>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</si>
  <si>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</si>
  <si>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</si>
  <si>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</si>
  <si>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</si>
  <si>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</si>
  <si>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</si>
  <si>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</si>
  <si>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</si>
  <si>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</si>
  <si>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</si>
  <si>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</si>
  <si>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</si>
  <si>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</si>
  <si>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</si>
  <si>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</si>
  <si>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</si>
  <si>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</si>
  <si>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</si>
  <si>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</si>
  <si>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</si>
  <si>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</si>
  <si>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</si>
  <si>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</si>
  <si>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</si>
  <si>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</si>
  <si>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</si>
  <si>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</si>
  <si>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</si>
  <si>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</si>
  <si>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</si>
  <si>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</si>
  <si>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</si>
  <si>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</si>
  <si>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</si>
  <si>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</si>
  <si>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</si>
  <si>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</si>
  <si>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</si>
  <si>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</si>
  <si>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</si>
  <si>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</si>
  <si>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74429884/CZ8203210796</t>
  </si>
  <si>
    <t>Silnice - ul. Dymokurská, ul. Vinická-neuznatelné náklady - (Krajská správa a údržba silnic, přísp. org.)</t>
  </si>
  <si>
    <t>Chodník a vjezdy - uznatelné náklady (Městec Králové)</t>
  </si>
  <si>
    <t>Chodník a vjezdy - neuznatelné náklady (Městec Králové)</t>
  </si>
  <si>
    <t>Autobusové zálivy - uznatelné náklady (Městec Králové)</t>
  </si>
  <si>
    <t>Zatrubnění příkopu-neuznatelné náklady - (Krajská správa a údržba silnic, přísp. org.)</t>
  </si>
  <si>
    <t>Zatrubnění příkopu-neuznatelné náklady (Městec Králové)</t>
  </si>
  <si>
    <t>1904,38+91,08</t>
  </si>
  <si>
    <t>91,08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</si>
</sst>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/>
      <right style="medium"/>
      <top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7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11" fillId="34" borderId="28" xfId="0" applyNumberFormat="1" applyFont="1" applyFill="1" applyBorder="1" applyAlignment="1" applyProtection="1">
      <alignment horizontal="center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" fontId="13" fillId="0" borderId="28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Fill="1" applyBorder="1" applyAlignment="1" applyProtection="1">
      <alignment horizontal="right" vertical="center"/>
      <protection/>
    </xf>
    <xf numFmtId="4" fontId="13" fillId="0" borderId="3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2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" fillId="35" borderId="37" xfId="0" applyNumberFormat="1" applyFont="1" applyFill="1" applyBorder="1" applyAlignment="1" applyProtection="1">
      <alignment horizontal="left" vertical="center"/>
      <protection/>
    </xf>
    <xf numFmtId="49" fontId="3" fillId="35" borderId="3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" fontId="3" fillId="35" borderId="37" xfId="0" applyNumberFormat="1" applyFont="1" applyFill="1" applyBorder="1" applyAlignment="1" applyProtection="1">
      <alignment horizontal="right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35" borderId="41" xfId="0" applyNumberFormat="1" applyFont="1" applyFill="1" applyBorder="1" applyAlignment="1" applyProtection="1">
      <alignment horizontal="right" vertical="center"/>
      <protection/>
    </xf>
    <xf numFmtId="49" fontId="3" fillId="35" borderId="37" xfId="0" applyNumberFormat="1" applyFont="1" applyFill="1" applyBorder="1" applyAlignment="1" applyProtection="1">
      <alignment horizontal="right" vertical="center"/>
      <protection/>
    </xf>
    <xf numFmtId="49" fontId="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3" fillId="33" borderId="18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1" fillId="35" borderId="43" xfId="0" applyNumberFormat="1" applyFont="1" applyFill="1" applyBorder="1" applyAlignment="1" applyProtection="1">
      <alignment horizontal="left" vertical="center"/>
      <protection/>
    </xf>
    <xf numFmtId="49" fontId="3" fillId="35" borderId="43" xfId="0" applyNumberFormat="1" applyFont="1" applyFill="1" applyBorder="1" applyAlignment="1" applyProtection="1">
      <alignment horizontal="left" vertical="center"/>
      <protection/>
    </xf>
    <xf numFmtId="4" fontId="3" fillId="35" borderId="43" xfId="0" applyNumberFormat="1" applyFont="1" applyFill="1" applyBorder="1" applyAlignment="1" applyProtection="1">
      <alignment horizontal="right" vertical="center"/>
      <protection/>
    </xf>
    <xf numFmtId="49" fontId="3" fillId="35" borderId="44" xfId="0" applyNumberFormat="1" applyFont="1" applyFill="1" applyBorder="1" applyAlignment="1" applyProtection="1">
      <alignment horizontal="right" vertical="center"/>
      <protection/>
    </xf>
    <xf numFmtId="49" fontId="3" fillId="35" borderId="43" xfId="0" applyNumberFormat="1" applyFont="1" applyFill="1" applyBorder="1" applyAlignment="1" applyProtection="1">
      <alignment horizontal="right" vertical="center"/>
      <protection/>
    </xf>
    <xf numFmtId="49" fontId="3" fillId="36" borderId="18" xfId="0" applyNumberFormat="1" applyFont="1" applyFill="1" applyBorder="1" applyAlignment="1" applyProtection="1">
      <alignment horizontal="right" vertical="center"/>
      <protection/>
    </xf>
    <xf numFmtId="49" fontId="1" fillId="37" borderId="45" xfId="0" applyNumberFormat="1" applyFont="1" applyFill="1" applyBorder="1" applyAlignment="1" applyProtection="1">
      <alignment horizontal="right" vertical="center"/>
      <protection/>
    </xf>
    <xf numFmtId="49" fontId="1" fillId="37" borderId="46" xfId="0" applyNumberFormat="1" applyFont="1" applyFill="1" applyBorder="1" applyAlignment="1" applyProtection="1">
      <alignment horizontal="left" vertical="center"/>
      <protection/>
    </xf>
    <xf numFmtId="4" fontId="1" fillId="37" borderId="46" xfId="0" applyNumberFormat="1" applyFont="1" applyFill="1" applyBorder="1" applyAlignment="1" applyProtection="1">
      <alignment horizontal="right" vertical="center"/>
      <protection/>
    </xf>
    <xf numFmtId="0" fontId="1" fillId="37" borderId="44" xfId="0" applyNumberFormat="1" applyFont="1" applyFill="1" applyBorder="1" applyAlignment="1" applyProtection="1">
      <alignment vertical="center"/>
      <protection/>
    </xf>
    <xf numFmtId="0" fontId="1" fillId="37" borderId="43" xfId="0" applyNumberFormat="1" applyFont="1" applyFill="1" applyBorder="1" applyAlignment="1" applyProtection="1">
      <alignment vertical="center"/>
      <protection/>
    </xf>
    <xf numFmtId="0" fontId="1" fillId="37" borderId="43" xfId="1" applyNumberFormat="1" applyFont="1" applyFill="1" applyBorder="1" applyAlignment="1" applyProtection="1">
      <alignment/>
      <protection/>
    </xf>
    <xf numFmtId="49" fontId="15" fillId="37" borderId="43" xfId="0" applyNumberFormat="1" applyFont="1" applyFill="1" applyBorder="1" applyAlignment="1" applyProtection="1">
      <alignment horizontal="left" vertical="center"/>
      <protection/>
    </xf>
    <xf numFmtId="4" fontId="15" fillId="37" borderId="43" xfId="0" applyNumberFormat="1" applyFont="1" applyFill="1" applyBorder="1" applyAlignment="1" applyProtection="1">
      <alignment horizontal="right" vertical="center"/>
      <protection/>
    </xf>
    <xf numFmtId="49" fontId="15" fillId="0" borderId="15" xfId="0" applyNumberFormat="1" applyFont="1" applyFill="1" applyBorder="1" applyAlignment="1" applyProtection="1">
      <alignment horizontal="left" vertical="center"/>
      <protection/>
    </xf>
    <xf numFmtId="4" fontId="15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3" fillId="35" borderId="37" xfId="0" applyNumberFormat="1" applyFont="1" applyFill="1" applyBorder="1" applyAlignment="1" applyProtection="1">
      <alignment horizontal="left" vertical="center"/>
      <protection/>
    </xf>
    <xf numFmtId="0" fontId="8" fillId="36" borderId="37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3" fillId="35" borderId="43" xfId="0" applyNumberFormat="1" applyFont="1" applyFill="1" applyBorder="1" applyAlignment="1" applyProtection="1">
      <alignment horizontal="left" vertical="center"/>
      <protection/>
    </xf>
    <xf numFmtId="0" fontId="8" fillId="36" borderId="43" xfId="0" applyNumberFormat="1" applyFont="1" applyFill="1" applyBorder="1" applyAlignment="1" applyProtection="1">
      <alignment horizontal="left" vertical="center"/>
      <protection/>
    </xf>
    <xf numFmtId="49" fontId="1" fillId="37" borderId="46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49" fontId="14" fillId="0" borderId="55" xfId="0" applyNumberFormat="1" applyFont="1" applyFill="1" applyBorder="1" applyAlignment="1" applyProtection="1">
      <alignment horizontal="left" vertical="center"/>
      <protection/>
    </xf>
    <xf numFmtId="0" fontId="14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5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5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34" borderId="55" xfId="0" applyNumberFormat="1" applyFont="1" applyFill="1" applyBorder="1" applyAlignment="1" applyProtection="1">
      <alignment horizontal="left" vertical="center"/>
      <protection/>
    </xf>
    <xf numFmtId="0" fontId="12" fillId="34" borderId="54" xfId="0" applyNumberFormat="1" applyFont="1" applyFill="1" applyBorder="1" applyAlignment="1" applyProtection="1">
      <alignment horizontal="left" vertical="center"/>
      <protection/>
    </xf>
    <xf numFmtId="49" fontId="13" fillId="0" borderId="56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57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58" xfId="0" applyNumberFormat="1" applyFont="1" applyFill="1" applyBorder="1" applyAlignment="1" applyProtection="1">
      <alignment horizontal="left" vertical="center"/>
      <protection/>
    </xf>
    <xf numFmtId="49" fontId="13" fillId="0" borderId="59" xfId="0" applyNumberFormat="1" applyFont="1" applyFill="1" applyBorder="1" applyAlignment="1" applyProtection="1">
      <alignment horizontal="left" vertical="center"/>
      <protection/>
    </xf>
    <xf numFmtId="0" fontId="13" fillId="0" borderId="49" xfId="0" applyNumberFormat="1" applyFont="1" applyFill="1" applyBorder="1" applyAlignment="1" applyProtection="1">
      <alignment horizontal="left" vertical="center"/>
      <protection/>
    </xf>
    <xf numFmtId="0" fontId="13" fillId="0" borderId="60" xfId="0" applyNumberFormat="1" applyFont="1" applyFill="1" applyBorder="1" applyAlignment="1" applyProtection="1">
      <alignment horizontal="left" vertical="center"/>
      <protection/>
    </xf>
    <xf numFmtId="4" fontId="1" fillId="5" borderId="0" xfId="0" applyNumberFormat="1" applyFont="1" applyFill="1" applyBorder="1" applyAlignment="1" applyProtection="1">
      <alignment horizontal="right" vertical="center"/>
      <protection/>
    </xf>
    <xf numFmtId="0" fontId="1" fillId="5" borderId="0" xfId="1" applyNumberFormat="1" applyFont="1" applyFill="1" applyBorder="1" applyAlignment="1" applyProtection="1">
      <alignment/>
      <protection/>
    </xf>
    <xf numFmtId="4" fontId="1" fillId="5" borderId="46" xfId="0" applyNumberFormat="1" applyFont="1" applyFill="1" applyBorder="1" applyAlignment="1" applyProtection="1">
      <alignment horizontal="right" vertical="center"/>
      <protection/>
    </xf>
    <xf numFmtId="49" fontId="1" fillId="38" borderId="11" xfId="0" applyNumberFormat="1" applyFont="1" applyFill="1" applyBorder="1" applyAlignment="1" applyProtection="1">
      <alignment horizontal="left" vertical="center"/>
      <protection/>
    </xf>
    <xf numFmtId="49" fontId="3" fillId="38" borderId="0" xfId="0" applyNumberFormat="1" applyFont="1" applyFill="1" applyBorder="1" applyAlignment="1" applyProtection="1">
      <alignment horizontal="left" vertical="center"/>
      <protection/>
    </xf>
    <xf numFmtId="49" fontId="3" fillId="38" borderId="0" xfId="0" applyNumberFormat="1" applyFont="1" applyFill="1" applyBorder="1" applyAlignment="1" applyProtection="1">
      <alignment horizontal="left" vertical="center"/>
      <protection/>
    </xf>
    <xf numFmtId="0" fontId="8" fillId="38" borderId="0" xfId="0" applyNumberFormat="1" applyFont="1" applyFill="1" applyBorder="1" applyAlignment="1" applyProtection="1">
      <alignment horizontal="left" vertical="center"/>
      <protection/>
    </xf>
    <xf numFmtId="49" fontId="1" fillId="38" borderId="0" xfId="0" applyNumberFormat="1" applyFont="1" applyFill="1" applyBorder="1" applyAlignment="1" applyProtection="1">
      <alignment horizontal="left" vertical="center"/>
      <protection/>
    </xf>
    <xf numFmtId="4" fontId="3" fillId="38" borderId="0" xfId="0" applyNumberFormat="1" applyFont="1" applyFill="1" applyBorder="1" applyAlignment="1" applyProtection="1">
      <alignment horizontal="right" vertical="center"/>
      <protection/>
    </xf>
    <xf numFmtId="49" fontId="3" fillId="38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L18" sqref="L18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9"/>
      <c r="C1" s="139" t="s">
        <v>934</v>
      </c>
      <c r="D1" s="100"/>
      <c r="E1" s="100"/>
      <c r="F1" s="100"/>
      <c r="G1" s="100"/>
      <c r="H1" s="100"/>
      <c r="I1" s="100"/>
    </row>
    <row r="2" spans="1:10" ht="12.75">
      <c r="A2" s="101" t="s">
        <v>1</v>
      </c>
      <c r="B2" s="102"/>
      <c r="C2" s="105" t="str">
        <f>'Stavební rozpočet'!D2</f>
        <v>III/3245 - MĚSTEC KRÁLOVÉ, UL. DYMOKURSKÁ</v>
      </c>
      <c r="D2" s="136"/>
      <c r="E2" s="108" t="s">
        <v>813</v>
      </c>
      <c r="F2" s="108" t="str">
        <f>'Stavební rozpočet'!I2</f>
        <v>Město Městec Králové</v>
      </c>
      <c r="G2" s="102"/>
      <c r="H2" s="108" t="s">
        <v>958</v>
      </c>
      <c r="I2" s="140"/>
      <c r="J2" s="3"/>
    </row>
    <row r="3" spans="1:10" ht="12.75">
      <c r="A3" s="103"/>
      <c r="B3" s="104"/>
      <c r="C3" s="106"/>
      <c r="D3" s="106"/>
      <c r="E3" s="104"/>
      <c r="F3" s="104"/>
      <c r="G3" s="104"/>
      <c r="H3" s="104"/>
      <c r="I3" s="110"/>
      <c r="J3" s="3"/>
    </row>
    <row r="4" spans="1:10" ht="12.75">
      <c r="A4" s="111" t="s">
        <v>2</v>
      </c>
      <c r="B4" s="104"/>
      <c r="C4" s="112" t="str">
        <f>'Stavební rozpočet'!D4</f>
        <v>Silnice, Chodníky, vjezdy a autobusové zastávky</v>
      </c>
      <c r="D4" s="104"/>
      <c r="E4" s="112" t="s">
        <v>814</v>
      </c>
      <c r="F4" s="112" t="str">
        <f>'Stavební rozpočet'!I4</f>
        <v>Aleš Jambor, Havelcova 70, 280 02 Kolín III</v>
      </c>
      <c r="G4" s="104"/>
      <c r="H4" s="112" t="s">
        <v>958</v>
      </c>
      <c r="I4" s="141" t="s">
        <v>962</v>
      </c>
      <c r="J4" s="3"/>
    </row>
    <row r="5" spans="1:10" ht="12.75">
      <c r="A5" s="103"/>
      <c r="B5" s="104"/>
      <c r="C5" s="104"/>
      <c r="D5" s="104"/>
      <c r="E5" s="104"/>
      <c r="F5" s="104"/>
      <c r="G5" s="104"/>
      <c r="H5" s="104"/>
      <c r="I5" s="110"/>
      <c r="J5" s="3"/>
    </row>
    <row r="6" spans="1:10" ht="12.75">
      <c r="A6" s="111" t="s">
        <v>3</v>
      </c>
      <c r="B6" s="104"/>
      <c r="C6" s="112" t="str">
        <f>'Stavební rozpočet'!D6</f>
        <v>MĚSTEC KRÁLOVÉ, UL. DYMOKURSKÁ, ul. VINICKÁ</v>
      </c>
      <c r="D6" s="104"/>
      <c r="E6" s="112" t="s">
        <v>815</v>
      </c>
      <c r="F6" s="112" t="str">
        <f>'Stavební rozpočet'!I6</f>
        <v> </v>
      </c>
      <c r="G6" s="104"/>
      <c r="H6" s="112" t="s">
        <v>958</v>
      </c>
      <c r="I6" s="141"/>
      <c r="J6" s="3"/>
    </row>
    <row r="7" spans="1:10" ht="12.75">
      <c r="A7" s="103"/>
      <c r="B7" s="104"/>
      <c r="C7" s="104"/>
      <c r="D7" s="104"/>
      <c r="E7" s="104"/>
      <c r="F7" s="104"/>
      <c r="G7" s="104"/>
      <c r="H7" s="104"/>
      <c r="I7" s="110"/>
      <c r="J7" s="3"/>
    </row>
    <row r="8" spans="1:10" ht="12.75">
      <c r="A8" s="111" t="s">
        <v>773</v>
      </c>
      <c r="B8" s="104"/>
      <c r="C8" s="112"/>
      <c r="D8" s="104"/>
      <c r="E8" s="112" t="s">
        <v>774</v>
      </c>
      <c r="F8" s="112" t="str">
        <f>'Stavební rozpočet'!F6</f>
        <v> </v>
      </c>
      <c r="G8" s="104"/>
      <c r="H8" s="113" t="s">
        <v>959</v>
      </c>
      <c r="I8" s="141" t="s">
        <v>307</v>
      </c>
      <c r="J8" s="3"/>
    </row>
    <row r="9" spans="1:10" ht="12.75">
      <c r="A9" s="103"/>
      <c r="B9" s="104"/>
      <c r="C9" s="104"/>
      <c r="D9" s="104"/>
      <c r="E9" s="104"/>
      <c r="F9" s="104"/>
      <c r="G9" s="104"/>
      <c r="H9" s="104"/>
      <c r="I9" s="110"/>
      <c r="J9" s="3"/>
    </row>
    <row r="10" spans="1:10" ht="12.75">
      <c r="A10" s="111" t="s">
        <v>4</v>
      </c>
      <c r="B10" s="104"/>
      <c r="C10" s="112" t="str">
        <f>'Stavební rozpočet'!D8</f>
        <v> </v>
      </c>
      <c r="D10" s="104"/>
      <c r="E10" s="112" t="s">
        <v>816</v>
      </c>
      <c r="F10" s="112" t="str">
        <f>'Stavební rozpočet'!I8</f>
        <v>Aleš Jambor</v>
      </c>
      <c r="G10" s="104"/>
      <c r="H10" s="113" t="s">
        <v>960</v>
      </c>
      <c r="I10" s="138" t="str">
        <f>'Stavební rozpočet'!F8</f>
        <v> </v>
      </c>
      <c r="J10" s="3"/>
    </row>
    <row r="11" spans="1:10" ht="12.75">
      <c r="A11" s="142"/>
      <c r="B11" s="143"/>
      <c r="C11" s="143"/>
      <c r="D11" s="143"/>
      <c r="E11" s="143"/>
      <c r="F11" s="143"/>
      <c r="G11" s="143"/>
      <c r="H11" s="143"/>
      <c r="I11" s="144"/>
      <c r="J11" s="3"/>
    </row>
    <row r="12" spans="1:9" ht="23.25" customHeight="1">
      <c r="A12" s="145" t="s">
        <v>919</v>
      </c>
      <c r="B12" s="146"/>
      <c r="C12" s="146"/>
      <c r="D12" s="146"/>
      <c r="E12" s="146"/>
      <c r="F12" s="146"/>
      <c r="G12" s="146"/>
      <c r="H12" s="146"/>
      <c r="I12" s="146"/>
    </row>
    <row r="13" spans="1:10" ht="26.25" customHeight="1">
      <c r="A13" s="46" t="s">
        <v>920</v>
      </c>
      <c r="B13" s="147" t="s">
        <v>932</v>
      </c>
      <c r="C13" s="148"/>
      <c r="D13" s="46" t="s">
        <v>935</v>
      </c>
      <c r="E13" s="147" t="s">
        <v>944</v>
      </c>
      <c r="F13" s="148"/>
      <c r="G13" s="46" t="s">
        <v>945</v>
      </c>
      <c r="H13" s="147" t="s">
        <v>961</v>
      </c>
      <c r="I13" s="148"/>
      <c r="J13" s="3"/>
    </row>
    <row r="14" spans="1:10" ht="15" customHeight="1">
      <c r="A14" s="47" t="s">
        <v>921</v>
      </c>
      <c r="B14" s="51" t="s">
        <v>933</v>
      </c>
      <c r="C14" s="54">
        <f>SUM('Stavební rozpočet'!AB12:AB654)</f>
        <v>0</v>
      </c>
      <c r="D14" s="149" t="s">
        <v>936</v>
      </c>
      <c r="E14" s="150"/>
      <c r="F14" s="54">
        <v>0</v>
      </c>
      <c r="G14" s="149" t="s">
        <v>471</v>
      </c>
      <c r="H14" s="150"/>
      <c r="I14" s="55" t="s">
        <v>317</v>
      </c>
      <c r="J14" s="3"/>
    </row>
    <row r="15" spans="1:10" ht="15" customHeight="1">
      <c r="A15" s="48"/>
      <c r="B15" s="51" t="s">
        <v>826</v>
      </c>
      <c r="C15" s="54">
        <f>SUM('Stavební rozpočet'!AC12:AC654)</f>
        <v>0</v>
      </c>
      <c r="D15" s="149" t="s">
        <v>937</v>
      </c>
      <c r="E15" s="150"/>
      <c r="F15" s="54">
        <v>0</v>
      </c>
      <c r="G15" s="149" t="s">
        <v>946</v>
      </c>
      <c r="H15" s="150"/>
      <c r="I15" s="55" t="s">
        <v>317</v>
      </c>
      <c r="J15" s="3"/>
    </row>
    <row r="16" spans="1:10" ht="15" customHeight="1">
      <c r="A16" s="47" t="s">
        <v>922</v>
      </c>
      <c r="B16" s="51" t="s">
        <v>933</v>
      </c>
      <c r="C16" s="54">
        <f>SUM('Stavební rozpočet'!AD12:AD654)</f>
        <v>0</v>
      </c>
      <c r="D16" s="149" t="s">
        <v>938</v>
      </c>
      <c r="E16" s="150"/>
      <c r="F16" s="54">
        <v>0</v>
      </c>
      <c r="G16" s="149" t="s">
        <v>947</v>
      </c>
      <c r="H16" s="150"/>
      <c r="I16" s="55" t="s">
        <v>317</v>
      </c>
      <c r="J16" s="3"/>
    </row>
    <row r="17" spans="1:10" ht="15" customHeight="1">
      <c r="A17" s="48"/>
      <c r="B17" s="51" t="s">
        <v>826</v>
      </c>
      <c r="C17" s="54">
        <f>SUM('Stavební rozpočet'!AE12:AE654)</f>
        <v>0</v>
      </c>
      <c r="D17" s="149"/>
      <c r="E17" s="150"/>
      <c r="F17" s="55"/>
      <c r="G17" s="149" t="s">
        <v>948</v>
      </c>
      <c r="H17" s="150"/>
      <c r="I17" s="55" t="s">
        <v>317</v>
      </c>
      <c r="J17" s="3"/>
    </row>
    <row r="18" spans="1:10" ht="15" customHeight="1">
      <c r="A18" s="47" t="s">
        <v>923</v>
      </c>
      <c r="B18" s="51" t="s">
        <v>933</v>
      </c>
      <c r="C18" s="54">
        <f>SUM('Stavební rozpočet'!AF12:AF654)</f>
        <v>0</v>
      </c>
      <c r="D18" s="149"/>
      <c r="E18" s="150"/>
      <c r="F18" s="55"/>
      <c r="G18" s="149" t="s">
        <v>949</v>
      </c>
      <c r="H18" s="150"/>
      <c r="I18" s="55" t="s">
        <v>317</v>
      </c>
      <c r="J18" s="3"/>
    </row>
    <row r="19" spans="1:10" ht="15" customHeight="1">
      <c r="A19" s="48"/>
      <c r="B19" s="51" t="s">
        <v>826</v>
      </c>
      <c r="C19" s="54">
        <f>SUM('Stavební rozpočet'!AG12:AG654)</f>
        <v>0</v>
      </c>
      <c r="D19" s="149"/>
      <c r="E19" s="150"/>
      <c r="F19" s="55"/>
      <c r="G19" s="149" t="s">
        <v>950</v>
      </c>
      <c r="H19" s="150"/>
      <c r="I19" s="55" t="s">
        <v>317</v>
      </c>
      <c r="J19" s="3"/>
    </row>
    <row r="20" spans="1:10" ht="15" customHeight="1">
      <c r="A20" s="151" t="s">
        <v>924</v>
      </c>
      <c r="B20" s="152"/>
      <c r="C20" s="54">
        <f>SUM('Stavební rozpočet'!AH12:AH654)</f>
        <v>0</v>
      </c>
      <c r="D20" s="149"/>
      <c r="E20" s="150"/>
      <c r="F20" s="55"/>
      <c r="G20" s="149"/>
      <c r="H20" s="150"/>
      <c r="I20" s="55"/>
      <c r="J20" s="3"/>
    </row>
    <row r="21" spans="1:10" ht="15" customHeight="1">
      <c r="A21" s="151" t="s">
        <v>925</v>
      </c>
      <c r="B21" s="152"/>
      <c r="C21" s="54">
        <f>SUM('Stavební rozpočet'!Z12:Z654)</f>
        <v>0</v>
      </c>
      <c r="D21" s="149"/>
      <c r="E21" s="150"/>
      <c r="F21" s="55"/>
      <c r="G21" s="149"/>
      <c r="H21" s="150"/>
      <c r="I21" s="55"/>
      <c r="J21" s="3"/>
    </row>
    <row r="22" spans="1:10" ht="16.5" customHeight="1">
      <c r="A22" s="151" t="s">
        <v>926</v>
      </c>
      <c r="B22" s="152"/>
      <c r="C22" s="54">
        <f>ROUND(SUM(C14:C21),1)</f>
        <v>0</v>
      </c>
      <c r="D22" s="151" t="s">
        <v>939</v>
      </c>
      <c r="E22" s="152"/>
      <c r="F22" s="54">
        <f>SUM(F14:F21)</f>
        <v>0</v>
      </c>
      <c r="G22" s="151" t="s">
        <v>951</v>
      </c>
      <c r="H22" s="152"/>
      <c r="I22" s="54">
        <f>SUM(I14:I21)</f>
        <v>0</v>
      </c>
      <c r="J22" s="3"/>
    </row>
    <row r="23" spans="1:10" ht="15" customHeight="1">
      <c r="A23" s="5"/>
      <c r="B23" s="5"/>
      <c r="C23" s="53"/>
      <c r="D23" s="151" t="s">
        <v>940</v>
      </c>
      <c r="E23" s="152"/>
      <c r="F23" s="56">
        <v>0</v>
      </c>
      <c r="G23" s="151" t="s">
        <v>952</v>
      </c>
      <c r="H23" s="152"/>
      <c r="I23" s="54">
        <v>0</v>
      </c>
      <c r="J23" s="3"/>
    </row>
    <row r="24" spans="4:10" ht="15" customHeight="1">
      <c r="D24" s="5"/>
      <c r="E24" s="5"/>
      <c r="F24" s="57"/>
      <c r="G24" s="151" t="s">
        <v>953</v>
      </c>
      <c r="H24" s="152"/>
      <c r="I24" s="54">
        <v>0</v>
      </c>
      <c r="J24" s="3"/>
    </row>
    <row r="25" spans="6:10" ht="15" customHeight="1">
      <c r="F25" s="20"/>
      <c r="G25" s="151" t="s">
        <v>954</v>
      </c>
      <c r="H25" s="152"/>
      <c r="I25" s="54">
        <v>0</v>
      </c>
      <c r="J25" s="3"/>
    </row>
    <row r="26" spans="1:9" ht="12.75">
      <c r="A26" s="9"/>
      <c r="B26" s="9"/>
      <c r="C26" s="9"/>
      <c r="G26" s="5"/>
      <c r="H26" s="5"/>
      <c r="I26" s="5"/>
    </row>
    <row r="27" spans="1:9" ht="15" customHeight="1">
      <c r="A27" s="153" t="s">
        <v>927</v>
      </c>
      <c r="B27" s="154"/>
      <c r="C27" s="58">
        <f>ROUND(SUM('Stavební rozpočet'!AJ12:AJ654),1)</f>
        <v>0</v>
      </c>
      <c r="D27" s="4"/>
      <c r="E27" s="9"/>
      <c r="F27" s="9"/>
      <c r="G27" s="9"/>
      <c r="H27" s="9"/>
      <c r="I27" s="9"/>
    </row>
    <row r="28" spans="1:10" ht="15" customHeight="1">
      <c r="A28" s="153" t="s">
        <v>928</v>
      </c>
      <c r="B28" s="154"/>
      <c r="C28" s="58">
        <f>ROUND(SUM('Stavební rozpočet'!AK12:AK654),1)</f>
        <v>0</v>
      </c>
      <c r="D28" s="153" t="s">
        <v>941</v>
      </c>
      <c r="E28" s="154"/>
      <c r="F28" s="58">
        <f>ROUND(C28*(15/100),2)</f>
        <v>0</v>
      </c>
      <c r="G28" s="153" t="s">
        <v>955</v>
      </c>
      <c r="H28" s="154"/>
      <c r="I28" s="58">
        <f>ROUND(SUM(C27:C29),1)</f>
        <v>0</v>
      </c>
      <c r="J28" s="3"/>
    </row>
    <row r="29" spans="1:10" ht="15" customHeight="1">
      <c r="A29" s="153" t="s">
        <v>929</v>
      </c>
      <c r="B29" s="154"/>
      <c r="C29" s="58">
        <f>ROUND(SUM('Stavební rozpočet'!AL12:AL654),1)</f>
        <v>0</v>
      </c>
      <c r="D29" s="153" t="s">
        <v>942</v>
      </c>
      <c r="E29" s="154"/>
      <c r="F29" s="58">
        <f>ROUND(C29*(21/100),2)</f>
        <v>0</v>
      </c>
      <c r="G29" s="153" t="s">
        <v>956</v>
      </c>
      <c r="H29" s="154"/>
      <c r="I29" s="58">
        <f>ROUND(SUM(F28:F29)+I28,1)</f>
        <v>0</v>
      </c>
      <c r="J29" s="3"/>
    </row>
    <row r="30" spans="1:9" ht="12.75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14.25" customHeight="1">
      <c r="A31" s="155" t="s">
        <v>930</v>
      </c>
      <c r="B31" s="156"/>
      <c r="C31" s="157"/>
      <c r="D31" s="155" t="s">
        <v>943</v>
      </c>
      <c r="E31" s="156"/>
      <c r="F31" s="157"/>
      <c r="G31" s="155" t="s">
        <v>957</v>
      </c>
      <c r="H31" s="156"/>
      <c r="I31" s="157"/>
      <c r="J31" s="22"/>
    </row>
    <row r="32" spans="1:10" ht="14.25" customHeight="1">
      <c r="A32" s="158"/>
      <c r="B32" s="159"/>
      <c r="C32" s="160"/>
      <c r="D32" s="158"/>
      <c r="E32" s="159"/>
      <c r="F32" s="160"/>
      <c r="G32" s="158"/>
      <c r="H32" s="159"/>
      <c r="I32" s="160"/>
      <c r="J32" s="22"/>
    </row>
    <row r="33" spans="1:10" ht="14.25" customHeight="1">
      <c r="A33" s="158"/>
      <c r="B33" s="159"/>
      <c r="C33" s="160"/>
      <c r="D33" s="158"/>
      <c r="E33" s="159"/>
      <c r="F33" s="160"/>
      <c r="G33" s="158"/>
      <c r="H33" s="159"/>
      <c r="I33" s="160"/>
      <c r="J33" s="22"/>
    </row>
    <row r="34" spans="1:10" ht="14.25" customHeight="1">
      <c r="A34" s="158"/>
      <c r="B34" s="159"/>
      <c r="C34" s="160"/>
      <c r="D34" s="158"/>
      <c r="E34" s="159"/>
      <c r="F34" s="160"/>
      <c r="G34" s="158"/>
      <c r="H34" s="159"/>
      <c r="I34" s="160"/>
      <c r="J34" s="22"/>
    </row>
    <row r="35" spans="1:10" ht="14.25" customHeight="1">
      <c r="A35" s="161" t="s">
        <v>931</v>
      </c>
      <c r="B35" s="162"/>
      <c r="C35" s="163"/>
      <c r="D35" s="161" t="s">
        <v>931</v>
      </c>
      <c r="E35" s="162"/>
      <c r="F35" s="163"/>
      <c r="G35" s="161" t="s">
        <v>931</v>
      </c>
      <c r="H35" s="162"/>
      <c r="I35" s="163"/>
      <c r="J35" s="22"/>
    </row>
    <row r="36" spans="1:9" ht="11.25" customHeight="1">
      <c r="A36" s="50" t="s">
        <v>308</v>
      </c>
      <c r="B36" s="52"/>
      <c r="C36" s="52"/>
      <c r="D36" s="52"/>
      <c r="E36" s="52"/>
      <c r="F36" s="52"/>
      <c r="G36" s="52"/>
      <c r="H36" s="52"/>
      <c r="I36" s="52"/>
    </row>
    <row r="37" spans="1:9" ht="12.75">
      <c r="A37" s="112"/>
      <c r="B37" s="104"/>
      <c r="C37" s="104"/>
      <c r="D37" s="104"/>
      <c r="E37" s="104"/>
      <c r="F37" s="104"/>
      <c r="G37" s="104"/>
      <c r="H37" s="104"/>
      <c r="I37" s="104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E4" sqref="E4:E5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99" t="s">
        <v>912</v>
      </c>
      <c r="B1" s="100"/>
      <c r="C1" s="100"/>
      <c r="D1" s="100"/>
      <c r="E1" s="100"/>
      <c r="F1" s="100"/>
      <c r="G1" s="100"/>
    </row>
    <row r="2" spans="1:8" ht="12.75">
      <c r="A2" s="101" t="s">
        <v>1</v>
      </c>
      <c r="B2" s="102"/>
      <c r="C2" s="105" t="str">
        <f>'Stavební rozpočet'!D2</f>
        <v>III/3245 - MĚSTEC KRÁLOVÉ, UL. DYMOKURSKÁ</v>
      </c>
      <c r="D2" s="107" t="s">
        <v>772</v>
      </c>
      <c r="E2" s="107" t="s">
        <v>6</v>
      </c>
      <c r="F2" s="108" t="s">
        <v>813</v>
      </c>
      <c r="G2" s="137" t="str">
        <f>'Stavební rozpočet'!I2</f>
        <v>Město Městec Králové</v>
      </c>
      <c r="H2" s="3"/>
    </row>
    <row r="3" spans="1:8" ht="12.75">
      <c r="A3" s="103"/>
      <c r="B3" s="104"/>
      <c r="C3" s="106"/>
      <c r="D3" s="104"/>
      <c r="E3" s="104"/>
      <c r="F3" s="104"/>
      <c r="G3" s="110"/>
      <c r="H3" s="3"/>
    </row>
    <row r="4" spans="1:8" ht="12.75">
      <c r="A4" s="111" t="s">
        <v>2</v>
      </c>
      <c r="B4" s="104"/>
      <c r="C4" s="112" t="str">
        <f>'Stavební rozpočet'!D4</f>
        <v>Silnice, Chodníky, vjezdy a autobusové zastávky</v>
      </c>
      <c r="D4" s="113" t="s">
        <v>773</v>
      </c>
      <c r="E4" s="113"/>
      <c r="F4" s="112" t="s">
        <v>814</v>
      </c>
      <c r="G4" s="138" t="str">
        <f>'Stavební rozpočet'!I4</f>
        <v>Aleš Jambor, Havelcova 70, 280 02 Kolín III</v>
      </c>
      <c r="H4" s="3"/>
    </row>
    <row r="5" spans="1:8" ht="12.75">
      <c r="A5" s="103"/>
      <c r="B5" s="104"/>
      <c r="C5" s="104"/>
      <c r="D5" s="104"/>
      <c r="E5" s="104"/>
      <c r="F5" s="104"/>
      <c r="G5" s="110"/>
      <c r="H5" s="3"/>
    </row>
    <row r="6" spans="1:8" ht="12.75">
      <c r="A6" s="111" t="s">
        <v>3</v>
      </c>
      <c r="B6" s="104"/>
      <c r="C6" s="112" t="str">
        <f>'Stavební rozpočet'!D6</f>
        <v>MĚSTEC KRÁLOVÉ, UL. DYMOKURSKÁ, ul. VINICKÁ</v>
      </c>
      <c r="D6" s="113" t="s">
        <v>774</v>
      </c>
      <c r="E6" s="113" t="s">
        <v>6</v>
      </c>
      <c r="F6" s="112" t="s">
        <v>815</v>
      </c>
      <c r="G6" s="138" t="str">
        <f>'Stavební rozpočet'!I6</f>
        <v> </v>
      </c>
      <c r="H6" s="3"/>
    </row>
    <row r="7" spans="1:8" ht="12.75">
      <c r="A7" s="103"/>
      <c r="B7" s="104"/>
      <c r="C7" s="104"/>
      <c r="D7" s="104"/>
      <c r="E7" s="104"/>
      <c r="F7" s="104"/>
      <c r="G7" s="110"/>
      <c r="H7" s="3"/>
    </row>
    <row r="8" spans="1:8" ht="12.75">
      <c r="A8" s="111" t="s">
        <v>816</v>
      </c>
      <c r="B8" s="104"/>
      <c r="C8" s="112" t="str">
        <f>'Stavební rozpočet'!I8</f>
        <v>Aleš Jambor</v>
      </c>
      <c r="D8" s="113" t="s">
        <v>775</v>
      </c>
      <c r="E8" s="113" t="s">
        <v>6</v>
      </c>
      <c r="F8" s="113" t="s">
        <v>775</v>
      </c>
      <c r="G8" s="138" t="str">
        <f>'Stavební rozpočet'!F8</f>
        <v> </v>
      </c>
      <c r="H8" s="3"/>
    </row>
    <row r="9" spans="1:8" ht="12.75">
      <c r="A9" s="114"/>
      <c r="B9" s="115"/>
      <c r="C9" s="115"/>
      <c r="D9" s="115"/>
      <c r="E9" s="115"/>
      <c r="F9" s="115"/>
      <c r="G9" s="116"/>
      <c r="H9" s="3"/>
    </row>
    <row r="10" spans="1:8" ht="12.75">
      <c r="A10" s="30" t="s">
        <v>309</v>
      </c>
      <c r="B10" s="34" t="s">
        <v>316</v>
      </c>
      <c r="C10" s="37" t="s">
        <v>465</v>
      </c>
      <c r="D10" s="38" t="s">
        <v>913</v>
      </c>
      <c r="E10" s="38" t="s">
        <v>914</v>
      </c>
      <c r="F10" s="38" t="s">
        <v>915</v>
      </c>
      <c r="G10" s="39" t="s">
        <v>916</v>
      </c>
      <c r="H10" s="22"/>
    </row>
    <row r="11" spans="1:9" ht="12.75">
      <c r="A11" s="31" t="s">
        <v>310</v>
      </c>
      <c r="B11" s="35"/>
      <c r="C11" s="35" t="s">
        <v>467</v>
      </c>
      <c r="D11" s="41">
        <f>'Stavební rozpočet'!I12</f>
        <v>0</v>
      </c>
      <c r="E11" s="41">
        <f>'Stavební rozpočet'!J12</f>
        <v>0</v>
      </c>
      <c r="F11" s="41">
        <f>'Stavební rozpočet'!K12</f>
        <v>0</v>
      </c>
      <c r="G11" s="43">
        <f>'Stavební rozpočet'!M12</f>
        <v>14280.447742799997</v>
      </c>
      <c r="H11" s="40" t="s">
        <v>917</v>
      </c>
      <c r="I11" s="23">
        <f aca="true" t="shared" si="0" ref="I11:I42">IF(H11="F",0,F11)</f>
        <v>0</v>
      </c>
    </row>
    <row r="12" spans="1:9" ht="12.75">
      <c r="A12" s="32" t="s">
        <v>310</v>
      </c>
      <c r="B12" s="10" t="s">
        <v>317</v>
      </c>
      <c r="C12" s="10" t="s">
        <v>468</v>
      </c>
      <c r="D12" s="23">
        <f>'Stavební rozpočet'!I13</f>
        <v>0</v>
      </c>
      <c r="E12" s="23">
        <f>'Stavební rozpočet'!J13</f>
        <v>0</v>
      </c>
      <c r="F12" s="23">
        <f>'Stavební rozpočet'!K13</f>
        <v>0</v>
      </c>
      <c r="G12" s="44">
        <f>'Stavební rozpočet'!M13</f>
        <v>0</v>
      </c>
      <c r="H12" s="40" t="s">
        <v>918</v>
      </c>
      <c r="I12" s="23">
        <f t="shared" si="0"/>
        <v>0</v>
      </c>
    </row>
    <row r="13" spans="1:9" ht="12.75">
      <c r="A13" s="32" t="s">
        <v>310</v>
      </c>
      <c r="B13" s="10" t="s">
        <v>17</v>
      </c>
      <c r="C13" s="10" t="s">
        <v>473</v>
      </c>
      <c r="D13" s="23">
        <f>'Stavební rozpočet'!I18</f>
        <v>0</v>
      </c>
      <c r="E13" s="23">
        <f>'Stavební rozpočet'!J18</f>
        <v>0</v>
      </c>
      <c r="F13" s="23">
        <f>'Stavební rozpočet'!K18</f>
        <v>0</v>
      </c>
      <c r="G13" s="44">
        <f>'Stavební rozpočet'!M18</f>
        <v>3695.915</v>
      </c>
      <c r="H13" s="40" t="s">
        <v>918</v>
      </c>
      <c r="I13" s="23">
        <f t="shared" si="0"/>
        <v>0</v>
      </c>
    </row>
    <row r="14" spans="1:9" ht="12.75">
      <c r="A14" s="32" t="s">
        <v>310</v>
      </c>
      <c r="B14" s="10" t="s">
        <v>18</v>
      </c>
      <c r="C14" s="10" t="s">
        <v>480</v>
      </c>
      <c r="D14" s="23">
        <f>'Stavební rozpočet'!I25</f>
        <v>0</v>
      </c>
      <c r="E14" s="23">
        <f>'Stavební rozpočet'!J25</f>
        <v>0</v>
      </c>
      <c r="F14" s="23">
        <f>'Stavební rozpočet'!K25</f>
        <v>0</v>
      </c>
      <c r="G14" s="44">
        <f>'Stavební rozpočet'!M25</f>
        <v>0</v>
      </c>
      <c r="H14" s="40" t="s">
        <v>918</v>
      </c>
      <c r="I14" s="23">
        <f t="shared" si="0"/>
        <v>0</v>
      </c>
    </row>
    <row r="15" spans="1:9" ht="12.75">
      <c r="A15" s="32" t="s">
        <v>310</v>
      </c>
      <c r="B15" s="10" t="s">
        <v>19</v>
      </c>
      <c r="C15" s="10" t="s">
        <v>484</v>
      </c>
      <c r="D15" s="23">
        <f>'Stavební rozpočet'!I29</f>
        <v>0</v>
      </c>
      <c r="E15" s="23">
        <f>'Stavební rozpočet'!J29</f>
        <v>0</v>
      </c>
      <c r="F15" s="23">
        <f>'Stavební rozpočet'!K29</f>
        <v>0</v>
      </c>
      <c r="G15" s="44">
        <f>'Stavební rozpočet'!M29</f>
        <v>0</v>
      </c>
      <c r="H15" s="40" t="s">
        <v>918</v>
      </c>
      <c r="I15" s="23">
        <f t="shared" si="0"/>
        <v>0</v>
      </c>
    </row>
    <row r="16" spans="1:9" ht="12.75">
      <c r="A16" s="32" t="s">
        <v>310</v>
      </c>
      <c r="B16" s="10" t="s">
        <v>21</v>
      </c>
      <c r="C16" s="10" t="s">
        <v>490</v>
      </c>
      <c r="D16" s="23">
        <f>'Stavební rozpočet'!I36</f>
        <v>0</v>
      </c>
      <c r="E16" s="23">
        <f>'Stavební rozpočet'!J36</f>
        <v>0</v>
      </c>
      <c r="F16" s="23">
        <f>'Stavební rozpočet'!K36</f>
        <v>0</v>
      </c>
      <c r="G16" s="44">
        <f>'Stavební rozpočet'!M36</f>
        <v>0.35603999999999997</v>
      </c>
      <c r="H16" s="40" t="s">
        <v>918</v>
      </c>
      <c r="I16" s="23">
        <f t="shared" si="0"/>
        <v>0</v>
      </c>
    </row>
    <row r="17" spans="1:9" ht="12.75">
      <c r="A17" s="32" t="s">
        <v>310</v>
      </c>
      <c r="B17" s="10" t="s">
        <v>22</v>
      </c>
      <c r="C17" s="10" t="s">
        <v>494</v>
      </c>
      <c r="D17" s="23">
        <f>'Stavební rozpočet'!I41</f>
        <v>0</v>
      </c>
      <c r="E17" s="23">
        <f>'Stavební rozpočet'!J41</f>
        <v>0</v>
      </c>
      <c r="F17" s="23">
        <f>'Stavební rozpočet'!K41</f>
        <v>0</v>
      </c>
      <c r="G17" s="44">
        <f>'Stavební rozpočet'!M41</f>
        <v>0</v>
      </c>
      <c r="H17" s="40" t="s">
        <v>918</v>
      </c>
      <c r="I17" s="23">
        <f t="shared" si="0"/>
        <v>0</v>
      </c>
    </row>
    <row r="18" spans="1:9" ht="12.75">
      <c r="A18" s="32" t="s">
        <v>310</v>
      </c>
      <c r="B18" s="10" t="s">
        <v>23</v>
      </c>
      <c r="C18" s="10" t="s">
        <v>503</v>
      </c>
      <c r="D18" s="23">
        <f>'Stavební rozpočet'!I54</f>
        <v>0</v>
      </c>
      <c r="E18" s="23">
        <f>'Stavební rozpočet'!J54</f>
        <v>0</v>
      </c>
      <c r="F18" s="23">
        <f>'Stavební rozpočet'!K54</f>
        <v>0</v>
      </c>
      <c r="G18" s="44">
        <f>'Stavební rozpočet'!M54</f>
        <v>154.83599999999998</v>
      </c>
      <c r="H18" s="40" t="s">
        <v>918</v>
      </c>
      <c r="I18" s="23">
        <f t="shared" si="0"/>
        <v>0</v>
      </c>
    </row>
    <row r="19" spans="1:9" ht="12.75">
      <c r="A19" s="32" t="s">
        <v>310</v>
      </c>
      <c r="B19" s="10" t="s">
        <v>24</v>
      </c>
      <c r="C19" s="10" t="s">
        <v>508</v>
      </c>
      <c r="D19" s="23">
        <f>'Stavební rozpočet'!I59</f>
        <v>0</v>
      </c>
      <c r="E19" s="23">
        <f>'Stavební rozpočet'!J59</f>
        <v>0</v>
      </c>
      <c r="F19" s="23">
        <f>'Stavební rozpočet'!K59</f>
        <v>0</v>
      </c>
      <c r="G19" s="44">
        <f>'Stavební rozpočet'!M59</f>
        <v>0</v>
      </c>
      <c r="H19" s="40" t="s">
        <v>918</v>
      </c>
      <c r="I19" s="23">
        <f t="shared" si="0"/>
        <v>0</v>
      </c>
    </row>
    <row r="20" spans="1:9" ht="12.75">
      <c r="A20" s="32" t="s">
        <v>310</v>
      </c>
      <c r="B20" s="10" t="s">
        <v>27</v>
      </c>
      <c r="C20" s="10" t="s">
        <v>513</v>
      </c>
      <c r="D20" s="23">
        <f>'Stavební rozpočet'!I65</f>
        <v>0</v>
      </c>
      <c r="E20" s="23">
        <f>'Stavební rozpočet'!J65</f>
        <v>0</v>
      </c>
      <c r="F20" s="23">
        <f>'Stavební rozpočet'!K65</f>
        <v>0</v>
      </c>
      <c r="G20" s="44">
        <f>'Stavební rozpočet'!M65</f>
        <v>448.95597280000004</v>
      </c>
      <c r="H20" s="40" t="s">
        <v>918</v>
      </c>
      <c r="I20" s="23">
        <f t="shared" si="0"/>
        <v>0</v>
      </c>
    </row>
    <row r="21" spans="1:9" ht="12.75">
      <c r="A21" s="32" t="s">
        <v>310</v>
      </c>
      <c r="B21" s="10" t="s">
        <v>34</v>
      </c>
      <c r="C21" s="10" t="s">
        <v>520</v>
      </c>
      <c r="D21" s="23">
        <f>'Stavební rozpočet'!I72</f>
        <v>0</v>
      </c>
      <c r="E21" s="23">
        <f>'Stavební rozpočet'!J72</f>
        <v>0</v>
      </c>
      <c r="F21" s="23">
        <f>'Stavební rozpočet'!K72</f>
        <v>0</v>
      </c>
      <c r="G21" s="44">
        <f>'Stavební rozpočet'!M72</f>
        <v>0.6444799999999999</v>
      </c>
      <c r="H21" s="40" t="s">
        <v>918</v>
      </c>
      <c r="I21" s="23">
        <f t="shared" si="0"/>
        <v>0</v>
      </c>
    </row>
    <row r="22" spans="1:9" ht="12.75">
      <c r="A22" s="32" t="s">
        <v>310</v>
      </c>
      <c r="B22" s="10" t="s">
        <v>97</v>
      </c>
      <c r="C22" s="10" t="s">
        <v>524</v>
      </c>
      <c r="D22" s="23">
        <f>'Stavební rozpočet'!I77</f>
        <v>0</v>
      </c>
      <c r="E22" s="23">
        <f>'Stavební rozpočet'!J77</f>
        <v>0</v>
      </c>
      <c r="F22" s="23">
        <f>'Stavební rozpočet'!K77</f>
        <v>0</v>
      </c>
      <c r="G22" s="44">
        <f>'Stavební rozpočet'!M77</f>
        <v>73.83825499999999</v>
      </c>
      <c r="H22" s="40" t="s">
        <v>918</v>
      </c>
      <c r="I22" s="23">
        <f t="shared" si="0"/>
        <v>0</v>
      </c>
    </row>
    <row r="23" spans="1:9" ht="12.75">
      <c r="A23" s="32" t="s">
        <v>310</v>
      </c>
      <c r="B23" s="10" t="s">
        <v>99</v>
      </c>
      <c r="C23" s="10" t="s">
        <v>548</v>
      </c>
      <c r="D23" s="23">
        <f>'Stavební rozpočet'!I109</f>
        <v>0</v>
      </c>
      <c r="E23" s="23">
        <f>'Stavební rozpočet'!J109</f>
        <v>0</v>
      </c>
      <c r="F23" s="23">
        <f>'Stavební rozpočet'!K109</f>
        <v>0</v>
      </c>
      <c r="G23" s="44">
        <f>'Stavební rozpočet'!M109</f>
        <v>0</v>
      </c>
      <c r="H23" s="40" t="s">
        <v>918</v>
      </c>
      <c r="I23" s="23">
        <f t="shared" si="0"/>
        <v>0</v>
      </c>
    </row>
    <row r="24" spans="1:9" ht="12.75">
      <c r="A24" s="32" t="s">
        <v>310</v>
      </c>
      <c r="B24" s="10" t="s">
        <v>62</v>
      </c>
      <c r="C24" s="10" t="s">
        <v>551</v>
      </c>
      <c r="D24" s="23">
        <f>'Stavební rozpočet'!I112</f>
        <v>0</v>
      </c>
      <c r="E24" s="23">
        <f>'Stavební rozpočet'!J112</f>
        <v>0</v>
      </c>
      <c r="F24" s="23">
        <f>'Stavební rozpočet'!K112</f>
        <v>0</v>
      </c>
      <c r="G24" s="44">
        <f>'Stavební rozpočet'!M112</f>
        <v>8965.693879999999</v>
      </c>
      <c r="H24" s="40" t="s">
        <v>918</v>
      </c>
      <c r="I24" s="23">
        <f t="shared" si="0"/>
        <v>0</v>
      </c>
    </row>
    <row r="25" spans="1:9" ht="12.75">
      <c r="A25" s="32" t="s">
        <v>310</v>
      </c>
      <c r="B25" s="10" t="s">
        <v>63</v>
      </c>
      <c r="C25" s="10" t="s">
        <v>564</v>
      </c>
      <c r="D25" s="23">
        <f>'Stavební rozpočet'!I130</f>
        <v>0</v>
      </c>
      <c r="E25" s="23">
        <f>'Stavební rozpočet'!J130</f>
        <v>0</v>
      </c>
      <c r="F25" s="23">
        <f>'Stavební rozpočet'!K130</f>
        <v>0</v>
      </c>
      <c r="G25" s="44">
        <f>'Stavební rozpočet'!M130</f>
        <v>910.4409750000001</v>
      </c>
      <c r="H25" s="40" t="s">
        <v>918</v>
      </c>
      <c r="I25" s="23">
        <f t="shared" si="0"/>
        <v>0</v>
      </c>
    </row>
    <row r="26" spans="1:9" ht="12.75">
      <c r="A26" s="32" t="s">
        <v>310</v>
      </c>
      <c r="B26" s="10" t="s">
        <v>93</v>
      </c>
      <c r="C26" s="10" t="s">
        <v>569</v>
      </c>
      <c r="D26" s="23">
        <f>'Stavební rozpočet'!I139</f>
        <v>0</v>
      </c>
      <c r="E26" s="23">
        <f>'Stavební rozpočet'!J139</f>
        <v>0</v>
      </c>
      <c r="F26" s="23">
        <f>'Stavební rozpočet'!K139</f>
        <v>0</v>
      </c>
      <c r="G26" s="44">
        <f>'Stavební rozpočet'!M139</f>
        <v>0.9111999999999999</v>
      </c>
      <c r="H26" s="40" t="s">
        <v>918</v>
      </c>
      <c r="I26" s="23">
        <f t="shared" si="0"/>
        <v>0</v>
      </c>
    </row>
    <row r="27" spans="1:9" ht="12.75">
      <c r="A27" s="32" t="s">
        <v>310</v>
      </c>
      <c r="B27" s="10" t="s">
        <v>95</v>
      </c>
      <c r="C27" s="10" t="s">
        <v>577</v>
      </c>
      <c r="D27" s="23">
        <f>'Stavební rozpočet'!I150</f>
        <v>0</v>
      </c>
      <c r="E27" s="23">
        <f>'Stavební rozpočet'!J150</f>
        <v>0</v>
      </c>
      <c r="F27" s="23">
        <f>'Stavební rozpočet'!K150</f>
        <v>0</v>
      </c>
      <c r="G27" s="44">
        <f>'Stavební rozpočet'!M150</f>
        <v>28.8512</v>
      </c>
      <c r="H27" s="40" t="s">
        <v>918</v>
      </c>
      <c r="I27" s="23">
        <f t="shared" si="0"/>
        <v>0</v>
      </c>
    </row>
    <row r="28" spans="1:9" ht="12.75">
      <c r="A28" s="32" t="s">
        <v>310</v>
      </c>
      <c r="B28" s="10" t="s">
        <v>384</v>
      </c>
      <c r="C28" s="10" t="s">
        <v>582</v>
      </c>
      <c r="D28" s="23">
        <f>'Stavební rozpočet'!I156</f>
        <v>0</v>
      </c>
      <c r="E28" s="23">
        <f>'Stavební rozpočet'!J156</f>
        <v>0</v>
      </c>
      <c r="F28" s="23">
        <f>'Stavební rozpočet'!K156</f>
        <v>0</v>
      </c>
      <c r="G28" s="44">
        <f>'Stavební rozpočet'!M156</f>
        <v>0</v>
      </c>
      <c r="H28" s="40" t="s">
        <v>918</v>
      </c>
      <c r="I28" s="23">
        <f t="shared" si="0"/>
        <v>0</v>
      </c>
    </row>
    <row r="29" spans="1:9" ht="12.75">
      <c r="A29" s="32" t="s">
        <v>310</v>
      </c>
      <c r="B29" s="10" t="s">
        <v>391</v>
      </c>
      <c r="C29" s="10" t="s">
        <v>592</v>
      </c>
      <c r="D29" s="23">
        <f>'Stavební rozpočet'!I166</f>
        <v>0</v>
      </c>
      <c r="E29" s="23">
        <f>'Stavební rozpočet'!J166</f>
        <v>0</v>
      </c>
      <c r="F29" s="23">
        <f>'Stavební rozpočet'!K166</f>
        <v>0</v>
      </c>
      <c r="G29" s="44">
        <f>'Stavební rozpočet'!M166</f>
        <v>0.00474</v>
      </c>
      <c r="H29" s="40" t="s">
        <v>918</v>
      </c>
      <c r="I29" s="23">
        <f t="shared" si="0"/>
        <v>0</v>
      </c>
    </row>
    <row r="30" spans="1:9" ht="12.75">
      <c r="A30" s="32" t="s">
        <v>310</v>
      </c>
      <c r="B30" s="10" t="s">
        <v>393</v>
      </c>
      <c r="C30" s="10" t="s">
        <v>594</v>
      </c>
      <c r="D30" s="23">
        <f>'Stavební rozpočet'!I168</f>
        <v>0</v>
      </c>
      <c r="E30" s="23">
        <f>'Stavební rozpočet'!J168</f>
        <v>0</v>
      </c>
      <c r="F30" s="23">
        <f>'Stavební rozpočet'!K168</f>
        <v>0</v>
      </c>
      <c r="G30" s="44">
        <f>'Stavební rozpočet'!M168</f>
        <v>0</v>
      </c>
      <c r="H30" s="40" t="s">
        <v>918</v>
      </c>
      <c r="I30" s="23">
        <f t="shared" si="0"/>
        <v>0</v>
      </c>
    </row>
    <row r="31" spans="1:9" ht="12.75">
      <c r="A31" s="32" t="s">
        <v>310</v>
      </c>
      <c r="B31" s="10"/>
      <c r="C31" s="10" t="s">
        <v>601</v>
      </c>
      <c r="D31" s="23">
        <f>'Stavební rozpočet'!I175</f>
        <v>0</v>
      </c>
      <c r="E31" s="23">
        <f>'Stavební rozpočet'!J175</f>
        <v>0</v>
      </c>
      <c r="F31" s="23">
        <f>'Stavební rozpočet'!K175</f>
        <v>0</v>
      </c>
      <c r="G31" s="44">
        <f>'Stavební rozpočet'!M175</f>
        <v>0</v>
      </c>
      <c r="H31" s="40" t="s">
        <v>917</v>
      </c>
      <c r="I31" s="23">
        <f t="shared" si="0"/>
        <v>0</v>
      </c>
    </row>
    <row r="32" spans="1:9" ht="12.75">
      <c r="A32" s="32" t="s">
        <v>310</v>
      </c>
      <c r="B32" s="10" t="s">
        <v>398</v>
      </c>
      <c r="C32" s="10" t="s">
        <v>602</v>
      </c>
      <c r="D32" s="23">
        <f>'Stavební rozpočet'!I176</f>
        <v>0</v>
      </c>
      <c r="E32" s="23">
        <f>'Stavební rozpočet'!J176</f>
        <v>0</v>
      </c>
      <c r="F32" s="23">
        <f>'Stavební rozpočet'!K176</f>
        <v>0</v>
      </c>
      <c r="G32" s="44">
        <f>'Stavební rozpočet'!M176</f>
        <v>0</v>
      </c>
      <c r="H32" s="40" t="s">
        <v>918</v>
      </c>
      <c r="I32" s="23">
        <f t="shared" si="0"/>
        <v>0</v>
      </c>
    </row>
    <row r="33" spans="1:9" ht="12.75">
      <c r="A33" s="32" t="s">
        <v>310</v>
      </c>
      <c r="B33" s="10" t="s">
        <v>400</v>
      </c>
      <c r="C33" s="10" t="s">
        <v>471</v>
      </c>
      <c r="D33" s="23">
        <f>'Stavební rozpočet'!I178</f>
        <v>0</v>
      </c>
      <c r="E33" s="23">
        <f>'Stavební rozpočet'!J178</f>
        <v>0</v>
      </c>
      <c r="F33" s="23">
        <f>'Stavební rozpočet'!K178</f>
        <v>0</v>
      </c>
      <c r="G33" s="44">
        <f>'Stavební rozpočet'!M178</f>
        <v>0</v>
      </c>
      <c r="H33" s="40" t="s">
        <v>918</v>
      </c>
      <c r="I33" s="23">
        <f t="shared" si="0"/>
        <v>0</v>
      </c>
    </row>
    <row r="34" spans="1:9" ht="12.75">
      <c r="A34" s="32" t="s">
        <v>311</v>
      </c>
      <c r="B34" s="10"/>
      <c r="C34" s="10" t="s">
        <v>605</v>
      </c>
      <c r="D34" s="23">
        <f>'Stavební rozpočet'!I180</f>
        <v>0</v>
      </c>
      <c r="E34" s="23">
        <f>'Stavební rozpočet'!J180</f>
        <v>0</v>
      </c>
      <c r="F34" s="23">
        <f>'Stavební rozpočet'!K180</f>
        <v>0</v>
      </c>
      <c r="G34" s="44">
        <f>'Stavební rozpočet'!M180</f>
        <v>1592.0101355</v>
      </c>
      <c r="H34" s="40" t="s">
        <v>917</v>
      </c>
      <c r="I34" s="23">
        <f t="shared" si="0"/>
        <v>0</v>
      </c>
    </row>
    <row r="35" spans="1:9" ht="12.75">
      <c r="A35" s="32" t="s">
        <v>311</v>
      </c>
      <c r="B35" s="10" t="s">
        <v>317</v>
      </c>
      <c r="C35" s="10" t="s">
        <v>468</v>
      </c>
      <c r="D35" s="23">
        <f>'Stavební rozpočet'!I181</f>
        <v>0</v>
      </c>
      <c r="E35" s="23">
        <f>'Stavební rozpočet'!J181</f>
        <v>0</v>
      </c>
      <c r="F35" s="23">
        <f>'Stavební rozpočet'!K181</f>
        <v>0</v>
      </c>
      <c r="G35" s="44">
        <f>'Stavební rozpočet'!M181</f>
        <v>0</v>
      </c>
      <c r="H35" s="40" t="s">
        <v>918</v>
      </c>
      <c r="I35" s="23">
        <f t="shared" si="0"/>
        <v>0</v>
      </c>
    </row>
    <row r="36" spans="1:9" ht="12.75">
      <c r="A36" s="32" t="s">
        <v>311</v>
      </c>
      <c r="B36" s="10" t="s">
        <v>17</v>
      </c>
      <c r="C36" s="10" t="s">
        <v>473</v>
      </c>
      <c r="D36" s="23">
        <f>'Stavební rozpočet'!I183</f>
        <v>0</v>
      </c>
      <c r="E36" s="23">
        <f>'Stavební rozpočet'!J183</f>
        <v>0</v>
      </c>
      <c r="F36" s="23">
        <f>'Stavební rozpočet'!K183</f>
        <v>0</v>
      </c>
      <c r="G36" s="44">
        <f>'Stavební rozpočet'!M183</f>
        <v>618.48748</v>
      </c>
      <c r="H36" s="40" t="s">
        <v>918</v>
      </c>
      <c r="I36" s="23">
        <f t="shared" si="0"/>
        <v>0</v>
      </c>
    </row>
    <row r="37" spans="1:9" ht="12.75">
      <c r="A37" s="32" t="s">
        <v>311</v>
      </c>
      <c r="B37" s="10" t="s">
        <v>18</v>
      </c>
      <c r="C37" s="10" t="s">
        <v>480</v>
      </c>
      <c r="D37" s="23">
        <f>'Stavební rozpočet'!I191</f>
        <v>0</v>
      </c>
      <c r="E37" s="23">
        <f>'Stavební rozpočet'!J191</f>
        <v>0</v>
      </c>
      <c r="F37" s="23">
        <f>'Stavební rozpočet'!K191</f>
        <v>0</v>
      </c>
      <c r="G37" s="44">
        <f>'Stavební rozpočet'!M191</f>
        <v>0</v>
      </c>
      <c r="H37" s="40" t="s">
        <v>918</v>
      </c>
      <c r="I37" s="23">
        <f t="shared" si="0"/>
        <v>0</v>
      </c>
    </row>
    <row r="38" spans="1:9" ht="12.75">
      <c r="A38" s="32" t="s">
        <v>311</v>
      </c>
      <c r="B38" s="10" t="s">
        <v>22</v>
      </c>
      <c r="C38" s="10" t="s">
        <v>494</v>
      </c>
      <c r="D38" s="23">
        <f>'Stavební rozpočet'!I195</f>
        <v>0</v>
      </c>
      <c r="E38" s="23">
        <f>'Stavební rozpočet'!J195</f>
        <v>0</v>
      </c>
      <c r="F38" s="23">
        <f>'Stavební rozpočet'!K195</f>
        <v>0</v>
      </c>
      <c r="G38" s="44">
        <f>'Stavební rozpočet'!M195</f>
        <v>0</v>
      </c>
      <c r="H38" s="40" t="s">
        <v>918</v>
      </c>
      <c r="I38" s="23">
        <f t="shared" si="0"/>
        <v>0</v>
      </c>
    </row>
    <row r="39" spans="1:9" ht="12.75">
      <c r="A39" s="32" t="s">
        <v>311</v>
      </c>
      <c r="B39" s="10" t="s">
        <v>24</v>
      </c>
      <c r="C39" s="10" t="s">
        <v>508</v>
      </c>
      <c r="D39" s="23">
        <f>'Stavební rozpočet'!I202</f>
        <v>0</v>
      </c>
      <c r="E39" s="23">
        <f>'Stavební rozpočet'!J202</f>
        <v>0</v>
      </c>
      <c r="F39" s="23">
        <f>'Stavební rozpočet'!K202</f>
        <v>0</v>
      </c>
      <c r="G39" s="44">
        <f>'Stavební rozpočet'!M202</f>
        <v>0</v>
      </c>
      <c r="H39" s="40" t="s">
        <v>918</v>
      </c>
      <c r="I39" s="23">
        <f t="shared" si="0"/>
        <v>0</v>
      </c>
    </row>
    <row r="40" spans="1:9" ht="12.75">
      <c r="A40" s="32" t="s">
        <v>311</v>
      </c>
      <c r="B40" s="10" t="s">
        <v>40</v>
      </c>
      <c r="C40" s="10" t="s">
        <v>617</v>
      </c>
      <c r="D40" s="23">
        <f>'Stavební rozpočet'!I207</f>
        <v>0</v>
      </c>
      <c r="E40" s="23">
        <f>'Stavební rozpočet'!J207</f>
        <v>0</v>
      </c>
      <c r="F40" s="23">
        <f>'Stavební rozpočet'!K207</f>
        <v>0</v>
      </c>
      <c r="G40" s="44">
        <f>'Stavební rozpočet'!M207</f>
        <v>4.7979</v>
      </c>
      <c r="H40" s="40" t="s">
        <v>918</v>
      </c>
      <c r="I40" s="23">
        <f t="shared" si="0"/>
        <v>0</v>
      </c>
    </row>
    <row r="41" spans="1:9" ht="12.75">
      <c r="A41" s="32" t="s">
        <v>311</v>
      </c>
      <c r="B41" s="10" t="s">
        <v>97</v>
      </c>
      <c r="C41" s="10" t="s">
        <v>524</v>
      </c>
      <c r="D41" s="23">
        <f>'Stavební rozpočet'!I211</f>
        <v>0</v>
      </c>
      <c r="E41" s="23">
        <f>'Stavební rozpočet'!J211</f>
        <v>0</v>
      </c>
      <c r="F41" s="23">
        <f>'Stavební rozpočet'!K211</f>
        <v>0</v>
      </c>
      <c r="G41" s="44">
        <f>'Stavební rozpočet'!M211</f>
        <v>144.85139000000004</v>
      </c>
      <c r="H41" s="40" t="s">
        <v>918</v>
      </c>
      <c r="I41" s="23">
        <f t="shared" si="0"/>
        <v>0</v>
      </c>
    </row>
    <row r="42" spans="1:9" ht="12.75">
      <c r="A42" s="32" t="s">
        <v>311</v>
      </c>
      <c r="B42" s="10" t="s">
        <v>102</v>
      </c>
      <c r="C42" s="10" t="s">
        <v>636</v>
      </c>
      <c r="D42" s="23">
        <f>'Stavební rozpočet'!I242</f>
        <v>0</v>
      </c>
      <c r="E42" s="23">
        <f>'Stavební rozpočet'!J242</f>
        <v>0</v>
      </c>
      <c r="F42" s="23">
        <f>'Stavební rozpočet'!K242</f>
        <v>0</v>
      </c>
      <c r="G42" s="44">
        <f>'Stavební rozpočet'!M242</f>
        <v>0.322</v>
      </c>
      <c r="H42" s="40" t="s">
        <v>918</v>
      </c>
      <c r="I42" s="23">
        <f t="shared" si="0"/>
        <v>0</v>
      </c>
    </row>
    <row r="43" spans="1:9" ht="12.75">
      <c r="A43" s="32" t="s">
        <v>311</v>
      </c>
      <c r="B43" s="10" t="s">
        <v>62</v>
      </c>
      <c r="C43" s="10" t="s">
        <v>551</v>
      </c>
      <c r="D43" s="23">
        <f>'Stavební rozpočet'!I244</f>
        <v>0</v>
      </c>
      <c r="E43" s="23">
        <f>'Stavební rozpočet'!J244</f>
        <v>0</v>
      </c>
      <c r="F43" s="23">
        <f>'Stavební rozpočet'!K244</f>
        <v>0</v>
      </c>
      <c r="G43" s="44">
        <f>'Stavební rozpočet'!M244</f>
        <v>634.6442025</v>
      </c>
      <c r="H43" s="40" t="s">
        <v>918</v>
      </c>
      <c r="I43" s="23">
        <f aca="true" t="shared" si="1" ref="I43:I74">IF(H43="F",0,F43)</f>
        <v>0</v>
      </c>
    </row>
    <row r="44" spans="1:9" ht="12.75">
      <c r="A44" s="32" t="s">
        <v>311</v>
      </c>
      <c r="B44" s="10" t="s">
        <v>65</v>
      </c>
      <c r="C44" s="10" t="s">
        <v>644</v>
      </c>
      <c r="D44" s="23">
        <f>'Stavební rozpočet'!I251</f>
        <v>0</v>
      </c>
      <c r="E44" s="23">
        <f>'Stavební rozpočet'!J251</f>
        <v>0</v>
      </c>
      <c r="F44" s="23">
        <f>'Stavební rozpočet'!K251</f>
        <v>0</v>
      </c>
      <c r="G44" s="44">
        <f>'Stavební rozpočet'!M251</f>
        <v>188.724063</v>
      </c>
      <c r="H44" s="40" t="s">
        <v>918</v>
      </c>
      <c r="I44" s="23">
        <f t="shared" si="1"/>
        <v>0</v>
      </c>
    </row>
    <row r="45" spans="1:9" ht="12.75">
      <c r="A45" s="32" t="s">
        <v>311</v>
      </c>
      <c r="B45" s="10" t="s">
        <v>384</v>
      </c>
      <c r="C45" s="10" t="s">
        <v>582</v>
      </c>
      <c r="D45" s="23">
        <f>'Stavební rozpočet'!I268</f>
        <v>0</v>
      </c>
      <c r="E45" s="23">
        <f>'Stavební rozpočet'!J268</f>
        <v>0</v>
      </c>
      <c r="F45" s="23">
        <f>'Stavební rozpočet'!K268</f>
        <v>0</v>
      </c>
      <c r="G45" s="44">
        <f>'Stavební rozpočet'!M268</f>
        <v>0</v>
      </c>
      <c r="H45" s="40" t="s">
        <v>918</v>
      </c>
      <c r="I45" s="23">
        <f t="shared" si="1"/>
        <v>0</v>
      </c>
    </row>
    <row r="46" spans="1:9" ht="12.75">
      <c r="A46" s="32" t="s">
        <v>311</v>
      </c>
      <c r="B46" s="10" t="s">
        <v>424</v>
      </c>
      <c r="C46" s="10" t="s">
        <v>657</v>
      </c>
      <c r="D46" s="23">
        <f>'Stavební rozpočet'!I275</f>
        <v>0</v>
      </c>
      <c r="E46" s="23">
        <f>'Stavební rozpočet'!J275</f>
        <v>0</v>
      </c>
      <c r="F46" s="23">
        <f>'Stavební rozpočet'!K275</f>
        <v>0</v>
      </c>
      <c r="G46" s="44">
        <f>'Stavební rozpočet'!M275</f>
        <v>0.1794</v>
      </c>
      <c r="H46" s="40" t="s">
        <v>918</v>
      </c>
      <c r="I46" s="23">
        <f t="shared" si="1"/>
        <v>0</v>
      </c>
    </row>
    <row r="47" spans="1:9" ht="12.75">
      <c r="A47" s="32" t="s">
        <v>311</v>
      </c>
      <c r="B47" s="10" t="s">
        <v>391</v>
      </c>
      <c r="C47" s="10" t="s">
        <v>592</v>
      </c>
      <c r="D47" s="23">
        <f>'Stavební rozpočet'!I278</f>
        <v>0</v>
      </c>
      <c r="E47" s="23">
        <f>'Stavební rozpočet'!J278</f>
        <v>0</v>
      </c>
      <c r="F47" s="23">
        <f>'Stavební rozpočet'!K278</f>
        <v>0</v>
      </c>
      <c r="G47" s="44">
        <f>'Stavební rozpočet'!M278</f>
        <v>0.0037</v>
      </c>
      <c r="H47" s="40" t="s">
        <v>918</v>
      </c>
      <c r="I47" s="23">
        <f t="shared" si="1"/>
        <v>0</v>
      </c>
    </row>
    <row r="48" spans="1:9" ht="12.75">
      <c r="A48" s="32" t="s">
        <v>311</v>
      </c>
      <c r="B48" s="10" t="s">
        <v>393</v>
      </c>
      <c r="C48" s="10" t="s">
        <v>594</v>
      </c>
      <c r="D48" s="23">
        <f>'Stavební rozpočet'!I281</f>
        <v>0</v>
      </c>
      <c r="E48" s="23">
        <f>'Stavební rozpočet'!J281</f>
        <v>0</v>
      </c>
      <c r="F48" s="23">
        <f>'Stavební rozpočet'!K281</f>
        <v>0</v>
      </c>
      <c r="G48" s="44">
        <f>'Stavební rozpočet'!M281</f>
        <v>0</v>
      </c>
      <c r="H48" s="40" t="s">
        <v>918</v>
      </c>
      <c r="I48" s="23">
        <f t="shared" si="1"/>
        <v>0</v>
      </c>
    </row>
    <row r="49" spans="1:9" ht="12.75">
      <c r="A49" s="32" t="s">
        <v>312</v>
      </c>
      <c r="B49" s="10"/>
      <c r="C49" s="10" t="s">
        <v>664</v>
      </c>
      <c r="D49" s="23">
        <f>'Stavební rozpočet'!I288</f>
        <v>0</v>
      </c>
      <c r="E49" s="23">
        <f>'Stavební rozpočet'!J288</f>
        <v>0</v>
      </c>
      <c r="F49" s="23">
        <f>'Stavební rozpočet'!K288</f>
        <v>0</v>
      </c>
      <c r="G49" s="44">
        <f>'Stavební rozpočet'!M288</f>
        <v>4160.1314840000005</v>
      </c>
      <c r="H49" s="40" t="s">
        <v>917</v>
      </c>
      <c r="I49" s="23">
        <f t="shared" si="1"/>
        <v>0</v>
      </c>
    </row>
    <row r="50" spans="1:9" ht="12.75">
      <c r="A50" s="32" t="s">
        <v>312</v>
      </c>
      <c r="B50" s="10" t="s">
        <v>317</v>
      </c>
      <c r="C50" s="10" t="s">
        <v>468</v>
      </c>
      <c r="D50" s="23">
        <f>'Stavební rozpočet'!I289</f>
        <v>0</v>
      </c>
      <c r="E50" s="23">
        <f>'Stavební rozpočet'!J289</f>
        <v>0</v>
      </c>
      <c r="F50" s="23">
        <f>'Stavební rozpočet'!K289</f>
        <v>0</v>
      </c>
      <c r="G50" s="44">
        <f>'Stavební rozpočet'!M289</f>
        <v>0</v>
      </c>
      <c r="H50" s="40" t="s">
        <v>918</v>
      </c>
      <c r="I50" s="23">
        <f t="shared" si="1"/>
        <v>0</v>
      </c>
    </row>
    <row r="51" spans="1:9" ht="12.75">
      <c r="A51" s="32" t="s">
        <v>312</v>
      </c>
      <c r="B51" s="10" t="s">
        <v>17</v>
      </c>
      <c r="C51" s="10" t="s">
        <v>473</v>
      </c>
      <c r="D51" s="23">
        <f>'Stavební rozpočet'!I292</f>
        <v>0</v>
      </c>
      <c r="E51" s="23">
        <f>'Stavební rozpočet'!J292</f>
        <v>0</v>
      </c>
      <c r="F51" s="23">
        <f>'Stavební rozpočet'!K292</f>
        <v>0</v>
      </c>
      <c r="G51" s="44">
        <f>'Stavební rozpočet'!M292</f>
        <v>1700.163</v>
      </c>
      <c r="H51" s="40" t="s">
        <v>918</v>
      </c>
      <c r="I51" s="23">
        <f t="shared" si="1"/>
        <v>0</v>
      </c>
    </row>
    <row r="52" spans="1:9" ht="12.75">
      <c r="A52" s="32" t="s">
        <v>312</v>
      </c>
      <c r="B52" s="10" t="s">
        <v>18</v>
      </c>
      <c r="C52" s="10" t="s">
        <v>480</v>
      </c>
      <c r="D52" s="23">
        <f>'Stavební rozpočet'!I302</f>
        <v>0</v>
      </c>
      <c r="E52" s="23">
        <f>'Stavební rozpočet'!J302</f>
        <v>0</v>
      </c>
      <c r="F52" s="23">
        <f>'Stavební rozpočet'!K302</f>
        <v>0</v>
      </c>
      <c r="G52" s="44">
        <f>'Stavební rozpočet'!M302</f>
        <v>0</v>
      </c>
      <c r="H52" s="40" t="s">
        <v>918</v>
      </c>
      <c r="I52" s="23">
        <f t="shared" si="1"/>
        <v>0</v>
      </c>
    </row>
    <row r="53" spans="1:9" ht="12.75">
      <c r="A53" s="32" t="s">
        <v>312</v>
      </c>
      <c r="B53" s="10" t="s">
        <v>22</v>
      </c>
      <c r="C53" s="10" t="s">
        <v>494</v>
      </c>
      <c r="D53" s="23">
        <f>'Stavební rozpočet'!I306</f>
        <v>0</v>
      </c>
      <c r="E53" s="23">
        <f>'Stavební rozpočet'!J306</f>
        <v>0</v>
      </c>
      <c r="F53" s="23">
        <f>'Stavební rozpočet'!K306</f>
        <v>0</v>
      </c>
      <c r="G53" s="44">
        <f>'Stavební rozpočet'!M306</f>
        <v>0</v>
      </c>
      <c r="H53" s="40" t="s">
        <v>918</v>
      </c>
      <c r="I53" s="23">
        <f t="shared" si="1"/>
        <v>0</v>
      </c>
    </row>
    <row r="54" spans="1:9" ht="12.75">
      <c r="A54" s="32" t="s">
        <v>312</v>
      </c>
      <c r="B54" s="10" t="s">
        <v>24</v>
      </c>
      <c r="C54" s="10" t="s">
        <v>508</v>
      </c>
      <c r="D54" s="23">
        <f>'Stavební rozpočet'!I310</f>
        <v>0</v>
      </c>
      <c r="E54" s="23">
        <f>'Stavební rozpočet'!J310</f>
        <v>0</v>
      </c>
      <c r="F54" s="23">
        <f>'Stavební rozpočet'!K310</f>
        <v>0</v>
      </c>
      <c r="G54" s="44">
        <f>'Stavební rozpočet'!M310</f>
        <v>0</v>
      </c>
      <c r="H54" s="40" t="s">
        <v>918</v>
      </c>
      <c r="I54" s="23">
        <f t="shared" si="1"/>
        <v>0</v>
      </c>
    </row>
    <row r="55" spans="1:9" ht="12.75">
      <c r="A55" s="32" t="s">
        <v>312</v>
      </c>
      <c r="B55" s="10" t="s">
        <v>40</v>
      </c>
      <c r="C55" s="10" t="s">
        <v>617</v>
      </c>
      <c r="D55" s="23">
        <f>'Stavební rozpočet'!I313</f>
        <v>0</v>
      </c>
      <c r="E55" s="23">
        <f>'Stavební rozpočet'!J313</f>
        <v>0</v>
      </c>
      <c r="F55" s="23">
        <f>'Stavební rozpočet'!K313</f>
        <v>0</v>
      </c>
      <c r="G55" s="44">
        <f>'Stavební rozpočet'!M313</f>
        <v>0.79965</v>
      </c>
      <c r="H55" s="40" t="s">
        <v>918</v>
      </c>
      <c r="I55" s="23">
        <f t="shared" si="1"/>
        <v>0</v>
      </c>
    </row>
    <row r="56" spans="1:9" ht="12.75">
      <c r="A56" s="32" t="s">
        <v>312</v>
      </c>
      <c r="B56" s="10" t="s">
        <v>97</v>
      </c>
      <c r="C56" s="10" t="s">
        <v>524</v>
      </c>
      <c r="D56" s="23">
        <f>'Stavební rozpočet'!I316</f>
        <v>0</v>
      </c>
      <c r="E56" s="23">
        <f>'Stavební rozpočet'!J316</f>
        <v>0</v>
      </c>
      <c r="F56" s="23">
        <f>'Stavební rozpočet'!K316</f>
        <v>0</v>
      </c>
      <c r="G56" s="44">
        <f>'Stavební rozpočet'!M316</f>
        <v>168.21206000000004</v>
      </c>
      <c r="H56" s="40" t="s">
        <v>918</v>
      </c>
      <c r="I56" s="23">
        <f t="shared" si="1"/>
        <v>0</v>
      </c>
    </row>
    <row r="57" spans="1:9" ht="12.75">
      <c r="A57" s="32" t="s">
        <v>312</v>
      </c>
      <c r="B57" s="10" t="s">
        <v>62</v>
      </c>
      <c r="C57" s="10" t="s">
        <v>551</v>
      </c>
      <c r="D57" s="23">
        <f>'Stavební rozpočet'!I341</f>
        <v>0</v>
      </c>
      <c r="E57" s="23">
        <f>'Stavební rozpočet'!J341</f>
        <v>0</v>
      </c>
      <c r="F57" s="23">
        <f>'Stavební rozpočet'!K341</f>
        <v>0</v>
      </c>
      <c r="G57" s="44">
        <f>'Stavební rozpočet'!M341</f>
        <v>1770.713042</v>
      </c>
      <c r="H57" s="40" t="s">
        <v>918</v>
      </c>
      <c r="I57" s="23">
        <f t="shared" si="1"/>
        <v>0</v>
      </c>
    </row>
    <row r="58" spans="1:9" ht="12.75">
      <c r="A58" s="32" t="s">
        <v>312</v>
      </c>
      <c r="B58" s="10" t="s">
        <v>63</v>
      </c>
      <c r="C58" s="10" t="s">
        <v>564</v>
      </c>
      <c r="D58" s="23">
        <f>'Stavební rozpočet'!I353</f>
        <v>0</v>
      </c>
      <c r="E58" s="23">
        <f>'Stavební rozpočet'!J353</f>
        <v>0</v>
      </c>
      <c r="F58" s="23">
        <f>'Stavební rozpočet'!K353</f>
        <v>0</v>
      </c>
      <c r="G58" s="44">
        <f>'Stavební rozpočet'!M353</f>
        <v>86.04687000000001</v>
      </c>
      <c r="H58" s="40" t="s">
        <v>918</v>
      </c>
      <c r="I58" s="23">
        <f t="shared" si="1"/>
        <v>0</v>
      </c>
    </row>
    <row r="59" spans="1:9" ht="12.75">
      <c r="A59" s="32" t="s">
        <v>312</v>
      </c>
      <c r="B59" s="10" t="s">
        <v>65</v>
      </c>
      <c r="C59" s="10" t="s">
        <v>644</v>
      </c>
      <c r="D59" s="23">
        <f>'Stavební rozpočet'!I360</f>
        <v>0</v>
      </c>
      <c r="E59" s="23">
        <f>'Stavební rozpočet'!J360</f>
        <v>0</v>
      </c>
      <c r="F59" s="23">
        <f>'Stavební rozpočet'!K360</f>
        <v>0</v>
      </c>
      <c r="G59" s="44">
        <f>'Stavební rozpočet'!M360</f>
        <v>428.70332199999996</v>
      </c>
      <c r="H59" s="40" t="s">
        <v>918</v>
      </c>
      <c r="I59" s="23">
        <f t="shared" si="1"/>
        <v>0</v>
      </c>
    </row>
    <row r="60" spans="1:9" ht="12.75">
      <c r="A60" s="32" t="s">
        <v>312</v>
      </c>
      <c r="B60" s="10" t="s">
        <v>95</v>
      </c>
      <c r="C60" s="10" t="s">
        <v>577</v>
      </c>
      <c r="D60" s="23">
        <f>'Stavební rozpočet'!I376</f>
        <v>0</v>
      </c>
      <c r="E60" s="23">
        <f>'Stavební rozpočet'!J376</f>
        <v>0</v>
      </c>
      <c r="F60" s="23">
        <f>'Stavební rozpočet'!K376</f>
        <v>0</v>
      </c>
      <c r="G60" s="44">
        <f>'Stavební rozpočet'!M376</f>
        <v>5.4862400000000004</v>
      </c>
      <c r="H60" s="40" t="s">
        <v>918</v>
      </c>
      <c r="I60" s="23">
        <f t="shared" si="1"/>
        <v>0</v>
      </c>
    </row>
    <row r="61" spans="1:9" ht="12.75">
      <c r="A61" s="32" t="s">
        <v>312</v>
      </c>
      <c r="B61" s="10" t="s">
        <v>384</v>
      </c>
      <c r="C61" s="10" t="s">
        <v>582</v>
      </c>
      <c r="D61" s="23">
        <f>'Stavební rozpočet'!I378</f>
        <v>0</v>
      </c>
      <c r="E61" s="23">
        <f>'Stavební rozpočet'!J378</f>
        <v>0</v>
      </c>
      <c r="F61" s="23">
        <f>'Stavební rozpočet'!K378</f>
        <v>0</v>
      </c>
      <c r="G61" s="44">
        <f>'Stavební rozpočet'!M378</f>
        <v>0</v>
      </c>
      <c r="H61" s="40" t="s">
        <v>918</v>
      </c>
      <c r="I61" s="23">
        <f t="shared" si="1"/>
        <v>0</v>
      </c>
    </row>
    <row r="62" spans="1:9" ht="12.75">
      <c r="A62" s="32" t="s">
        <v>312</v>
      </c>
      <c r="B62" s="10" t="s">
        <v>391</v>
      </c>
      <c r="C62" s="10" t="s">
        <v>592</v>
      </c>
      <c r="D62" s="23">
        <f>'Stavební rozpočet'!I391</f>
        <v>0</v>
      </c>
      <c r="E62" s="23">
        <f>'Stavební rozpočet'!J391</f>
        <v>0</v>
      </c>
      <c r="F62" s="23">
        <f>'Stavební rozpočet'!K391</f>
        <v>0</v>
      </c>
      <c r="G62" s="44">
        <f>'Stavební rozpočet'!M391</f>
        <v>0.007300000000000001</v>
      </c>
      <c r="H62" s="40" t="s">
        <v>918</v>
      </c>
      <c r="I62" s="23">
        <f t="shared" si="1"/>
        <v>0</v>
      </c>
    </row>
    <row r="63" spans="1:9" ht="12.75">
      <c r="A63" s="32" t="s">
        <v>312</v>
      </c>
      <c r="B63" s="10" t="s">
        <v>393</v>
      </c>
      <c r="C63" s="10" t="s">
        <v>594</v>
      </c>
      <c r="D63" s="23">
        <f>'Stavební rozpočet'!I393</f>
        <v>0</v>
      </c>
      <c r="E63" s="23">
        <f>'Stavební rozpočet'!J393</f>
        <v>0</v>
      </c>
      <c r="F63" s="23">
        <f>'Stavební rozpočet'!K393</f>
        <v>0</v>
      </c>
      <c r="G63" s="44">
        <f>'Stavební rozpočet'!M393</f>
        <v>0</v>
      </c>
      <c r="H63" s="40" t="s">
        <v>918</v>
      </c>
      <c r="I63" s="23">
        <f t="shared" si="1"/>
        <v>0</v>
      </c>
    </row>
    <row r="64" spans="1:9" ht="12.75">
      <c r="A64" s="32" t="s">
        <v>313</v>
      </c>
      <c r="B64" s="10"/>
      <c r="C64" s="10" t="s">
        <v>701</v>
      </c>
      <c r="D64" s="23">
        <f>'Stavební rozpočet'!I399</f>
        <v>0</v>
      </c>
      <c r="E64" s="23">
        <f>'Stavební rozpočet'!J399</f>
        <v>0</v>
      </c>
      <c r="F64" s="23">
        <f>'Stavební rozpočet'!K399</f>
        <v>0</v>
      </c>
      <c r="G64" s="44">
        <f>'Stavební rozpočet'!M399</f>
        <v>346.05530999999996</v>
      </c>
      <c r="H64" s="40" t="s">
        <v>917</v>
      </c>
      <c r="I64" s="23">
        <f t="shared" si="1"/>
        <v>0</v>
      </c>
    </row>
    <row r="65" spans="1:9" ht="12.75">
      <c r="A65" s="32" t="s">
        <v>313</v>
      </c>
      <c r="B65" s="10" t="s">
        <v>17</v>
      </c>
      <c r="C65" s="10" t="s">
        <v>473</v>
      </c>
      <c r="D65" s="23">
        <f>'Stavební rozpočet'!I400</f>
        <v>0</v>
      </c>
      <c r="E65" s="23">
        <f>'Stavební rozpočet'!J400</f>
        <v>0</v>
      </c>
      <c r="F65" s="23">
        <f>'Stavební rozpočet'!K400</f>
        <v>0</v>
      </c>
      <c r="G65" s="44">
        <f>'Stavební rozpočet'!M400</f>
        <v>69.368</v>
      </c>
      <c r="H65" s="40" t="s">
        <v>918</v>
      </c>
      <c r="I65" s="23">
        <f t="shared" si="1"/>
        <v>0</v>
      </c>
    </row>
    <row r="66" spans="1:9" ht="12.75">
      <c r="A66" s="32" t="s">
        <v>313</v>
      </c>
      <c r="B66" s="10" t="s">
        <v>24</v>
      </c>
      <c r="C66" s="10" t="s">
        <v>508</v>
      </c>
      <c r="D66" s="23">
        <f>'Stavební rozpočet'!I405</f>
        <v>0</v>
      </c>
      <c r="E66" s="23">
        <f>'Stavební rozpočet'!J405</f>
        <v>0</v>
      </c>
      <c r="F66" s="23">
        <f>'Stavební rozpočet'!K405</f>
        <v>0</v>
      </c>
      <c r="G66" s="44">
        <f>'Stavební rozpočet'!M405</f>
        <v>18.900000000000002</v>
      </c>
      <c r="H66" s="40" t="s">
        <v>918</v>
      </c>
      <c r="I66" s="23">
        <f t="shared" si="1"/>
        <v>0</v>
      </c>
    </row>
    <row r="67" spans="1:9" ht="12.75">
      <c r="A67" s="32" t="s">
        <v>313</v>
      </c>
      <c r="B67" s="10" t="s">
        <v>97</v>
      </c>
      <c r="C67" s="10" t="s">
        <v>524</v>
      </c>
      <c r="D67" s="23">
        <f>'Stavební rozpočet'!I410</f>
        <v>0</v>
      </c>
      <c r="E67" s="23">
        <f>'Stavební rozpočet'!J410</f>
        <v>0</v>
      </c>
      <c r="F67" s="23">
        <f>'Stavební rozpočet'!K410</f>
        <v>0</v>
      </c>
      <c r="G67" s="44">
        <f>'Stavební rozpočet'!M410</f>
        <v>26.126959999999997</v>
      </c>
      <c r="H67" s="40" t="s">
        <v>918</v>
      </c>
      <c r="I67" s="23">
        <f t="shared" si="1"/>
        <v>0</v>
      </c>
    </row>
    <row r="68" spans="1:9" ht="12.75">
      <c r="A68" s="32" t="s">
        <v>313</v>
      </c>
      <c r="B68" s="10" t="s">
        <v>99</v>
      </c>
      <c r="C68" s="10" t="s">
        <v>548</v>
      </c>
      <c r="D68" s="23">
        <f>'Stavební rozpočet'!I431</f>
        <v>0</v>
      </c>
      <c r="E68" s="23">
        <f>'Stavební rozpočet'!J431</f>
        <v>0</v>
      </c>
      <c r="F68" s="23">
        <f>'Stavební rozpočet'!K431</f>
        <v>0</v>
      </c>
      <c r="G68" s="44">
        <f>'Stavební rozpočet'!M431</f>
        <v>0.02</v>
      </c>
      <c r="H68" s="40" t="s">
        <v>918</v>
      </c>
      <c r="I68" s="23">
        <f t="shared" si="1"/>
        <v>0</v>
      </c>
    </row>
    <row r="69" spans="1:9" ht="12.75">
      <c r="A69" s="32" t="s">
        <v>313</v>
      </c>
      <c r="B69" s="10" t="s">
        <v>62</v>
      </c>
      <c r="C69" s="10" t="s">
        <v>551</v>
      </c>
      <c r="D69" s="23">
        <f>'Stavební rozpočet'!I434</f>
        <v>0</v>
      </c>
      <c r="E69" s="23">
        <f>'Stavební rozpočet'!J434</f>
        <v>0</v>
      </c>
      <c r="F69" s="23">
        <f>'Stavební rozpočet'!K434</f>
        <v>0</v>
      </c>
      <c r="G69" s="44">
        <f>'Stavební rozpočet'!M434</f>
        <v>184.63075</v>
      </c>
      <c r="H69" s="40" t="s">
        <v>918</v>
      </c>
      <c r="I69" s="23">
        <f t="shared" si="1"/>
        <v>0</v>
      </c>
    </row>
    <row r="70" spans="1:9" ht="12.75">
      <c r="A70" s="32" t="s">
        <v>313</v>
      </c>
      <c r="B70" s="10" t="s">
        <v>63</v>
      </c>
      <c r="C70" s="10" t="s">
        <v>564</v>
      </c>
      <c r="D70" s="23">
        <f>'Stavební rozpočet'!I445</f>
        <v>0</v>
      </c>
      <c r="E70" s="23">
        <f>'Stavební rozpočet'!J445</f>
        <v>0</v>
      </c>
      <c r="F70" s="23">
        <f>'Stavební rozpočet'!K445</f>
        <v>0</v>
      </c>
      <c r="G70" s="44">
        <f>'Stavební rozpočet'!M445</f>
        <v>47.0096</v>
      </c>
      <c r="H70" s="40" t="s">
        <v>918</v>
      </c>
      <c r="I70" s="23">
        <f t="shared" si="1"/>
        <v>0</v>
      </c>
    </row>
    <row r="71" spans="1:9" ht="12.75">
      <c r="A71" s="32" t="s">
        <v>313</v>
      </c>
      <c r="B71" s="10" t="s">
        <v>384</v>
      </c>
      <c r="C71" s="10" t="s">
        <v>582</v>
      </c>
      <c r="D71" s="23">
        <f>'Stavební rozpočet'!I454</f>
        <v>0</v>
      </c>
      <c r="E71" s="23">
        <f>'Stavební rozpočet'!J454</f>
        <v>0</v>
      </c>
      <c r="F71" s="23">
        <f>'Stavební rozpočet'!K454</f>
        <v>0</v>
      </c>
      <c r="G71" s="44">
        <f>'Stavební rozpočet'!M454</f>
        <v>0</v>
      </c>
      <c r="H71" s="40" t="s">
        <v>918</v>
      </c>
      <c r="I71" s="23">
        <f t="shared" si="1"/>
        <v>0</v>
      </c>
    </row>
    <row r="72" spans="1:9" ht="12.75">
      <c r="A72" s="32" t="s">
        <v>313</v>
      </c>
      <c r="B72" s="10" t="s">
        <v>393</v>
      </c>
      <c r="C72" s="10" t="s">
        <v>594</v>
      </c>
      <c r="D72" s="23">
        <f>'Stavební rozpočet'!I461</f>
        <v>0</v>
      </c>
      <c r="E72" s="23">
        <f>'Stavební rozpočet'!J461</f>
        <v>0</v>
      </c>
      <c r="F72" s="23">
        <f>'Stavební rozpočet'!K461</f>
        <v>0</v>
      </c>
      <c r="G72" s="44">
        <f>'Stavební rozpočet'!M461</f>
        <v>0</v>
      </c>
      <c r="H72" s="40" t="s">
        <v>918</v>
      </c>
      <c r="I72" s="23">
        <f t="shared" si="1"/>
        <v>0</v>
      </c>
    </row>
    <row r="73" spans="1:9" ht="12.75">
      <c r="A73" s="32" t="s">
        <v>314</v>
      </c>
      <c r="B73" s="10"/>
      <c r="C73" s="10" t="s">
        <v>722</v>
      </c>
      <c r="D73" s="23">
        <f>'Stavební rozpočet'!I468</f>
        <v>0</v>
      </c>
      <c r="E73" s="23">
        <f>'Stavební rozpočet'!J468</f>
        <v>0</v>
      </c>
      <c r="F73" s="23">
        <f>'Stavební rozpočet'!K468</f>
        <v>0</v>
      </c>
      <c r="G73" s="44">
        <f>'Stavební rozpočet'!M468</f>
        <v>192.60612899999998</v>
      </c>
      <c r="H73" s="40" t="s">
        <v>917</v>
      </c>
      <c r="I73" s="23">
        <f t="shared" si="1"/>
        <v>0</v>
      </c>
    </row>
    <row r="74" spans="1:9" ht="12.75">
      <c r="A74" s="32" t="s">
        <v>314</v>
      </c>
      <c r="B74" s="10" t="s">
        <v>17</v>
      </c>
      <c r="C74" s="10" t="s">
        <v>473</v>
      </c>
      <c r="D74" s="23">
        <f>'Stavební rozpočet'!I469</f>
        <v>0</v>
      </c>
      <c r="E74" s="23">
        <f>'Stavební rozpočet'!J469</f>
        <v>0</v>
      </c>
      <c r="F74" s="23">
        <f>'Stavební rozpočet'!K469</f>
        <v>0</v>
      </c>
      <c r="G74" s="44">
        <f>'Stavební rozpočet'!M469</f>
        <v>0</v>
      </c>
      <c r="H74" s="40" t="s">
        <v>918</v>
      </c>
      <c r="I74" s="23">
        <f t="shared" si="1"/>
        <v>0</v>
      </c>
    </row>
    <row r="75" spans="1:9" ht="12.75">
      <c r="A75" s="32" t="s">
        <v>314</v>
      </c>
      <c r="B75" s="10" t="s">
        <v>117</v>
      </c>
      <c r="C75" s="10" t="s">
        <v>725</v>
      </c>
      <c r="D75" s="23">
        <f>'Stavební rozpočet'!I472</f>
        <v>0</v>
      </c>
      <c r="E75" s="23">
        <f>'Stavební rozpočet'!J472</f>
        <v>0</v>
      </c>
      <c r="F75" s="23">
        <f>'Stavební rozpočet'!K472</f>
        <v>0</v>
      </c>
      <c r="G75" s="44">
        <f>'Stavební rozpočet'!M472</f>
        <v>0</v>
      </c>
      <c r="H75" s="40" t="s">
        <v>918</v>
      </c>
      <c r="I75" s="23">
        <f aca="true" t="shared" si="2" ref="I75:I106">IF(H75="F",0,F75)</f>
        <v>0</v>
      </c>
    </row>
    <row r="76" spans="1:9" ht="12.75">
      <c r="A76" s="32" t="s">
        <v>314</v>
      </c>
      <c r="B76" s="10" t="s">
        <v>19</v>
      </c>
      <c r="C76" s="10" t="s">
        <v>484</v>
      </c>
      <c r="D76" s="23">
        <f>'Stavební rozpočet'!I476</f>
        <v>0</v>
      </c>
      <c r="E76" s="23">
        <f>'Stavební rozpočet'!J476</f>
        <v>0</v>
      </c>
      <c r="F76" s="23">
        <f>'Stavební rozpočet'!K476</f>
        <v>0</v>
      </c>
      <c r="G76" s="44">
        <f>'Stavební rozpočet'!M476</f>
        <v>0</v>
      </c>
      <c r="H76" s="40" t="s">
        <v>918</v>
      </c>
      <c r="I76" s="23">
        <f t="shared" si="2"/>
        <v>0</v>
      </c>
    </row>
    <row r="77" spans="1:9" ht="12.75">
      <c r="A77" s="32" t="s">
        <v>314</v>
      </c>
      <c r="B77" s="10" t="s">
        <v>21</v>
      </c>
      <c r="C77" s="10" t="s">
        <v>490</v>
      </c>
      <c r="D77" s="23">
        <f>'Stavební rozpočet'!I483</f>
        <v>0</v>
      </c>
      <c r="E77" s="23">
        <f>'Stavební rozpočet'!J483</f>
        <v>0</v>
      </c>
      <c r="F77" s="23">
        <f>'Stavební rozpočet'!K483</f>
        <v>0</v>
      </c>
      <c r="G77" s="44">
        <f>'Stavební rozpočet'!M483</f>
        <v>0.1435426</v>
      </c>
      <c r="H77" s="40" t="s">
        <v>918</v>
      </c>
      <c r="I77" s="23">
        <f t="shared" si="2"/>
        <v>0</v>
      </c>
    </row>
    <row r="78" spans="1:9" ht="12.75">
      <c r="A78" s="32" t="s">
        <v>314</v>
      </c>
      <c r="B78" s="10" t="s">
        <v>22</v>
      </c>
      <c r="C78" s="10" t="s">
        <v>494</v>
      </c>
      <c r="D78" s="23">
        <f>'Stavební rozpočet'!I488</f>
        <v>0</v>
      </c>
      <c r="E78" s="23">
        <f>'Stavební rozpočet'!J488</f>
        <v>0</v>
      </c>
      <c r="F78" s="23">
        <f>'Stavební rozpočet'!K488</f>
        <v>0</v>
      </c>
      <c r="G78" s="44">
        <f>'Stavební rozpočet'!M488</f>
        <v>0</v>
      </c>
      <c r="H78" s="40" t="s">
        <v>918</v>
      </c>
      <c r="I78" s="23">
        <f t="shared" si="2"/>
        <v>0</v>
      </c>
    </row>
    <row r="79" spans="1:9" ht="12.75">
      <c r="A79" s="32" t="s">
        <v>314</v>
      </c>
      <c r="B79" s="10" t="s">
        <v>23</v>
      </c>
      <c r="C79" s="10" t="s">
        <v>503</v>
      </c>
      <c r="D79" s="23">
        <f>'Stavební rozpočet'!I497</f>
        <v>0</v>
      </c>
      <c r="E79" s="23">
        <f>'Stavební rozpočet'!J497</f>
        <v>0</v>
      </c>
      <c r="F79" s="23">
        <f>'Stavební rozpočet'!K497</f>
        <v>0</v>
      </c>
      <c r="G79" s="44">
        <f>'Stavební rozpočet'!M497</f>
        <v>140.964</v>
      </c>
      <c r="H79" s="40" t="s">
        <v>918</v>
      </c>
      <c r="I79" s="23">
        <f t="shared" si="2"/>
        <v>0</v>
      </c>
    </row>
    <row r="80" spans="1:9" ht="12.75">
      <c r="A80" s="32" t="s">
        <v>314</v>
      </c>
      <c r="B80" s="10" t="s">
        <v>97</v>
      </c>
      <c r="C80" s="10" t="s">
        <v>524</v>
      </c>
      <c r="D80" s="23">
        <f>'Stavební rozpočet'!I502</f>
        <v>0</v>
      </c>
      <c r="E80" s="23">
        <f>'Stavební rozpočet'!J502</f>
        <v>0</v>
      </c>
      <c r="F80" s="23">
        <f>'Stavební rozpočet'!K502</f>
        <v>0</v>
      </c>
      <c r="G80" s="44">
        <f>'Stavební rozpočet'!M502</f>
        <v>3.841215</v>
      </c>
      <c r="H80" s="40" t="s">
        <v>918</v>
      </c>
      <c r="I80" s="23">
        <f t="shared" si="2"/>
        <v>0</v>
      </c>
    </row>
    <row r="81" spans="1:9" ht="12.75">
      <c r="A81" s="32" t="s">
        <v>314</v>
      </c>
      <c r="B81" s="10" t="s">
        <v>102</v>
      </c>
      <c r="C81" s="10" t="s">
        <v>636</v>
      </c>
      <c r="D81" s="23">
        <f>'Stavební rozpočet'!I505</f>
        <v>0</v>
      </c>
      <c r="E81" s="23">
        <f>'Stavební rozpočet'!J505</f>
        <v>0</v>
      </c>
      <c r="F81" s="23">
        <f>'Stavební rozpočet'!K505</f>
        <v>0</v>
      </c>
      <c r="G81" s="44">
        <f>'Stavební rozpočet'!M505</f>
        <v>7.8110214</v>
      </c>
      <c r="H81" s="40" t="s">
        <v>918</v>
      </c>
      <c r="I81" s="23">
        <f t="shared" si="2"/>
        <v>0</v>
      </c>
    </row>
    <row r="82" spans="1:9" ht="12.75">
      <c r="A82" s="32" t="s">
        <v>314</v>
      </c>
      <c r="B82" s="10" t="s">
        <v>87</v>
      </c>
      <c r="C82" s="10" t="s">
        <v>740</v>
      </c>
      <c r="D82" s="23">
        <f>'Stavební rozpočet'!I508</f>
        <v>0</v>
      </c>
      <c r="E82" s="23">
        <f>'Stavební rozpočet'!J508</f>
        <v>0</v>
      </c>
      <c r="F82" s="23">
        <f>'Stavební rozpočet'!K508</f>
        <v>0</v>
      </c>
      <c r="G82" s="44">
        <f>'Stavební rozpočet'!M508</f>
        <v>26.35011</v>
      </c>
      <c r="H82" s="40" t="s">
        <v>918</v>
      </c>
      <c r="I82" s="23">
        <f t="shared" si="2"/>
        <v>0</v>
      </c>
    </row>
    <row r="83" spans="1:9" ht="12.75">
      <c r="A83" s="32" t="s">
        <v>314</v>
      </c>
      <c r="B83" s="10" t="s">
        <v>93</v>
      </c>
      <c r="C83" s="10" t="s">
        <v>569</v>
      </c>
      <c r="D83" s="23">
        <f>'Stavební rozpočet'!I512</f>
        <v>0</v>
      </c>
      <c r="E83" s="23">
        <f>'Stavební rozpočet'!J512</f>
        <v>0</v>
      </c>
      <c r="F83" s="23">
        <f>'Stavební rozpočet'!K512</f>
        <v>0</v>
      </c>
      <c r="G83" s="44">
        <f>'Stavební rozpočet'!M512</f>
        <v>0.05072</v>
      </c>
      <c r="H83" s="40" t="s">
        <v>918</v>
      </c>
      <c r="I83" s="23">
        <f t="shared" si="2"/>
        <v>0</v>
      </c>
    </row>
    <row r="84" spans="1:9" ht="12.75">
      <c r="A84" s="32" t="s">
        <v>314</v>
      </c>
      <c r="B84" s="10" t="s">
        <v>95</v>
      </c>
      <c r="C84" s="10" t="s">
        <v>577</v>
      </c>
      <c r="D84" s="23">
        <f>'Stavební rozpočet'!I523</f>
        <v>0</v>
      </c>
      <c r="E84" s="23">
        <f>'Stavební rozpočet'!J523</f>
        <v>0</v>
      </c>
      <c r="F84" s="23">
        <f>'Stavební rozpočet'!K523</f>
        <v>0</v>
      </c>
      <c r="G84" s="44">
        <f>'Stavební rozpočet'!M523</f>
        <v>13.445519999999998</v>
      </c>
      <c r="H84" s="40" t="s">
        <v>918</v>
      </c>
      <c r="I84" s="23">
        <f t="shared" si="2"/>
        <v>0</v>
      </c>
    </row>
    <row r="85" spans="1:9" ht="12.75">
      <c r="A85" s="32" t="s">
        <v>314</v>
      </c>
      <c r="B85" s="10" t="s">
        <v>453</v>
      </c>
      <c r="C85" s="10" t="s">
        <v>752</v>
      </c>
      <c r="D85" s="23">
        <f>'Stavební rozpočet'!I540</f>
        <v>0</v>
      </c>
      <c r="E85" s="23">
        <f>'Stavební rozpočet'!J540</f>
        <v>0</v>
      </c>
      <c r="F85" s="23">
        <f>'Stavební rozpočet'!K540</f>
        <v>0</v>
      </c>
      <c r="G85" s="44">
        <f>'Stavební rozpočet'!M540</f>
        <v>0</v>
      </c>
      <c r="H85" s="40" t="s">
        <v>918</v>
      </c>
      <c r="I85" s="23">
        <f t="shared" si="2"/>
        <v>0</v>
      </c>
    </row>
    <row r="86" spans="1:9" ht="12.75">
      <c r="A86" s="32" t="s">
        <v>314</v>
      </c>
      <c r="B86" s="10" t="s">
        <v>393</v>
      </c>
      <c r="C86" s="10" t="s">
        <v>594</v>
      </c>
      <c r="D86" s="23">
        <f>'Stavební rozpočet'!I551</f>
        <v>0</v>
      </c>
      <c r="E86" s="23">
        <f>'Stavební rozpočet'!J551</f>
        <v>0</v>
      </c>
      <c r="F86" s="23">
        <f>'Stavební rozpočet'!K551</f>
        <v>0</v>
      </c>
      <c r="G86" s="44">
        <f>'Stavební rozpočet'!M551</f>
        <v>0</v>
      </c>
      <c r="H86" s="40" t="s">
        <v>918</v>
      </c>
      <c r="I86" s="23">
        <f t="shared" si="2"/>
        <v>0</v>
      </c>
    </row>
    <row r="87" spans="1:9" ht="12.75">
      <c r="A87" s="32" t="s">
        <v>315</v>
      </c>
      <c r="B87" s="10"/>
      <c r="C87" s="10" t="s">
        <v>771</v>
      </c>
      <c r="D87" s="23">
        <f>'Stavební rozpočet'!I562</f>
        <v>0</v>
      </c>
      <c r="E87" s="23">
        <f>'Stavební rozpočet'!J562</f>
        <v>0</v>
      </c>
      <c r="F87" s="23">
        <f>'Stavební rozpočet'!K562</f>
        <v>0</v>
      </c>
      <c r="G87" s="44">
        <f>'Stavební rozpočet'!M562</f>
        <v>186.51962899999998</v>
      </c>
      <c r="H87" s="40" t="s">
        <v>917</v>
      </c>
      <c r="I87" s="23">
        <f t="shared" si="2"/>
        <v>0</v>
      </c>
    </row>
    <row r="88" spans="1:9" ht="12.75">
      <c r="A88" s="32" t="s">
        <v>315</v>
      </c>
      <c r="B88" s="10" t="s">
        <v>17</v>
      </c>
      <c r="C88" s="10" t="s">
        <v>473</v>
      </c>
      <c r="D88" s="23">
        <f>'Stavební rozpočet'!I563</f>
        <v>0</v>
      </c>
      <c r="E88" s="23">
        <f>'Stavební rozpočet'!J563</f>
        <v>0</v>
      </c>
      <c r="F88" s="23">
        <f>'Stavební rozpočet'!K563</f>
        <v>0</v>
      </c>
      <c r="G88" s="44">
        <f>'Stavební rozpočet'!M563</f>
        <v>0</v>
      </c>
      <c r="H88" s="40" t="s">
        <v>918</v>
      </c>
      <c r="I88" s="23">
        <f t="shared" si="2"/>
        <v>0</v>
      </c>
    </row>
    <row r="89" spans="1:9" ht="12.75">
      <c r="A89" s="32" t="s">
        <v>315</v>
      </c>
      <c r="B89" s="10" t="s">
        <v>117</v>
      </c>
      <c r="C89" s="10" t="s">
        <v>725</v>
      </c>
      <c r="D89" s="23">
        <f>'Stavební rozpočet'!I566</f>
        <v>0</v>
      </c>
      <c r="E89" s="23">
        <f>'Stavební rozpočet'!J566</f>
        <v>0</v>
      </c>
      <c r="F89" s="23">
        <f>'Stavební rozpočet'!K566</f>
        <v>0</v>
      </c>
      <c r="G89" s="44">
        <f>'Stavební rozpočet'!M566</f>
        <v>0</v>
      </c>
      <c r="H89" s="40" t="s">
        <v>918</v>
      </c>
      <c r="I89" s="23">
        <f t="shared" si="2"/>
        <v>0</v>
      </c>
    </row>
    <row r="90" spans="1:9" ht="12.75">
      <c r="A90" s="32" t="s">
        <v>315</v>
      </c>
      <c r="B90" s="10" t="s">
        <v>19</v>
      </c>
      <c r="C90" s="10" t="s">
        <v>484</v>
      </c>
      <c r="D90" s="23">
        <f>'Stavební rozpočet'!I570</f>
        <v>0</v>
      </c>
      <c r="E90" s="23">
        <f>'Stavební rozpočet'!J570</f>
        <v>0</v>
      </c>
      <c r="F90" s="23">
        <f>'Stavební rozpočet'!K570</f>
        <v>0</v>
      </c>
      <c r="G90" s="44">
        <f>'Stavební rozpočet'!M570</f>
        <v>0</v>
      </c>
      <c r="H90" s="40" t="s">
        <v>918</v>
      </c>
      <c r="I90" s="23">
        <f t="shared" si="2"/>
        <v>0</v>
      </c>
    </row>
    <row r="91" spans="1:9" ht="12.75">
      <c r="A91" s="32" t="s">
        <v>315</v>
      </c>
      <c r="B91" s="10" t="s">
        <v>21</v>
      </c>
      <c r="C91" s="10" t="s">
        <v>490</v>
      </c>
      <c r="D91" s="23">
        <f>'Stavební rozpočet'!I577</f>
        <v>0</v>
      </c>
      <c r="E91" s="23">
        <f>'Stavební rozpočet'!J577</f>
        <v>0</v>
      </c>
      <c r="F91" s="23">
        <f>'Stavební rozpočet'!K577</f>
        <v>0</v>
      </c>
      <c r="G91" s="44">
        <f>'Stavební rozpočet'!M577</f>
        <v>0.1435426</v>
      </c>
      <c r="H91" s="40" t="s">
        <v>918</v>
      </c>
      <c r="I91" s="23">
        <f t="shared" si="2"/>
        <v>0</v>
      </c>
    </row>
    <row r="92" spans="1:9" ht="12.75">
      <c r="A92" s="32" t="s">
        <v>315</v>
      </c>
      <c r="B92" s="10" t="s">
        <v>22</v>
      </c>
      <c r="C92" s="10" t="s">
        <v>494</v>
      </c>
      <c r="D92" s="23">
        <f>'Stavební rozpočet'!I582</f>
        <v>0</v>
      </c>
      <c r="E92" s="23">
        <f>'Stavební rozpočet'!J582</f>
        <v>0</v>
      </c>
      <c r="F92" s="23">
        <f>'Stavební rozpočet'!K582</f>
        <v>0</v>
      </c>
      <c r="G92" s="44">
        <f>'Stavební rozpočet'!M582</f>
        <v>0</v>
      </c>
      <c r="H92" s="40" t="s">
        <v>918</v>
      </c>
      <c r="I92" s="23">
        <f t="shared" si="2"/>
        <v>0</v>
      </c>
    </row>
    <row r="93" spans="1:9" ht="12.75">
      <c r="A93" s="32" t="s">
        <v>315</v>
      </c>
      <c r="B93" s="10" t="s">
        <v>23</v>
      </c>
      <c r="C93" s="10" t="s">
        <v>503</v>
      </c>
      <c r="D93" s="23">
        <f>'Stavební rozpočet'!I591</f>
        <v>0</v>
      </c>
      <c r="E93" s="23">
        <f>'Stavební rozpočet'!J591</f>
        <v>0</v>
      </c>
      <c r="F93" s="23">
        <f>'Stavební rozpočet'!K591</f>
        <v>0</v>
      </c>
      <c r="G93" s="44">
        <f>'Stavební rozpočet'!M591</f>
        <v>140.964</v>
      </c>
      <c r="H93" s="40" t="s">
        <v>918</v>
      </c>
      <c r="I93" s="23">
        <f t="shared" si="2"/>
        <v>0</v>
      </c>
    </row>
    <row r="94" spans="1:9" ht="12.75">
      <c r="A94" s="32" t="s">
        <v>315</v>
      </c>
      <c r="B94" s="10" t="s">
        <v>97</v>
      </c>
      <c r="C94" s="10" t="s">
        <v>524</v>
      </c>
      <c r="D94" s="23">
        <f>'Stavební rozpočet'!I596</f>
        <v>0</v>
      </c>
      <c r="E94" s="23">
        <f>'Stavební rozpočet'!J596</f>
        <v>0</v>
      </c>
      <c r="F94" s="23">
        <f>'Stavební rozpočet'!K596</f>
        <v>0</v>
      </c>
      <c r="G94" s="44">
        <f>'Stavební rozpočet'!M596</f>
        <v>3.841215</v>
      </c>
      <c r="H94" s="40" t="s">
        <v>918</v>
      </c>
      <c r="I94" s="23">
        <f t="shared" si="2"/>
        <v>0</v>
      </c>
    </row>
    <row r="95" spans="1:9" ht="12.75">
      <c r="A95" s="32" t="s">
        <v>315</v>
      </c>
      <c r="B95" s="10" t="s">
        <v>102</v>
      </c>
      <c r="C95" s="10" t="s">
        <v>636</v>
      </c>
      <c r="D95" s="23">
        <f>'Stavební rozpočet'!I599</f>
        <v>0</v>
      </c>
      <c r="E95" s="23">
        <f>'Stavební rozpočet'!J599</f>
        <v>0</v>
      </c>
      <c r="F95" s="23">
        <f>'Stavební rozpočet'!K599</f>
        <v>0</v>
      </c>
      <c r="G95" s="44">
        <f>'Stavební rozpočet'!M599</f>
        <v>7.8110214</v>
      </c>
      <c r="H95" s="40" t="s">
        <v>918</v>
      </c>
      <c r="I95" s="23">
        <f t="shared" si="2"/>
        <v>0</v>
      </c>
    </row>
    <row r="96" spans="1:9" ht="12.75">
      <c r="A96" s="32" t="s">
        <v>315</v>
      </c>
      <c r="B96" s="10" t="s">
        <v>87</v>
      </c>
      <c r="C96" s="10" t="s">
        <v>740</v>
      </c>
      <c r="D96" s="23">
        <f>'Stavební rozpočet'!I602</f>
        <v>0</v>
      </c>
      <c r="E96" s="23">
        <f>'Stavební rozpočet'!J602</f>
        <v>0</v>
      </c>
      <c r="F96" s="23">
        <f>'Stavební rozpočet'!K602</f>
        <v>0</v>
      </c>
      <c r="G96" s="44">
        <f>'Stavební rozpočet'!M602</f>
        <v>26.35011</v>
      </c>
      <c r="H96" s="40" t="s">
        <v>918</v>
      </c>
      <c r="I96" s="23">
        <f t="shared" si="2"/>
        <v>0</v>
      </c>
    </row>
    <row r="97" spans="1:9" ht="12.75">
      <c r="A97" s="32" t="s">
        <v>315</v>
      </c>
      <c r="B97" s="10" t="s">
        <v>93</v>
      </c>
      <c r="C97" s="10" t="s">
        <v>569</v>
      </c>
      <c r="D97" s="23">
        <f>'Stavební rozpočet'!I606</f>
        <v>0</v>
      </c>
      <c r="E97" s="23">
        <f>'Stavební rozpočet'!J606</f>
        <v>0</v>
      </c>
      <c r="F97" s="23">
        <f>'Stavební rozpočet'!K606</f>
        <v>0</v>
      </c>
      <c r="G97" s="44">
        <f>'Stavební rozpočet'!M606</f>
        <v>0.05072</v>
      </c>
      <c r="H97" s="40" t="s">
        <v>918</v>
      </c>
      <c r="I97" s="23">
        <f t="shared" si="2"/>
        <v>0</v>
      </c>
    </row>
    <row r="98" spans="1:9" ht="12.75">
      <c r="A98" s="32" t="s">
        <v>315</v>
      </c>
      <c r="B98" s="10" t="s">
        <v>95</v>
      </c>
      <c r="C98" s="10" t="s">
        <v>577</v>
      </c>
      <c r="D98" s="23">
        <f>'Stavební rozpočet'!I617</f>
        <v>0</v>
      </c>
      <c r="E98" s="23">
        <f>'Stavební rozpočet'!J617</f>
        <v>0</v>
      </c>
      <c r="F98" s="23">
        <f>'Stavební rozpočet'!K617</f>
        <v>0</v>
      </c>
      <c r="G98" s="44">
        <f>'Stavební rozpočet'!M617</f>
        <v>7.359019999999999</v>
      </c>
      <c r="H98" s="40" t="s">
        <v>918</v>
      </c>
      <c r="I98" s="23">
        <f t="shared" si="2"/>
        <v>0</v>
      </c>
    </row>
    <row r="99" spans="1:9" ht="12.75">
      <c r="A99" s="32" t="s">
        <v>315</v>
      </c>
      <c r="B99" s="10" t="s">
        <v>453</v>
      </c>
      <c r="C99" s="10" t="s">
        <v>752</v>
      </c>
      <c r="D99" s="23">
        <f>'Stavební rozpočet'!I633</f>
        <v>0</v>
      </c>
      <c r="E99" s="23">
        <f>'Stavební rozpočet'!J633</f>
        <v>0</v>
      </c>
      <c r="F99" s="23">
        <f>'Stavební rozpočet'!K633</f>
        <v>0</v>
      </c>
      <c r="G99" s="44">
        <f>'Stavební rozpočet'!M633</f>
        <v>0</v>
      </c>
      <c r="H99" s="40" t="s">
        <v>918</v>
      </c>
      <c r="I99" s="23">
        <f t="shared" si="2"/>
        <v>0</v>
      </c>
    </row>
    <row r="100" spans="1:9" ht="12.75">
      <c r="A100" s="33" t="s">
        <v>315</v>
      </c>
      <c r="B100" s="36" t="s">
        <v>393</v>
      </c>
      <c r="C100" s="36" t="s">
        <v>594</v>
      </c>
      <c r="D100" s="42">
        <f>'Stavební rozpočet'!I644</f>
        <v>0</v>
      </c>
      <c r="E100" s="42">
        <f>'Stavební rozpočet'!J644</f>
        <v>0</v>
      </c>
      <c r="F100" s="42">
        <f>'Stavební rozpočet'!K644</f>
        <v>0</v>
      </c>
      <c r="G100" s="45">
        <f>'Stavební rozpočet'!M644</f>
        <v>0</v>
      </c>
      <c r="H100" s="40" t="s">
        <v>918</v>
      </c>
      <c r="I100" s="23">
        <f t="shared" si="2"/>
        <v>0</v>
      </c>
    </row>
    <row r="101" spans="1:7" ht="12.75">
      <c r="A101" s="5"/>
      <c r="B101" s="5"/>
      <c r="C101" s="5"/>
      <c r="D101" s="5"/>
      <c r="E101" s="16" t="s">
        <v>825</v>
      </c>
      <c r="F101" s="29">
        <f>ROUND(SUM(I11:I100),1)</f>
        <v>0</v>
      </c>
      <c r="G101" s="5"/>
    </row>
  </sheetData>
  <sheetProtection/>
  <mergeCells count="25"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5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O469" sqref="O46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82.140625" style="0" customWidth="1"/>
    <col min="5" max="5" width="34.574218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3" width="11.7109375" style="0" customWidth="1"/>
    <col min="14" max="14" width="11.7109375" style="0" hidden="1" customWidth="1"/>
    <col min="15" max="24" width="11.57421875" style="0" customWidth="1"/>
    <col min="25" max="64" width="12.140625" style="0" hidden="1" customWidth="1"/>
  </cols>
  <sheetData>
    <row r="1" spans="1:14" ht="72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5" ht="12.75">
      <c r="A2" s="101" t="s">
        <v>1</v>
      </c>
      <c r="B2" s="102"/>
      <c r="C2" s="102"/>
      <c r="D2" s="105" t="s">
        <v>462</v>
      </c>
      <c r="E2" s="107" t="s">
        <v>772</v>
      </c>
      <c r="F2" s="107" t="s">
        <v>6</v>
      </c>
      <c r="G2" s="102"/>
      <c r="H2" s="108" t="s">
        <v>813</v>
      </c>
      <c r="I2" s="108" t="s">
        <v>819</v>
      </c>
      <c r="J2" s="102"/>
      <c r="K2" s="102"/>
      <c r="L2" s="102"/>
      <c r="M2" s="102"/>
      <c r="N2" s="109"/>
      <c r="O2" s="3"/>
    </row>
    <row r="3" spans="1:15" ht="12.75">
      <c r="A3" s="103"/>
      <c r="B3" s="104"/>
      <c r="C3" s="104"/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10"/>
      <c r="O3" s="3"/>
    </row>
    <row r="4" spans="1:15" ht="12.75">
      <c r="A4" s="111" t="s">
        <v>2</v>
      </c>
      <c r="B4" s="104"/>
      <c r="C4" s="104"/>
      <c r="D4" s="112" t="s">
        <v>463</v>
      </c>
      <c r="E4" s="113" t="s">
        <v>773</v>
      </c>
      <c r="F4" s="113"/>
      <c r="G4" s="104"/>
      <c r="H4" s="112" t="s">
        <v>814</v>
      </c>
      <c r="I4" s="112" t="s">
        <v>820</v>
      </c>
      <c r="J4" s="104"/>
      <c r="K4" s="104"/>
      <c r="L4" s="104"/>
      <c r="M4" s="104"/>
      <c r="N4" s="110"/>
      <c r="O4" s="3"/>
    </row>
    <row r="5" spans="1:15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10"/>
      <c r="O5" s="3"/>
    </row>
    <row r="6" spans="1:15" ht="12.75">
      <c r="A6" s="111" t="s">
        <v>3</v>
      </c>
      <c r="B6" s="104"/>
      <c r="C6" s="104"/>
      <c r="D6" s="112" t="s">
        <v>464</v>
      </c>
      <c r="E6" s="113" t="s">
        <v>774</v>
      </c>
      <c r="F6" s="113" t="s">
        <v>6</v>
      </c>
      <c r="G6" s="104"/>
      <c r="H6" s="112" t="s">
        <v>815</v>
      </c>
      <c r="I6" s="113" t="s">
        <v>821</v>
      </c>
      <c r="J6" s="104"/>
      <c r="K6" s="104"/>
      <c r="L6" s="104"/>
      <c r="M6" s="104"/>
      <c r="N6" s="110"/>
      <c r="O6" s="3"/>
    </row>
    <row r="7" spans="1:15" ht="12.75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10"/>
      <c r="O7" s="3"/>
    </row>
    <row r="8" spans="1:15" ht="12.75">
      <c r="A8" s="111" t="s">
        <v>4</v>
      </c>
      <c r="B8" s="104"/>
      <c r="C8" s="104"/>
      <c r="D8" s="112" t="s">
        <v>6</v>
      </c>
      <c r="E8" s="113" t="s">
        <v>775</v>
      </c>
      <c r="F8" s="113" t="s">
        <v>6</v>
      </c>
      <c r="G8" s="104"/>
      <c r="H8" s="112" t="s">
        <v>816</v>
      </c>
      <c r="I8" s="112" t="s">
        <v>822</v>
      </c>
      <c r="J8" s="104"/>
      <c r="K8" s="104"/>
      <c r="L8" s="104"/>
      <c r="M8" s="104"/>
      <c r="N8" s="110"/>
      <c r="O8" s="3"/>
    </row>
    <row r="9" spans="1:15" ht="12.7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  <c r="O9" s="3"/>
    </row>
    <row r="10" spans="1:64" ht="12.75">
      <c r="A10" s="1" t="s">
        <v>5</v>
      </c>
      <c r="B10" s="7" t="s">
        <v>309</v>
      </c>
      <c r="C10" s="7" t="s">
        <v>316</v>
      </c>
      <c r="D10" s="117" t="s">
        <v>465</v>
      </c>
      <c r="E10" s="118"/>
      <c r="F10" s="7" t="s">
        <v>799</v>
      </c>
      <c r="G10" s="12" t="s">
        <v>812</v>
      </c>
      <c r="H10" s="15" t="s">
        <v>817</v>
      </c>
      <c r="I10" s="119" t="s">
        <v>823</v>
      </c>
      <c r="J10" s="120"/>
      <c r="K10" s="121"/>
      <c r="L10" s="119" t="s">
        <v>828</v>
      </c>
      <c r="M10" s="121"/>
      <c r="N10" s="18" t="s">
        <v>830</v>
      </c>
      <c r="O10" s="22"/>
      <c r="BK10" s="17" t="s">
        <v>908</v>
      </c>
      <c r="BL10" s="27" t="s">
        <v>911</v>
      </c>
    </row>
    <row r="11" spans="1:62" ht="12.75">
      <c r="A11" s="60" t="s">
        <v>6</v>
      </c>
      <c r="B11" s="61" t="s">
        <v>6</v>
      </c>
      <c r="C11" s="61" t="s">
        <v>6</v>
      </c>
      <c r="D11" s="122" t="s">
        <v>466</v>
      </c>
      <c r="E11" s="123"/>
      <c r="F11" s="61" t="s">
        <v>6</v>
      </c>
      <c r="G11" s="61" t="s">
        <v>6</v>
      </c>
      <c r="H11" s="64" t="s">
        <v>818</v>
      </c>
      <c r="I11" s="65" t="s">
        <v>824</v>
      </c>
      <c r="J11" s="66" t="s">
        <v>826</v>
      </c>
      <c r="K11" s="68" t="s">
        <v>827</v>
      </c>
      <c r="L11" s="65" t="s">
        <v>829</v>
      </c>
      <c r="M11" s="68" t="s">
        <v>827</v>
      </c>
      <c r="N11" s="71" t="s">
        <v>831</v>
      </c>
      <c r="O11" s="22"/>
      <c r="Z11" s="17" t="s">
        <v>835</v>
      </c>
      <c r="AA11" s="17" t="s">
        <v>836</v>
      </c>
      <c r="AB11" s="17" t="s">
        <v>837</v>
      </c>
      <c r="AC11" s="17" t="s">
        <v>838</v>
      </c>
      <c r="AD11" s="17" t="s">
        <v>839</v>
      </c>
      <c r="AE11" s="17" t="s">
        <v>840</v>
      </c>
      <c r="AF11" s="17" t="s">
        <v>841</v>
      </c>
      <c r="AG11" s="17" t="s">
        <v>842</v>
      </c>
      <c r="AH11" s="17" t="s">
        <v>843</v>
      </c>
      <c r="BH11" s="17" t="s">
        <v>905</v>
      </c>
      <c r="BI11" s="17" t="s">
        <v>906</v>
      </c>
      <c r="BJ11" s="17" t="s">
        <v>907</v>
      </c>
    </row>
    <row r="12" spans="1:15" ht="12.75">
      <c r="A12" s="62"/>
      <c r="B12" s="63" t="s">
        <v>310</v>
      </c>
      <c r="C12" s="63"/>
      <c r="D12" s="124" t="s">
        <v>963</v>
      </c>
      <c r="E12" s="125"/>
      <c r="F12" s="62" t="s">
        <v>6</v>
      </c>
      <c r="G12" s="62" t="s">
        <v>6</v>
      </c>
      <c r="H12" s="62" t="s">
        <v>6</v>
      </c>
      <c r="I12" s="67">
        <f>I13+I18+I25+I29+I36+I41+I54+I59+I65+I72+I77+I109+I112+I130+I139+I150+I156+I166+I168+I176+I178</f>
        <v>0</v>
      </c>
      <c r="J12" s="67">
        <f>J13+J18+J25+J29+J36+J41+J54+J59+J65+J72+J77+J109+J112+J130+J139+J150+J156+J166+J168+J176+J178</f>
        <v>0</v>
      </c>
      <c r="K12" s="67">
        <f>K13+K18+K25+K29+K36+K41+K54+K59+K65+K72+K77+K109+K112+K130+K139+K150+K156+K166+K168+K176+K178</f>
        <v>0</v>
      </c>
      <c r="L12" s="70"/>
      <c r="M12" s="67">
        <f>M13+M18+M25+M29+M36+M41+M54+M59+M65+M72+M77+M109+M112+M130+M139+M150+M156+M166+M168+M176+M178</f>
        <v>14280.447742799997</v>
      </c>
      <c r="N12" s="69"/>
      <c r="O12" s="72"/>
    </row>
    <row r="13" spans="1:47" ht="12.75">
      <c r="A13" s="73"/>
      <c r="B13" s="74" t="s">
        <v>310</v>
      </c>
      <c r="C13" s="74" t="s">
        <v>317</v>
      </c>
      <c r="D13" s="126" t="s">
        <v>468</v>
      </c>
      <c r="E13" s="127"/>
      <c r="F13" s="75" t="s">
        <v>6</v>
      </c>
      <c r="G13" s="75" t="s">
        <v>6</v>
      </c>
      <c r="H13" s="75" t="s">
        <v>6</v>
      </c>
      <c r="I13" s="76">
        <f>SUM(I14:I17)</f>
        <v>0</v>
      </c>
      <c r="J13" s="76">
        <f>SUM(J14:J17)</f>
        <v>0</v>
      </c>
      <c r="K13" s="76">
        <f>SUM(K14:K17)</f>
        <v>0</v>
      </c>
      <c r="L13" s="77"/>
      <c r="M13" s="76">
        <f>SUM(M14:M17)</f>
        <v>0</v>
      </c>
      <c r="N13" s="78"/>
      <c r="O13" s="3"/>
      <c r="AI13" s="17" t="s">
        <v>310</v>
      </c>
      <c r="AS13" s="28">
        <f>SUM(AJ14:AJ17)</f>
        <v>0</v>
      </c>
      <c r="AT13" s="28">
        <f>SUM(AK14:AK17)</f>
        <v>0</v>
      </c>
      <c r="AU13" s="28">
        <f>SUM(AL14:AL17)</f>
        <v>0</v>
      </c>
    </row>
    <row r="14" spans="1:64" ht="12.75">
      <c r="A14" s="32" t="s">
        <v>7</v>
      </c>
      <c r="B14" s="10" t="s">
        <v>310</v>
      </c>
      <c r="C14" s="10" t="s">
        <v>318</v>
      </c>
      <c r="D14" s="113" t="s">
        <v>469</v>
      </c>
      <c r="E14" s="128"/>
      <c r="F14" s="10" t="s">
        <v>800</v>
      </c>
      <c r="G14" s="23">
        <v>1</v>
      </c>
      <c r="H14" s="164"/>
      <c r="I14" s="23">
        <f>G14*AO14</f>
        <v>0</v>
      </c>
      <c r="J14" s="23">
        <f>G14*AP14</f>
        <v>0</v>
      </c>
      <c r="K14" s="23">
        <f>G14*H14</f>
        <v>0</v>
      </c>
      <c r="L14" s="23">
        <v>0</v>
      </c>
      <c r="M14" s="23">
        <f>G14*L14</f>
        <v>0</v>
      </c>
      <c r="N14" s="79"/>
      <c r="O14" s="3"/>
      <c r="Z14" s="23">
        <f>IF(AQ14="5",BJ14,0)</f>
        <v>0</v>
      </c>
      <c r="AB14" s="23">
        <f>IF(AQ14="1",BH14,0)</f>
        <v>0</v>
      </c>
      <c r="AC14" s="23">
        <f>IF(AQ14="1",BI14,0)</f>
        <v>0</v>
      </c>
      <c r="AD14" s="23">
        <f>IF(AQ14="7",BH14,0)</f>
        <v>0</v>
      </c>
      <c r="AE14" s="23">
        <f>IF(AQ14="7",BI14,0)</f>
        <v>0</v>
      </c>
      <c r="AF14" s="23">
        <f>IF(AQ14="2",BH14,0)</f>
        <v>0</v>
      </c>
      <c r="AG14" s="23">
        <f>IF(AQ14="2",BI14,0)</f>
        <v>0</v>
      </c>
      <c r="AH14" s="23">
        <f>IF(AQ14="0",BJ14,0)</f>
        <v>0</v>
      </c>
      <c r="AI14" s="17" t="s">
        <v>310</v>
      </c>
      <c r="AJ14" s="13">
        <f>IF(AN14=0,K14,0)</f>
        <v>0</v>
      </c>
      <c r="AK14" s="13">
        <f>IF(AN14=15,K14,0)</f>
        <v>0</v>
      </c>
      <c r="AL14" s="13">
        <f>IF(AN14=21,K14,0)</f>
        <v>0</v>
      </c>
      <c r="AN14" s="23">
        <v>21</v>
      </c>
      <c r="AO14" s="23">
        <f>H14*0</f>
        <v>0</v>
      </c>
      <c r="AP14" s="23">
        <f>H14*(1-0)</f>
        <v>0</v>
      </c>
      <c r="AQ14" s="24" t="s">
        <v>7</v>
      </c>
      <c r="AV14" s="23">
        <f>AW14+AX14</f>
        <v>0</v>
      </c>
      <c r="AW14" s="23">
        <f>G14*AO14</f>
        <v>0</v>
      </c>
      <c r="AX14" s="23">
        <f>G14*AP14</f>
        <v>0</v>
      </c>
      <c r="AY14" s="26" t="s">
        <v>844</v>
      </c>
      <c r="AZ14" s="26" t="s">
        <v>872</v>
      </c>
      <c r="BA14" s="17" t="s">
        <v>899</v>
      </c>
      <c r="BC14" s="23">
        <f>AW14+AX14</f>
        <v>0</v>
      </c>
      <c r="BD14" s="23">
        <f>H14/(100-BE14)*100</f>
        <v>0</v>
      </c>
      <c r="BE14" s="23">
        <v>0</v>
      </c>
      <c r="BF14" s="23">
        <f>M14</f>
        <v>0</v>
      </c>
      <c r="BH14" s="13">
        <f>G14*AO14</f>
        <v>0</v>
      </c>
      <c r="BI14" s="13">
        <f>G14*AP14</f>
        <v>0</v>
      </c>
      <c r="BJ14" s="13">
        <f>G14*H14</f>
        <v>0</v>
      </c>
      <c r="BK14" s="13" t="s">
        <v>909</v>
      </c>
      <c r="BL14" s="23">
        <v>0</v>
      </c>
    </row>
    <row r="15" spans="1:64" ht="12.75">
      <c r="A15" s="32" t="s">
        <v>8</v>
      </c>
      <c r="B15" s="10" t="s">
        <v>310</v>
      </c>
      <c r="C15" s="10" t="s">
        <v>319</v>
      </c>
      <c r="D15" s="113" t="s">
        <v>470</v>
      </c>
      <c r="E15" s="128"/>
      <c r="F15" s="10" t="s">
        <v>800</v>
      </c>
      <c r="G15" s="23">
        <v>1</v>
      </c>
      <c r="H15" s="164"/>
      <c r="I15" s="23">
        <f>G15*AO15</f>
        <v>0</v>
      </c>
      <c r="J15" s="23">
        <f>G15*AP15</f>
        <v>0</v>
      </c>
      <c r="K15" s="23">
        <f>G15*H15</f>
        <v>0</v>
      </c>
      <c r="L15" s="23">
        <v>0</v>
      </c>
      <c r="M15" s="23">
        <f>G15*L15</f>
        <v>0</v>
      </c>
      <c r="N15" s="79"/>
      <c r="O15" s="3"/>
      <c r="Z15" s="23">
        <f>IF(AQ15="5",BJ15,0)</f>
        <v>0</v>
      </c>
      <c r="AB15" s="23">
        <f>IF(AQ15="1",BH15,0)</f>
        <v>0</v>
      </c>
      <c r="AC15" s="23">
        <f>IF(AQ15="1",BI15,0)</f>
        <v>0</v>
      </c>
      <c r="AD15" s="23">
        <f>IF(AQ15="7",BH15,0)</f>
        <v>0</v>
      </c>
      <c r="AE15" s="23">
        <f>IF(AQ15="7",BI15,0)</f>
        <v>0</v>
      </c>
      <c r="AF15" s="23">
        <f>IF(AQ15="2",BH15,0)</f>
        <v>0</v>
      </c>
      <c r="AG15" s="23">
        <f>IF(AQ15="2",BI15,0)</f>
        <v>0</v>
      </c>
      <c r="AH15" s="23">
        <f>IF(AQ15="0",BJ15,0)</f>
        <v>0</v>
      </c>
      <c r="AI15" s="17" t="s">
        <v>310</v>
      </c>
      <c r="AJ15" s="13">
        <f>IF(AN15=0,K15,0)</f>
        <v>0</v>
      </c>
      <c r="AK15" s="13">
        <f>IF(AN15=15,K15,0)</f>
        <v>0</v>
      </c>
      <c r="AL15" s="13">
        <f>IF(AN15=21,K15,0)</f>
        <v>0</v>
      </c>
      <c r="AN15" s="23">
        <v>21</v>
      </c>
      <c r="AO15" s="23">
        <f>H15*0</f>
        <v>0</v>
      </c>
      <c r="AP15" s="23">
        <f>H15*(1-0)</f>
        <v>0</v>
      </c>
      <c r="AQ15" s="24" t="s">
        <v>7</v>
      </c>
      <c r="AV15" s="23">
        <f>AW15+AX15</f>
        <v>0</v>
      </c>
      <c r="AW15" s="23">
        <f>G15*AO15</f>
        <v>0</v>
      </c>
      <c r="AX15" s="23">
        <f>G15*AP15</f>
        <v>0</v>
      </c>
      <c r="AY15" s="26" t="s">
        <v>844</v>
      </c>
      <c r="AZ15" s="26" t="s">
        <v>872</v>
      </c>
      <c r="BA15" s="17" t="s">
        <v>899</v>
      </c>
      <c r="BC15" s="23">
        <f>AW15+AX15</f>
        <v>0</v>
      </c>
      <c r="BD15" s="23">
        <f>H15/(100-BE15)*100</f>
        <v>0</v>
      </c>
      <c r="BE15" s="23">
        <v>0</v>
      </c>
      <c r="BF15" s="23">
        <f>M15</f>
        <v>0</v>
      </c>
      <c r="BH15" s="13">
        <f>G15*AO15</f>
        <v>0</v>
      </c>
      <c r="BI15" s="13">
        <f>G15*AP15</f>
        <v>0</v>
      </c>
      <c r="BJ15" s="13">
        <f>G15*H15</f>
        <v>0</v>
      </c>
      <c r="BK15" s="13" t="s">
        <v>909</v>
      </c>
      <c r="BL15" s="23">
        <v>0</v>
      </c>
    </row>
    <row r="16" spans="1:64" ht="12.75">
      <c r="A16" s="32" t="s">
        <v>9</v>
      </c>
      <c r="B16" s="10" t="s">
        <v>310</v>
      </c>
      <c r="C16" s="10" t="s">
        <v>320</v>
      </c>
      <c r="D16" s="113" t="s">
        <v>471</v>
      </c>
      <c r="E16" s="128"/>
      <c r="F16" s="10" t="s">
        <v>800</v>
      </c>
      <c r="G16" s="23">
        <v>1</v>
      </c>
      <c r="H16" s="164"/>
      <c r="I16" s="23">
        <f>G16*AO16</f>
        <v>0</v>
      </c>
      <c r="J16" s="23">
        <f>G16*AP16</f>
        <v>0</v>
      </c>
      <c r="K16" s="23">
        <f>G16*H16</f>
        <v>0</v>
      </c>
      <c r="L16" s="23">
        <v>0</v>
      </c>
      <c r="M16" s="23">
        <f>G16*L16</f>
        <v>0</v>
      </c>
      <c r="N16" s="79"/>
      <c r="O16" s="3"/>
      <c r="Z16" s="23">
        <f>IF(AQ16="5",BJ16,0)</f>
        <v>0</v>
      </c>
      <c r="AB16" s="23">
        <f>IF(AQ16="1",BH16,0)</f>
        <v>0</v>
      </c>
      <c r="AC16" s="23">
        <f>IF(AQ16="1",BI16,0)</f>
        <v>0</v>
      </c>
      <c r="AD16" s="23">
        <f>IF(AQ16="7",BH16,0)</f>
        <v>0</v>
      </c>
      <c r="AE16" s="23">
        <f>IF(AQ16="7",BI16,0)</f>
        <v>0</v>
      </c>
      <c r="AF16" s="23">
        <f>IF(AQ16="2",BH16,0)</f>
        <v>0</v>
      </c>
      <c r="AG16" s="23">
        <f>IF(AQ16="2",BI16,0)</f>
        <v>0</v>
      </c>
      <c r="AH16" s="23">
        <f>IF(AQ16="0",BJ16,0)</f>
        <v>0</v>
      </c>
      <c r="AI16" s="17" t="s">
        <v>310</v>
      </c>
      <c r="AJ16" s="13">
        <f>IF(AN16=0,K16,0)</f>
        <v>0</v>
      </c>
      <c r="AK16" s="13">
        <f>IF(AN16=15,K16,0)</f>
        <v>0</v>
      </c>
      <c r="AL16" s="13">
        <f>IF(AN16=21,K16,0)</f>
        <v>0</v>
      </c>
      <c r="AN16" s="23">
        <v>21</v>
      </c>
      <c r="AO16" s="23">
        <f>H16*0</f>
        <v>0</v>
      </c>
      <c r="AP16" s="23">
        <f>H16*(1-0)</f>
        <v>0</v>
      </c>
      <c r="AQ16" s="24" t="s">
        <v>7</v>
      </c>
      <c r="AV16" s="23">
        <f>AW16+AX16</f>
        <v>0</v>
      </c>
      <c r="AW16" s="23">
        <f>G16*AO16</f>
        <v>0</v>
      </c>
      <c r="AX16" s="23">
        <f>G16*AP16</f>
        <v>0</v>
      </c>
      <c r="AY16" s="26" t="s">
        <v>844</v>
      </c>
      <c r="AZ16" s="26" t="s">
        <v>872</v>
      </c>
      <c r="BA16" s="17" t="s">
        <v>899</v>
      </c>
      <c r="BC16" s="23">
        <f>AW16+AX16</f>
        <v>0</v>
      </c>
      <c r="BD16" s="23">
        <f>H16/(100-BE16)*100</f>
        <v>0</v>
      </c>
      <c r="BE16" s="23">
        <v>0</v>
      </c>
      <c r="BF16" s="23">
        <f>M16</f>
        <v>0</v>
      </c>
      <c r="BH16" s="13">
        <f>G16*AO16</f>
        <v>0</v>
      </c>
      <c r="BI16" s="13">
        <f>G16*AP16</f>
        <v>0</v>
      </c>
      <c r="BJ16" s="13">
        <f>G16*H16</f>
        <v>0</v>
      </c>
      <c r="BK16" s="13" t="s">
        <v>909</v>
      </c>
      <c r="BL16" s="23">
        <v>0</v>
      </c>
    </row>
    <row r="17" spans="1:64" ht="12.75">
      <c r="A17" s="32" t="s">
        <v>10</v>
      </c>
      <c r="B17" s="10" t="s">
        <v>310</v>
      </c>
      <c r="C17" s="10" t="s">
        <v>318</v>
      </c>
      <c r="D17" s="113" t="s">
        <v>472</v>
      </c>
      <c r="E17" s="128"/>
      <c r="F17" s="10" t="s">
        <v>800</v>
      </c>
      <c r="G17" s="23">
        <v>1</v>
      </c>
      <c r="H17" s="164"/>
      <c r="I17" s="23">
        <f>G17*AO17</f>
        <v>0</v>
      </c>
      <c r="J17" s="23">
        <f>G17*AP17</f>
        <v>0</v>
      </c>
      <c r="K17" s="23">
        <f>G17*H17</f>
        <v>0</v>
      </c>
      <c r="L17" s="23">
        <v>0</v>
      </c>
      <c r="M17" s="23">
        <f>G17*L17</f>
        <v>0</v>
      </c>
      <c r="N17" s="79"/>
      <c r="O17" s="3"/>
      <c r="Z17" s="23">
        <f>IF(AQ17="5",BJ17,0)</f>
        <v>0</v>
      </c>
      <c r="AB17" s="23">
        <f>IF(AQ17="1",BH17,0)</f>
        <v>0</v>
      </c>
      <c r="AC17" s="23">
        <f>IF(AQ17="1",BI17,0)</f>
        <v>0</v>
      </c>
      <c r="AD17" s="23">
        <f>IF(AQ17="7",BH17,0)</f>
        <v>0</v>
      </c>
      <c r="AE17" s="23">
        <f>IF(AQ17="7",BI17,0)</f>
        <v>0</v>
      </c>
      <c r="AF17" s="23">
        <f>IF(AQ17="2",BH17,0)</f>
        <v>0</v>
      </c>
      <c r="AG17" s="23">
        <f>IF(AQ17="2",BI17,0)</f>
        <v>0</v>
      </c>
      <c r="AH17" s="23">
        <f>IF(AQ17="0",BJ17,0)</f>
        <v>0</v>
      </c>
      <c r="AI17" s="17" t="s">
        <v>310</v>
      </c>
      <c r="AJ17" s="13">
        <f>IF(AN17=0,K17,0)</f>
        <v>0</v>
      </c>
      <c r="AK17" s="13">
        <f>IF(AN17=15,K17,0)</f>
        <v>0</v>
      </c>
      <c r="AL17" s="13">
        <f>IF(AN17=21,K17,0)</f>
        <v>0</v>
      </c>
      <c r="AN17" s="23">
        <v>21</v>
      </c>
      <c r="AO17" s="23">
        <f>H17*0</f>
        <v>0</v>
      </c>
      <c r="AP17" s="23">
        <f>H17*(1-0)</f>
        <v>0</v>
      </c>
      <c r="AQ17" s="24" t="s">
        <v>7</v>
      </c>
      <c r="AV17" s="23">
        <f>AW17+AX17</f>
        <v>0</v>
      </c>
      <c r="AW17" s="23">
        <f>G17*AO17</f>
        <v>0</v>
      </c>
      <c r="AX17" s="23">
        <f>G17*AP17</f>
        <v>0</v>
      </c>
      <c r="AY17" s="26" t="s">
        <v>844</v>
      </c>
      <c r="AZ17" s="26" t="s">
        <v>872</v>
      </c>
      <c r="BA17" s="17" t="s">
        <v>899</v>
      </c>
      <c r="BC17" s="23">
        <f>AW17+AX17</f>
        <v>0</v>
      </c>
      <c r="BD17" s="23">
        <f>H17/(100-BE17)*100</f>
        <v>0</v>
      </c>
      <c r="BE17" s="23">
        <v>0</v>
      </c>
      <c r="BF17" s="23">
        <f>M17</f>
        <v>0</v>
      </c>
      <c r="BH17" s="13">
        <f>G17*AO17</f>
        <v>0</v>
      </c>
      <c r="BI17" s="13">
        <f>G17*AP17</f>
        <v>0</v>
      </c>
      <c r="BJ17" s="13">
        <f>G17*H17</f>
        <v>0</v>
      </c>
      <c r="BK17" s="13" t="s">
        <v>909</v>
      </c>
      <c r="BL17" s="23">
        <v>0</v>
      </c>
    </row>
    <row r="18" spans="1:47" ht="12.75">
      <c r="A18" s="73"/>
      <c r="B18" s="74" t="s">
        <v>310</v>
      </c>
      <c r="C18" s="74" t="s">
        <v>17</v>
      </c>
      <c r="D18" s="126" t="s">
        <v>473</v>
      </c>
      <c r="E18" s="127"/>
      <c r="F18" s="75" t="s">
        <v>6</v>
      </c>
      <c r="G18" s="75" t="s">
        <v>6</v>
      </c>
      <c r="H18" s="75"/>
      <c r="I18" s="76">
        <f>SUM(I19:I23)</f>
        <v>0</v>
      </c>
      <c r="J18" s="76">
        <f>SUM(J19:J23)</f>
        <v>0</v>
      </c>
      <c r="K18" s="76">
        <f>SUM(K19:K23)</f>
        <v>0</v>
      </c>
      <c r="L18" s="77"/>
      <c r="M18" s="76">
        <f>SUM(M19:M23)</f>
        <v>3695.915</v>
      </c>
      <c r="N18" s="78"/>
      <c r="O18" s="3"/>
      <c r="AI18" s="17" t="s">
        <v>310</v>
      </c>
      <c r="AS18" s="28">
        <f>SUM(AJ19:AJ23)</f>
        <v>0</v>
      </c>
      <c r="AT18" s="28">
        <f>SUM(AK19:AK23)</f>
        <v>0</v>
      </c>
      <c r="AU18" s="28">
        <f>SUM(AL19:AL23)</f>
        <v>0</v>
      </c>
    </row>
    <row r="19" spans="1:64" ht="12.75">
      <c r="A19" s="32" t="s">
        <v>11</v>
      </c>
      <c r="B19" s="10" t="s">
        <v>310</v>
      </c>
      <c r="C19" s="10" t="s">
        <v>321</v>
      </c>
      <c r="D19" s="113" t="s">
        <v>474</v>
      </c>
      <c r="E19" s="128"/>
      <c r="F19" s="10" t="s">
        <v>801</v>
      </c>
      <c r="G19" s="23">
        <v>2452</v>
      </c>
      <c r="H19" s="164"/>
      <c r="I19" s="23">
        <f>G19*AO19</f>
        <v>0</v>
      </c>
      <c r="J19" s="23">
        <f>G19*AP19</f>
        <v>0</v>
      </c>
      <c r="K19" s="23">
        <f>G19*H19</f>
        <v>0</v>
      </c>
      <c r="L19" s="23">
        <v>0.24</v>
      </c>
      <c r="M19" s="23">
        <f>G19*L19</f>
        <v>588.48</v>
      </c>
      <c r="N19" s="79" t="s">
        <v>832</v>
      </c>
      <c r="O19" s="3"/>
      <c r="Z19" s="23">
        <f>IF(AQ19="5",BJ19,0)</f>
        <v>0</v>
      </c>
      <c r="AB19" s="23">
        <f>IF(AQ19="1",BH19,0)</f>
        <v>0</v>
      </c>
      <c r="AC19" s="23">
        <f>IF(AQ19="1",BI19,0)</f>
        <v>0</v>
      </c>
      <c r="AD19" s="23">
        <f>IF(AQ19="7",BH19,0)</f>
        <v>0</v>
      </c>
      <c r="AE19" s="23">
        <f>IF(AQ19="7",BI19,0)</f>
        <v>0</v>
      </c>
      <c r="AF19" s="23">
        <f>IF(AQ19="2",BH19,0)</f>
        <v>0</v>
      </c>
      <c r="AG19" s="23">
        <f>IF(AQ19="2",BI19,0)</f>
        <v>0</v>
      </c>
      <c r="AH19" s="23">
        <f>IF(AQ19="0",BJ19,0)</f>
        <v>0</v>
      </c>
      <c r="AI19" s="17" t="s">
        <v>310</v>
      </c>
      <c r="AJ19" s="13">
        <f>IF(AN19=0,K19,0)</f>
        <v>0</v>
      </c>
      <c r="AK19" s="13">
        <f>IF(AN19=15,K19,0)</f>
        <v>0</v>
      </c>
      <c r="AL19" s="13">
        <f>IF(AN19=21,K19,0)</f>
        <v>0</v>
      </c>
      <c r="AN19" s="23">
        <v>21</v>
      </c>
      <c r="AO19" s="23">
        <f>H19*0</f>
        <v>0</v>
      </c>
      <c r="AP19" s="23">
        <f>H19*(1-0)</f>
        <v>0</v>
      </c>
      <c r="AQ19" s="24" t="s">
        <v>7</v>
      </c>
      <c r="AV19" s="23">
        <f>AW19+AX19</f>
        <v>0</v>
      </c>
      <c r="AW19" s="23">
        <f>G19*AO19</f>
        <v>0</v>
      </c>
      <c r="AX19" s="23">
        <f>G19*AP19</f>
        <v>0</v>
      </c>
      <c r="AY19" s="26" t="s">
        <v>845</v>
      </c>
      <c r="AZ19" s="26" t="s">
        <v>873</v>
      </c>
      <c r="BA19" s="17" t="s">
        <v>899</v>
      </c>
      <c r="BC19" s="23">
        <f>AW19+AX19</f>
        <v>0</v>
      </c>
      <c r="BD19" s="23">
        <f>H19/(100-BE19)*100</f>
        <v>0</v>
      </c>
      <c r="BE19" s="23">
        <v>0</v>
      </c>
      <c r="BF19" s="23">
        <f>M19</f>
        <v>588.48</v>
      </c>
      <c r="BH19" s="13">
        <f>G19*AO19</f>
        <v>0</v>
      </c>
      <c r="BI19" s="13">
        <f>G19*AP19</f>
        <v>0</v>
      </c>
      <c r="BJ19" s="13">
        <f>G19*H19</f>
        <v>0</v>
      </c>
      <c r="BK19" s="13" t="s">
        <v>909</v>
      </c>
      <c r="BL19" s="23">
        <v>11</v>
      </c>
    </row>
    <row r="20" spans="1:64" ht="12.75">
      <c r="A20" s="32" t="s">
        <v>12</v>
      </c>
      <c r="B20" s="10" t="s">
        <v>310</v>
      </c>
      <c r="C20" s="10" t="s">
        <v>322</v>
      </c>
      <c r="D20" s="113" t="s">
        <v>475</v>
      </c>
      <c r="E20" s="128"/>
      <c r="F20" s="10" t="s">
        <v>801</v>
      </c>
      <c r="G20" s="23">
        <v>3462.5</v>
      </c>
      <c r="H20" s="164"/>
      <c r="I20" s="23">
        <f>G20*AO20</f>
        <v>0</v>
      </c>
      <c r="J20" s="23">
        <f>G20*AP20</f>
        <v>0</v>
      </c>
      <c r="K20" s="23">
        <f>G20*H20</f>
        <v>0</v>
      </c>
      <c r="L20" s="23">
        <v>0.33</v>
      </c>
      <c r="M20" s="23">
        <f>G20*L20</f>
        <v>1142.625</v>
      </c>
      <c r="N20" s="79" t="s">
        <v>832</v>
      </c>
      <c r="O20" s="3"/>
      <c r="Z20" s="23">
        <f>IF(AQ20="5",BJ20,0)</f>
        <v>0</v>
      </c>
      <c r="AB20" s="23">
        <f>IF(AQ20="1",BH20,0)</f>
        <v>0</v>
      </c>
      <c r="AC20" s="23">
        <f>IF(AQ20="1",BI20,0)</f>
        <v>0</v>
      </c>
      <c r="AD20" s="23">
        <f>IF(AQ20="7",BH20,0)</f>
        <v>0</v>
      </c>
      <c r="AE20" s="23">
        <f>IF(AQ20="7",BI20,0)</f>
        <v>0</v>
      </c>
      <c r="AF20" s="23">
        <f>IF(AQ20="2",BH20,0)</f>
        <v>0</v>
      </c>
      <c r="AG20" s="23">
        <f>IF(AQ20="2",BI20,0)</f>
        <v>0</v>
      </c>
      <c r="AH20" s="23">
        <f>IF(AQ20="0",BJ20,0)</f>
        <v>0</v>
      </c>
      <c r="AI20" s="17" t="s">
        <v>310</v>
      </c>
      <c r="AJ20" s="13">
        <f>IF(AN20=0,K20,0)</f>
        <v>0</v>
      </c>
      <c r="AK20" s="13">
        <f>IF(AN20=15,K20,0)</f>
        <v>0</v>
      </c>
      <c r="AL20" s="13">
        <f>IF(AN20=21,K20,0)</f>
        <v>0</v>
      </c>
      <c r="AN20" s="23">
        <v>21</v>
      </c>
      <c r="AO20" s="23">
        <f>H20*0</f>
        <v>0</v>
      </c>
      <c r="AP20" s="23">
        <f>H20*(1-0)</f>
        <v>0</v>
      </c>
      <c r="AQ20" s="24" t="s">
        <v>7</v>
      </c>
      <c r="AV20" s="23">
        <f>AW20+AX20</f>
        <v>0</v>
      </c>
      <c r="AW20" s="23">
        <f>G20*AO20</f>
        <v>0</v>
      </c>
      <c r="AX20" s="23">
        <f>G20*AP20</f>
        <v>0</v>
      </c>
      <c r="AY20" s="26" t="s">
        <v>845</v>
      </c>
      <c r="AZ20" s="26" t="s">
        <v>873</v>
      </c>
      <c r="BA20" s="17" t="s">
        <v>899</v>
      </c>
      <c r="BC20" s="23">
        <f>AW20+AX20</f>
        <v>0</v>
      </c>
      <c r="BD20" s="23">
        <f>H20/(100-BE20)*100</f>
        <v>0</v>
      </c>
      <c r="BE20" s="23">
        <v>0</v>
      </c>
      <c r="BF20" s="23">
        <f>M20</f>
        <v>1142.625</v>
      </c>
      <c r="BH20" s="13">
        <f>G20*AO20</f>
        <v>0</v>
      </c>
      <c r="BI20" s="13">
        <f>G20*AP20</f>
        <v>0</v>
      </c>
      <c r="BJ20" s="13">
        <f>G20*H20</f>
        <v>0</v>
      </c>
      <c r="BK20" s="13" t="s">
        <v>909</v>
      </c>
      <c r="BL20" s="23">
        <v>11</v>
      </c>
    </row>
    <row r="21" spans="1:64" ht="12.75">
      <c r="A21" s="32" t="s">
        <v>13</v>
      </c>
      <c r="B21" s="10" t="s">
        <v>310</v>
      </c>
      <c r="C21" s="10" t="s">
        <v>323</v>
      </c>
      <c r="D21" s="113" t="s">
        <v>476</v>
      </c>
      <c r="E21" s="128"/>
      <c r="F21" s="10" t="s">
        <v>801</v>
      </c>
      <c r="G21" s="23">
        <v>8280.5</v>
      </c>
      <c r="H21" s="164"/>
      <c r="I21" s="23">
        <f>G21*AO21</f>
        <v>0</v>
      </c>
      <c r="J21" s="23">
        <f>G21*AP21</f>
        <v>0</v>
      </c>
      <c r="K21" s="23">
        <f>G21*H21</f>
        <v>0</v>
      </c>
      <c r="L21" s="23">
        <v>0.22</v>
      </c>
      <c r="M21" s="23">
        <f>G21*L21</f>
        <v>1821.71</v>
      </c>
      <c r="N21" s="79" t="s">
        <v>832</v>
      </c>
      <c r="O21" s="3"/>
      <c r="Z21" s="23">
        <f>IF(AQ21="5",BJ21,0)</f>
        <v>0</v>
      </c>
      <c r="AB21" s="23">
        <f>IF(AQ21="1",BH21,0)</f>
        <v>0</v>
      </c>
      <c r="AC21" s="23">
        <f>IF(AQ21="1",BI21,0)</f>
        <v>0</v>
      </c>
      <c r="AD21" s="23">
        <f>IF(AQ21="7",BH21,0)</f>
        <v>0</v>
      </c>
      <c r="AE21" s="23">
        <f>IF(AQ21="7",BI21,0)</f>
        <v>0</v>
      </c>
      <c r="AF21" s="23">
        <f>IF(AQ21="2",BH21,0)</f>
        <v>0</v>
      </c>
      <c r="AG21" s="23">
        <f>IF(AQ21="2",BI21,0)</f>
        <v>0</v>
      </c>
      <c r="AH21" s="23">
        <f>IF(AQ21="0",BJ21,0)</f>
        <v>0</v>
      </c>
      <c r="AI21" s="17" t="s">
        <v>310</v>
      </c>
      <c r="AJ21" s="13">
        <f>IF(AN21=0,K21,0)</f>
        <v>0</v>
      </c>
      <c r="AK21" s="13">
        <f>IF(AN21=15,K21,0)</f>
        <v>0</v>
      </c>
      <c r="AL21" s="13">
        <f>IF(AN21=21,K21,0)</f>
        <v>0</v>
      </c>
      <c r="AN21" s="23">
        <v>21</v>
      </c>
      <c r="AO21" s="23">
        <f>H21*0</f>
        <v>0</v>
      </c>
      <c r="AP21" s="23">
        <f>H21*(1-0)</f>
        <v>0</v>
      </c>
      <c r="AQ21" s="24" t="s">
        <v>7</v>
      </c>
      <c r="AV21" s="23">
        <f>AW21+AX21</f>
        <v>0</v>
      </c>
      <c r="AW21" s="23">
        <f>G21*AO21</f>
        <v>0</v>
      </c>
      <c r="AX21" s="23">
        <f>G21*AP21</f>
        <v>0</v>
      </c>
      <c r="AY21" s="26" t="s">
        <v>845</v>
      </c>
      <c r="AZ21" s="26" t="s">
        <v>873</v>
      </c>
      <c r="BA21" s="17" t="s">
        <v>899</v>
      </c>
      <c r="BC21" s="23">
        <f>AW21+AX21</f>
        <v>0</v>
      </c>
      <c r="BD21" s="23">
        <f>H21/(100-BE21)*100</f>
        <v>0</v>
      </c>
      <c r="BE21" s="23">
        <v>0</v>
      </c>
      <c r="BF21" s="23">
        <f>M21</f>
        <v>1821.71</v>
      </c>
      <c r="BH21" s="13">
        <f>G21*AO21</f>
        <v>0</v>
      </c>
      <c r="BI21" s="13">
        <f>G21*AP21</f>
        <v>0</v>
      </c>
      <c r="BJ21" s="13">
        <f>G21*H21</f>
        <v>0</v>
      </c>
      <c r="BK21" s="13" t="s">
        <v>909</v>
      </c>
      <c r="BL21" s="23">
        <v>11</v>
      </c>
    </row>
    <row r="22" spans="1:15" ht="12.75">
      <c r="A22" s="3"/>
      <c r="B22" s="80"/>
      <c r="C22" s="80"/>
      <c r="D22" s="81" t="s">
        <v>477</v>
      </c>
      <c r="E22" s="81"/>
      <c r="F22" s="80"/>
      <c r="G22" s="82">
        <v>8280.5</v>
      </c>
      <c r="H22" s="80"/>
      <c r="I22" s="80"/>
      <c r="J22" s="80"/>
      <c r="K22" s="80"/>
      <c r="L22" s="80"/>
      <c r="M22" s="80"/>
      <c r="N22" s="20"/>
      <c r="O22" s="3"/>
    </row>
    <row r="23" spans="1:64" ht="12.75">
      <c r="A23" s="32" t="s">
        <v>14</v>
      </c>
      <c r="B23" s="10" t="s">
        <v>310</v>
      </c>
      <c r="C23" s="10" t="s">
        <v>324</v>
      </c>
      <c r="D23" s="113" t="s">
        <v>478</v>
      </c>
      <c r="E23" s="128"/>
      <c r="F23" s="10" t="s">
        <v>802</v>
      </c>
      <c r="G23" s="23">
        <v>530</v>
      </c>
      <c r="H23" s="164"/>
      <c r="I23" s="23">
        <f>G23*AO23</f>
        <v>0</v>
      </c>
      <c r="J23" s="23">
        <f>G23*AP23</f>
        <v>0</v>
      </c>
      <c r="K23" s="23">
        <f>G23*H23</f>
        <v>0</v>
      </c>
      <c r="L23" s="23">
        <v>0.27</v>
      </c>
      <c r="M23" s="23">
        <f>G23*L23</f>
        <v>143.10000000000002</v>
      </c>
      <c r="N23" s="79" t="s">
        <v>832</v>
      </c>
      <c r="O23" s="3"/>
      <c r="Z23" s="23">
        <f>IF(AQ23="5",BJ23,0)</f>
        <v>0</v>
      </c>
      <c r="AB23" s="23">
        <f>IF(AQ23="1",BH23,0)</f>
        <v>0</v>
      </c>
      <c r="AC23" s="23">
        <f>IF(AQ23="1",BI23,0)</f>
        <v>0</v>
      </c>
      <c r="AD23" s="23">
        <f>IF(AQ23="7",BH23,0)</f>
        <v>0</v>
      </c>
      <c r="AE23" s="23">
        <f>IF(AQ23="7",BI23,0)</f>
        <v>0</v>
      </c>
      <c r="AF23" s="23">
        <f>IF(AQ23="2",BH23,0)</f>
        <v>0</v>
      </c>
      <c r="AG23" s="23">
        <f>IF(AQ23="2",BI23,0)</f>
        <v>0</v>
      </c>
      <c r="AH23" s="23">
        <f>IF(AQ23="0",BJ23,0)</f>
        <v>0</v>
      </c>
      <c r="AI23" s="17" t="s">
        <v>310</v>
      </c>
      <c r="AJ23" s="13">
        <f>IF(AN23=0,K23,0)</f>
        <v>0</v>
      </c>
      <c r="AK23" s="13">
        <f>IF(AN23=15,K23,0)</f>
        <v>0</v>
      </c>
      <c r="AL23" s="13">
        <f>IF(AN23=21,K23,0)</f>
        <v>0</v>
      </c>
      <c r="AN23" s="23">
        <v>21</v>
      </c>
      <c r="AO23" s="23">
        <f>H23*0</f>
        <v>0</v>
      </c>
      <c r="AP23" s="23">
        <f>H23*(1-0)</f>
        <v>0</v>
      </c>
      <c r="AQ23" s="24" t="s">
        <v>7</v>
      </c>
      <c r="AV23" s="23">
        <f>AW23+AX23</f>
        <v>0</v>
      </c>
      <c r="AW23" s="23">
        <f>G23*AO23</f>
        <v>0</v>
      </c>
      <c r="AX23" s="23">
        <f>G23*AP23</f>
        <v>0</v>
      </c>
      <c r="AY23" s="26" t="s">
        <v>845</v>
      </c>
      <c r="AZ23" s="26" t="s">
        <v>873</v>
      </c>
      <c r="BA23" s="17" t="s">
        <v>899</v>
      </c>
      <c r="BC23" s="23">
        <f>AW23+AX23</f>
        <v>0</v>
      </c>
      <c r="BD23" s="23">
        <f>H23/(100-BE23)*100</f>
        <v>0</v>
      </c>
      <c r="BE23" s="23">
        <v>0</v>
      </c>
      <c r="BF23" s="23">
        <f>M23</f>
        <v>143.10000000000002</v>
      </c>
      <c r="BH23" s="13">
        <f>G23*AO23</f>
        <v>0</v>
      </c>
      <c r="BI23" s="13">
        <f>G23*AP23</f>
        <v>0</v>
      </c>
      <c r="BJ23" s="13">
        <f>G23*H23</f>
        <v>0</v>
      </c>
      <c r="BK23" s="13" t="s">
        <v>909</v>
      </c>
      <c r="BL23" s="23">
        <v>11</v>
      </c>
    </row>
    <row r="24" spans="1:15" ht="12.75">
      <c r="A24" s="3"/>
      <c r="B24" s="80"/>
      <c r="C24" s="80"/>
      <c r="D24" s="81" t="s">
        <v>479</v>
      </c>
      <c r="E24" s="81"/>
      <c r="F24" s="80"/>
      <c r="G24" s="82">
        <v>530</v>
      </c>
      <c r="H24" s="80"/>
      <c r="I24" s="80"/>
      <c r="J24" s="80"/>
      <c r="K24" s="80"/>
      <c r="L24" s="80"/>
      <c r="M24" s="80"/>
      <c r="N24" s="20"/>
      <c r="O24" s="3"/>
    </row>
    <row r="25" spans="1:47" ht="12.75">
      <c r="A25" s="73"/>
      <c r="B25" s="74" t="s">
        <v>310</v>
      </c>
      <c r="C25" s="74" t="s">
        <v>18</v>
      </c>
      <c r="D25" s="126" t="s">
        <v>480</v>
      </c>
      <c r="E25" s="127"/>
      <c r="F25" s="75" t="s">
        <v>6</v>
      </c>
      <c r="G25" s="75" t="s">
        <v>6</v>
      </c>
      <c r="H25" s="75"/>
      <c r="I25" s="76">
        <f>SUM(I26:I26)</f>
        <v>0</v>
      </c>
      <c r="J25" s="76">
        <f>SUM(J26:J26)</f>
        <v>0</v>
      </c>
      <c r="K25" s="76">
        <f>SUM(K26:K26)</f>
        <v>0</v>
      </c>
      <c r="L25" s="77"/>
      <c r="M25" s="76">
        <f>SUM(M26:M26)</f>
        <v>0</v>
      </c>
      <c r="N25" s="78"/>
      <c r="O25" s="3"/>
      <c r="AI25" s="17" t="s">
        <v>310</v>
      </c>
      <c r="AS25" s="28">
        <f>SUM(AJ26:AJ26)</f>
        <v>0</v>
      </c>
      <c r="AT25" s="28">
        <f>SUM(AK26:AK26)</f>
        <v>0</v>
      </c>
      <c r="AU25" s="28">
        <f>SUM(AL26:AL26)</f>
        <v>0</v>
      </c>
    </row>
    <row r="26" spans="1:64" ht="12.75">
      <c r="A26" s="32" t="s">
        <v>15</v>
      </c>
      <c r="B26" s="10" t="s">
        <v>310</v>
      </c>
      <c r="C26" s="10" t="s">
        <v>325</v>
      </c>
      <c r="D26" s="113" t="s">
        <v>481</v>
      </c>
      <c r="E26" s="128"/>
      <c r="F26" s="10" t="s">
        <v>803</v>
      </c>
      <c r="G26" s="23">
        <v>2339.38</v>
      </c>
      <c r="H26" s="164"/>
      <c r="I26" s="23">
        <f>G26*AO26</f>
        <v>0</v>
      </c>
      <c r="J26" s="23">
        <f>G26*AP26</f>
        <v>0</v>
      </c>
      <c r="K26" s="23">
        <f>G26*H26</f>
        <v>0</v>
      </c>
      <c r="L26" s="23">
        <v>0</v>
      </c>
      <c r="M26" s="23">
        <f>G26*L26</f>
        <v>0</v>
      </c>
      <c r="N26" s="79" t="s">
        <v>832</v>
      </c>
      <c r="O26" s="3"/>
      <c r="Z26" s="23">
        <f>IF(AQ26="5",BJ26,0)</f>
        <v>0</v>
      </c>
      <c r="AB26" s="23">
        <f>IF(AQ26="1",BH26,0)</f>
        <v>0</v>
      </c>
      <c r="AC26" s="23">
        <f>IF(AQ26="1",BI26,0)</f>
        <v>0</v>
      </c>
      <c r="AD26" s="23">
        <f>IF(AQ26="7",BH26,0)</f>
        <v>0</v>
      </c>
      <c r="AE26" s="23">
        <f>IF(AQ26="7",BI26,0)</f>
        <v>0</v>
      </c>
      <c r="AF26" s="23">
        <f>IF(AQ26="2",BH26,0)</f>
        <v>0</v>
      </c>
      <c r="AG26" s="23">
        <f>IF(AQ26="2",BI26,0)</f>
        <v>0</v>
      </c>
      <c r="AH26" s="23">
        <f>IF(AQ26="0",BJ26,0)</f>
        <v>0</v>
      </c>
      <c r="AI26" s="17" t="s">
        <v>310</v>
      </c>
      <c r="AJ26" s="13">
        <f>IF(AN26=0,K26,0)</f>
        <v>0</v>
      </c>
      <c r="AK26" s="13">
        <f>IF(AN26=15,K26,0)</f>
        <v>0</v>
      </c>
      <c r="AL26" s="13">
        <f>IF(AN26=21,K26,0)</f>
        <v>0</v>
      </c>
      <c r="AN26" s="23">
        <v>21</v>
      </c>
      <c r="AO26" s="23">
        <f>H26*0</f>
        <v>0</v>
      </c>
      <c r="AP26" s="23">
        <f>H26*(1-0)</f>
        <v>0</v>
      </c>
      <c r="AQ26" s="24" t="s">
        <v>7</v>
      </c>
      <c r="AV26" s="23">
        <f>AW26+AX26</f>
        <v>0</v>
      </c>
      <c r="AW26" s="23">
        <f>G26*AO26</f>
        <v>0</v>
      </c>
      <c r="AX26" s="23">
        <f>G26*AP26</f>
        <v>0</v>
      </c>
      <c r="AY26" s="26" t="s">
        <v>846</v>
      </c>
      <c r="AZ26" s="26" t="s">
        <v>873</v>
      </c>
      <c r="BA26" s="17" t="s">
        <v>899</v>
      </c>
      <c r="BC26" s="23">
        <f>AW26+AX26</f>
        <v>0</v>
      </c>
      <c r="BD26" s="23">
        <f>H26/(100-BE26)*100</f>
        <v>0</v>
      </c>
      <c r="BE26" s="23">
        <v>0</v>
      </c>
      <c r="BF26" s="23">
        <f>M26</f>
        <v>0</v>
      </c>
      <c r="BH26" s="13">
        <f>G26*AO26</f>
        <v>0</v>
      </c>
      <c r="BI26" s="13">
        <f>G26*AP26</f>
        <v>0</v>
      </c>
      <c r="BJ26" s="13">
        <f>G26*H26</f>
        <v>0</v>
      </c>
      <c r="BK26" s="13" t="s">
        <v>909</v>
      </c>
      <c r="BL26" s="23">
        <v>12</v>
      </c>
    </row>
    <row r="27" spans="1:15" ht="12.75">
      <c r="A27" s="3"/>
      <c r="B27" s="80"/>
      <c r="C27" s="80"/>
      <c r="D27" s="81" t="s">
        <v>482</v>
      </c>
      <c r="E27" s="81" t="s">
        <v>776</v>
      </c>
      <c r="F27" s="80"/>
      <c r="G27" s="82">
        <v>1904.38</v>
      </c>
      <c r="H27" s="80"/>
      <c r="I27" s="80"/>
      <c r="J27" s="80"/>
      <c r="K27" s="80"/>
      <c r="L27" s="80"/>
      <c r="M27" s="80"/>
      <c r="N27" s="20"/>
      <c r="O27" s="3"/>
    </row>
    <row r="28" spans="1:15" ht="12.75">
      <c r="A28" s="3"/>
      <c r="B28" s="80"/>
      <c r="C28" s="80"/>
      <c r="D28" s="81" t="s">
        <v>483</v>
      </c>
      <c r="E28" s="81" t="s">
        <v>777</v>
      </c>
      <c r="F28" s="80"/>
      <c r="G28" s="82">
        <v>435</v>
      </c>
      <c r="H28" s="80"/>
      <c r="I28" s="80"/>
      <c r="J28" s="80"/>
      <c r="K28" s="80"/>
      <c r="L28" s="80"/>
      <c r="M28" s="80"/>
      <c r="N28" s="20"/>
      <c r="O28" s="3"/>
    </row>
    <row r="29" spans="1:47" ht="12.75">
      <c r="A29" s="2"/>
      <c r="B29" s="8" t="s">
        <v>310</v>
      </c>
      <c r="C29" s="8" t="s">
        <v>19</v>
      </c>
      <c r="D29" s="129" t="s">
        <v>484</v>
      </c>
      <c r="E29" s="127"/>
      <c r="F29" s="11" t="s">
        <v>6</v>
      </c>
      <c r="G29" s="11" t="s">
        <v>6</v>
      </c>
      <c r="H29" s="11"/>
      <c r="I29" s="28">
        <f>SUM(I30:I34)</f>
        <v>0</v>
      </c>
      <c r="J29" s="28">
        <f>SUM(J30:J34)</f>
        <v>0</v>
      </c>
      <c r="K29" s="28">
        <f>SUM(K30:K34)</f>
        <v>0</v>
      </c>
      <c r="L29" s="17"/>
      <c r="M29" s="28">
        <f>SUM(M30:M34)</f>
        <v>0</v>
      </c>
      <c r="N29" s="19"/>
      <c r="O29" s="3"/>
      <c r="AI29" s="17" t="s">
        <v>310</v>
      </c>
      <c r="AS29" s="28">
        <f>SUM(AJ30:AJ34)</f>
        <v>0</v>
      </c>
      <c r="AT29" s="28">
        <f>SUM(AK30:AK34)</f>
        <v>0</v>
      </c>
      <c r="AU29" s="28">
        <f>SUM(AL30:AL34)</f>
        <v>0</v>
      </c>
    </row>
    <row r="30" spans="1:64" ht="12.75">
      <c r="A30" s="32" t="s">
        <v>16</v>
      </c>
      <c r="B30" s="10" t="s">
        <v>310</v>
      </c>
      <c r="C30" s="10" t="s">
        <v>326</v>
      </c>
      <c r="D30" s="113" t="s">
        <v>485</v>
      </c>
      <c r="E30" s="128"/>
      <c r="F30" s="10" t="s">
        <v>803</v>
      </c>
      <c r="G30" s="23">
        <v>331.2</v>
      </c>
      <c r="H30" s="164"/>
      <c r="I30" s="23">
        <f>G30*AO30</f>
        <v>0</v>
      </c>
      <c r="J30" s="23">
        <f>G30*AP30</f>
        <v>0</v>
      </c>
      <c r="K30" s="23">
        <f>G30*H30</f>
        <v>0</v>
      </c>
      <c r="L30" s="23">
        <v>0</v>
      </c>
      <c r="M30" s="23">
        <f>G30*L30</f>
        <v>0</v>
      </c>
      <c r="N30" s="79" t="s">
        <v>832</v>
      </c>
      <c r="O30" s="3"/>
      <c r="Z30" s="23">
        <f>IF(AQ30="5",BJ30,0)</f>
        <v>0</v>
      </c>
      <c r="AB30" s="23">
        <f>IF(AQ30="1",BH30,0)</f>
        <v>0</v>
      </c>
      <c r="AC30" s="23">
        <f>IF(AQ30="1",BI30,0)</f>
        <v>0</v>
      </c>
      <c r="AD30" s="23">
        <f>IF(AQ30="7",BH30,0)</f>
        <v>0</v>
      </c>
      <c r="AE30" s="23">
        <f>IF(AQ30="7",BI30,0)</f>
        <v>0</v>
      </c>
      <c r="AF30" s="23">
        <f>IF(AQ30="2",BH30,0)</f>
        <v>0</v>
      </c>
      <c r="AG30" s="23">
        <f>IF(AQ30="2",BI30,0)</f>
        <v>0</v>
      </c>
      <c r="AH30" s="23">
        <f>IF(AQ30="0",BJ30,0)</f>
        <v>0</v>
      </c>
      <c r="AI30" s="17" t="s">
        <v>310</v>
      </c>
      <c r="AJ30" s="13">
        <f>IF(AN30=0,K30,0)</f>
        <v>0</v>
      </c>
      <c r="AK30" s="13">
        <f>IF(AN30=15,K30,0)</f>
        <v>0</v>
      </c>
      <c r="AL30" s="13">
        <f>IF(AN30=21,K30,0)</f>
        <v>0</v>
      </c>
      <c r="AN30" s="23">
        <v>21</v>
      </c>
      <c r="AO30" s="23">
        <f>H30*0</f>
        <v>0</v>
      </c>
      <c r="AP30" s="23">
        <f>H30*(1-0)</f>
        <v>0</v>
      </c>
      <c r="AQ30" s="24" t="s">
        <v>7</v>
      </c>
      <c r="AV30" s="23">
        <f>AW30+AX30</f>
        <v>0</v>
      </c>
      <c r="AW30" s="23">
        <f>G30*AO30</f>
        <v>0</v>
      </c>
      <c r="AX30" s="23">
        <f>G30*AP30</f>
        <v>0</v>
      </c>
      <c r="AY30" s="26" t="s">
        <v>847</v>
      </c>
      <c r="AZ30" s="26" t="s">
        <v>873</v>
      </c>
      <c r="BA30" s="17" t="s">
        <v>899</v>
      </c>
      <c r="BC30" s="23">
        <f>AW30+AX30</f>
        <v>0</v>
      </c>
      <c r="BD30" s="23">
        <f>H30/(100-BE30)*100</f>
        <v>0</v>
      </c>
      <c r="BE30" s="23">
        <v>0</v>
      </c>
      <c r="BF30" s="23">
        <f>M30</f>
        <v>0</v>
      </c>
      <c r="BH30" s="13">
        <f>G30*AO30</f>
        <v>0</v>
      </c>
      <c r="BI30" s="13">
        <f>G30*AP30</f>
        <v>0</v>
      </c>
      <c r="BJ30" s="13">
        <f>G30*H30</f>
        <v>0</v>
      </c>
      <c r="BK30" s="13" t="s">
        <v>909</v>
      </c>
      <c r="BL30" s="23">
        <v>13</v>
      </c>
    </row>
    <row r="31" spans="1:15" ht="12.75">
      <c r="A31" s="3"/>
      <c r="B31" s="80"/>
      <c r="C31" s="80"/>
      <c r="D31" s="81" t="s">
        <v>486</v>
      </c>
      <c r="E31" s="81" t="s">
        <v>778</v>
      </c>
      <c r="F31" s="80"/>
      <c r="G31" s="82">
        <v>331.2</v>
      </c>
      <c r="H31" s="80"/>
      <c r="I31" s="80"/>
      <c r="J31" s="80"/>
      <c r="K31" s="80"/>
      <c r="L31" s="80"/>
      <c r="M31" s="80"/>
      <c r="N31" s="20"/>
      <c r="O31" s="3"/>
    </row>
    <row r="32" spans="1:64" ht="12.75">
      <c r="A32" s="32" t="s">
        <v>17</v>
      </c>
      <c r="B32" s="10" t="s">
        <v>310</v>
      </c>
      <c r="C32" s="10" t="s">
        <v>327</v>
      </c>
      <c r="D32" s="113" t="s">
        <v>487</v>
      </c>
      <c r="E32" s="128"/>
      <c r="F32" s="10" t="s">
        <v>803</v>
      </c>
      <c r="G32" s="23">
        <v>331.2</v>
      </c>
      <c r="H32" s="164"/>
      <c r="I32" s="23">
        <f>G32*AO32</f>
        <v>0</v>
      </c>
      <c r="J32" s="23">
        <f>G32*AP32</f>
        <v>0</v>
      </c>
      <c r="K32" s="23">
        <f>G32*H32</f>
        <v>0</v>
      </c>
      <c r="L32" s="23">
        <v>0</v>
      </c>
      <c r="M32" s="23">
        <f>G32*L32</f>
        <v>0</v>
      </c>
      <c r="N32" s="79" t="s">
        <v>832</v>
      </c>
      <c r="O32" s="3"/>
      <c r="Z32" s="23">
        <f>IF(AQ32="5",BJ32,0)</f>
        <v>0</v>
      </c>
      <c r="AB32" s="23">
        <f>IF(AQ32="1",BH32,0)</f>
        <v>0</v>
      </c>
      <c r="AC32" s="23">
        <f>IF(AQ32="1",BI32,0)</f>
        <v>0</v>
      </c>
      <c r="AD32" s="23">
        <f>IF(AQ32="7",BH32,0)</f>
        <v>0</v>
      </c>
      <c r="AE32" s="23">
        <f>IF(AQ32="7",BI32,0)</f>
        <v>0</v>
      </c>
      <c r="AF32" s="23">
        <f>IF(AQ32="2",BH32,0)</f>
        <v>0</v>
      </c>
      <c r="AG32" s="23">
        <f>IF(AQ32="2",BI32,0)</f>
        <v>0</v>
      </c>
      <c r="AH32" s="23">
        <f>IF(AQ32="0",BJ32,0)</f>
        <v>0</v>
      </c>
      <c r="AI32" s="17" t="s">
        <v>310</v>
      </c>
      <c r="AJ32" s="13">
        <f>IF(AN32=0,K32,0)</f>
        <v>0</v>
      </c>
      <c r="AK32" s="13">
        <f>IF(AN32=15,K32,0)</f>
        <v>0</v>
      </c>
      <c r="AL32" s="13">
        <f>IF(AN32=21,K32,0)</f>
        <v>0</v>
      </c>
      <c r="AN32" s="23">
        <v>21</v>
      </c>
      <c r="AO32" s="23">
        <f>H32*0</f>
        <v>0</v>
      </c>
      <c r="AP32" s="23">
        <f>H32*(1-0)</f>
        <v>0</v>
      </c>
      <c r="AQ32" s="24" t="s">
        <v>7</v>
      </c>
      <c r="AV32" s="23">
        <f>AW32+AX32</f>
        <v>0</v>
      </c>
      <c r="AW32" s="23">
        <f>G32*AO32</f>
        <v>0</v>
      </c>
      <c r="AX32" s="23">
        <f>G32*AP32</f>
        <v>0</v>
      </c>
      <c r="AY32" s="26" t="s">
        <v>847</v>
      </c>
      <c r="AZ32" s="26" t="s">
        <v>873</v>
      </c>
      <c r="BA32" s="17" t="s">
        <v>899</v>
      </c>
      <c r="BC32" s="23">
        <f>AW32+AX32</f>
        <v>0</v>
      </c>
      <c r="BD32" s="23">
        <f>H32/(100-BE32)*100</f>
        <v>0</v>
      </c>
      <c r="BE32" s="23">
        <v>0</v>
      </c>
      <c r="BF32" s="23">
        <f>M32</f>
        <v>0</v>
      </c>
      <c r="BH32" s="13">
        <f>G32*AO32</f>
        <v>0</v>
      </c>
      <c r="BI32" s="13">
        <f>G32*AP32</f>
        <v>0</v>
      </c>
      <c r="BJ32" s="13">
        <f>G32*H32</f>
        <v>0</v>
      </c>
      <c r="BK32" s="13" t="s">
        <v>909</v>
      </c>
      <c r="BL32" s="23">
        <v>13</v>
      </c>
    </row>
    <row r="33" spans="1:15" ht="12.75">
      <c r="A33" s="3"/>
      <c r="B33" s="80"/>
      <c r="C33" s="80"/>
      <c r="D33" s="81"/>
      <c r="E33" s="81" t="s">
        <v>778</v>
      </c>
      <c r="F33" s="80"/>
      <c r="G33" s="82">
        <v>0</v>
      </c>
      <c r="H33" s="80"/>
      <c r="I33" s="80"/>
      <c r="J33" s="80"/>
      <c r="K33" s="80"/>
      <c r="L33" s="80"/>
      <c r="M33" s="80"/>
      <c r="N33" s="20"/>
      <c r="O33" s="3"/>
    </row>
    <row r="34" spans="1:64" ht="12.75">
      <c r="A34" s="32" t="s">
        <v>18</v>
      </c>
      <c r="B34" s="10" t="s">
        <v>310</v>
      </c>
      <c r="C34" s="10" t="s">
        <v>328</v>
      </c>
      <c r="D34" s="113" t="s">
        <v>488</v>
      </c>
      <c r="E34" s="128"/>
      <c r="F34" s="10" t="s">
        <v>803</v>
      </c>
      <c r="G34" s="23">
        <v>28.8</v>
      </c>
      <c r="H34" s="164"/>
      <c r="I34" s="23">
        <f>G34*AO34</f>
        <v>0</v>
      </c>
      <c r="J34" s="23">
        <f>G34*AP34</f>
        <v>0</v>
      </c>
      <c r="K34" s="23">
        <f>G34*H34</f>
        <v>0</v>
      </c>
      <c r="L34" s="23">
        <v>0</v>
      </c>
      <c r="M34" s="23">
        <f>G34*L34</f>
        <v>0</v>
      </c>
      <c r="N34" s="79" t="s">
        <v>832</v>
      </c>
      <c r="O34" s="3"/>
      <c r="Z34" s="23">
        <f>IF(AQ34="5",BJ34,0)</f>
        <v>0</v>
      </c>
      <c r="AB34" s="23">
        <f>IF(AQ34="1",BH34,0)</f>
        <v>0</v>
      </c>
      <c r="AC34" s="23">
        <f>IF(AQ34="1",BI34,0)</f>
        <v>0</v>
      </c>
      <c r="AD34" s="23">
        <f>IF(AQ34="7",BH34,0)</f>
        <v>0</v>
      </c>
      <c r="AE34" s="23">
        <f>IF(AQ34="7",BI34,0)</f>
        <v>0</v>
      </c>
      <c r="AF34" s="23">
        <f>IF(AQ34="2",BH34,0)</f>
        <v>0</v>
      </c>
      <c r="AG34" s="23">
        <f>IF(AQ34="2",BI34,0)</f>
        <v>0</v>
      </c>
      <c r="AH34" s="23">
        <f>IF(AQ34="0",BJ34,0)</f>
        <v>0</v>
      </c>
      <c r="AI34" s="17" t="s">
        <v>310</v>
      </c>
      <c r="AJ34" s="13">
        <f>IF(AN34=0,K34,0)</f>
        <v>0</v>
      </c>
      <c r="AK34" s="13">
        <f>IF(AN34=15,K34,0)</f>
        <v>0</v>
      </c>
      <c r="AL34" s="13">
        <f>IF(AN34=21,K34,0)</f>
        <v>0</v>
      </c>
      <c r="AN34" s="23">
        <v>21</v>
      </c>
      <c r="AO34" s="23">
        <f>H34*0</f>
        <v>0</v>
      </c>
      <c r="AP34" s="23">
        <f>H34*(1-0)</f>
        <v>0</v>
      </c>
      <c r="AQ34" s="24" t="s">
        <v>7</v>
      </c>
      <c r="AV34" s="23">
        <f>AW34+AX34</f>
        <v>0</v>
      </c>
      <c r="AW34" s="23">
        <f>G34*AO34</f>
        <v>0</v>
      </c>
      <c r="AX34" s="23">
        <f>G34*AP34</f>
        <v>0</v>
      </c>
      <c r="AY34" s="26" t="s">
        <v>847</v>
      </c>
      <c r="AZ34" s="26" t="s">
        <v>873</v>
      </c>
      <c r="BA34" s="17" t="s">
        <v>899</v>
      </c>
      <c r="BC34" s="23">
        <f>AW34+AX34</f>
        <v>0</v>
      </c>
      <c r="BD34" s="23">
        <f>H34/(100-BE34)*100</f>
        <v>0</v>
      </c>
      <c r="BE34" s="23">
        <v>0</v>
      </c>
      <c r="BF34" s="23">
        <f>M34</f>
        <v>0</v>
      </c>
      <c r="BH34" s="13">
        <f>G34*AO34</f>
        <v>0</v>
      </c>
      <c r="BI34" s="13">
        <f>G34*AP34</f>
        <v>0</v>
      </c>
      <c r="BJ34" s="13">
        <f>G34*H34</f>
        <v>0</v>
      </c>
      <c r="BK34" s="13" t="s">
        <v>909</v>
      </c>
      <c r="BL34" s="23">
        <v>13</v>
      </c>
    </row>
    <row r="35" spans="1:15" ht="12.75">
      <c r="A35" s="3"/>
      <c r="B35" s="80"/>
      <c r="C35" s="80"/>
      <c r="D35" s="81" t="s">
        <v>489</v>
      </c>
      <c r="E35" s="81"/>
      <c r="F35" s="80"/>
      <c r="G35" s="82">
        <v>28.8</v>
      </c>
      <c r="H35" s="80"/>
      <c r="I35" s="80"/>
      <c r="J35" s="80"/>
      <c r="K35" s="80"/>
      <c r="L35" s="80"/>
      <c r="M35" s="80"/>
      <c r="N35" s="20"/>
      <c r="O35" s="3"/>
    </row>
    <row r="36" spans="1:47" ht="12.75">
      <c r="A36" s="73"/>
      <c r="B36" s="74" t="s">
        <v>310</v>
      </c>
      <c r="C36" s="74" t="s">
        <v>21</v>
      </c>
      <c r="D36" s="126" t="s">
        <v>490</v>
      </c>
      <c r="E36" s="127"/>
      <c r="F36" s="75" t="s">
        <v>6</v>
      </c>
      <c r="G36" s="75" t="s">
        <v>6</v>
      </c>
      <c r="H36" s="75"/>
      <c r="I36" s="76">
        <f>SUM(I37:I39)</f>
        <v>0</v>
      </c>
      <c r="J36" s="76">
        <f>SUM(J37:J39)</f>
        <v>0</v>
      </c>
      <c r="K36" s="76">
        <f>SUM(K37:K39)</f>
        <v>0</v>
      </c>
      <c r="L36" s="77"/>
      <c r="M36" s="76">
        <f>SUM(M37:M39)</f>
        <v>0.35603999999999997</v>
      </c>
      <c r="N36" s="78"/>
      <c r="O36" s="3"/>
      <c r="AI36" s="17" t="s">
        <v>310</v>
      </c>
      <c r="AS36" s="28">
        <f>SUM(AJ37:AJ39)</f>
        <v>0</v>
      </c>
      <c r="AT36" s="28">
        <f>SUM(AK37:AK39)</f>
        <v>0</v>
      </c>
      <c r="AU36" s="28">
        <f>SUM(AL37:AL39)</f>
        <v>0</v>
      </c>
    </row>
    <row r="37" spans="1:64" ht="12.75">
      <c r="A37" s="32" t="s">
        <v>19</v>
      </c>
      <c r="B37" s="10" t="s">
        <v>310</v>
      </c>
      <c r="C37" s="10" t="s">
        <v>329</v>
      </c>
      <c r="D37" s="113" t="s">
        <v>491</v>
      </c>
      <c r="E37" s="128"/>
      <c r="F37" s="10" t="s">
        <v>801</v>
      </c>
      <c r="G37" s="23">
        <v>414</v>
      </c>
      <c r="H37" s="164"/>
      <c r="I37" s="23">
        <f>G37*AO37</f>
        <v>0</v>
      </c>
      <c r="J37" s="23">
        <f>G37*AP37</f>
        <v>0</v>
      </c>
      <c r="K37" s="23">
        <f>G37*H37</f>
        <v>0</v>
      </c>
      <c r="L37" s="23">
        <v>0.00086</v>
      </c>
      <c r="M37" s="23">
        <f>G37*L37</f>
        <v>0.35603999999999997</v>
      </c>
      <c r="N37" s="79" t="s">
        <v>832</v>
      </c>
      <c r="O37" s="3"/>
      <c r="Z37" s="23">
        <f>IF(AQ37="5",BJ37,0)</f>
        <v>0</v>
      </c>
      <c r="AB37" s="23">
        <f>IF(AQ37="1",BH37,0)</f>
        <v>0</v>
      </c>
      <c r="AC37" s="23">
        <f>IF(AQ37="1",BI37,0)</f>
        <v>0</v>
      </c>
      <c r="AD37" s="23">
        <f>IF(AQ37="7",BH37,0)</f>
        <v>0</v>
      </c>
      <c r="AE37" s="23">
        <f>IF(AQ37="7",BI37,0)</f>
        <v>0</v>
      </c>
      <c r="AF37" s="23">
        <f>IF(AQ37="2",BH37,0)</f>
        <v>0</v>
      </c>
      <c r="AG37" s="23">
        <f>IF(AQ37="2",BI37,0)</f>
        <v>0</v>
      </c>
      <c r="AH37" s="23">
        <f>IF(AQ37="0",BJ37,0)</f>
        <v>0</v>
      </c>
      <c r="AI37" s="17" t="s">
        <v>310</v>
      </c>
      <c r="AJ37" s="13">
        <f>IF(AN37=0,K37,0)</f>
        <v>0</v>
      </c>
      <c r="AK37" s="13">
        <f>IF(AN37=15,K37,0)</f>
        <v>0</v>
      </c>
      <c r="AL37" s="13">
        <f>IF(AN37=21,K37,0)</f>
        <v>0</v>
      </c>
      <c r="AN37" s="23">
        <v>21</v>
      </c>
      <c r="AO37" s="23">
        <f>H37*0.0714989733059548</f>
        <v>0</v>
      </c>
      <c r="AP37" s="23">
        <f>H37*(1-0.0714989733059548)</f>
        <v>0</v>
      </c>
      <c r="AQ37" s="24" t="s">
        <v>7</v>
      </c>
      <c r="AV37" s="23">
        <f>AW37+AX37</f>
        <v>0</v>
      </c>
      <c r="AW37" s="23">
        <f>G37*AO37</f>
        <v>0</v>
      </c>
      <c r="AX37" s="23">
        <f>G37*AP37</f>
        <v>0</v>
      </c>
      <c r="AY37" s="26" t="s">
        <v>848</v>
      </c>
      <c r="AZ37" s="26" t="s">
        <v>873</v>
      </c>
      <c r="BA37" s="17" t="s">
        <v>899</v>
      </c>
      <c r="BC37" s="23">
        <f>AW37+AX37</f>
        <v>0</v>
      </c>
      <c r="BD37" s="23">
        <f>H37/(100-BE37)*100</f>
        <v>0</v>
      </c>
      <c r="BE37" s="23">
        <v>0</v>
      </c>
      <c r="BF37" s="23">
        <f>M37</f>
        <v>0.35603999999999997</v>
      </c>
      <c r="BH37" s="13">
        <f>G37*AO37</f>
        <v>0</v>
      </c>
      <c r="BI37" s="13">
        <f>G37*AP37</f>
        <v>0</v>
      </c>
      <c r="BJ37" s="13">
        <f>G37*H37</f>
        <v>0</v>
      </c>
      <c r="BK37" s="13" t="s">
        <v>909</v>
      </c>
      <c r="BL37" s="23">
        <v>15</v>
      </c>
    </row>
    <row r="38" spans="1:15" ht="12.75">
      <c r="A38" s="3"/>
      <c r="B38" s="80"/>
      <c r="C38" s="80"/>
      <c r="D38" s="81" t="s">
        <v>492</v>
      </c>
      <c r="E38" s="81" t="s">
        <v>778</v>
      </c>
      <c r="F38" s="80"/>
      <c r="G38" s="82">
        <v>414</v>
      </c>
      <c r="H38" s="80"/>
      <c r="I38" s="80"/>
      <c r="J38" s="80"/>
      <c r="K38" s="80"/>
      <c r="L38" s="80"/>
      <c r="M38" s="80"/>
      <c r="N38" s="20"/>
      <c r="O38" s="3"/>
    </row>
    <row r="39" spans="1:64" ht="12.75">
      <c r="A39" s="32" t="s">
        <v>20</v>
      </c>
      <c r="B39" s="10" t="s">
        <v>310</v>
      </c>
      <c r="C39" s="10" t="s">
        <v>330</v>
      </c>
      <c r="D39" s="113" t="s">
        <v>493</v>
      </c>
      <c r="E39" s="128"/>
      <c r="F39" s="10" t="s">
        <v>801</v>
      </c>
      <c r="G39" s="23">
        <v>414</v>
      </c>
      <c r="H39" s="164"/>
      <c r="I39" s="23">
        <f>G39*AO39</f>
        <v>0</v>
      </c>
      <c r="J39" s="23">
        <f>G39*AP39</f>
        <v>0</v>
      </c>
      <c r="K39" s="23">
        <f>G39*H39</f>
        <v>0</v>
      </c>
      <c r="L39" s="23">
        <v>0</v>
      </c>
      <c r="M39" s="23">
        <f>G39*L39</f>
        <v>0</v>
      </c>
      <c r="N39" s="79" t="s">
        <v>832</v>
      </c>
      <c r="O39" s="3"/>
      <c r="Z39" s="23">
        <f>IF(AQ39="5",BJ39,0)</f>
        <v>0</v>
      </c>
      <c r="AB39" s="23">
        <f>IF(AQ39="1",BH39,0)</f>
        <v>0</v>
      </c>
      <c r="AC39" s="23">
        <f>IF(AQ39="1",BI39,0)</f>
        <v>0</v>
      </c>
      <c r="AD39" s="23">
        <f>IF(AQ39="7",BH39,0)</f>
        <v>0</v>
      </c>
      <c r="AE39" s="23">
        <f>IF(AQ39="7",BI39,0)</f>
        <v>0</v>
      </c>
      <c r="AF39" s="23">
        <f>IF(AQ39="2",BH39,0)</f>
        <v>0</v>
      </c>
      <c r="AG39" s="23">
        <f>IF(AQ39="2",BI39,0)</f>
        <v>0</v>
      </c>
      <c r="AH39" s="23">
        <f>IF(AQ39="0",BJ39,0)</f>
        <v>0</v>
      </c>
      <c r="AI39" s="17" t="s">
        <v>310</v>
      </c>
      <c r="AJ39" s="13">
        <f>IF(AN39=0,K39,0)</f>
        <v>0</v>
      </c>
      <c r="AK39" s="13">
        <f>IF(AN39=15,K39,0)</f>
        <v>0</v>
      </c>
      <c r="AL39" s="13">
        <f>IF(AN39=21,K39,0)</f>
        <v>0</v>
      </c>
      <c r="AN39" s="23">
        <v>21</v>
      </c>
      <c r="AO39" s="23">
        <f>H39*0</f>
        <v>0</v>
      </c>
      <c r="AP39" s="23">
        <f>H39*(1-0)</f>
        <v>0</v>
      </c>
      <c r="AQ39" s="24" t="s">
        <v>7</v>
      </c>
      <c r="AV39" s="23">
        <f>AW39+AX39</f>
        <v>0</v>
      </c>
      <c r="AW39" s="23">
        <f>G39*AO39</f>
        <v>0</v>
      </c>
      <c r="AX39" s="23">
        <f>G39*AP39</f>
        <v>0</v>
      </c>
      <c r="AY39" s="26" t="s">
        <v>848</v>
      </c>
      <c r="AZ39" s="26" t="s">
        <v>873</v>
      </c>
      <c r="BA39" s="17" t="s">
        <v>899</v>
      </c>
      <c r="BC39" s="23">
        <f>AW39+AX39</f>
        <v>0</v>
      </c>
      <c r="BD39" s="23">
        <f>H39/(100-BE39)*100</f>
        <v>0</v>
      </c>
      <c r="BE39" s="23">
        <v>0</v>
      </c>
      <c r="BF39" s="23">
        <f>M39</f>
        <v>0</v>
      </c>
      <c r="BH39" s="13">
        <f>G39*AO39</f>
        <v>0</v>
      </c>
      <c r="BI39" s="13">
        <f>G39*AP39</f>
        <v>0</v>
      </c>
      <c r="BJ39" s="13">
        <f>G39*H39</f>
        <v>0</v>
      </c>
      <c r="BK39" s="13" t="s">
        <v>909</v>
      </c>
      <c r="BL39" s="23">
        <v>15</v>
      </c>
    </row>
    <row r="40" spans="1:15" ht="12.75">
      <c r="A40" s="3"/>
      <c r="B40" s="80"/>
      <c r="C40" s="80"/>
      <c r="D40" s="81" t="s">
        <v>492</v>
      </c>
      <c r="E40" s="81" t="s">
        <v>778</v>
      </c>
      <c r="F40" s="80"/>
      <c r="G40" s="82">
        <v>414</v>
      </c>
      <c r="H40" s="80"/>
      <c r="I40" s="80"/>
      <c r="J40" s="80"/>
      <c r="K40" s="80"/>
      <c r="L40" s="80"/>
      <c r="M40" s="80"/>
      <c r="N40" s="20"/>
      <c r="O40" s="3"/>
    </row>
    <row r="41" spans="1:47" ht="12.75">
      <c r="A41" s="73"/>
      <c r="B41" s="74" t="s">
        <v>310</v>
      </c>
      <c r="C41" s="74" t="s">
        <v>22</v>
      </c>
      <c r="D41" s="126" t="s">
        <v>494</v>
      </c>
      <c r="E41" s="127"/>
      <c r="F41" s="75" t="s">
        <v>6</v>
      </c>
      <c r="G41" s="75" t="s">
        <v>6</v>
      </c>
      <c r="H41" s="75"/>
      <c r="I41" s="76">
        <f>SUM(I42:I52)</f>
        <v>0</v>
      </c>
      <c r="J41" s="76">
        <f>SUM(J42:J52)</f>
        <v>0</v>
      </c>
      <c r="K41" s="76">
        <f>SUM(K42:K52)</f>
        <v>0</v>
      </c>
      <c r="L41" s="77"/>
      <c r="M41" s="76">
        <f>SUM(M42:M52)</f>
        <v>0</v>
      </c>
      <c r="N41" s="78"/>
      <c r="O41" s="3"/>
      <c r="AI41" s="17" t="s">
        <v>310</v>
      </c>
      <c r="AS41" s="28">
        <f>SUM(AJ42:AJ52)</f>
        <v>0</v>
      </c>
      <c r="AT41" s="28">
        <f>SUM(AK42:AK52)</f>
        <v>0</v>
      </c>
      <c r="AU41" s="28">
        <f>SUM(AL42:AL52)</f>
        <v>0</v>
      </c>
    </row>
    <row r="42" spans="1:64" ht="12.75">
      <c r="A42" s="32" t="s">
        <v>21</v>
      </c>
      <c r="B42" s="10" t="s">
        <v>310</v>
      </c>
      <c r="C42" s="10" t="s">
        <v>331</v>
      </c>
      <c r="D42" s="113" t="s">
        <v>495</v>
      </c>
      <c r="E42" s="128"/>
      <c r="F42" s="10" t="s">
        <v>803</v>
      </c>
      <c r="G42" s="23">
        <v>2121.88</v>
      </c>
      <c r="H42" s="164"/>
      <c r="I42" s="23">
        <f>G42*AO42</f>
        <v>0</v>
      </c>
      <c r="J42" s="23">
        <f>G42*AP42</f>
        <v>0</v>
      </c>
      <c r="K42" s="23">
        <f>G42*H42</f>
        <v>0</v>
      </c>
      <c r="L42" s="23">
        <v>0</v>
      </c>
      <c r="M42" s="23">
        <f>G42*L42</f>
        <v>0</v>
      </c>
      <c r="N42" s="79" t="s">
        <v>832</v>
      </c>
      <c r="O42" s="3"/>
      <c r="Z42" s="23">
        <f>IF(AQ42="5",BJ42,0)</f>
        <v>0</v>
      </c>
      <c r="AB42" s="23">
        <f>IF(AQ42="1",BH42,0)</f>
        <v>0</v>
      </c>
      <c r="AC42" s="23">
        <f>IF(AQ42="1",BI42,0)</f>
        <v>0</v>
      </c>
      <c r="AD42" s="23">
        <f>IF(AQ42="7",BH42,0)</f>
        <v>0</v>
      </c>
      <c r="AE42" s="23">
        <f>IF(AQ42="7",BI42,0)</f>
        <v>0</v>
      </c>
      <c r="AF42" s="23">
        <f>IF(AQ42="2",BH42,0)</f>
        <v>0</v>
      </c>
      <c r="AG42" s="23">
        <f>IF(AQ42="2",BI42,0)</f>
        <v>0</v>
      </c>
      <c r="AH42" s="23">
        <f>IF(AQ42="0",BJ42,0)</f>
        <v>0</v>
      </c>
      <c r="AI42" s="17" t="s">
        <v>310</v>
      </c>
      <c r="AJ42" s="13">
        <f>IF(AN42=0,K42,0)</f>
        <v>0</v>
      </c>
      <c r="AK42" s="13">
        <f>IF(AN42=15,K42,0)</f>
        <v>0</v>
      </c>
      <c r="AL42" s="13">
        <f>IF(AN42=21,K42,0)</f>
        <v>0</v>
      </c>
      <c r="AN42" s="23">
        <v>21</v>
      </c>
      <c r="AO42" s="23">
        <f>H42*0</f>
        <v>0</v>
      </c>
      <c r="AP42" s="23">
        <f>H42*(1-0)</f>
        <v>0</v>
      </c>
      <c r="AQ42" s="24" t="s">
        <v>7</v>
      </c>
      <c r="AV42" s="23">
        <f>AW42+AX42</f>
        <v>0</v>
      </c>
      <c r="AW42" s="23">
        <f>G42*AO42</f>
        <v>0</v>
      </c>
      <c r="AX42" s="23">
        <f>G42*AP42</f>
        <v>0</v>
      </c>
      <c r="AY42" s="26" t="s">
        <v>849</v>
      </c>
      <c r="AZ42" s="26" t="s">
        <v>873</v>
      </c>
      <c r="BA42" s="17" t="s">
        <v>899</v>
      </c>
      <c r="BC42" s="23">
        <f>AW42+AX42</f>
        <v>0</v>
      </c>
      <c r="BD42" s="23">
        <f>H42/(100-BE42)*100</f>
        <v>0</v>
      </c>
      <c r="BE42" s="23">
        <v>0</v>
      </c>
      <c r="BF42" s="23">
        <f>M42</f>
        <v>0</v>
      </c>
      <c r="BH42" s="13">
        <f>G42*AO42</f>
        <v>0</v>
      </c>
      <c r="BI42" s="13">
        <f>G42*AP42</f>
        <v>0</v>
      </c>
      <c r="BJ42" s="13">
        <f>G42*H42</f>
        <v>0</v>
      </c>
      <c r="BK42" s="13" t="s">
        <v>909</v>
      </c>
      <c r="BL42" s="23">
        <v>16</v>
      </c>
    </row>
    <row r="43" spans="1:15" ht="12.75">
      <c r="A43" s="3"/>
      <c r="B43" s="80"/>
      <c r="C43" s="80"/>
      <c r="D43" s="81" t="s">
        <v>496</v>
      </c>
      <c r="E43" s="81"/>
      <c r="F43" s="80"/>
      <c r="G43" s="82">
        <v>1904.38</v>
      </c>
      <c r="H43" s="80"/>
      <c r="I43" s="80"/>
      <c r="J43" s="80"/>
      <c r="K43" s="80"/>
      <c r="L43" s="80"/>
      <c r="M43" s="80"/>
      <c r="N43" s="20"/>
      <c r="O43" s="3"/>
    </row>
    <row r="44" spans="1:15" ht="12.75">
      <c r="A44" s="3"/>
      <c r="B44" s="80"/>
      <c r="C44" s="80"/>
      <c r="D44" s="81" t="s">
        <v>497</v>
      </c>
      <c r="E44" s="81"/>
      <c r="F44" s="80"/>
      <c r="G44" s="82">
        <v>217.5</v>
      </c>
      <c r="H44" s="80"/>
      <c r="I44" s="80"/>
      <c r="J44" s="80"/>
      <c r="K44" s="80"/>
      <c r="L44" s="80"/>
      <c r="M44" s="80"/>
      <c r="N44" s="20"/>
      <c r="O44" s="3"/>
    </row>
    <row r="45" spans="1:64" ht="12.75">
      <c r="A45" s="32" t="s">
        <v>22</v>
      </c>
      <c r="B45" s="10" t="s">
        <v>310</v>
      </c>
      <c r="C45" s="10" t="s">
        <v>332</v>
      </c>
      <c r="D45" s="113" t="s">
        <v>498</v>
      </c>
      <c r="E45" s="128"/>
      <c r="F45" s="10" t="s">
        <v>803</v>
      </c>
      <c r="G45" s="23">
        <v>2212.96</v>
      </c>
      <c r="H45" s="164"/>
      <c r="I45" s="23">
        <f>G45*AO45</f>
        <v>0</v>
      </c>
      <c r="J45" s="23">
        <f>G45*AP45</f>
        <v>0</v>
      </c>
      <c r="K45" s="23">
        <f>G45*H45</f>
        <v>0</v>
      </c>
      <c r="L45" s="23">
        <v>0</v>
      </c>
      <c r="M45" s="23">
        <f>G45*L45</f>
        <v>0</v>
      </c>
      <c r="N45" s="79" t="s">
        <v>832</v>
      </c>
      <c r="O45" s="3"/>
      <c r="Z45" s="23">
        <f>IF(AQ45="5",BJ45,0)</f>
        <v>0</v>
      </c>
      <c r="AB45" s="23">
        <f>IF(AQ45="1",BH45,0)</f>
        <v>0</v>
      </c>
      <c r="AC45" s="23">
        <f>IF(AQ45="1",BI45,0)</f>
        <v>0</v>
      </c>
      <c r="AD45" s="23">
        <f>IF(AQ45="7",BH45,0)</f>
        <v>0</v>
      </c>
      <c r="AE45" s="23">
        <f>IF(AQ45="7",BI45,0)</f>
        <v>0</v>
      </c>
      <c r="AF45" s="23">
        <f>IF(AQ45="2",BH45,0)</f>
        <v>0</v>
      </c>
      <c r="AG45" s="23">
        <f>IF(AQ45="2",BI45,0)</f>
        <v>0</v>
      </c>
      <c r="AH45" s="23">
        <f>IF(AQ45="0",BJ45,0)</f>
        <v>0</v>
      </c>
      <c r="AI45" s="17" t="s">
        <v>310</v>
      </c>
      <c r="AJ45" s="13">
        <f>IF(AN45=0,K45,0)</f>
        <v>0</v>
      </c>
      <c r="AK45" s="13">
        <f>IF(AN45=15,K45,0)</f>
        <v>0</v>
      </c>
      <c r="AL45" s="13">
        <f>IF(AN45=21,K45,0)</f>
        <v>0</v>
      </c>
      <c r="AN45" s="23">
        <v>21</v>
      </c>
      <c r="AO45" s="23">
        <f>H45*0</f>
        <v>0</v>
      </c>
      <c r="AP45" s="23">
        <f>H45*(1-0)</f>
        <v>0</v>
      </c>
      <c r="AQ45" s="24" t="s">
        <v>7</v>
      </c>
      <c r="AV45" s="23">
        <f>AW45+AX45</f>
        <v>0</v>
      </c>
      <c r="AW45" s="23">
        <f>G45*AO45</f>
        <v>0</v>
      </c>
      <c r="AX45" s="23">
        <f>G45*AP45</f>
        <v>0</v>
      </c>
      <c r="AY45" s="26" t="s">
        <v>849</v>
      </c>
      <c r="AZ45" s="26" t="s">
        <v>873</v>
      </c>
      <c r="BA45" s="17" t="s">
        <v>899</v>
      </c>
      <c r="BC45" s="23">
        <f>AW45+AX45</f>
        <v>0</v>
      </c>
      <c r="BD45" s="23">
        <f>H45/(100-BE45)*100</f>
        <v>0</v>
      </c>
      <c r="BE45" s="23">
        <v>0</v>
      </c>
      <c r="BF45" s="23">
        <f>M45</f>
        <v>0</v>
      </c>
      <c r="BH45" s="13">
        <f>G45*AO45</f>
        <v>0</v>
      </c>
      <c r="BI45" s="13">
        <f>G45*AP45</f>
        <v>0</v>
      </c>
      <c r="BJ45" s="13">
        <f>G45*H45</f>
        <v>0</v>
      </c>
      <c r="BK45" s="13" t="s">
        <v>909</v>
      </c>
      <c r="BL45" s="23">
        <v>16</v>
      </c>
    </row>
    <row r="46" spans="1:15" ht="12.75">
      <c r="A46" s="3"/>
      <c r="B46" s="80"/>
      <c r="C46" s="80"/>
      <c r="D46" s="81" t="s">
        <v>969</v>
      </c>
      <c r="E46" s="81"/>
      <c r="F46" s="80"/>
      <c r="G46" s="82">
        <v>1995.46</v>
      </c>
      <c r="H46" s="80"/>
      <c r="I46" s="80"/>
      <c r="J46" s="80"/>
      <c r="K46" s="80"/>
      <c r="L46" s="80"/>
      <c r="M46" s="80"/>
      <c r="N46" s="20"/>
      <c r="O46" s="3"/>
    </row>
    <row r="47" spans="1:15" ht="12.75">
      <c r="A47" s="3"/>
      <c r="B47" s="80"/>
      <c r="C47" s="80"/>
      <c r="D47" s="81" t="s">
        <v>497</v>
      </c>
      <c r="E47" s="81"/>
      <c r="F47" s="80"/>
      <c r="G47" s="82">
        <v>217.5</v>
      </c>
      <c r="H47" s="80"/>
      <c r="I47" s="80"/>
      <c r="J47" s="80"/>
      <c r="K47" s="80"/>
      <c r="L47" s="80"/>
      <c r="M47" s="80"/>
      <c r="N47" s="20"/>
      <c r="O47" s="3"/>
    </row>
    <row r="48" spans="1:64" ht="12.75">
      <c r="A48" s="32" t="s">
        <v>23</v>
      </c>
      <c r="B48" s="10" t="s">
        <v>310</v>
      </c>
      <c r="C48" s="10" t="s">
        <v>333</v>
      </c>
      <c r="D48" s="113" t="s">
        <v>499</v>
      </c>
      <c r="E48" s="128"/>
      <c r="F48" s="10" t="s">
        <v>803</v>
      </c>
      <c r="G48" s="23">
        <v>331.2</v>
      </c>
      <c r="H48" s="164"/>
      <c r="I48" s="23">
        <f>G48*AO48</f>
        <v>0</v>
      </c>
      <c r="J48" s="23">
        <f>G48*AP48</f>
        <v>0</v>
      </c>
      <c r="K48" s="23">
        <f>G48*H48</f>
        <v>0</v>
      </c>
      <c r="L48" s="23">
        <v>0</v>
      </c>
      <c r="M48" s="23">
        <f>G48*L48</f>
        <v>0</v>
      </c>
      <c r="N48" s="79" t="s">
        <v>832</v>
      </c>
      <c r="O48" s="3"/>
      <c r="Z48" s="23">
        <f>IF(AQ48="5",BJ48,0)</f>
        <v>0</v>
      </c>
      <c r="AB48" s="23">
        <f>IF(AQ48="1",BH48,0)</f>
        <v>0</v>
      </c>
      <c r="AC48" s="23">
        <f>IF(AQ48="1",BI48,0)</f>
        <v>0</v>
      </c>
      <c r="AD48" s="23">
        <f>IF(AQ48="7",BH48,0)</f>
        <v>0</v>
      </c>
      <c r="AE48" s="23">
        <f>IF(AQ48="7",BI48,0)</f>
        <v>0</v>
      </c>
      <c r="AF48" s="23">
        <f>IF(AQ48="2",BH48,0)</f>
        <v>0</v>
      </c>
      <c r="AG48" s="23">
        <f>IF(AQ48="2",BI48,0)</f>
        <v>0</v>
      </c>
      <c r="AH48" s="23">
        <f>IF(AQ48="0",BJ48,0)</f>
        <v>0</v>
      </c>
      <c r="AI48" s="17" t="s">
        <v>310</v>
      </c>
      <c r="AJ48" s="13">
        <f>IF(AN48=0,K48,0)</f>
        <v>0</v>
      </c>
      <c r="AK48" s="13">
        <f>IF(AN48=15,K48,0)</f>
        <v>0</v>
      </c>
      <c r="AL48" s="13">
        <f>IF(AN48=21,K48,0)</f>
        <v>0</v>
      </c>
      <c r="AN48" s="23">
        <v>21</v>
      </c>
      <c r="AO48" s="23">
        <f>H48*0</f>
        <v>0</v>
      </c>
      <c r="AP48" s="23">
        <f>H48*(1-0)</f>
        <v>0</v>
      </c>
      <c r="AQ48" s="24" t="s">
        <v>7</v>
      </c>
      <c r="AV48" s="23">
        <f>AW48+AX48</f>
        <v>0</v>
      </c>
      <c r="AW48" s="23">
        <f>G48*AO48</f>
        <v>0</v>
      </c>
      <c r="AX48" s="23">
        <f>G48*AP48</f>
        <v>0</v>
      </c>
      <c r="AY48" s="26" t="s">
        <v>849</v>
      </c>
      <c r="AZ48" s="26" t="s">
        <v>873</v>
      </c>
      <c r="BA48" s="17" t="s">
        <v>899</v>
      </c>
      <c r="BC48" s="23">
        <f>AW48+AX48</f>
        <v>0</v>
      </c>
      <c r="BD48" s="23">
        <f>H48/(100-BE48)*100</f>
        <v>0</v>
      </c>
      <c r="BE48" s="23">
        <v>0</v>
      </c>
      <c r="BF48" s="23">
        <f>M48</f>
        <v>0</v>
      </c>
      <c r="BH48" s="13">
        <f>G48*AO48</f>
        <v>0</v>
      </c>
      <c r="BI48" s="13">
        <f>G48*AP48</f>
        <v>0</v>
      </c>
      <c r="BJ48" s="13">
        <f>G48*H48</f>
        <v>0</v>
      </c>
      <c r="BK48" s="13" t="s">
        <v>909</v>
      </c>
      <c r="BL48" s="23">
        <v>16</v>
      </c>
    </row>
    <row r="49" spans="1:15" ht="12.75">
      <c r="A49" s="3"/>
      <c r="B49" s="80"/>
      <c r="C49" s="80"/>
      <c r="D49" s="81" t="s">
        <v>500</v>
      </c>
      <c r="E49" s="81" t="s">
        <v>778</v>
      </c>
      <c r="F49" s="80"/>
      <c r="G49" s="82">
        <v>331.2</v>
      </c>
      <c r="H49" s="80"/>
      <c r="I49" s="80"/>
      <c r="J49" s="80"/>
      <c r="K49" s="80"/>
      <c r="L49" s="80"/>
      <c r="M49" s="80"/>
      <c r="N49" s="20"/>
      <c r="O49" s="3"/>
    </row>
    <row r="50" spans="1:64" ht="12.75">
      <c r="A50" s="32" t="s">
        <v>24</v>
      </c>
      <c r="B50" s="10" t="s">
        <v>310</v>
      </c>
      <c r="C50" s="10" t="s">
        <v>331</v>
      </c>
      <c r="D50" s="113" t="s">
        <v>495</v>
      </c>
      <c r="E50" s="128"/>
      <c r="F50" s="10" t="s">
        <v>803</v>
      </c>
      <c r="G50" s="23">
        <v>91.08</v>
      </c>
      <c r="H50" s="164"/>
      <c r="I50" s="23">
        <f>G50*AO50</f>
        <v>0</v>
      </c>
      <c r="J50" s="23">
        <f>G50*AP50</f>
        <v>0</v>
      </c>
      <c r="K50" s="23">
        <f>G50*H50</f>
        <v>0</v>
      </c>
      <c r="L50" s="23">
        <v>0</v>
      </c>
      <c r="M50" s="23">
        <f>G50*L50</f>
        <v>0</v>
      </c>
      <c r="N50" s="79" t="s">
        <v>832</v>
      </c>
      <c r="O50" s="3"/>
      <c r="Z50" s="23">
        <f>IF(AQ50="5",BJ50,0)</f>
        <v>0</v>
      </c>
      <c r="AB50" s="23">
        <f>IF(AQ50="1",BH50,0)</f>
        <v>0</v>
      </c>
      <c r="AC50" s="23">
        <f>IF(AQ50="1",BI50,0)</f>
        <v>0</v>
      </c>
      <c r="AD50" s="23">
        <f>IF(AQ50="7",BH50,0)</f>
        <v>0</v>
      </c>
      <c r="AE50" s="23">
        <f>IF(AQ50="7",BI50,0)</f>
        <v>0</v>
      </c>
      <c r="AF50" s="23">
        <f>IF(AQ50="2",BH50,0)</f>
        <v>0</v>
      </c>
      <c r="AG50" s="23">
        <f>IF(AQ50="2",BI50,0)</f>
        <v>0</v>
      </c>
      <c r="AH50" s="23">
        <f>IF(AQ50="0",BJ50,0)</f>
        <v>0</v>
      </c>
      <c r="AI50" s="17" t="s">
        <v>310</v>
      </c>
      <c r="AJ50" s="13">
        <f>IF(AN50=0,K50,0)</f>
        <v>0</v>
      </c>
      <c r="AK50" s="13">
        <f>IF(AN50=15,K50,0)</f>
        <v>0</v>
      </c>
      <c r="AL50" s="13">
        <f>IF(AN50=21,K50,0)</f>
        <v>0</v>
      </c>
      <c r="AN50" s="23">
        <v>21</v>
      </c>
      <c r="AO50" s="23">
        <f>H50*0</f>
        <v>0</v>
      </c>
      <c r="AP50" s="23">
        <f>H50*(1-0)</f>
        <v>0</v>
      </c>
      <c r="AQ50" s="24" t="s">
        <v>7</v>
      </c>
      <c r="AV50" s="23">
        <f>AW50+AX50</f>
        <v>0</v>
      </c>
      <c r="AW50" s="23">
        <f>G50*AO50</f>
        <v>0</v>
      </c>
      <c r="AX50" s="23">
        <f>G50*AP50</f>
        <v>0</v>
      </c>
      <c r="AY50" s="26" t="s">
        <v>849</v>
      </c>
      <c r="AZ50" s="26" t="s">
        <v>873</v>
      </c>
      <c r="BA50" s="17" t="s">
        <v>899</v>
      </c>
      <c r="BC50" s="23">
        <f>AW50+AX50</f>
        <v>0</v>
      </c>
      <c r="BD50" s="23">
        <f>H50/(100-BE50)*100</f>
        <v>0</v>
      </c>
      <c r="BE50" s="23">
        <v>0</v>
      </c>
      <c r="BF50" s="23">
        <f>M50</f>
        <v>0</v>
      </c>
      <c r="BH50" s="13">
        <f>G50*AO50</f>
        <v>0</v>
      </c>
      <c r="BI50" s="13">
        <f>G50*AP50</f>
        <v>0</v>
      </c>
      <c r="BJ50" s="13">
        <f>G50*H50</f>
        <v>0</v>
      </c>
      <c r="BK50" s="13" t="s">
        <v>909</v>
      </c>
      <c r="BL50" s="23">
        <v>16</v>
      </c>
    </row>
    <row r="51" spans="1:15" ht="12.75">
      <c r="A51" s="3"/>
      <c r="B51" s="80"/>
      <c r="C51" s="80"/>
      <c r="D51" s="81" t="s">
        <v>970</v>
      </c>
      <c r="E51" s="81" t="s">
        <v>778</v>
      </c>
      <c r="F51" s="80"/>
      <c r="G51" s="82">
        <v>91.08</v>
      </c>
      <c r="H51" s="80"/>
      <c r="I51" s="80"/>
      <c r="J51" s="80"/>
      <c r="K51" s="80"/>
      <c r="L51" s="80"/>
      <c r="M51" s="80"/>
      <c r="N51" s="20"/>
      <c r="O51" s="3"/>
    </row>
    <row r="52" spans="1:64" ht="12.75">
      <c r="A52" s="32" t="s">
        <v>25</v>
      </c>
      <c r="B52" s="10" t="s">
        <v>310</v>
      </c>
      <c r="C52" s="10" t="s">
        <v>334</v>
      </c>
      <c r="D52" s="113" t="s">
        <v>501</v>
      </c>
      <c r="E52" s="128"/>
      <c r="F52" s="10" t="s">
        <v>803</v>
      </c>
      <c r="G52" s="23">
        <v>455.4</v>
      </c>
      <c r="H52" s="164"/>
      <c r="I52" s="23">
        <f>G52*AO52</f>
        <v>0</v>
      </c>
      <c r="J52" s="23">
        <f>G52*AP52</f>
        <v>0</v>
      </c>
      <c r="K52" s="23">
        <f>G52*H52</f>
        <v>0</v>
      </c>
      <c r="L52" s="23">
        <v>0</v>
      </c>
      <c r="M52" s="23">
        <f>G52*L52</f>
        <v>0</v>
      </c>
      <c r="N52" s="79" t="s">
        <v>832</v>
      </c>
      <c r="O52" s="3"/>
      <c r="Z52" s="23">
        <f>IF(AQ52="5",BJ52,0)</f>
        <v>0</v>
      </c>
      <c r="AB52" s="23">
        <f>IF(AQ52="1",BH52,0)</f>
        <v>0</v>
      </c>
      <c r="AC52" s="23">
        <f>IF(AQ52="1",BI52,0)</f>
        <v>0</v>
      </c>
      <c r="AD52" s="23">
        <f>IF(AQ52="7",BH52,0)</f>
        <v>0</v>
      </c>
      <c r="AE52" s="23">
        <f>IF(AQ52="7",BI52,0)</f>
        <v>0</v>
      </c>
      <c r="AF52" s="23">
        <f>IF(AQ52="2",BH52,0)</f>
        <v>0</v>
      </c>
      <c r="AG52" s="23">
        <f>IF(AQ52="2",BI52,0)</f>
        <v>0</v>
      </c>
      <c r="AH52" s="23">
        <f>IF(AQ52="0",BJ52,0)</f>
        <v>0</v>
      </c>
      <c r="AI52" s="17" t="s">
        <v>310</v>
      </c>
      <c r="AJ52" s="13">
        <f>IF(AN52=0,K52,0)</f>
        <v>0</v>
      </c>
      <c r="AK52" s="13">
        <f>IF(AN52=15,K52,0)</f>
        <v>0</v>
      </c>
      <c r="AL52" s="13">
        <f>IF(AN52=21,K52,0)</f>
        <v>0</v>
      </c>
      <c r="AN52" s="23">
        <v>21</v>
      </c>
      <c r="AO52" s="23">
        <f>H52*0</f>
        <v>0</v>
      </c>
      <c r="AP52" s="23">
        <f>H52*(1-0)</f>
        <v>0</v>
      </c>
      <c r="AQ52" s="24" t="s">
        <v>7</v>
      </c>
      <c r="AV52" s="23">
        <f>AW52+AX52</f>
        <v>0</v>
      </c>
      <c r="AW52" s="23">
        <f>G52*AO52</f>
        <v>0</v>
      </c>
      <c r="AX52" s="23">
        <f>G52*AP52</f>
        <v>0</v>
      </c>
      <c r="AY52" s="26" t="s">
        <v>849</v>
      </c>
      <c r="AZ52" s="26" t="s">
        <v>873</v>
      </c>
      <c r="BA52" s="17" t="s">
        <v>899</v>
      </c>
      <c r="BC52" s="23">
        <f>AW52+AX52</f>
        <v>0</v>
      </c>
      <c r="BD52" s="23">
        <f>H52/(100-BE52)*100</f>
        <v>0</v>
      </c>
      <c r="BE52" s="23">
        <v>0</v>
      </c>
      <c r="BF52" s="23">
        <f>M52</f>
        <v>0</v>
      </c>
      <c r="BH52" s="13">
        <f>G52*AO52</f>
        <v>0</v>
      </c>
      <c r="BI52" s="13">
        <f>G52*AP52</f>
        <v>0</v>
      </c>
      <c r="BJ52" s="13">
        <f>G52*H52</f>
        <v>0</v>
      </c>
      <c r="BK52" s="13" t="s">
        <v>909</v>
      </c>
      <c r="BL52" s="23">
        <v>16</v>
      </c>
    </row>
    <row r="53" spans="1:15" ht="12.75">
      <c r="A53" s="3"/>
      <c r="B53" s="80"/>
      <c r="C53" s="80"/>
      <c r="D53" s="81" t="s">
        <v>502</v>
      </c>
      <c r="E53" s="81" t="s">
        <v>778</v>
      </c>
      <c r="F53" s="80"/>
      <c r="G53" s="82">
        <v>455.4</v>
      </c>
      <c r="H53" s="80"/>
      <c r="I53" s="80"/>
      <c r="J53" s="80"/>
      <c r="K53" s="80"/>
      <c r="L53" s="80"/>
      <c r="M53" s="80"/>
      <c r="N53" s="20"/>
      <c r="O53" s="3"/>
    </row>
    <row r="54" spans="1:47" ht="12.75">
      <c r="A54" s="73"/>
      <c r="B54" s="74" t="s">
        <v>310</v>
      </c>
      <c r="C54" s="74" t="s">
        <v>23</v>
      </c>
      <c r="D54" s="126" t="s">
        <v>503</v>
      </c>
      <c r="E54" s="127"/>
      <c r="F54" s="75" t="s">
        <v>6</v>
      </c>
      <c r="G54" s="75" t="s">
        <v>6</v>
      </c>
      <c r="H54" s="75"/>
      <c r="I54" s="76">
        <f>SUM(I55:I57)</f>
        <v>0</v>
      </c>
      <c r="J54" s="76">
        <f>SUM(J55:J57)</f>
        <v>0</v>
      </c>
      <c r="K54" s="76">
        <f>SUM(K55:K57)</f>
        <v>0</v>
      </c>
      <c r="L54" s="77"/>
      <c r="M54" s="76">
        <f>SUM(M55:M57)</f>
        <v>154.83599999999998</v>
      </c>
      <c r="N54" s="78"/>
      <c r="O54" s="3"/>
      <c r="AI54" s="17" t="s">
        <v>310</v>
      </c>
      <c r="AS54" s="28">
        <f>SUM(AJ55:AJ57)</f>
        <v>0</v>
      </c>
      <c r="AT54" s="28">
        <f>SUM(AK55:AK57)</f>
        <v>0</v>
      </c>
      <c r="AU54" s="28">
        <f>SUM(AL55:AL57)</f>
        <v>0</v>
      </c>
    </row>
    <row r="55" spans="1:64" ht="12.75">
      <c r="A55" s="32" t="s">
        <v>26</v>
      </c>
      <c r="B55" s="10" t="s">
        <v>310</v>
      </c>
      <c r="C55" s="10" t="s">
        <v>335</v>
      </c>
      <c r="D55" s="113" t="s">
        <v>504</v>
      </c>
      <c r="E55" s="128"/>
      <c r="F55" s="10" t="s">
        <v>803</v>
      </c>
      <c r="G55" s="23">
        <v>91.08</v>
      </c>
      <c r="H55" s="164"/>
      <c r="I55" s="23">
        <f>G55*AO55</f>
        <v>0</v>
      </c>
      <c r="J55" s="23">
        <f>G55*AP55</f>
        <v>0</v>
      </c>
      <c r="K55" s="23">
        <f>G55*H55</f>
        <v>0</v>
      </c>
      <c r="L55" s="23">
        <v>1.7</v>
      </c>
      <c r="M55" s="23">
        <f>G55*L55</f>
        <v>154.83599999999998</v>
      </c>
      <c r="N55" s="79" t="s">
        <v>832</v>
      </c>
      <c r="O55" s="3"/>
      <c r="Z55" s="23">
        <f>IF(AQ55="5",BJ55,0)</f>
        <v>0</v>
      </c>
      <c r="AB55" s="23">
        <f>IF(AQ55="1",BH55,0)</f>
        <v>0</v>
      </c>
      <c r="AC55" s="23">
        <f>IF(AQ55="1",BI55,0)</f>
        <v>0</v>
      </c>
      <c r="AD55" s="23">
        <f>IF(AQ55="7",BH55,0)</f>
        <v>0</v>
      </c>
      <c r="AE55" s="23">
        <f>IF(AQ55="7",BI55,0)</f>
        <v>0</v>
      </c>
      <c r="AF55" s="23">
        <f>IF(AQ55="2",BH55,0)</f>
        <v>0</v>
      </c>
      <c r="AG55" s="23">
        <f>IF(AQ55="2",BI55,0)</f>
        <v>0</v>
      </c>
      <c r="AH55" s="23">
        <f>IF(AQ55="0",BJ55,0)</f>
        <v>0</v>
      </c>
      <c r="AI55" s="17" t="s">
        <v>310</v>
      </c>
      <c r="AJ55" s="13">
        <f>IF(AN55=0,K55,0)</f>
        <v>0</v>
      </c>
      <c r="AK55" s="13">
        <f>IF(AN55=15,K55,0)</f>
        <v>0</v>
      </c>
      <c r="AL55" s="13">
        <f>IF(AN55=21,K55,0)</f>
        <v>0</v>
      </c>
      <c r="AN55" s="23">
        <v>21</v>
      </c>
      <c r="AO55" s="23">
        <f>H55*0.456007208625998</f>
        <v>0</v>
      </c>
      <c r="AP55" s="23">
        <f>H55*(1-0.456007208625998)</f>
        <v>0</v>
      </c>
      <c r="AQ55" s="24" t="s">
        <v>7</v>
      </c>
      <c r="AV55" s="23">
        <f>AW55+AX55</f>
        <v>0</v>
      </c>
      <c r="AW55" s="23">
        <f>G55*AO55</f>
        <v>0</v>
      </c>
      <c r="AX55" s="23">
        <f>G55*AP55</f>
        <v>0</v>
      </c>
      <c r="AY55" s="26" t="s">
        <v>850</v>
      </c>
      <c r="AZ55" s="26" t="s">
        <v>873</v>
      </c>
      <c r="BA55" s="17" t="s">
        <v>899</v>
      </c>
      <c r="BC55" s="23">
        <f>AW55+AX55</f>
        <v>0</v>
      </c>
      <c r="BD55" s="23">
        <f>H55/(100-BE55)*100</f>
        <v>0</v>
      </c>
      <c r="BE55" s="23">
        <v>0</v>
      </c>
      <c r="BF55" s="23">
        <f>M55</f>
        <v>154.83599999999998</v>
      </c>
      <c r="BH55" s="13">
        <f>G55*AO55</f>
        <v>0</v>
      </c>
      <c r="BI55" s="13">
        <f>G55*AP55</f>
        <v>0</v>
      </c>
      <c r="BJ55" s="13">
        <f>G55*H55</f>
        <v>0</v>
      </c>
      <c r="BK55" s="13" t="s">
        <v>909</v>
      </c>
      <c r="BL55" s="23">
        <v>17</v>
      </c>
    </row>
    <row r="56" spans="1:15" ht="12.75">
      <c r="A56" s="3"/>
      <c r="B56" s="80"/>
      <c r="C56" s="80"/>
      <c r="D56" s="81" t="s">
        <v>505</v>
      </c>
      <c r="E56" s="81" t="s">
        <v>778</v>
      </c>
      <c r="F56" s="80"/>
      <c r="G56" s="82">
        <v>91.08</v>
      </c>
      <c r="H56" s="80"/>
      <c r="I56" s="80"/>
      <c r="J56" s="80"/>
      <c r="K56" s="80"/>
      <c r="L56" s="80"/>
      <c r="M56" s="80"/>
      <c r="N56" s="20"/>
      <c r="O56" s="3"/>
    </row>
    <row r="57" spans="1:64" ht="12.75">
      <c r="A57" s="32" t="s">
        <v>27</v>
      </c>
      <c r="B57" s="10" t="s">
        <v>310</v>
      </c>
      <c r="C57" s="10" t="s">
        <v>336</v>
      </c>
      <c r="D57" s="113" t="s">
        <v>506</v>
      </c>
      <c r="E57" s="128"/>
      <c r="F57" s="10" t="s">
        <v>803</v>
      </c>
      <c r="G57" s="23">
        <v>240.12</v>
      </c>
      <c r="H57" s="164"/>
      <c r="I57" s="23">
        <f>G57*AO57</f>
        <v>0</v>
      </c>
      <c r="J57" s="23">
        <f>G57*AP57</f>
        <v>0</v>
      </c>
      <c r="K57" s="23">
        <f>G57*H57</f>
        <v>0</v>
      </c>
      <c r="L57" s="23">
        <v>0</v>
      </c>
      <c r="M57" s="23">
        <f>G57*L57</f>
        <v>0</v>
      </c>
      <c r="N57" s="79" t="s">
        <v>832</v>
      </c>
      <c r="O57" s="3"/>
      <c r="Z57" s="23">
        <f>IF(AQ57="5",BJ57,0)</f>
        <v>0</v>
      </c>
      <c r="AB57" s="23">
        <f>IF(AQ57="1",BH57,0)</f>
        <v>0</v>
      </c>
      <c r="AC57" s="23">
        <f>IF(AQ57="1",BI57,0)</f>
        <v>0</v>
      </c>
      <c r="AD57" s="23">
        <f>IF(AQ57="7",BH57,0)</f>
        <v>0</v>
      </c>
      <c r="AE57" s="23">
        <f>IF(AQ57="7",BI57,0)</f>
        <v>0</v>
      </c>
      <c r="AF57" s="23">
        <f>IF(AQ57="2",BH57,0)</f>
        <v>0</v>
      </c>
      <c r="AG57" s="23">
        <f>IF(AQ57="2",BI57,0)</f>
        <v>0</v>
      </c>
      <c r="AH57" s="23">
        <f>IF(AQ57="0",BJ57,0)</f>
        <v>0</v>
      </c>
      <c r="AI57" s="17" t="s">
        <v>310</v>
      </c>
      <c r="AJ57" s="13">
        <f>IF(AN57=0,K57,0)</f>
        <v>0</v>
      </c>
      <c r="AK57" s="13">
        <f>IF(AN57=15,K57,0)</f>
        <v>0</v>
      </c>
      <c r="AL57" s="13">
        <f>IF(AN57=21,K57,0)</f>
        <v>0</v>
      </c>
      <c r="AN57" s="23">
        <v>21</v>
      </c>
      <c r="AO57" s="23">
        <f>H57*0</f>
        <v>0</v>
      </c>
      <c r="AP57" s="23">
        <f>H57*(1-0)</f>
        <v>0</v>
      </c>
      <c r="AQ57" s="24" t="s">
        <v>7</v>
      </c>
      <c r="AV57" s="23">
        <f>AW57+AX57</f>
        <v>0</v>
      </c>
      <c r="AW57" s="23">
        <f>G57*AO57</f>
        <v>0</v>
      </c>
      <c r="AX57" s="23">
        <f>G57*AP57</f>
        <v>0</v>
      </c>
      <c r="AY57" s="26" t="s">
        <v>850</v>
      </c>
      <c r="AZ57" s="26" t="s">
        <v>873</v>
      </c>
      <c r="BA57" s="17" t="s">
        <v>899</v>
      </c>
      <c r="BC57" s="23">
        <f>AW57+AX57</f>
        <v>0</v>
      </c>
      <c r="BD57" s="23">
        <f>H57/(100-BE57)*100</f>
        <v>0</v>
      </c>
      <c r="BE57" s="23">
        <v>0</v>
      </c>
      <c r="BF57" s="23">
        <f>M57</f>
        <v>0</v>
      </c>
      <c r="BH57" s="13">
        <f>G57*AO57</f>
        <v>0</v>
      </c>
      <c r="BI57" s="13">
        <f>G57*AP57</f>
        <v>0</v>
      </c>
      <c r="BJ57" s="13">
        <f>G57*H57</f>
        <v>0</v>
      </c>
      <c r="BK57" s="13" t="s">
        <v>909</v>
      </c>
      <c r="BL57" s="23">
        <v>17</v>
      </c>
    </row>
    <row r="58" spans="1:15" ht="12.75">
      <c r="A58" s="3"/>
      <c r="B58" s="80"/>
      <c r="C58" s="80"/>
      <c r="D58" s="81" t="s">
        <v>507</v>
      </c>
      <c r="E58" s="81" t="s">
        <v>778</v>
      </c>
      <c r="F58" s="80"/>
      <c r="G58" s="82">
        <v>240.12</v>
      </c>
      <c r="H58" s="80"/>
      <c r="I58" s="80"/>
      <c r="J58" s="80"/>
      <c r="K58" s="80"/>
      <c r="L58" s="80"/>
      <c r="M58" s="80"/>
      <c r="N58" s="20"/>
      <c r="O58" s="3"/>
    </row>
    <row r="59" spans="1:47" ht="12.75">
      <c r="A59" s="73"/>
      <c r="B59" s="74" t="s">
        <v>310</v>
      </c>
      <c r="C59" s="74" t="s">
        <v>24</v>
      </c>
      <c r="D59" s="126" t="s">
        <v>508</v>
      </c>
      <c r="E59" s="127"/>
      <c r="F59" s="75" t="s">
        <v>6</v>
      </c>
      <c r="G59" s="75" t="s">
        <v>6</v>
      </c>
      <c r="H59" s="75"/>
      <c r="I59" s="76">
        <f>SUM(I60:I62)</f>
        <v>0</v>
      </c>
      <c r="J59" s="76">
        <f>SUM(J60:J62)</f>
        <v>0</v>
      </c>
      <c r="K59" s="76">
        <f>SUM(K60:K62)</f>
        <v>0</v>
      </c>
      <c r="L59" s="77"/>
      <c r="M59" s="76">
        <f>SUM(M60:M62)</f>
        <v>0</v>
      </c>
      <c r="N59" s="78"/>
      <c r="O59" s="3"/>
      <c r="AI59" s="17" t="s">
        <v>310</v>
      </c>
      <c r="AS59" s="28">
        <f>SUM(AJ60:AJ62)</f>
        <v>0</v>
      </c>
      <c r="AT59" s="28">
        <f>SUM(AK60:AK62)</f>
        <v>0</v>
      </c>
      <c r="AU59" s="28">
        <f>SUM(AL60:AL62)</f>
        <v>0</v>
      </c>
    </row>
    <row r="60" spans="1:64" ht="12.75">
      <c r="A60" s="32" t="s">
        <v>28</v>
      </c>
      <c r="B60" s="10" t="s">
        <v>310</v>
      </c>
      <c r="C60" s="10" t="s">
        <v>337</v>
      </c>
      <c r="D60" s="113" t="s">
        <v>509</v>
      </c>
      <c r="E60" s="128"/>
      <c r="F60" s="10" t="s">
        <v>801</v>
      </c>
      <c r="G60" s="23">
        <v>237</v>
      </c>
      <c r="H60" s="164"/>
      <c r="I60" s="23">
        <f>G60*AO60</f>
        <v>0</v>
      </c>
      <c r="J60" s="23">
        <f>G60*AP60</f>
        <v>0</v>
      </c>
      <c r="K60" s="23">
        <f>G60*H60</f>
        <v>0</v>
      </c>
      <c r="L60" s="23">
        <v>0</v>
      </c>
      <c r="M60" s="23">
        <f>G60*L60</f>
        <v>0</v>
      </c>
      <c r="N60" s="79" t="s">
        <v>832</v>
      </c>
      <c r="O60" s="3"/>
      <c r="Z60" s="23">
        <f>IF(AQ60="5",BJ60,0)</f>
        <v>0</v>
      </c>
      <c r="AB60" s="23">
        <f>IF(AQ60="1",BH60,0)</f>
        <v>0</v>
      </c>
      <c r="AC60" s="23">
        <f>IF(AQ60="1",BI60,0)</f>
        <v>0</v>
      </c>
      <c r="AD60" s="23">
        <f>IF(AQ60="7",BH60,0)</f>
        <v>0</v>
      </c>
      <c r="AE60" s="23">
        <f>IF(AQ60="7",BI60,0)</f>
        <v>0</v>
      </c>
      <c r="AF60" s="23">
        <f>IF(AQ60="2",BH60,0)</f>
        <v>0</v>
      </c>
      <c r="AG60" s="23">
        <f>IF(AQ60="2",BI60,0)</f>
        <v>0</v>
      </c>
      <c r="AH60" s="23">
        <f>IF(AQ60="0",BJ60,0)</f>
        <v>0</v>
      </c>
      <c r="AI60" s="17" t="s">
        <v>310</v>
      </c>
      <c r="AJ60" s="13">
        <f>IF(AN60=0,K60,0)</f>
        <v>0</v>
      </c>
      <c r="AK60" s="13">
        <f>IF(AN60=15,K60,0)</f>
        <v>0</v>
      </c>
      <c r="AL60" s="13">
        <f>IF(AN60=21,K60,0)</f>
        <v>0</v>
      </c>
      <c r="AN60" s="23">
        <v>21</v>
      </c>
      <c r="AO60" s="23">
        <f>H60*0</f>
        <v>0</v>
      </c>
      <c r="AP60" s="23">
        <f>H60*(1-0)</f>
        <v>0</v>
      </c>
      <c r="AQ60" s="24" t="s">
        <v>7</v>
      </c>
      <c r="AV60" s="23">
        <f>AW60+AX60</f>
        <v>0</v>
      </c>
      <c r="AW60" s="23">
        <f>G60*AO60</f>
        <v>0</v>
      </c>
      <c r="AX60" s="23">
        <f>G60*AP60</f>
        <v>0</v>
      </c>
      <c r="AY60" s="26" t="s">
        <v>851</v>
      </c>
      <c r="AZ60" s="26" t="s">
        <v>873</v>
      </c>
      <c r="BA60" s="17" t="s">
        <v>899</v>
      </c>
      <c r="BC60" s="23">
        <f>AW60+AX60</f>
        <v>0</v>
      </c>
      <c r="BD60" s="23">
        <f>H60/(100-BE60)*100</f>
        <v>0</v>
      </c>
      <c r="BE60" s="23">
        <v>0</v>
      </c>
      <c r="BF60" s="23">
        <f>M60</f>
        <v>0</v>
      </c>
      <c r="BH60" s="13">
        <f>G60*AO60</f>
        <v>0</v>
      </c>
      <c r="BI60" s="13">
        <f>G60*AP60</f>
        <v>0</v>
      </c>
      <c r="BJ60" s="13">
        <f>G60*H60</f>
        <v>0</v>
      </c>
      <c r="BK60" s="13" t="s">
        <v>909</v>
      </c>
      <c r="BL60" s="23">
        <v>18</v>
      </c>
    </row>
    <row r="61" spans="1:15" ht="12.75">
      <c r="A61" s="3"/>
      <c r="B61" s="80"/>
      <c r="C61" s="80"/>
      <c r="D61" s="81" t="s">
        <v>243</v>
      </c>
      <c r="E61" s="81"/>
      <c r="F61" s="80"/>
      <c r="G61" s="82">
        <v>237</v>
      </c>
      <c r="H61" s="80"/>
      <c r="I61" s="80"/>
      <c r="J61" s="80"/>
      <c r="K61" s="80"/>
      <c r="L61" s="80"/>
      <c r="M61" s="80"/>
      <c r="N61" s="20"/>
      <c r="O61" s="3"/>
    </row>
    <row r="62" spans="1:64" ht="12.75">
      <c r="A62" s="32" t="s">
        <v>29</v>
      </c>
      <c r="B62" s="10" t="s">
        <v>310</v>
      </c>
      <c r="C62" s="10" t="s">
        <v>338</v>
      </c>
      <c r="D62" s="113" t="s">
        <v>510</v>
      </c>
      <c r="E62" s="128"/>
      <c r="F62" s="10" t="s">
        <v>801</v>
      </c>
      <c r="G62" s="23">
        <v>4743.7</v>
      </c>
      <c r="H62" s="164"/>
      <c r="I62" s="23">
        <f>G62*AO62</f>
        <v>0</v>
      </c>
      <c r="J62" s="23">
        <f>G62*AP62</f>
        <v>0</v>
      </c>
      <c r="K62" s="23">
        <f>G62*H62</f>
        <v>0</v>
      </c>
      <c r="L62" s="23">
        <v>0</v>
      </c>
      <c r="M62" s="23">
        <f>G62*L62</f>
        <v>0</v>
      </c>
      <c r="N62" s="79" t="s">
        <v>832</v>
      </c>
      <c r="O62" s="3"/>
      <c r="Z62" s="23">
        <f>IF(AQ62="5",BJ62,0)</f>
        <v>0</v>
      </c>
      <c r="AB62" s="23">
        <f>IF(AQ62="1",BH62,0)</f>
        <v>0</v>
      </c>
      <c r="AC62" s="23">
        <f>IF(AQ62="1",BI62,0)</f>
        <v>0</v>
      </c>
      <c r="AD62" s="23">
        <f>IF(AQ62="7",BH62,0)</f>
        <v>0</v>
      </c>
      <c r="AE62" s="23">
        <f>IF(AQ62="7",BI62,0)</f>
        <v>0</v>
      </c>
      <c r="AF62" s="23">
        <f>IF(AQ62="2",BH62,0)</f>
        <v>0</v>
      </c>
      <c r="AG62" s="23">
        <f>IF(AQ62="2",BI62,0)</f>
        <v>0</v>
      </c>
      <c r="AH62" s="23">
        <f>IF(AQ62="0",BJ62,0)</f>
        <v>0</v>
      </c>
      <c r="AI62" s="17" t="s">
        <v>310</v>
      </c>
      <c r="AJ62" s="13">
        <f>IF(AN62=0,K62,0)</f>
        <v>0</v>
      </c>
      <c r="AK62" s="13">
        <f>IF(AN62=15,K62,0)</f>
        <v>0</v>
      </c>
      <c r="AL62" s="13">
        <f>IF(AN62=21,K62,0)</f>
        <v>0</v>
      </c>
      <c r="AN62" s="23">
        <v>21</v>
      </c>
      <c r="AO62" s="23">
        <f>H62*0</f>
        <v>0</v>
      </c>
      <c r="AP62" s="23">
        <f>H62*(1-0)</f>
        <v>0</v>
      </c>
      <c r="AQ62" s="24" t="s">
        <v>7</v>
      </c>
      <c r="AV62" s="23">
        <f>AW62+AX62</f>
        <v>0</v>
      </c>
      <c r="AW62" s="23">
        <f>G62*AO62</f>
        <v>0</v>
      </c>
      <c r="AX62" s="23">
        <f>G62*AP62</f>
        <v>0</v>
      </c>
      <c r="AY62" s="26" t="s">
        <v>851</v>
      </c>
      <c r="AZ62" s="26" t="s">
        <v>873</v>
      </c>
      <c r="BA62" s="17" t="s">
        <v>899</v>
      </c>
      <c r="BC62" s="23">
        <f>AW62+AX62</f>
        <v>0</v>
      </c>
      <c r="BD62" s="23">
        <f>H62/(100-BE62)*100</f>
        <v>0</v>
      </c>
      <c r="BE62" s="23">
        <v>0</v>
      </c>
      <c r="BF62" s="23">
        <f>M62</f>
        <v>0</v>
      </c>
      <c r="BH62" s="13">
        <f>G62*AO62</f>
        <v>0</v>
      </c>
      <c r="BI62" s="13">
        <f>G62*AP62</f>
        <v>0</v>
      </c>
      <c r="BJ62" s="13">
        <f>G62*H62</f>
        <v>0</v>
      </c>
      <c r="BK62" s="13" t="s">
        <v>909</v>
      </c>
      <c r="BL62" s="23">
        <v>18</v>
      </c>
    </row>
    <row r="63" spans="1:15" ht="12.75">
      <c r="A63" s="3"/>
      <c r="B63" s="80"/>
      <c r="C63" s="80"/>
      <c r="D63" s="81" t="s">
        <v>511</v>
      </c>
      <c r="E63" s="81"/>
      <c r="F63" s="80"/>
      <c r="G63" s="82">
        <v>3873.7</v>
      </c>
      <c r="H63" s="80"/>
      <c r="I63" s="80"/>
      <c r="J63" s="80"/>
      <c r="K63" s="80"/>
      <c r="L63" s="80"/>
      <c r="M63" s="80"/>
      <c r="N63" s="20"/>
      <c r="O63" s="3"/>
    </row>
    <row r="64" spans="1:15" ht="12.75">
      <c r="A64" s="3"/>
      <c r="B64" s="80"/>
      <c r="C64" s="80"/>
      <c r="D64" s="81" t="s">
        <v>512</v>
      </c>
      <c r="E64" s="81"/>
      <c r="F64" s="80"/>
      <c r="G64" s="82">
        <v>870</v>
      </c>
      <c r="H64" s="80"/>
      <c r="I64" s="80"/>
      <c r="J64" s="80"/>
      <c r="K64" s="80"/>
      <c r="L64" s="80"/>
      <c r="M64" s="80"/>
      <c r="N64" s="20"/>
      <c r="O64" s="3"/>
    </row>
    <row r="65" spans="1:47" ht="12.75">
      <c r="A65" s="73"/>
      <c r="B65" s="74" t="s">
        <v>310</v>
      </c>
      <c r="C65" s="74" t="s">
        <v>27</v>
      </c>
      <c r="D65" s="126" t="s">
        <v>513</v>
      </c>
      <c r="E65" s="127"/>
      <c r="F65" s="75" t="s">
        <v>6</v>
      </c>
      <c r="G65" s="75" t="s">
        <v>6</v>
      </c>
      <c r="H65" s="75"/>
      <c r="I65" s="76">
        <f>SUM(I66:I70)</f>
        <v>0</v>
      </c>
      <c r="J65" s="76">
        <f>SUM(J66:J70)</f>
        <v>0</v>
      </c>
      <c r="K65" s="76">
        <f>SUM(K66:K70)</f>
        <v>0</v>
      </c>
      <c r="L65" s="77"/>
      <c r="M65" s="76">
        <f>SUM(M66:M70)</f>
        <v>448.95597280000004</v>
      </c>
      <c r="N65" s="78"/>
      <c r="O65" s="3"/>
      <c r="AI65" s="17" t="s">
        <v>310</v>
      </c>
      <c r="AS65" s="28">
        <f>SUM(AJ66:AJ70)</f>
        <v>0</v>
      </c>
      <c r="AT65" s="28">
        <f>SUM(AK66:AK70)</f>
        <v>0</v>
      </c>
      <c r="AU65" s="28">
        <f>SUM(AL66:AL70)</f>
        <v>0</v>
      </c>
    </row>
    <row r="66" spans="1:64" ht="12.75">
      <c r="A66" s="32" t="s">
        <v>30</v>
      </c>
      <c r="B66" s="10" t="s">
        <v>310</v>
      </c>
      <c r="C66" s="10" t="s">
        <v>339</v>
      </c>
      <c r="D66" s="113" t="s">
        <v>514</v>
      </c>
      <c r="E66" s="128"/>
      <c r="F66" s="10" t="s">
        <v>801</v>
      </c>
      <c r="G66" s="23">
        <v>328.96</v>
      </c>
      <c r="H66" s="164"/>
      <c r="I66" s="23">
        <f>G66*AO66</f>
        <v>0</v>
      </c>
      <c r="J66" s="23">
        <f>G66*AP66</f>
        <v>0</v>
      </c>
      <c r="K66" s="23">
        <f>G66*H66</f>
        <v>0</v>
      </c>
      <c r="L66" s="23">
        <v>0.00018</v>
      </c>
      <c r="M66" s="23">
        <f>G66*L66</f>
        <v>0.0592128</v>
      </c>
      <c r="N66" s="79" t="s">
        <v>832</v>
      </c>
      <c r="O66" s="3"/>
      <c r="Z66" s="23">
        <f>IF(AQ66="5",BJ66,0)</f>
        <v>0</v>
      </c>
      <c r="AB66" s="23">
        <f>IF(AQ66="1",BH66,0)</f>
        <v>0</v>
      </c>
      <c r="AC66" s="23">
        <f>IF(AQ66="1",BI66,0)</f>
        <v>0</v>
      </c>
      <c r="AD66" s="23">
        <f>IF(AQ66="7",BH66,0)</f>
        <v>0</v>
      </c>
      <c r="AE66" s="23">
        <f>IF(AQ66="7",BI66,0)</f>
        <v>0</v>
      </c>
      <c r="AF66" s="23">
        <f>IF(AQ66="2",BH66,0)</f>
        <v>0</v>
      </c>
      <c r="AG66" s="23">
        <f>IF(AQ66="2",BI66,0)</f>
        <v>0</v>
      </c>
      <c r="AH66" s="23">
        <f>IF(AQ66="0",BJ66,0)</f>
        <v>0</v>
      </c>
      <c r="AI66" s="17" t="s">
        <v>310</v>
      </c>
      <c r="AJ66" s="13">
        <f>IF(AN66=0,K66,0)</f>
        <v>0</v>
      </c>
      <c r="AK66" s="13">
        <f>IF(AN66=15,K66,0)</f>
        <v>0</v>
      </c>
      <c r="AL66" s="13">
        <f>IF(AN66=21,K66,0)</f>
        <v>0</v>
      </c>
      <c r="AN66" s="23">
        <v>21</v>
      </c>
      <c r="AO66" s="23">
        <f>H66*0.0873563828857946</f>
        <v>0</v>
      </c>
      <c r="AP66" s="23">
        <f>H66*(1-0.0873563828857946)</f>
        <v>0</v>
      </c>
      <c r="AQ66" s="24" t="s">
        <v>7</v>
      </c>
      <c r="AV66" s="23">
        <f>AW66+AX66</f>
        <v>0</v>
      </c>
      <c r="AW66" s="23">
        <f>G66*AO66</f>
        <v>0</v>
      </c>
      <c r="AX66" s="23">
        <f>G66*AP66</f>
        <v>0</v>
      </c>
      <c r="AY66" s="26" t="s">
        <v>852</v>
      </c>
      <c r="AZ66" s="26" t="s">
        <v>874</v>
      </c>
      <c r="BA66" s="17" t="s">
        <v>899</v>
      </c>
      <c r="BC66" s="23">
        <f>AW66+AX66</f>
        <v>0</v>
      </c>
      <c r="BD66" s="23">
        <f>H66/(100-BE66)*100</f>
        <v>0</v>
      </c>
      <c r="BE66" s="23">
        <v>0</v>
      </c>
      <c r="BF66" s="23">
        <f>M66</f>
        <v>0.0592128</v>
      </c>
      <c r="BH66" s="13">
        <f>G66*AO66</f>
        <v>0</v>
      </c>
      <c r="BI66" s="13">
        <f>G66*AP66</f>
        <v>0</v>
      </c>
      <c r="BJ66" s="13">
        <f>G66*H66</f>
        <v>0</v>
      </c>
      <c r="BK66" s="13" t="s">
        <v>909</v>
      </c>
      <c r="BL66" s="23">
        <v>21</v>
      </c>
    </row>
    <row r="67" spans="1:15" ht="12.75">
      <c r="A67" s="3"/>
      <c r="B67" s="80"/>
      <c r="C67" s="80"/>
      <c r="D67" s="81" t="s">
        <v>515</v>
      </c>
      <c r="E67" s="81"/>
      <c r="F67" s="80"/>
      <c r="G67" s="82">
        <v>328.96</v>
      </c>
      <c r="H67" s="80"/>
      <c r="I67" s="80"/>
      <c r="J67" s="80"/>
      <c r="K67" s="80"/>
      <c r="L67" s="80"/>
      <c r="M67" s="80"/>
      <c r="N67" s="20"/>
      <c r="O67" s="3"/>
    </row>
    <row r="68" spans="1:64" ht="12.75">
      <c r="A68" s="32" t="s">
        <v>31</v>
      </c>
      <c r="B68" s="10" t="s">
        <v>310</v>
      </c>
      <c r="C68" s="10" t="s">
        <v>340</v>
      </c>
      <c r="D68" s="113" t="s">
        <v>516</v>
      </c>
      <c r="E68" s="128"/>
      <c r="F68" s="10" t="s">
        <v>802</v>
      </c>
      <c r="G68" s="23">
        <v>1028</v>
      </c>
      <c r="H68" s="164"/>
      <c r="I68" s="23">
        <f>G68*AO68</f>
        <v>0</v>
      </c>
      <c r="J68" s="23">
        <f>G68*AP68</f>
        <v>0</v>
      </c>
      <c r="K68" s="23">
        <f>G68*H68</f>
        <v>0</v>
      </c>
      <c r="L68" s="23">
        <v>0.43651</v>
      </c>
      <c r="M68" s="23">
        <f>G68*L68</f>
        <v>448.73228</v>
      </c>
      <c r="N68" s="79" t="s">
        <v>832</v>
      </c>
      <c r="O68" s="3"/>
      <c r="Z68" s="23">
        <f>IF(AQ68="5",BJ68,0)</f>
        <v>0</v>
      </c>
      <c r="AB68" s="23">
        <f>IF(AQ68="1",BH68,0)</f>
        <v>0</v>
      </c>
      <c r="AC68" s="23">
        <f>IF(AQ68="1",BI68,0)</f>
        <v>0</v>
      </c>
      <c r="AD68" s="23">
        <f>IF(AQ68="7",BH68,0)</f>
        <v>0</v>
      </c>
      <c r="AE68" s="23">
        <f>IF(AQ68="7",BI68,0)</f>
        <v>0</v>
      </c>
      <c r="AF68" s="23">
        <f>IF(AQ68="2",BH68,0)</f>
        <v>0</v>
      </c>
      <c r="AG68" s="23">
        <f>IF(AQ68="2",BI68,0)</f>
        <v>0</v>
      </c>
      <c r="AH68" s="23">
        <f>IF(AQ68="0",BJ68,0)</f>
        <v>0</v>
      </c>
      <c r="AI68" s="17" t="s">
        <v>310</v>
      </c>
      <c r="AJ68" s="13">
        <f>IF(AN68=0,K68,0)</f>
        <v>0</v>
      </c>
      <c r="AK68" s="13">
        <f>IF(AN68=15,K68,0)</f>
        <v>0</v>
      </c>
      <c r="AL68" s="13">
        <f>IF(AN68=21,K68,0)</f>
        <v>0</v>
      </c>
      <c r="AN68" s="23">
        <v>21</v>
      </c>
      <c r="AO68" s="23">
        <f>H68*0.416210075868847</f>
        <v>0</v>
      </c>
      <c r="AP68" s="23">
        <f>H68*(1-0.416210075868847)</f>
        <v>0</v>
      </c>
      <c r="AQ68" s="24" t="s">
        <v>7</v>
      </c>
      <c r="AV68" s="23">
        <f>AW68+AX68</f>
        <v>0</v>
      </c>
      <c r="AW68" s="23">
        <f>G68*AO68</f>
        <v>0</v>
      </c>
      <c r="AX68" s="23">
        <f>G68*AP68</f>
        <v>0</v>
      </c>
      <c r="AY68" s="26" t="s">
        <v>852</v>
      </c>
      <c r="AZ68" s="26" t="s">
        <v>874</v>
      </c>
      <c r="BA68" s="17" t="s">
        <v>899</v>
      </c>
      <c r="BC68" s="23">
        <f>AW68+AX68</f>
        <v>0</v>
      </c>
      <c r="BD68" s="23">
        <f>H68/(100-BE68)*100</f>
        <v>0</v>
      </c>
      <c r="BE68" s="23">
        <v>0</v>
      </c>
      <c r="BF68" s="23">
        <f>M68</f>
        <v>448.73228</v>
      </c>
      <c r="BH68" s="13">
        <f>G68*AO68</f>
        <v>0</v>
      </c>
      <c r="BI68" s="13">
        <f>G68*AP68</f>
        <v>0</v>
      </c>
      <c r="BJ68" s="13">
        <f>G68*H68</f>
        <v>0</v>
      </c>
      <c r="BK68" s="13" t="s">
        <v>909</v>
      </c>
      <c r="BL68" s="23">
        <v>21</v>
      </c>
    </row>
    <row r="69" spans="1:15" ht="12.75">
      <c r="A69" s="3"/>
      <c r="B69" s="80"/>
      <c r="C69" s="80"/>
      <c r="D69" s="81" t="s">
        <v>517</v>
      </c>
      <c r="E69" s="81"/>
      <c r="F69" s="80"/>
      <c r="G69" s="82">
        <v>1028</v>
      </c>
      <c r="H69" s="80"/>
      <c r="I69" s="80"/>
      <c r="J69" s="80"/>
      <c r="K69" s="80"/>
      <c r="L69" s="80"/>
      <c r="M69" s="80"/>
      <c r="N69" s="20"/>
      <c r="O69" s="3"/>
    </row>
    <row r="70" spans="1:64" ht="12.75">
      <c r="A70" s="32" t="s">
        <v>32</v>
      </c>
      <c r="B70" s="10" t="s">
        <v>310</v>
      </c>
      <c r="C70" s="10" t="s">
        <v>341</v>
      </c>
      <c r="D70" s="113" t="s">
        <v>518</v>
      </c>
      <c r="E70" s="130"/>
      <c r="F70" s="10" t="s">
        <v>801</v>
      </c>
      <c r="G70" s="23">
        <v>822.4</v>
      </c>
      <c r="H70" s="164"/>
      <c r="I70" s="23">
        <f>G70*AO70</f>
        <v>0</v>
      </c>
      <c r="J70" s="23">
        <f>G70*AP70</f>
        <v>0</v>
      </c>
      <c r="K70" s="23">
        <f>G70*H70</f>
        <v>0</v>
      </c>
      <c r="L70" s="23">
        <v>0.0002</v>
      </c>
      <c r="M70" s="23">
        <f>G70*L70</f>
        <v>0.16448000000000002</v>
      </c>
      <c r="N70" s="79" t="s">
        <v>832</v>
      </c>
      <c r="O70" s="3"/>
      <c r="Z70" s="23">
        <f>IF(AQ70="5",BJ70,0)</f>
        <v>0</v>
      </c>
      <c r="AB70" s="23">
        <f>IF(AQ70="1",BH70,0)</f>
        <v>0</v>
      </c>
      <c r="AC70" s="23">
        <f>IF(AQ70="1",BI70,0)</f>
        <v>0</v>
      </c>
      <c r="AD70" s="23">
        <f>IF(AQ70="7",BH70,0)</f>
        <v>0</v>
      </c>
      <c r="AE70" s="23">
        <f>IF(AQ70="7",BI70,0)</f>
        <v>0</v>
      </c>
      <c r="AF70" s="23">
        <f>IF(AQ70="2",BH70,0)</f>
        <v>0</v>
      </c>
      <c r="AG70" s="23">
        <f>IF(AQ70="2",BI70,0)</f>
        <v>0</v>
      </c>
      <c r="AH70" s="23">
        <f>IF(AQ70="0",BJ70,0)</f>
        <v>0</v>
      </c>
      <c r="AI70" s="17" t="s">
        <v>310</v>
      </c>
      <c r="AJ70" s="14">
        <f>IF(AN70=0,K70,0)</f>
        <v>0</v>
      </c>
      <c r="AK70" s="14">
        <f>IF(AN70=15,K70,0)</f>
        <v>0</v>
      </c>
      <c r="AL70" s="14">
        <f>IF(AN70=21,K70,0)</f>
        <v>0</v>
      </c>
      <c r="AN70" s="23">
        <v>21</v>
      </c>
      <c r="AO70" s="23">
        <f>H70*1</f>
        <v>0</v>
      </c>
      <c r="AP70" s="23">
        <f>H70*(1-1)</f>
        <v>0</v>
      </c>
      <c r="AQ70" s="25" t="s">
        <v>7</v>
      </c>
      <c r="AV70" s="23">
        <f>AW70+AX70</f>
        <v>0</v>
      </c>
      <c r="AW70" s="23">
        <f>G70*AO70</f>
        <v>0</v>
      </c>
      <c r="AX70" s="23">
        <f>G70*AP70</f>
        <v>0</v>
      </c>
      <c r="AY70" s="26" t="s">
        <v>852</v>
      </c>
      <c r="AZ70" s="26" t="s">
        <v>874</v>
      </c>
      <c r="BA70" s="17" t="s">
        <v>899</v>
      </c>
      <c r="BC70" s="23">
        <f>AW70+AX70</f>
        <v>0</v>
      </c>
      <c r="BD70" s="23">
        <f>H70/(100-BE70)*100</f>
        <v>0</v>
      </c>
      <c r="BE70" s="23">
        <v>0</v>
      </c>
      <c r="BF70" s="23">
        <f>M70</f>
        <v>0.16448000000000002</v>
      </c>
      <c r="BH70" s="14">
        <f>G70*AO70</f>
        <v>0</v>
      </c>
      <c r="BI70" s="14">
        <f>G70*AP70</f>
        <v>0</v>
      </c>
      <c r="BJ70" s="14">
        <f>G70*H70</f>
        <v>0</v>
      </c>
      <c r="BK70" s="14" t="s">
        <v>910</v>
      </c>
      <c r="BL70" s="23">
        <v>21</v>
      </c>
    </row>
    <row r="71" spans="1:15" ht="12.75">
      <c r="A71" s="3"/>
      <c r="B71" s="80"/>
      <c r="C71" s="80"/>
      <c r="D71" s="81" t="s">
        <v>519</v>
      </c>
      <c r="E71" s="81"/>
      <c r="F71" s="80"/>
      <c r="G71" s="82">
        <v>822.4</v>
      </c>
      <c r="H71" s="80"/>
      <c r="I71" s="80"/>
      <c r="J71" s="80"/>
      <c r="K71" s="80"/>
      <c r="L71" s="80"/>
      <c r="M71" s="80"/>
      <c r="N71" s="20"/>
      <c r="O71" s="3"/>
    </row>
    <row r="72" spans="1:47" ht="12.75">
      <c r="A72" s="73"/>
      <c r="B72" s="74" t="s">
        <v>310</v>
      </c>
      <c r="C72" s="74" t="s">
        <v>34</v>
      </c>
      <c r="D72" s="126" t="s">
        <v>520</v>
      </c>
      <c r="E72" s="127"/>
      <c r="F72" s="75" t="s">
        <v>6</v>
      </c>
      <c r="G72" s="75" t="s">
        <v>6</v>
      </c>
      <c r="H72" s="75"/>
      <c r="I72" s="76">
        <f>SUM(I73:I75)</f>
        <v>0</v>
      </c>
      <c r="J72" s="76">
        <f>SUM(J73:J75)</f>
        <v>0</v>
      </c>
      <c r="K72" s="76">
        <f>SUM(K73:K75)</f>
        <v>0</v>
      </c>
      <c r="L72" s="77"/>
      <c r="M72" s="76">
        <f>SUM(M73:M75)</f>
        <v>0.6444799999999999</v>
      </c>
      <c r="N72" s="78"/>
      <c r="O72" s="3"/>
      <c r="AI72" s="17" t="s">
        <v>310</v>
      </c>
      <c r="AS72" s="28">
        <f>SUM(AJ73:AJ75)</f>
        <v>0</v>
      </c>
      <c r="AT72" s="28">
        <f>SUM(AK73:AK75)</f>
        <v>0</v>
      </c>
      <c r="AU72" s="28">
        <f>SUM(AL73:AL75)</f>
        <v>0</v>
      </c>
    </row>
    <row r="73" spans="1:64" ht="12.75">
      <c r="A73" s="32" t="s">
        <v>33</v>
      </c>
      <c r="B73" s="10" t="s">
        <v>310</v>
      </c>
      <c r="C73" s="10" t="s">
        <v>342</v>
      </c>
      <c r="D73" s="113" t="s">
        <v>521</v>
      </c>
      <c r="E73" s="128"/>
      <c r="F73" s="10" t="s">
        <v>801</v>
      </c>
      <c r="G73" s="23">
        <v>1216</v>
      </c>
      <c r="H73" s="164"/>
      <c r="I73" s="23">
        <f>G73*AO73</f>
        <v>0</v>
      </c>
      <c r="J73" s="23">
        <f>G73*AP73</f>
        <v>0</v>
      </c>
      <c r="K73" s="23">
        <f>G73*H73</f>
        <v>0</v>
      </c>
      <c r="L73" s="23">
        <v>3E-05</v>
      </c>
      <c r="M73" s="23">
        <f>G73*L73</f>
        <v>0.03648</v>
      </c>
      <c r="N73" s="79" t="s">
        <v>833</v>
      </c>
      <c r="O73" s="3"/>
      <c r="Z73" s="23">
        <f>IF(AQ73="5",BJ73,0)</f>
        <v>0</v>
      </c>
      <c r="AB73" s="23">
        <f>IF(AQ73="1",BH73,0)</f>
        <v>0</v>
      </c>
      <c r="AC73" s="23">
        <f>IF(AQ73="1",BI73,0)</f>
        <v>0</v>
      </c>
      <c r="AD73" s="23">
        <f>IF(AQ73="7",BH73,0)</f>
        <v>0</v>
      </c>
      <c r="AE73" s="23">
        <f>IF(AQ73="7",BI73,0)</f>
        <v>0</v>
      </c>
      <c r="AF73" s="23">
        <f>IF(AQ73="2",BH73,0)</f>
        <v>0</v>
      </c>
      <c r="AG73" s="23">
        <f>IF(AQ73="2",BI73,0)</f>
        <v>0</v>
      </c>
      <c r="AH73" s="23">
        <f>IF(AQ73="0",BJ73,0)</f>
        <v>0</v>
      </c>
      <c r="AI73" s="17" t="s">
        <v>310</v>
      </c>
      <c r="AJ73" s="13">
        <f>IF(AN73=0,K73,0)</f>
        <v>0</v>
      </c>
      <c r="AK73" s="13">
        <f>IF(AN73=15,K73,0)</f>
        <v>0</v>
      </c>
      <c r="AL73" s="13">
        <f>IF(AN73=21,K73,0)</f>
        <v>0</v>
      </c>
      <c r="AN73" s="23">
        <v>21</v>
      </c>
      <c r="AO73" s="23">
        <f>H73*0.0217171717171717</f>
        <v>0</v>
      </c>
      <c r="AP73" s="23">
        <f>H73*(1-0.0217171717171717)</f>
        <v>0</v>
      </c>
      <c r="AQ73" s="24" t="s">
        <v>7</v>
      </c>
      <c r="AV73" s="23">
        <f>AW73+AX73</f>
        <v>0</v>
      </c>
      <c r="AW73" s="23">
        <f>G73*AO73</f>
        <v>0</v>
      </c>
      <c r="AX73" s="23">
        <f>G73*AP73</f>
        <v>0</v>
      </c>
      <c r="AY73" s="26" t="s">
        <v>853</v>
      </c>
      <c r="AZ73" s="26" t="s">
        <v>874</v>
      </c>
      <c r="BA73" s="17" t="s">
        <v>899</v>
      </c>
      <c r="BC73" s="23">
        <f>AW73+AX73</f>
        <v>0</v>
      </c>
      <c r="BD73" s="23">
        <f>H73/(100-BE73)*100</f>
        <v>0</v>
      </c>
      <c r="BE73" s="23">
        <v>0</v>
      </c>
      <c r="BF73" s="23">
        <f>M73</f>
        <v>0.03648</v>
      </c>
      <c r="BH73" s="13">
        <f>G73*AO73</f>
        <v>0</v>
      </c>
      <c r="BI73" s="13">
        <f>G73*AP73</f>
        <v>0</v>
      </c>
      <c r="BJ73" s="13">
        <f>G73*H73</f>
        <v>0</v>
      </c>
      <c r="BK73" s="13" t="s">
        <v>909</v>
      </c>
      <c r="BL73" s="23">
        <v>28</v>
      </c>
    </row>
    <row r="74" spans="1:15" ht="12.75">
      <c r="A74" s="3"/>
      <c r="B74" s="80"/>
      <c r="C74" s="80"/>
      <c r="D74" s="81" t="s">
        <v>522</v>
      </c>
      <c r="E74" s="81" t="s">
        <v>777</v>
      </c>
      <c r="F74" s="80"/>
      <c r="G74" s="82">
        <v>1216</v>
      </c>
      <c r="H74" s="80"/>
      <c r="I74" s="80"/>
      <c r="J74" s="80"/>
      <c r="K74" s="80"/>
      <c r="L74" s="80"/>
      <c r="M74" s="80"/>
      <c r="N74" s="20"/>
      <c r="O74" s="3"/>
    </row>
    <row r="75" spans="1:64" ht="12.75">
      <c r="A75" s="32" t="s">
        <v>34</v>
      </c>
      <c r="B75" s="10" t="s">
        <v>310</v>
      </c>
      <c r="C75" s="10" t="s">
        <v>343</v>
      </c>
      <c r="D75" s="113" t="s">
        <v>523</v>
      </c>
      <c r="E75" s="130"/>
      <c r="F75" s="10" t="s">
        <v>801</v>
      </c>
      <c r="G75" s="23">
        <v>1216</v>
      </c>
      <c r="H75" s="164"/>
      <c r="I75" s="23">
        <f>G75*AO75</f>
        <v>0</v>
      </c>
      <c r="J75" s="23">
        <f>G75*AP75</f>
        <v>0</v>
      </c>
      <c r="K75" s="23">
        <f>G75*H75</f>
        <v>0</v>
      </c>
      <c r="L75" s="23">
        <v>0.0005</v>
      </c>
      <c r="M75" s="23">
        <f>G75*L75</f>
        <v>0.608</v>
      </c>
      <c r="N75" s="79" t="s">
        <v>833</v>
      </c>
      <c r="O75" s="3"/>
      <c r="Z75" s="23">
        <f>IF(AQ75="5",BJ75,0)</f>
        <v>0</v>
      </c>
      <c r="AB75" s="23">
        <f>IF(AQ75="1",BH75,0)</f>
        <v>0</v>
      </c>
      <c r="AC75" s="23">
        <f>IF(AQ75="1",BI75,0)</f>
        <v>0</v>
      </c>
      <c r="AD75" s="23">
        <f>IF(AQ75="7",BH75,0)</f>
        <v>0</v>
      </c>
      <c r="AE75" s="23">
        <f>IF(AQ75="7",BI75,0)</f>
        <v>0</v>
      </c>
      <c r="AF75" s="23">
        <f>IF(AQ75="2",BH75,0)</f>
        <v>0</v>
      </c>
      <c r="AG75" s="23">
        <f>IF(AQ75="2",BI75,0)</f>
        <v>0</v>
      </c>
      <c r="AH75" s="23">
        <f>IF(AQ75="0",BJ75,0)</f>
        <v>0</v>
      </c>
      <c r="AI75" s="17" t="s">
        <v>310</v>
      </c>
      <c r="AJ75" s="14">
        <f>IF(AN75=0,K75,0)</f>
        <v>0</v>
      </c>
      <c r="AK75" s="14">
        <f>IF(AN75=15,K75,0)</f>
        <v>0</v>
      </c>
      <c r="AL75" s="14">
        <f>IF(AN75=21,K75,0)</f>
        <v>0</v>
      </c>
      <c r="AN75" s="23">
        <v>21</v>
      </c>
      <c r="AO75" s="23">
        <f>H75*1</f>
        <v>0</v>
      </c>
      <c r="AP75" s="23">
        <f>H75*(1-1)</f>
        <v>0</v>
      </c>
      <c r="AQ75" s="25" t="s">
        <v>7</v>
      </c>
      <c r="AV75" s="23">
        <f>AW75+AX75</f>
        <v>0</v>
      </c>
      <c r="AW75" s="23">
        <f>G75*AO75</f>
        <v>0</v>
      </c>
      <c r="AX75" s="23">
        <f>G75*AP75</f>
        <v>0</v>
      </c>
      <c r="AY75" s="26" t="s">
        <v>853</v>
      </c>
      <c r="AZ75" s="26" t="s">
        <v>874</v>
      </c>
      <c r="BA75" s="17" t="s">
        <v>899</v>
      </c>
      <c r="BC75" s="23">
        <f>AW75+AX75</f>
        <v>0</v>
      </c>
      <c r="BD75" s="23">
        <f>H75/(100-BE75)*100</f>
        <v>0</v>
      </c>
      <c r="BE75" s="23">
        <v>0</v>
      </c>
      <c r="BF75" s="23">
        <f>M75</f>
        <v>0.608</v>
      </c>
      <c r="BH75" s="14">
        <f>G75*AO75</f>
        <v>0</v>
      </c>
      <c r="BI75" s="14">
        <f>G75*AP75</f>
        <v>0</v>
      </c>
      <c r="BJ75" s="14">
        <f>G75*H75</f>
        <v>0</v>
      </c>
      <c r="BK75" s="14" t="s">
        <v>910</v>
      </c>
      <c r="BL75" s="23">
        <v>28</v>
      </c>
    </row>
    <row r="76" spans="1:15" ht="12.75">
      <c r="A76" s="3"/>
      <c r="B76" s="80"/>
      <c r="C76" s="80"/>
      <c r="D76" s="81" t="s">
        <v>522</v>
      </c>
      <c r="E76" s="81" t="s">
        <v>777</v>
      </c>
      <c r="F76" s="80"/>
      <c r="G76" s="82">
        <v>1216</v>
      </c>
      <c r="H76" s="80"/>
      <c r="I76" s="80"/>
      <c r="J76" s="80"/>
      <c r="K76" s="80"/>
      <c r="L76" s="80"/>
      <c r="M76" s="80"/>
      <c r="N76" s="20"/>
      <c r="O76" s="3"/>
    </row>
    <row r="77" spans="1:47" ht="12.75">
      <c r="A77" s="73"/>
      <c r="B77" s="74" t="s">
        <v>310</v>
      </c>
      <c r="C77" s="74" t="s">
        <v>97</v>
      </c>
      <c r="D77" s="126" t="s">
        <v>524</v>
      </c>
      <c r="E77" s="127"/>
      <c r="F77" s="75" t="s">
        <v>6</v>
      </c>
      <c r="G77" s="75" t="s">
        <v>6</v>
      </c>
      <c r="H77" s="75"/>
      <c r="I77" s="76">
        <f>SUM(I78:I108)</f>
        <v>0</v>
      </c>
      <c r="J77" s="76">
        <f>SUM(J78:J108)</f>
        <v>0</v>
      </c>
      <c r="K77" s="76">
        <f>SUM(K78:K108)</f>
        <v>0</v>
      </c>
      <c r="L77" s="77"/>
      <c r="M77" s="76">
        <f>SUM(M78:M108)</f>
        <v>73.83825499999999</v>
      </c>
      <c r="N77" s="78"/>
      <c r="O77" s="3"/>
      <c r="AI77" s="17" t="s">
        <v>310</v>
      </c>
      <c r="AS77" s="28">
        <f>SUM(AJ78:AJ108)</f>
        <v>0</v>
      </c>
      <c r="AT77" s="28">
        <f>SUM(AK78:AK108)</f>
        <v>0</v>
      </c>
      <c r="AU77" s="28">
        <f>SUM(AL78:AL108)</f>
        <v>0</v>
      </c>
    </row>
    <row r="78" spans="1:64" ht="12.75">
      <c r="A78" s="32" t="s">
        <v>35</v>
      </c>
      <c r="B78" s="10" t="s">
        <v>310</v>
      </c>
      <c r="C78" s="10" t="s">
        <v>344</v>
      </c>
      <c r="D78" s="113" t="s">
        <v>525</v>
      </c>
      <c r="E78" s="128"/>
      <c r="F78" s="10" t="s">
        <v>802</v>
      </c>
      <c r="G78" s="23">
        <v>441</v>
      </c>
      <c r="H78" s="164"/>
      <c r="I78" s="23">
        <f>G78*AO78</f>
        <v>0</v>
      </c>
      <c r="J78" s="23">
        <f>G78*AP78</f>
        <v>0</v>
      </c>
      <c r="K78" s="23">
        <f>G78*H78</f>
        <v>0</v>
      </c>
      <c r="L78" s="23">
        <v>0.14424</v>
      </c>
      <c r="M78" s="23">
        <f>G78*L78</f>
        <v>63.609840000000005</v>
      </c>
      <c r="N78" s="79" t="s">
        <v>832</v>
      </c>
      <c r="O78" s="3"/>
      <c r="Z78" s="23">
        <f>IF(AQ78="5",BJ78,0)</f>
        <v>0</v>
      </c>
      <c r="AB78" s="23">
        <f>IF(AQ78="1",BH78,0)</f>
        <v>0</v>
      </c>
      <c r="AC78" s="23">
        <f>IF(AQ78="1",BI78,0)</f>
        <v>0</v>
      </c>
      <c r="AD78" s="23">
        <f>IF(AQ78="7",BH78,0)</f>
        <v>0</v>
      </c>
      <c r="AE78" s="23">
        <f>IF(AQ78="7",BI78,0)</f>
        <v>0</v>
      </c>
      <c r="AF78" s="23">
        <f>IF(AQ78="2",BH78,0)</f>
        <v>0</v>
      </c>
      <c r="AG78" s="23">
        <f>IF(AQ78="2",BI78,0)</f>
        <v>0</v>
      </c>
      <c r="AH78" s="23">
        <f>IF(AQ78="0",BJ78,0)</f>
        <v>0</v>
      </c>
      <c r="AI78" s="17" t="s">
        <v>310</v>
      </c>
      <c r="AJ78" s="13">
        <f>IF(AN78=0,K78,0)</f>
        <v>0</v>
      </c>
      <c r="AK78" s="13">
        <f>IF(AN78=15,K78,0)</f>
        <v>0</v>
      </c>
      <c r="AL78" s="13">
        <f>IF(AN78=21,K78,0)</f>
        <v>0</v>
      </c>
      <c r="AN78" s="23">
        <v>21</v>
      </c>
      <c r="AO78" s="23">
        <f>H78*0.56736301369863</f>
        <v>0</v>
      </c>
      <c r="AP78" s="23">
        <f>H78*(1-0.56736301369863)</f>
        <v>0</v>
      </c>
      <c r="AQ78" s="24" t="s">
        <v>7</v>
      </c>
      <c r="AV78" s="23">
        <f>AW78+AX78</f>
        <v>0</v>
      </c>
      <c r="AW78" s="23">
        <f>G78*AO78</f>
        <v>0</v>
      </c>
      <c r="AX78" s="23">
        <f>G78*AP78</f>
        <v>0</v>
      </c>
      <c r="AY78" s="26" t="s">
        <v>854</v>
      </c>
      <c r="AZ78" s="26" t="s">
        <v>875</v>
      </c>
      <c r="BA78" s="17" t="s">
        <v>899</v>
      </c>
      <c r="BC78" s="23">
        <f>AW78+AX78</f>
        <v>0</v>
      </c>
      <c r="BD78" s="23">
        <f>H78/(100-BE78)*100</f>
        <v>0</v>
      </c>
      <c r="BE78" s="23">
        <v>0</v>
      </c>
      <c r="BF78" s="23">
        <f>M78</f>
        <v>63.609840000000005</v>
      </c>
      <c r="BH78" s="13">
        <f>G78*AO78</f>
        <v>0</v>
      </c>
      <c r="BI78" s="13">
        <f>G78*AP78</f>
        <v>0</v>
      </c>
      <c r="BJ78" s="13">
        <f>G78*H78</f>
        <v>0</v>
      </c>
      <c r="BK78" s="13" t="s">
        <v>909</v>
      </c>
      <c r="BL78" s="23">
        <v>91</v>
      </c>
    </row>
    <row r="79" spans="1:15" ht="12.75">
      <c r="A79" s="3"/>
      <c r="B79" s="80"/>
      <c r="C79" s="80"/>
      <c r="D79" s="81" t="s">
        <v>526</v>
      </c>
      <c r="E79" s="81" t="s">
        <v>779</v>
      </c>
      <c r="F79" s="80"/>
      <c r="G79" s="82">
        <v>395</v>
      </c>
      <c r="H79" s="80"/>
      <c r="I79" s="80"/>
      <c r="J79" s="80"/>
      <c r="K79" s="80"/>
      <c r="L79" s="80"/>
      <c r="M79" s="80"/>
      <c r="N79" s="20"/>
      <c r="O79" s="3"/>
    </row>
    <row r="80" spans="1:15" ht="12.75">
      <c r="A80" s="3"/>
      <c r="B80" s="80"/>
      <c r="C80" s="80"/>
      <c r="D80" s="81" t="s">
        <v>29</v>
      </c>
      <c r="E80" s="81" t="s">
        <v>780</v>
      </c>
      <c r="F80" s="80"/>
      <c r="G80" s="82">
        <v>23</v>
      </c>
      <c r="H80" s="80"/>
      <c r="I80" s="80"/>
      <c r="J80" s="80"/>
      <c r="K80" s="80"/>
      <c r="L80" s="80"/>
      <c r="M80" s="80"/>
      <c r="N80" s="20"/>
      <c r="O80" s="3"/>
    </row>
    <row r="81" spans="1:15" ht="12.75">
      <c r="A81" s="3"/>
      <c r="B81" s="80"/>
      <c r="C81" s="80"/>
      <c r="D81" s="81" t="s">
        <v>29</v>
      </c>
      <c r="E81" s="81" t="s">
        <v>781</v>
      </c>
      <c r="F81" s="80"/>
      <c r="G81" s="82">
        <v>23</v>
      </c>
      <c r="H81" s="80"/>
      <c r="I81" s="80"/>
      <c r="J81" s="80"/>
      <c r="K81" s="80"/>
      <c r="L81" s="80"/>
      <c r="M81" s="80"/>
      <c r="N81" s="20"/>
      <c r="O81" s="3"/>
    </row>
    <row r="82" spans="1:64" ht="12.75">
      <c r="A82" s="32" t="s">
        <v>36</v>
      </c>
      <c r="B82" s="10" t="s">
        <v>310</v>
      </c>
      <c r="C82" s="10" t="s">
        <v>345</v>
      </c>
      <c r="D82" s="113" t="s">
        <v>527</v>
      </c>
      <c r="E82" s="130"/>
      <c r="F82" s="10" t="s">
        <v>804</v>
      </c>
      <c r="G82" s="23">
        <v>395</v>
      </c>
      <c r="H82" s="164"/>
      <c r="I82" s="23">
        <f>G82*AO82</f>
        <v>0</v>
      </c>
      <c r="J82" s="23">
        <f>G82*AP82</f>
        <v>0</v>
      </c>
      <c r="K82" s="23">
        <f>G82*H82</f>
        <v>0</v>
      </c>
      <c r="L82" s="23">
        <v>0</v>
      </c>
      <c r="M82" s="23">
        <f>G82*L82</f>
        <v>0</v>
      </c>
      <c r="N82" s="79" t="s">
        <v>832</v>
      </c>
      <c r="O82" s="3"/>
      <c r="Z82" s="23">
        <f>IF(AQ82="5",BJ82,0)</f>
        <v>0</v>
      </c>
      <c r="AB82" s="23">
        <f>IF(AQ82="1",BH82,0)</f>
        <v>0</v>
      </c>
      <c r="AC82" s="23">
        <f>IF(AQ82="1",BI82,0)</f>
        <v>0</v>
      </c>
      <c r="AD82" s="23">
        <f>IF(AQ82="7",BH82,0)</f>
        <v>0</v>
      </c>
      <c r="AE82" s="23">
        <f>IF(AQ82="7",BI82,0)</f>
        <v>0</v>
      </c>
      <c r="AF82" s="23">
        <f>IF(AQ82="2",BH82,0)</f>
        <v>0</v>
      </c>
      <c r="AG82" s="23">
        <f>IF(AQ82="2",BI82,0)</f>
        <v>0</v>
      </c>
      <c r="AH82" s="23">
        <f>IF(AQ82="0",BJ82,0)</f>
        <v>0</v>
      </c>
      <c r="AI82" s="17" t="s">
        <v>310</v>
      </c>
      <c r="AJ82" s="14">
        <f>IF(AN82=0,K82,0)</f>
        <v>0</v>
      </c>
      <c r="AK82" s="14">
        <f>IF(AN82=15,K82,0)</f>
        <v>0</v>
      </c>
      <c r="AL82" s="14">
        <f>IF(AN82=21,K82,0)</f>
        <v>0</v>
      </c>
      <c r="AN82" s="23">
        <v>21</v>
      </c>
      <c r="AO82" s="23">
        <f>H82*1</f>
        <v>0</v>
      </c>
      <c r="AP82" s="23">
        <f>H82*(1-1)</f>
        <v>0</v>
      </c>
      <c r="AQ82" s="25" t="s">
        <v>7</v>
      </c>
      <c r="AV82" s="23">
        <f>AW82+AX82</f>
        <v>0</v>
      </c>
      <c r="AW82" s="23">
        <f>G82*AO82</f>
        <v>0</v>
      </c>
      <c r="AX82" s="23">
        <f>G82*AP82</f>
        <v>0</v>
      </c>
      <c r="AY82" s="26" t="s">
        <v>854</v>
      </c>
      <c r="AZ82" s="26" t="s">
        <v>875</v>
      </c>
      <c r="BA82" s="17" t="s">
        <v>899</v>
      </c>
      <c r="BC82" s="23">
        <f>AW82+AX82</f>
        <v>0</v>
      </c>
      <c r="BD82" s="23">
        <f>H82/(100-BE82)*100</f>
        <v>0</v>
      </c>
      <c r="BE82" s="23">
        <v>0</v>
      </c>
      <c r="BF82" s="23">
        <f>M82</f>
        <v>0</v>
      </c>
      <c r="BH82" s="14">
        <f>G82*AO82</f>
        <v>0</v>
      </c>
      <c r="BI82" s="14">
        <f>G82*AP82</f>
        <v>0</v>
      </c>
      <c r="BJ82" s="14">
        <f>G82*H82</f>
        <v>0</v>
      </c>
      <c r="BK82" s="14" t="s">
        <v>910</v>
      </c>
      <c r="BL82" s="23">
        <v>91</v>
      </c>
    </row>
    <row r="83" spans="1:15" ht="12.75">
      <c r="A83" s="3"/>
      <c r="B83" s="80"/>
      <c r="C83" s="80"/>
      <c r="D83" s="81" t="s">
        <v>526</v>
      </c>
      <c r="E83" s="81" t="s">
        <v>779</v>
      </c>
      <c r="F83" s="80"/>
      <c r="G83" s="82">
        <v>395</v>
      </c>
      <c r="H83" s="80"/>
      <c r="I83" s="80"/>
      <c r="J83" s="80"/>
      <c r="K83" s="80"/>
      <c r="L83" s="80"/>
      <c r="M83" s="80"/>
      <c r="N83" s="20"/>
      <c r="O83" s="3"/>
    </row>
    <row r="84" spans="1:64" ht="12.75">
      <c r="A84" s="32" t="s">
        <v>37</v>
      </c>
      <c r="B84" s="10" t="s">
        <v>310</v>
      </c>
      <c r="C84" s="10" t="s">
        <v>346</v>
      </c>
      <c r="D84" s="113" t="s">
        <v>528</v>
      </c>
      <c r="E84" s="130"/>
      <c r="F84" s="10" t="s">
        <v>804</v>
      </c>
      <c r="G84" s="23">
        <v>23</v>
      </c>
      <c r="H84" s="164"/>
      <c r="I84" s="23">
        <f>G84*AO84</f>
        <v>0</v>
      </c>
      <c r="J84" s="23">
        <f>G84*AP84</f>
        <v>0</v>
      </c>
      <c r="K84" s="23">
        <f>G84*H84</f>
        <v>0</v>
      </c>
      <c r="L84" s="23">
        <v>0</v>
      </c>
      <c r="M84" s="23">
        <f>G84*L84</f>
        <v>0</v>
      </c>
      <c r="N84" s="79" t="s">
        <v>832</v>
      </c>
      <c r="O84" s="3"/>
      <c r="Z84" s="23">
        <f>IF(AQ84="5",BJ84,0)</f>
        <v>0</v>
      </c>
      <c r="AB84" s="23">
        <f>IF(AQ84="1",BH84,0)</f>
        <v>0</v>
      </c>
      <c r="AC84" s="23">
        <f>IF(AQ84="1",BI84,0)</f>
        <v>0</v>
      </c>
      <c r="AD84" s="23">
        <f>IF(AQ84="7",BH84,0)</f>
        <v>0</v>
      </c>
      <c r="AE84" s="23">
        <f>IF(AQ84="7",BI84,0)</f>
        <v>0</v>
      </c>
      <c r="AF84" s="23">
        <f>IF(AQ84="2",BH84,0)</f>
        <v>0</v>
      </c>
      <c r="AG84" s="23">
        <f>IF(AQ84="2",BI84,0)</f>
        <v>0</v>
      </c>
      <c r="AH84" s="23">
        <f>IF(AQ84="0",BJ84,0)</f>
        <v>0</v>
      </c>
      <c r="AI84" s="17" t="s">
        <v>310</v>
      </c>
      <c r="AJ84" s="14">
        <f>IF(AN84=0,K84,0)</f>
        <v>0</v>
      </c>
      <c r="AK84" s="14">
        <f>IF(AN84=15,K84,0)</f>
        <v>0</v>
      </c>
      <c r="AL84" s="14">
        <f>IF(AN84=21,K84,0)</f>
        <v>0</v>
      </c>
      <c r="AN84" s="23">
        <v>21</v>
      </c>
      <c r="AO84" s="23">
        <f>H84*1</f>
        <v>0</v>
      </c>
      <c r="AP84" s="23">
        <f>H84*(1-1)</f>
        <v>0</v>
      </c>
      <c r="AQ84" s="25" t="s">
        <v>7</v>
      </c>
      <c r="AV84" s="23">
        <f>AW84+AX84</f>
        <v>0</v>
      </c>
      <c r="AW84" s="23">
        <f>G84*AO84</f>
        <v>0</v>
      </c>
      <c r="AX84" s="23">
        <f>G84*AP84</f>
        <v>0</v>
      </c>
      <c r="AY84" s="26" t="s">
        <v>854</v>
      </c>
      <c r="AZ84" s="26" t="s">
        <v>875</v>
      </c>
      <c r="BA84" s="17" t="s">
        <v>899</v>
      </c>
      <c r="BC84" s="23">
        <f>AW84+AX84</f>
        <v>0</v>
      </c>
      <c r="BD84" s="23">
        <f>H84/(100-BE84)*100</f>
        <v>0</v>
      </c>
      <c r="BE84" s="23">
        <v>0</v>
      </c>
      <c r="BF84" s="23">
        <f>M84</f>
        <v>0</v>
      </c>
      <c r="BH84" s="14">
        <f>G84*AO84</f>
        <v>0</v>
      </c>
      <c r="BI84" s="14">
        <f>G84*AP84</f>
        <v>0</v>
      </c>
      <c r="BJ84" s="14">
        <f>G84*H84</f>
        <v>0</v>
      </c>
      <c r="BK84" s="14" t="s">
        <v>910</v>
      </c>
      <c r="BL84" s="23">
        <v>91</v>
      </c>
    </row>
    <row r="85" spans="1:15" ht="12.75">
      <c r="A85" s="3"/>
      <c r="B85" s="80"/>
      <c r="C85" s="80"/>
      <c r="D85" s="81" t="s">
        <v>29</v>
      </c>
      <c r="E85" s="81" t="s">
        <v>781</v>
      </c>
      <c r="F85" s="80"/>
      <c r="G85" s="82">
        <v>23</v>
      </c>
      <c r="H85" s="80"/>
      <c r="I85" s="80"/>
      <c r="J85" s="80"/>
      <c r="K85" s="80"/>
      <c r="L85" s="80"/>
      <c r="M85" s="80"/>
      <c r="N85" s="20"/>
      <c r="O85" s="3"/>
    </row>
    <row r="86" spans="1:64" ht="12.75">
      <c r="A86" s="32" t="s">
        <v>38</v>
      </c>
      <c r="B86" s="10" t="s">
        <v>310</v>
      </c>
      <c r="C86" s="10" t="s">
        <v>347</v>
      </c>
      <c r="D86" s="113" t="s">
        <v>529</v>
      </c>
      <c r="E86" s="130"/>
      <c r="F86" s="10" t="s">
        <v>804</v>
      </c>
      <c r="G86" s="23">
        <v>23</v>
      </c>
      <c r="H86" s="164"/>
      <c r="I86" s="23">
        <f>G86*AO86</f>
        <v>0</v>
      </c>
      <c r="J86" s="23">
        <f>G86*AP86</f>
        <v>0</v>
      </c>
      <c r="K86" s="23">
        <f>G86*H86</f>
        <v>0</v>
      </c>
      <c r="L86" s="23">
        <v>0</v>
      </c>
      <c r="M86" s="23">
        <f>G86*L86</f>
        <v>0</v>
      </c>
      <c r="N86" s="79" t="s">
        <v>832</v>
      </c>
      <c r="O86" s="3"/>
      <c r="Z86" s="23">
        <f>IF(AQ86="5",BJ86,0)</f>
        <v>0</v>
      </c>
      <c r="AB86" s="23">
        <f>IF(AQ86="1",BH86,0)</f>
        <v>0</v>
      </c>
      <c r="AC86" s="23">
        <f>IF(AQ86="1",BI86,0)</f>
        <v>0</v>
      </c>
      <c r="AD86" s="23">
        <f>IF(AQ86="7",BH86,0)</f>
        <v>0</v>
      </c>
      <c r="AE86" s="23">
        <f>IF(AQ86="7",BI86,0)</f>
        <v>0</v>
      </c>
      <c r="AF86" s="23">
        <f>IF(AQ86="2",BH86,0)</f>
        <v>0</v>
      </c>
      <c r="AG86" s="23">
        <f>IF(AQ86="2",BI86,0)</f>
        <v>0</v>
      </c>
      <c r="AH86" s="23">
        <f>IF(AQ86="0",BJ86,0)</f>
        <v>0</v>
      </c>
      <c r="AI86" s="17" t="s">
        <v>310</v>
      </c>
      <c r="AJ86" s="14">
        <f>IF(AN86=0,K86,0)</f>
        <v>0</v>
      </c>
      <c r="AK86" s="14">
        <f>IF(AN86=15,K86,0)</f>
        <v>0</v>
      </c>
      <c r="AL86" s="14">
        <f>IF(AN86=21,K86,0)</f>
        <v>0</v>
      </c>
      <c r="AN86" s="23">
        <v>21</v>
      </c>
      <c r="AO86" s="23">
        <f>H86*1</f>
        <v>0</v>
      </c>
      <c r="AP86" s="23">
        <f>H86*(1-1)</f>
        <v>0</v>
      </c>
      <c r="AQ86" s="25" t="s">
        <v>7</v>
      </c>
      <c r="AV86" s="23">
        <f>AW86+AX86</f>
        <v>0</v>
      </c>
      <c r="AW86" s="23">
        <f>G86*AO86</f>
        <v>0</v>
      </c>
      <c r="AX86" s="23">
        <f>G86*AP86</f>
        <v>0</v>
      </c>
      <c r="AY86" s="26" t="s">
        <v>854</v>
      </c>
      <c r="AZ86" s="26" t="s">
        <v>875</v>
      </c>
      <c r="BA86" s="17" t="s">
        <v>899</v>
      </c>
      <c r="BC86" s="23">
        <f>AW86+AX86</f>
        <v>0</v>
      </c>
      <c r="BD86" s="23">
        <f>H86/(100-BE86)*100</f>
        <v>0</v>
      </c>
      <c r="BE86" s="23">
        <v>0</v>
      </c>
      <c r="BF86" s="23">
        <f>M86</f>
        <v>0</v>
      </c>
      <c r="BH86" s="14">
        <f>G86*AO86</f>
        <v>0</v>
      </c>
      <c r="BI86" s="14">
        <f>G86*AP86</f>
        <v>0</v>
      </c>
      <c r="BJ86" s="14">
        <f>G86*H86</f>
        <v>0</v>
      </c>
      <c r="BK86" s="14" t="s">
        <v>910</v>
      </c>
      <c r="BL86" s="23">
        <v>91</v>
      </c>
    </row>
    <row r="87" spans="1:15" ht="12.75">
      <c r="A87" s="3"/>
      <c r="B87" s="80"/>
      <c r="C87" s="80"/>
      <c r="D87" s="81" t="s">
        <v>29</v>
      </c>
      <c r="E87" s="81" t="s">
        <v>780</v>
      </c>
      <c r="F87" s="80"/>
      <c r="G87" s="82">
        <v>23</v>
      </c>
      <c r="H87" s="80"/>
      <c r="I87" s="80"/>
      <c r="J87" s="80"/>
      <c r="K87" s="80"/>
      <c r="L87" s="80"/>
      <c r="M87" s="80"/>
      <c r="N87" s="20"/>
      <c r="O87" s="3"/>
    </row>
    <row r="88" spans="1:64" ht="12.75">
      <c r="A88" s="32" t="s">
        <v>39</v>
      </c>
      <c r="B88" s="10" t="s">
        <v>310</v>
      </c>
      <c r="C88" s="10" t="s">
        <v>348</v>
      </c>
      <c r="D88" s="113" t="s">
        <v>530</v>
      </c>
      <c r="E88" s="128"/>
      <c r="F88" s="10" t="s">
        <v>802</v>
      </c>
      <c r="G88" s="23">
        <v>45</v>
      </c>
      <c r="H88" s="164"/>
      <c r="I88" s="23">
        <f>G88*AO88</f>
        <v>0</v>
      </c>
      <c r="J88" s="23">
        <f>G88*AP88</f>
        <v>0</v>
      </c>
      <c r="K88" s="23">
        <f>G88*H88</f>
        <v>0</v>
      </c>
      <c r="L88" s="23">
        <v>0</v>
      </c>
      <c r="M88" s="23">
        <f>G88*L88</f>
        <v>0</v>
      </c>
      <c r="N88" s="79" t="s">
        <v>832</v>
      </c>
      <c r="O88" s="3"/>
      <c r="Z88" s="23">
        <f>IF(AQ88="5",BJ88,0)</f>
        <v>0</v>
      </c>
      <c r="AB88" s="23">
        <f>IF(AQ88="1",BH88,0)</f>
        <v>0</v>
      </c>
      <c r="AC88" s="23">
        <f>IF(AQ88="1",BI88,0)</f>
        <v>0</v>
      </c>
      <c r="AD88" s="23">
        <f>IF(AQ88="7",BH88,0)</f>
        <v>0</v>
      </c>
      <c r="AE88" s="23">
        <f>IF(AQ88="7",BI88,0)</f>
        <v>0</v>
      </c>
      <c r="AF88" s="23">
        <f>IF(AQ88="2",BH88,0)</f>
        <v>0</v>
      </c>
      <c r="AG88" s="23">
        <f>IF(AQ88="2",BI88,0)</f>
        <v>0</v>
      </c>
      <c r="AH88" s="23">
        <f>IF(AQ88="0",BJ88,0)</f>
        <v>0</v>
      </c>
      <c r="AI88" s="17" t="s">
        <v>310</v>
      </c>
      <c r="AJ88" s="13">
        <f>IF(AN88=0,K88,0)</f>
        <v>0</v>
      </c>
      <c r="AK88" s="13">
        <f>IF(AN88=15,K88,0)</f>
        <v>0</v>
      </c>
      <c r="AL88" s="13">
        <f>IF(AN88=21,K88,0)</f>
        <v>0</v>
      </c>
      <c r="AN88" s="23">
        <v>21</v>
      </c>
      <c r="AO88" s="23">
        <f>H88*0.593303571428571</f>
        <v>0</v>
      </c>
      <c r="AP88" s="23">
        <f>H88*(1-0.593303571428571)</f>
        <v>0</v>
      </c>
      <c r="AQ88" s="24" t="s">
        <v>7</v>
      </c>
      <c r="AV88" s="23">
        <f>AW88+AX88</f>
        <v>0</v>
      </c>
      <c r="AW88" s="23">
        <f>G88*AO88</f>
        <v>0</v>
      </c>
      <c r="AX88" s="23">
        <f>G88*AP88</f>
        <v>0</v>
      </c>
      <c r="AY88" s="26" t="s">
        <v>854</v>
      </c>
      <c r="AZ88" s="26" t="s">
        <v>875</v>
      </c>
      <c r="BA88" s="17" t="s">
        <v>899</v>
      </c>
      <c r="BC88" s="23">
        <f>AW88+AX88</f>
        <v>0</v>
      </c>
      <c r="BD88" s="23">
        <f>H88/(100-BE88)*100</f>
        <v>0</v>
      </c>
      <c r="BE88" s="23">
        <v>0</v>
      </c>
      <c r="BF88" s="23">
        <f>M88</f>
        <v>0</v>
      </c>
      <c r="BH88" s="13">
        <f>G88*AO88</f>
        <v>0</v>
      </c>
      <c r="BI88" s="13">
        <f>G88*AP88</f>
        <v>0</v>
      </c>
      <c r="BJ88" s="13">
        <f>G88*H88</f>
        <v>0</v>
      </c>
      <c r="BK88" s="13" t="s">
        <v>909</v>
      </c>
      <c r="BL88" s="23">
        <v>91</v>
      </c>
    </row>
    <row r="89" spans="1:64" ht="12.75">
      <c r="A89" s="32" t="s">
        <v>40</v>
      </c>
      <c r="B89" s="10" t="s">
        <v>310</v>
      </c>
      <c r="C89" s="10" t="s">
        <v>349</v>
      </c>
      <c r="D89" s="113" t="s">
        <v>531</v>
      </c>
      <c r="E89" s="128"/>
      <c r="F89" s="10" t="s">
        <v>801</v>
      </c>
      <c r="G89" s="23">
        <v>240.95</v>
      </c>
      <c r="H89" s="164"/>
      <c r="I89" s="23">
        <f>G89*AO89</f>
        <v>0</v>
      </c>
      <c r="J89" s="23">
        <f>G89*AP89</f>
        <v>0</v>
      </c>
      <c r="K89" s="23">
        <f>G89*H89</f>
        <v>0</v>
      </c>
      <c r="L89" s="23">
        <v>0.0037</v>
      </c>
      <c r="M89" s="23">
        <f>G89*L89</f>
        <v>0.891515</v>
      </c>
      <c r="N89" s="79" t="s">
        <v>832</v>
      </c>
      <c r="O89" s="3"/>
      <c r="Z89" s="23">
        <f>IF(AQ89="5",BJ89,0)</f>
        <v>0</v>
      </c>
      <c r="AB89" s="23">
        <f>IF(AQ89="1",BH89,0)</f>
        <v>0</v>
      </c>
      <c r="AC89" s="23">
        <f>IF(AQ89="1",BI89,0)</f>
        <v>0</v>
      </c>
      <c r="AD89" s="23">
        <f>IF(AQ89="7",BH89,0)</f>
        <v>0</v>
      </c>
      <c r="AE89" s="23">
        <f>IF(AQ89="7",BI89,0)</f>
        <v>0</v>
      </c>
      <c r="AF89" s="23">
        <f>IF(AQ89="2",BH89,0)</f>
        <v>0</v>
      </c>
      <c r="AG89" s="23">
        <f>IF(AQ89="2",BI89,0)</f>
        <v>0</v>
      </c>
      <c r="AH89" s="23">
        <f>IF(AQ89="0",BJ89,0)</f>
        <v>0</v>
      </c>
      <c r="AI89" s="17" t="s">
        <v>310</v>
      </c>
      <c r="AJ89" s="13">
        <f>IF(AN89=0,K89,0)</f>
        <v>0</v>
      </c>
      <c r="AK89" s="13">
        <f>IF(AN89=15,K89,0)</f>
        <v>0</v>
      </c>
      <c r="AL89" s="13">
        <f>IF(AN89=21,K89,0)</f>
        <v>0</v>
      </c>
      <c r="AN89" s="23">
        <v>21</v>
      </c>
      <c r="AO89" s="23">
        <f>H89*0.449002361314834</f>
        <v>0</v>
      </c>
      <c r="AP89" s="23">
        <f>H89*(1-0.449002361314834)</f>
        <v>0</v>
      </c>
      <c r="AQ89" s="24" t="s">
        <v>7</v>
      </c>
      <c r="AV89" s="23">
        <f>AW89+AX89</f>
        <v>0</v>
      </c>
      <c r="AW89" s="23">
        <f>G89*AO89</f>
        <v>0</v>
      </c>
      <c r="AX89" s="23">
        <f>G89*AP89</f>
        <v>0</v>
      </c>
      <c r="AY89" s="26" t="s">
        <v>854</v>
      </c>
      <c r="AZ89" s="26" t="s">
        <v>875</v>
      </c>
      <c r="BA89" s="17" t="s">
        <v>899</v>
      </c>
      <c r="BC89" s="23">
        <f>AW89+AX89</f>
        <v>0</v>
      </c>
      <c r="BD89" s="23">
        <f>H89/(100-BE89)*100</f>
        <v>0</v>
      </c>
      <c r="BE89" s="23">
        <v>0</v>
      </c>
      <c r="BF89" s="23">
        <f>M89</f>
        <v>0.891515</v>
      </c>
      <c r="BH89" s="13">
        <f>G89*AO89</f>
        <v>0</v>
      </c>
      <c r="BI89" s="13">
        <f>G89*AP89</f>
        <v>0</v>
      </c>
      <c r="BJ89" s="13">
        <f>G89*H89</f>
        <v>0</v>
      </c>
      <c r="BK89" s="13" t="s">
        <v>909</v>
      </c>
      <c r="BL89" s="23">
        <v>91</v>
      </c>
    </row>
    <row r="90" spans="1:15" ht="12.75">
      <c r="A90" s="3"/>
      <c r="B90" s="80"/>
      <c r="C90" s="80"/>
      <c r="D90" s="81" t="s">
        <v>532</v>
      </c>
      <c r="E90" s="81"/>
      <c r="F90" s="80"/>
      <c r="G90" s="82">
        <v>240.95</v>
      </c>
      <c r="H90" s="80"/>
      <c r="I90" s="80"/>
      <c r="J90" s="80"/>
      <c r="K90" s="80"/>
      <c r="L90" s="80"/>
      <c r="M90" s="80"/>
      <c r="N90" s="20"/>
      <c r="O90" s="3"/>
    </row>
    <row r="91" spans="1:64" ht="12.75">
      <c r="A91" s="32" t="s">
        <v>41</v>
      </c>
      <c r="B91" s="10" t="s">
        <v>310</v>
      </c>
      <c r="C91" s="10" t="s">
        <v>350</v>
      </c>
      <c r="D91" s="113" t="s">
        <v>533</v>
      </c>
      <c r="E91" s="128"/>
      <c r="F91" s="10" t="s">
        <v>805</v>
      </c>
      <c r="G91" s="23">
        <v>3600</v>
      </c>
      <c r="H91" s="164"/>
      <c r="I91" s="23">
        <f>G91*AO91</f>
        <v>0</v>
      </c>
      <c r="J91" s="23">
        <f>G91*AP91</f>
        <v>0</v>
      </c>
      <c r="K91" s="23">
        <f>G91*H91</f>
        <v>0</v>
      </c>
      <c r="L91" s="23">
        <v>0</v>
      </c>
      <c r="M91" s="23">
        <f>G91*L91</f>
        <v>0</v>
      </c>
      <c r="N91" s="79" t="s">
        <v>832</v>
      </c>
      <c r="O91" s="3"/>
      <c r="Z91" s="23">
        <f>IF(AQ91="5",BJ91,0)</f>
        <v>0</v>
      </c>
      <c r="AB91" s="23">
        <f>IF(AQ91="1",BH91,0)</f>
        <v>0</v>
      </c>
      <c r="AC91" s="23">
        <f>IF(AQ91="1",BI91,0)</f>
        <v>0</v>
      </c>
      <c r="AD91" s="23">
        <f>IF(AQ91="7",BH91,0)</f>
        <v>0</v>
      </c>
      <c r="AE91" s="23">
        <f>IF(AQ91="7",BI91,0)</f>
        <v>0</v>
      </c>
      <c r="AF91" s="23">
        <f>IF(AQ91="2",BH91,0)</f>
        <v>0</v>
      </c>
      <c r="AG91" s="23">
        <f>IF(AQ91="2",BI91,0)</f>
        <v>0</v>
      </c>
      <c r="AH91" s="23">
        <f>IF(AQ91="0",BJ91,0)</f>
        <v>0</v>
      </c>
      <c r="AI91" s="17" t="s">
        <v>310</v>
      </c>
      <c r="AJ91" s="13">
        <f>IF(AN91=0,K91,0)</f>
        <v>0</v>
      </c>
      <c r="AK91" s="13">
        <f>IF(AN91=15,K91,0)</f>
        <v>0</v>
      </c>
      <c r="AL91" s="13">
        <f>IF(AN91=21,K91,0)</f>
        <v>0</v>
      </c>
      <c r="AN91" s="23">
        <v>21</v>
      </c>
      <c r="AO91" s="23">
        <f>H91*0</f>
        <v>0</v>
      </c>
      <c r="AP91" s="23">
        <f>H91*(1-0)</f>
        <v>0</v>
      </c>
      <c r="AQ91" s="24" t="s">
        <v>7</v>
      </c>
      <c r="AV91" s="23">
        <f>AW91+AX91</f>
        <v>0</v>
      </c>
      <c r="AW91" s="23">
        <f>G91*AO91</f>
        <v>0</v>
      </c>
      <c r="AX91" s="23">
        <f>G91*AP91</f>
        <v>0</v>
      </c>
      <c r="AY91" s="26" t="s">
        <v>854</v>
      </c>
      <c r="AZ91" s="26" t="s">
        <v>875</v>
      </c>
      <c r="BA91" s="17" t="s">
        <v>899</v>
      </c>
      <c r="BC91" s="23">
        <f>AW91+AX91</f>
        <v>0</v>
      </c>
      <c r="BD91" s="23">
        <f>H91/(100-BE91)*100</f>
        <v>0</v>
      </c>
      <c r="BE91" s="23">
        <v>0</v>
      </c>
      <c r="BF91" s="23">
        <f>M91</f>
        <v>0</v>
      </c>
      <c r="BH91" s="13">
        <f>G91*AO91</f>
        <v>0</v>
      </c>
      <c r="BI91" s="13">
        <f>G91*AP91</f>
        <v>0</v>
      </c>
      <c r="BJ91" s="13">
        <f>G91*H91</f>
        <v>0</v>
      </c>
      <c r="BK91" s="13" t="s">
        <v>909</v>
      </c>
      <c r="BL91" s="23">
        <v>91</v>
      </c>
    </row>
    <row r="92" spans="1:15" ht="12.75">
      <c r="A92" s="3"/>
      <c r="B92" s="80"/>
      <c r="C92" s="80"/>
      <c r="D92" s="81" t="s">
        <v>534</v>
      </c>
      <c r="E92" s="81"/>
      <c r="F92" s="80"/>
      <c r="G92" s="82">
        <v>3600</v>
      </c>
      <c r="H92" s="80"/>
      <c r="I92" s="80"/>
      <c r="J92" s="80"/>
      <c r="K92" s="80"/>
      <c r="L92" s="80"/>
      <c r="M92" s="80"/>
      <c r="N92" s="20"/>
      <c r="O92" s="3"/>
    </row>
    <row r="93" spans="1:64" ht="12.75">
      <c r="A93" s="32" t="s">
        <v>42</v>
      </c>
      <c r="B93" s="10" t="s">
        <v>310</v>
      </c>
      <c r="C93" s="10" t="s">
        <v>351</v>
      </c>
      <c r="D93" s="113" t="s">
        <v>535</v>
      </c>
      <c r="E93" s="128"/>
      <c r="F93" s="10" t="s">
        <v>806</v>
      </c>
      <c r="G93" s="23">
        <v>60</v>
      </c>
      <c r="H93" s="164"/>
      <c r="I93" s="23">
        <f>G93*AO93</f>
        <v>0</v>
      </c>
      <c r="J93" s="23">
        <f>G93*AP93</f>
        <v>0</v>
      </c>
      <c r="K93" s="23">
        <f>G93*H93</f>
        <v>0</v>
      </c>
      <c r="L93" s="23">
        <v>0.066</v>
      </c>
      <c r="M93" s="23">
        <f>G93*L93</f>
        <v>3.96</v>
      </c>
      <c r="N93" s="79" t="s">
        <v>832</v>
      </c>
      <c r="O93" s="3"/>
      <c r="Z93" s="23">
        <f>IF(AQ93="5",BJ93,0)</f>
        <v>0</v>
      </c>
      <c r="AB93" s="23">
        <f>IF(AQ93="1",BH93,0)</f>
        <v>0</v>
      </c>
      <c r="AC93" s="23">
        <f>IF(AQ93="1",BI93,0)</f>
        <v>0</v>
      </c>
      <c r="AD93" s="23">
        <f>IF(AQ93="7",BH93,0)</f>
        <v>0</v>
      </c>
      <c r="AE93" s="23">
        <f>IF(AQ93="7",BI93,0)</f>
        <v>0</v>
      </c>
      <c r="AF93" s="23">
        <f>IF(AQ93="2",BH93,0)</f>
        <v>0</v>
      </c>
      <c r="AG93" s="23">
        <f>IF(AQ93="2",BI93,0)</f>
        <v>0</v>
      </c>
      <c r="AH93" s="23">
        <f>IF(AQ93="0",BJ93,0)</f>
        <v>0</v>
      </c>
      <c r="AI93" s="17" t="s">
        <v>310</v>
      </c>
      <c r="AJ93" s="13">
        <f>IF(AN93=0,K93,0)</f>
        <v>0</v>
      </c>
      <c r="AK93" s="13">
        <f>IF(AN93=15,K93,0)</f>
        <v>0</v>
      </c>
      <c r="AL93" s="13">
        <f>IF(AN93=21,K93,0)</f>
        <v>0</v>
      </c>
      <c r="AN93" s="23">
        <v>21</v>
      </c>
      <c r="AO93" s="23">
        <f>H93*0</f>
        <v>0</v>
      </c>
      <c r="AP93" s="23">
        <f>H93*(1-0)</f>
        <v>0</v>
      </c>
      <c r="AQ93" s="24" t="s">
        <v>7</v>
      </c>
      <c r="AV93" s="23">
        <f>AW93+AX93</f>
        <v>0</v>
      </c>
      <c r="AW93" s="23">
        <f>G93*AO93</f>
        <v>0</v>
      </c>
      <c r="AX93" s="23">
        <f>G93*AP93</f>
        <v>0</v>
      </c>
      <c r="AY93" s="26" t="s">
        <v>854</v>
      </c>
      <c r="AZ93" s="26" t="s">
        <v>875</v>
      </c>
      <c r="BA93" s="17" t="s">
        <v>899</v>
      </c>
      <c r="BC93" s="23">
        <f>AW93+AX93</f>
        <v>0</v>
      </c>
      <c r="BD93" s="23">
        <f>H93/(100-BE93)*100</f>
        <v>0</v>
      </c>
      <c r="BE93" s="23">
        <v>0</v>
      </c>
      <c r="BF93" s="23">
        <f>M93</f>
        <v>3.96</v>
      </c>
      <c r="BH93" s="13">
        <f>G93*AO93</f>
        <v>0</v>
      </c>
      <c r="BI93" s="13">
        <f>G93*AP93</f>
        <v>0</v>
      </c>
      <c r="BJ93" s="13">
        <f>G93*H93</f>
        <v>0</v>
      </c>
      <c r="BK93" s="13" t="s">
        <v>909</v>
      </c>
      <c r="BL93" s="23">
        <v>91</v>
      </c>
    </row>
    <row r="94" spans="1:64" ht="12.75">
      <c r="A94" s="32" t="s">
        <v>43</v>
      </c>
      <c r="B94" s="10" t="s">
        <v>310</v>
      </c>
      <c r="C94" s="10" t="s">
        <v>352</v>
      </c>
      <c r="D94" s="113" t="s">
        <v>536</v>
      </c>
      <c r="E94" s="128"/>
      <c r="F94" s="10" t="s">
        <v>806</v>
      </c>
      <c r="G94" s="23">
        <v>60</v>
      </c>
      <c r="H94" s="164"/>
      <c r="I94" s="23">
        <f>G94*AO94</f>
        <v>0</v>
      </c>
      <c r="J94" s="23">
        <f>G94*AP94</f>
        <v>0</v>
      </c>
      <c r="K94" s="23">
        <f>G94*H94</f>
        <v>0</v>
      </c>
      <c r="L94" s="23">
        <v>0.066</v>
      </c>
      <c r="M94" s="23">
        <f>G94*L94</f>
        <v>3.96</v>
      </c>
      <c r="N94" s="79" t="s">
        <v>832</v>
      </c>
      <c r="O94" s="3"/>
      <c r="Z94" s="23">
        <f>IF(AQ94="5",BJ94,0)</f>
        <v>0</v>
      </c>
      <c r="AB94" s="23">
        <f>IF(AQ94="1",BH94,0)</f>
        <v>0</v>
      </c>
      <c r="AC94" s="23">
        <f>IF(AQ94="1",BI94,0)</f>
        <v>0</v>
      </c>
      <c r="AD94" s="23">
        <f>IF(AQ94="7",BH94,0)</f>
        <v>0</v>
      </c>
      <c r="AE94" s="23">
        <f>IF(AQ94="7",BI94,0)</f>
        <v>0</v>
      </c>
      <c r="AF94" s="23">
        <f>IF(AQ94="2",BH94,0)</f>
        <v>0</v>
      </c>
      <c r="AG94" s="23">
        <f>IF(AQ94="2",BI94,0)</f>
        <v>0</v>
      </c>
      <c r="AH94" s="23">
        <f>IF(AQ94="0",BJ94,0)</f>
        <v>0</v>
      </c>
      <c r="AI94" s="17" t="s">
        <v>310</v>
      </c>
      <c r="AJ94" s="13">
        <f>IF(AN94=0,K94,0)</f>
        <v>0</v>
      </c>
      <c r="AK94" s="13">
        <f>IF(AN94=15,K94,0)</f>
        <v>0</v>
      </c>
      <c r="AL94" s="13">
        <f>IF(AN94=21,K94,0)</f>
        <v>0</v>
      </c>
      <c r="AN94" s="23">
        <v>21</v>
      </c>
      <c r="AO94" s="23">
        <f>H94*0</f>
        <v>0</v>
      </c>
      <c r="AP94" s="23">
        <f>H94*(1-0)</f>
        <v>0</v>
      </c>
      <c r="AQ94" s="24" t="s">
        <v>7</v>
      </c>
      <c r="AV94" s="23">
        <f>AW94+AX94</f>
        <v>0</v>
      </c>
      <c r="AW94" s="23">
        <f>G94*AO94</f>
        <v>0</v>
      </c>
      <c r="AX94" s="23">
        <f>G94*AP94</f>
        <v>0</v>
      </c>
      <c r="AY94" s="26" t="s">
        <v>854</v>
      </c>
      <c r="AZ94" s="26" t="s">
        <v>875</v>
      </c>
      <c r="BA94" s="17" t="s">
        <v>899</v>
      </c>
      <c r="BC94" s="23">
        <f>AW94+AX94</f>
        <v>0</v>
      </c>
      <c r="BD94" s="23">
        <f>H94/(100-BE94)*100</f>
        <v>0</v>
      </c>
      <c r="BE94" s="23">
        <v>0</v>
      </c>
      <c r="BF94" s="23">
        <f>M94</f>
        <v>3.96</v>
      </c>
      <c r="BH94" s="13">
        <f>G94*AO94</f>
        <v>0</v>
      </c>
      <c r="BI94" s="13">
        <f>G94*AP94</f>
        <v>0</v>
      </c>
      <c r="BJ94" s="13">
        <f>G94*H94</f>
        <v>0</v>
      </c>
      <c r="BK94" s="13" t="s">
        <v>909</v>
      </c>
      <c r="BL94" s="23">
        <v>91</v>
      </c>
    </row>
    <row r="95" spans="1:64" ht="12.75">
      <c r="A95" s="32" t="s">
        <v>44</v>
      </c>
      <c r="B95" s="10" t="s">
        <v>310</v>
      </c>
      <c r="C95" s="10" t="s">
        <v>353</v>
      </c>
      <c r="D95" s="113" t="s">
        <v>537</v>
      </c>
      <c r="E95" s="128"/>
      <c r="F95" s="10" t="s">
        <v>802</v>
      </c>
      <c r="G95" s="23">
        <v>58</v>
      </c>
      <c r="H95" s="164"/>
      <c r="I95" s="23">
        <f>G95*AO95</f>
        <v>0</v>
      </c>
      <c r="J95" s="23">
        <f>G95*AP95</f>
        <v>0</v>
      </c>
      <c r="K95" s="23">
        <f>G95*H95</f>
        <v>0</v>
      </c>
      <c r="L95" s="23">
        <v>0</v>
      </c>
      <c r="M95" s="23">
        <f>G95*L95</f>
        <v>0</v>
      </c>
      <c r="N95" s="79" t="s">
        <v>832</v>
      </c>
      <c r="O95" s="3"/>
      <c r="Z95" s="23">
        <f>IF(AQ95="5",BJ95,0)</f>
        <v>0</v>
      </c>
      <c r="AB95" s="23">
        <f>IF(AQ95="1",BH95,0)</f>
        <v>0</v>
      </c>
      <c r="AC95" s="23">
        <f>IF(AQ95="1",BI95,0)</f>
        <v>0</v>
      </c>
      <c r="AD95" s="23">
        <f>IF(AQ95="7",BH95,0)</f>
        <v>0</v>
      </c>
      <c r="AE95" s="23">
        <f>IF(AQ95="7",BI95,0)</f>
        <v>0</v>
      </c>
      <c r="AF95" s="23">
        <f>IF(AQ95="2",BH95,0)</f>
        <v>0</v>
      </c>
      <c r="AG95" s="23">
        <f>IF(AQ95="2",BI95,0)</f>
        <v>0</v>
      </c>
      <c r="AH95" s="23">
        <f>IF(AQ95="0",BJ95,0)</f>
        <v>0</v>
      </c>
      <c r="AI95" s="17" t="s">
        <v>310</v>
      </c>
      <c r="AJ95" s="13">
        <f>IF(AN95=0,K95,0)</f>
        <v>0</v>
      </c>
      <c r="AK95" s="13">
        <f>IF(AN95=15,K95,0)</f>
        <v>0</v>
      </c>
      <c r="AL95" s="13">
        <f>IF(AN95=21,K95,0)</f>
        <v>0</v>
      </c>
      <c r="AN95" s="23">
        <v>21</v>
      </c>
      <c r="AO95" s="23">
        <f>H95*0</f>
        <v>0</v>
      </c>
      <c r="AP95" s="23">
        <f>H95*(1-0)</f>
        <v>0</v>
      </c>
      <c r="AQ95" s="24" t="s">
        <v>7</v>
      </c>
      <c r="AV95" s="23">
        <f>AW95+AX95</f>
        <v>0</v>
      </c>
      <c r="AW95" s="23">
        <f>G95*AO95</f>
        <v>0</v>
      </c>
      <c r="AX95" s="23">
        <f>G95*AP95</f>
        <v>0</v>
      </c>
      <c r="AY95" s="26" t="s">
        <v>854</v>
      </c>
      <c r="AZ95" s="26" t="s">
        <v>875</v>
      </c>
      <c r="BA95" s="17" t="s">
        <v>899</v>
      </c>
      <c r="BC95" s="23">
        <f>AW95+AX95</f>
        <v>0</v>
      </c>
      <c r="BD95" s="23">
        <f>H95/(100-BE95)*100</f>
        <v>0</v>
      </c>
      <c r="BE95" s="23">
        <v>0</v>
      </c>
      <c r="BF95" s="23">
        <f>M95</f>
        <v>0</v>
      </c>
      <c r="BH95" s="13">
        <f>G95*AO95</f>
        <v>0</v>
      </c>
      <c r="BI95" s="13">
        <f>G95*AP95</f>
        <v>0</v>
      </c>
      <c r="BJ95" s="13">
        <f>G95*H95</f>
        <v>0</v>
      </c>
      <c r="BK95" s="13" t="s">
        <v>909</v>
      </c>
      <c r="BL95" s="23">
        <v>91</v>
      </c>
    </row>
    <row r="96" spans="1:64" ht="12.75">
      <c r="A96" s="32" t="s">
        <v>45</v>
      </c>
      <c r="B96" s="10" t="s">
        <v>310</v>
      </c>
      <c r="C96" s="10" t="s">
        <v>354</v>
      </c>
      <c r="D96" s="113" t="s">
        <v>538</v>
      </c>
      <c r="E96" s="128"/>
      <c r="F96" s="10" t="s">
        <v>804</v>
      </c>
      <c r="G96" s="23">
        <v>5</v>
      </c>
      <c r="H96" s="164"/>
      <c r="I96" s="23">
        <f>G96*AO96</f>
        <v>0</v>
      </c>
      <c r="J96" s="23">
        <f>G96*AP96</f>
        <v>0</v>
      </c>
      <c r="K96" s="23">
        <f>G96*H96</f>
        <v>0</v>
      </c>
      <c r="L96" s="23">
        <v>0.25</v>
      </c>
      <c r="M96" s="23">
        <f>G96*L96</f>
        <v>1.25</v>
      </c>
      <c r="N96" s="79" t="s">
        <v>832</v>
      </c>
      <c r="O96" s="3"/>
      <c r="Z96" s="23">
        <f>IF(AQ96="5",BJ96,0)</f>
        <v>0</v>
      </c>
      <c r="AB96" s="23">
        <f>IF(AQ96="1",BH96,0)</f>
        <v>0</v>
      </c>
      <c r="AC96" s="23">
        <f>IF(AQ96="1",BI96,0)</f>
        <v>0</v>
      </c>
      <c r="AD96" s="23">
        <f>IF(AQ96="7",BH96,0)</f>
        <v>0</v>
      </c>
      <c r="AE96" s="23">
        <f>IF(AQ96="7",BI96,0)</f>
        <v>0</v>
      </c>
      <c r="AF96" s="23">
        <f>IF(AQ96="2",BH96,0)</f>
        <v>0</v>
      </c>
      <c r="AG96" s="23">
        <f>IF(AQ96="2",BI96,0)</f>
        <v>0</v>
      </c>
      <c r="AH96" s="23">
        <f>IF(AQ96="0",BJ96,0)</f>
        <v>0</v>
      </c>
      <c r="AI96" s="17" t="s">
        <v>310</v>
      </c>
      <c r="AJ96" s="13">
        <f>IF(AN96=0,K96,0)</f>
        <v>0</v>
      </c>
      <c r="AK96" s="13">
        <f>IF(AN96=15,K96,0)</f>
        <v>0</v>
      </c>
      <c r="AL96" s="13">
        <f>IF(AN96=21,K96,0)</f>
        <v>0</v>
      </c>
      <c r="AN96" s="23">
        <v>21</v>
      </c>
      <c r="AO96" s="23">
        <f>H96*0.497866473149492</f>
        <v>0</v>
      </c>
      <c r="AP96" s="23">
        <f>H96*(1-0.497866473149492)</f>
        <v>0</v>
      </c>
      <c r="AQ96" s="24" t="s">
        <v>7</v>
      </c>
      <c r="AV96" s="23">
        <f>AW96+AX96</f>
        <v>0</v>
      </c>
      <c r="AW96" s="23">
        <f>G96*AO96</f>
        <v>0</v>
      </c>
      <c r="AX96" s="23">
        <f>G96*AP96</f>
        <v>0</v>
      </c>
      <c r="AY96" s="26" t="s">
        <v>854</v>
      </c>
      <c r="AZ96" s="26" t="s">
        <v>875</v>
      </c>
      <c r="BA96" s="17" t="s">
        <v>899</v>
      </c>
      <c r="BC96" s="23">
        <f>AW96+AX96</f>
        <v>0</v>
      </c>
      <c r="BD96" s="23">
        <f>H96/(100-BE96)*100</f>
        <v>0</v>
      </c>
      <c r="BE96" s="23">
        <v>0</v>
      </c>
      <c r="BF96" s="23">
        <f>M96</f>
        <v>1.25</v>
      </c>
      <c r="BH96" s="13">
        <f>G96*AO96</f>
        <v>0</v>
      </c>
      <c r="BI96" s="13">
        <f>G96*AP96</f>
        <v>0</v>
      </c>
      <c r="BJ96" s="13">
        <f>G96*H96</f>
        <v>0</v>
      </c>
      <c r="BK96" s="13" t="s">
        <v>909</v>
      </c>
      <c r="BL96" s="23">
        <v>91</v>
      </c>
    </row>
    <row r="97" spans="1:15" ht="12.75">
      <c r="A97" s="3"/>
      <c r="B97" s="80"/>
      <c r="C97" s="80"/>
      <c r="D97" s="81" t="s">
        <v>11</v>
      </c>
      <c r="E97" s="81"/>
      <c r="F97" s="80"/>
      <c r="G97" s="82">
        <v>5</v>
      </c>
      <c r="H97" s="80"/>
      <c r="I97" s="80"/>
      <c r="J97" s="80"/>
      <c r="K97" s="80"/>
      <c r="L97" s="80"/>
      <c r="M97" s="80"/>
      <c r="N97" s="20"/>
      <c r="O97" s="3"/>
    </row>
    <row r="98" spans="1:64" ht="12.75">
      <c r="A98" s="32" t="s">
        <v>46</v>
      </c>
      <c r="B98" s="10" t="s">
        <v>310</v>
      </c>
      <c r="C98" s="10" t="s">
        <v>355</v>
      </c>
      <c r="D98" s="113" t="s">
        <v>539</v>
      </c>
      <c r="E98" s="130"/>
      <c r="F98" s="10" t="s">
        <v>804</v>
      </c>
      <c r="G98" s="23">
        <v>5</v>
      </c>
      <c r="H98" s="164"/>
      <c r="I98" s="23">
        <f aca="true" t="shared" si="0" ref="I98:I108">G98*AO98</f>
        <v>0</v>
      </c>
      <c r="J98" s="23">
        <f aca="true" t="shared" si="1" ref="J98:J108">G98*AP98</f>
        <v>0</v>
      </c>
      <c r="K98" s="23">
        <f aca="true" t="shared" si="2" ref="K98:K108">G98*H98</f>
        <v>0</v>
      </c>
      <c r="L98" s="23">
        <v>0.018</v>
      </c>
      <c r="M98" s="23">
        <f aca="true" t="shared" si="3" ref="M98:M108">G98*L98</f>
        <v>0.09</v>
      </c>
      <c r="N98" s="79" t="s">
        <v>832</v>
      </c>
      <c r="O98" s="3"/>
      <c r="Z98" s="23">
        <f aca="true" t="shared" si="4" ref="Z98:Z108">IF(AQ98="5",BJ98,0)</f>
        <v>0</v>
      </c>
      <c r="AB98" s="23">
        <f aca="true" t="shared" si="5" ref="AB98:AB108">IF(AQ98="1",BH98,0)</f>
        <v>0</v>
      </c>
      <c r="AC98" s="23">
        <f aca="true" t="shared" si="6" ref="AC98:AC108">IF(AQ98="1",BI98,0)</f>
        <v>0</v>
      </c>
      <c r="AD98" s="23">
        <f aca="true" t="shared" si="7" ref="AD98:AD108">IF(AQ98="7",BH98,0)</f>
        <v>0</v>
      </c>
      <c r="AE98" s="23">
        <f aca="true" t="shared" si="8" ref="AE98:AE108">IF(AQ98="7",BI98,0)</f>
        <v>0</v>
      </c>
      <c r="AF98" s="23">
        <f aca="true" t="shared" si="9" ref="AF98:AF108">IF(AQ98="2",BH98,0)</f>
        <v>0</v>
      </c>
      <c r="AG98" s="23">
        <f aca="true" t="shared" si="10" ref="AG98:AG108">IF(AQ98="2",BI98,0)</f>
        <v>0</v>
      </c>
      <c r="AH98" s="23">
        <f aca="true" t="shared" si="11" ref="AH98:AH108">IF(AQ98="0",BJ98,0)</f>
        <v>0</v>
      </c>
      <c r="AI98" s="17" t="s">
        <v>310</v>
      </c>
      <c r="AJ98" s="14">
        <f aca="true" t="shared" si="12" ref="AJ98:AJ108">IF(AN98=0,K98,0)</f>
        <v>0</v>
      </c>
      <c r="AK98" s="14">
        <f aca="true" t="shared" si="13" ref="AK98:AK108">IF(AN98=15,K98,0)</f>
        <v>0</v>
      </c>
      <c r="AL98" s="14">
        <f aca="true" t="shared" si="14" ref="AL98:AL108">IF(AN98=21,K98,0)</f>
        <v>0</v>
      </c>
      <c r="AN98" s="23">
        <v>21</v>
      </c>
      <c r="AO98" s="23">
        <f aca="true" t="shared" si="15" ref="AO98:AO108">H98*1</f>
        <v>0</v>
      </c>
      <c r="AP98" s="23">
        <f aca="true" t="shared" si="16" ref="AP98:AP108">H98*(1-1)</f>
        <v>0</v>
      </c>
      <c r="AQ98" s="25" t="s">
        <v>7</v>
      </c>
      <c r="AV98" s="23">
        <f aca="true" t="shared" si="17" ref="AV98:AV108">AW98+AX98</f>
        <v>0</v>
      </c>
      <c r="AW98" s="23">
        <f aca="true" t="shared" si="18" ref="AW98:AW108">G98*AO98</f>
        <v>0</v>
      </c>
      <c r="AX98" s="23">
        <f aca="true" t="shared" si="19" ref="AX98:AX108">G98*AP98</f>
        <v>0</v>
      </c>
      <c r="AY98" s="26" t="s">
        <v>854</v>
      </c>
      <c r="AZ98" s="26" t="s">
        <v>875</v>
      </c>
      <c r="BA98" s="17" t="s">
        <v>899</v>
      </c>
      <c r="BC98" s="23">
        <f aca="true" t="shared" si="20" ref="BC98:BC108">AW98+AX98</f>
        <v>0</v>
      </c>
      <c r="BD98" s="23">
        <f aca="true" t="shared" si="21" ref="BD98:BD108">H98/(100-BE98)*100</f>
        <v>0</v>
      </c>
      <c r="BE98" s="23">
        <v>0</v>
      </c>
      <c r="BF98" s="23">
        <f aca="true" t="shared" si="22" ref="BF98:BF108">M98</f>
        <v>0.09</v>
      </c>
      <c r="BH98" s="14">
        <f aca="true" t="shared" si="23" ref="BH98:BH108">G98*AO98</f>
        <v>0</v>
      </c>
      <c r="BI98" s="14">
        <f aca="true" t="shared" si="24" ref="BI98:BI108">G98*AP98</f>
        <v>0</v>
      </c>
      <c r="BJ98" s="14">
        <f aca="true" t="shared" si="25" ref="BJ98:BJ108">G98*H98</f>
        <v>0</v>
      </c>
      <c r="BK98" s="14" t="s">
        <v>910</v>
      </c>
      <c r="BL98" s="23">
        <v>91</v>
      </c>
    </row>
    <row r="99" spans="1:64" ht="12.75">
      <c r="A99" s="32" t="s">
        <v>47</v>
      </c>
      <c r="B99" s="10" t="s">
        <v>310</v>
      </c>
      <c r="C99" s="10" t="s">
        <v>356</v>
      </c>
      <c r="D99" s="113" t="s">
        <v>540</v>
      </c>
      <c r="E99" s="130"/>
      <c r="F99" s="10" t="s">
        <v>804</v>
      </c>
      <c r="G99" s="23">
        <v>5</v>
      </c>
      <c r="H99" s="164"/>
      <c r="I99" s="23">
        <f t="shared" si="0"/>
        <v>0</v>
      </c>
      <c r="J99" s="23">
        <f t="shared" si="1"/>
        <v>0</v>
      </c>
      <c r="K99" s="23">
        <f t="shared" si="2"/>
        <v>0</v>
      </c>
      <c r="L99" s="23">
        <v>0</v>
      </c>
      <c r="M99" s="23">
        <f t="shared" si="3"/>
        <v>0</v>
      </c>
      <c r="N99" s="79" t="s">
        <v>832</v>
      </c>
      <c r="O99" s="3"/>
      <c r="Z99" s="23">
        <f t="shared" si="4"/>
        <v>0</v>
      </c>
      <c r="AB99" s="23">
        <f t="shared" si="5"/>
        <v>0</v>
      </c>
      <c r="AC99" s="23">
        <f t="shared" si="6"/>
        <v>0</v>
      </c>
      <c r="AD99" s="23">
        <f t="shared" si="7"/>
        <v>0</v>
      </c>
      <c r="AE99" s="23">
        <f t="shared" si="8"/>
        <v>0</v>
      </c>
      <c r="AF99" s="23">
        <f t="shared" si="9"/>
        <v>0</v>
      </c>
      <c r="AG99" s="23">
        <f t="shared" si="10"/>
        <v>0</v>
      </c>
      <c r="AH99" s="23">
        <f t="shared" si="11"/>
        <v>0</v>
      </c>
      <c r="AI99" s="17" t="s">
        <v>310</v>
      </c>
      <c r="AJ99" s="14">
        <f t="shared" si="12"/>
        <v>0</v>
      </c>
      <c r="AK99" s="14">
        <f t="shared" si="13"/>
        <v>0</v>
      </c>
      <c r="AL99" s="14">
        <f t="shared" si="14"/>
        <v>0</v>
      </c>
      <c r="AN99" s="23">
        <v>21</v>
      </c>
      <c r="AO99" s="23">
        <f t="shared" si="15"/>
        <v>0</v>
      </c>
      <c r="AP99" s="23">
        <f t="shared" si="16"/>
        <v>0</v>
      </c>
      <c r="AQ99" s="25" t="s">
        <v>7</v>
      </c>
      <c r="AV99" s="23">
        <f t="shared" si="17"/>
        <v>0</v>
      </c>
      <c r="AW99" s="23">
        <f t="shared" si="18"/>
        <v>0</v>
      </c>
      <c r="AX99" s="23">
        <f t="shared" si="19"/>
        <v>0</v>
      </c>
      <c r="AY99" s="26" t="s">
        <v>854</v>
      </c>
      <c r="AZ99" s="26" t="s">
        <v>875</v>
      </c>
      <c r="BA99" s="17" t="s">
        <v>899</v>
      </c>
      <c r="BC99" s="23">
        <f t="shared" si="20"/>
        <v>0</v>
      </c>
      <c r="BD99" s="23">
        <f t="shared" si="21"/>
        <v>0</v>
      </c>
      <c r="BE99" s="23">
        <v>0</v>
      </c>
      <c r="BF99" s="23">
        <f t="shared" si="22"/>
        <v>0</v>
      </c>
      <c r="BH99" s="14">
        <f t="shared" si="23"/>
        <v>0</v>
      </c>
      <c r="BI99" s="14">
        <f t="shared" si="24"/>
        <v>0</v>
      </c>
      <c r="BJ99" s="14">
        <f t="shared" si="25"/>
        <v>0</v>
      </c>
      <c r="BK99" s="14" t="s">
        <v>910</v>
      </c>
      <c r="BL99" s="23">
        <v>91</v>
      </c>
    </row>
    <row r="100" spans="1:64" ht="12.75">
      <c r="A100" s="32" t="s">
        <v>48</v>
      </c>
      <c r="B100" s="10" t="s">
        <v>310</v>
      </c>
      <c r="C100" s="10" t="s">
        <v>357</v>
      </c>
      <c r="D100" s="113" t="s">
        <v>541</v>
      </c>
      <c r="E100" s="130"/>
      <c r="F100" s="10" t="s">
        <v>804</v>
      </c>
      <c r="G100" s="23">
        <v>1</v>
      </c>
      <c r="H100" s="164"/>
      <c r="I100" s="23">
        <f t="shared" si="0"/>
        <v>0</v>
      </c>
      <c r="J100" s="23">
        <f t="shared" si="1"/>
        <v>0</v>
      </c>
      <c r="K100" s="23">
        <f t="shared" si="2"/>
        <v>0</v>
      </c>
      <c r="L100" s="23">
        <v>0.003</v>
      </c>
      <c r="M100" s="23">
        <f t="shared" si="3"/>
        <v>0.003</v>
      </c>
      <c r="N100" s="79" t="s">
        <v>832</v>
      </c>
      <c r="O100" s="3"/>
      <c r="Z100" s="23">
        <f t="shared" si="4"/>
        <v>0</v>
      </c>
      <c r="AB100" s="23">
        <f t="shared" si="5"/>
        <v>0</v>
      </c>
      <c r="AC100" s="23">
        <f t="shared" si="6"/>
        <v>0</v>
      </c>
      <c r="AD100" s="23">
        <f t="shared" si="7"/>
        <v>0</v>
      </c>
      <c r="AE100" s="23">
        <f t="shared" si="8"/>
        <v>0</v>
      </c>
      <c r="AF100" s="23">
        <f t="shared" si="9"/>
        <v>0</v>
      </c>
      <c r="AG100" s="23">
        <f t="shared" si="10"/>
        <v>0</v>
      </c>
      <c r="AH100" s="23">
        <f t="shared" si="11"/>
        <v>0</v>
      </c>
      <c r="AI100" s="17" t="s">
        <v>310</v>
      </c>
      <c r="AJ100" s="14">
        <f t="shared" si="12"/>
        <v>0</v>
      </c>
      <c r="AK100" s="14">
        <f t="shared" si="13"/>
        <v>0</v>
      </c>
      <c r="AL100" s="14">
        <f t="shared" si="14"/>
        <v>0</v>
      </c>
      <c r="AN100" s="23">
        <v>21</v>
      </c>
      <c r="AO100" s="23">
        <f t="shared" si="15"/>
        <v>0</v>
      </c>
      <c r="AP100" s="23">
        <f t="shared" si="16"/>
        <v>0</v>
      </c>
      <c r="AQ100" s="25" t="s">
        <v>7</v>
      </c>
      <c r="AV100" s="23">
        <f t="shared" si="17"/>
        <v>0</v>
      </c>
      <c r="AW100" s="23">
        <f t="shared" si="18"/>
        <v>0</v>
      </c>
      <c r="AX100" s="23">
        <f t="shared" si="19"/>
        <v>0</v>
      </c>
      <c r="AY100" s="26" t="s">
        <v>854</v>
      </c>
      <c r="AZ100" s="26" t="s">
        <v>875</v>
      </c>
      <c r="BA100" s="17" t="s">
        <v>899</v>
      </c>
      <c r="BC100" s="23">
        <f t="shared" si="20"/>
        <v>0</v>
      </c>
      <c r="BD100" s="23">
        <f t="shared" si="21"/>
        <v>0</v>
      </c>
      <c r="BE100" s="23">
        <v>0</v>
      </c>
      <c r="BF100" s="23">
        <f t="shared" si="22"/>
        <v>0.003</v>
      </c>
      <c r="BH100" s="14">
        <f t="shared" si="23"/>
        <v>0</v>
      </c>
      <c r="BI100" s="14">
        <f t="shared" si="24"/>
        <v>0</v>
      </c>
      <c r="BJ100" s="14">
        <f t="shared" si="25"/>
        <v>0</v>
      </c>
      <c r="BK100" s="14" t="s">
        <v>910</v>
      </c>
      <c r="BL100" s="23">
        <v>91</v>
      </c>
    </row>
    <row r="101" spans="1:64" ht="12.75">
      <c r="A101" s="32" t="s">
        <v>49</v>
      </c>
      <c r="B101" s="10" t="s">
        <v>310</v>
      </c>
      <c r="C101" s="10" t="s">
        <v>358</v>
      </c>
      <c r="D101" s="113" t="s">
        <v>542</v>
      </c>
      <c r="E101" s="130"/>
      <c r="F101" s="10" t="s">
        <v>804</v>
      </c>
      <c r="G101" s="23">
        <v>1</v>
      </c>
      <c r="H101" s="164"/>
      <c r="I101" s="23">
        <f t="shared" si="0"/>
        <v>0</v>
      </c>
      <c r="J101" s="23">
        <f t="shared" si="1"/>
        <v>0</v>
      </c>
      <c r="K101" s="23">
        <f t="shared" si="2"/>
        <v>0</v>
      </c>
      <c r="L101" s="23">
        <v>0.0051</v>
      </c>
      <c r="M101" s="23">
        <f t="shared" si="3"/>
        <v>0.0051</v>
      </c>
      <c r="N101" s="79" t="s">
        <v>832</v>
      </c>
      <c r="O101" s="3"/>
      <c r="Z101" s="23">
        <f t="shared" si="4"/>
        <v>0</v>
      </c>
      <c r="AB101" s="23">
        <f t="shared" si="5"/>
        <v>0</v>
      </c>
      <c r="AC101" s="23">
        <f t="shared" si="6"/>
        <v>0</v>
      </c>
      <c r="AD101" s="23">
        <f t="shared" si="7"/>
        <v>0</v>
      </c>
      <c r="AE101" s="23">
        <f t="shared" si="8"/>
        <v>0</v>
      </c>
      <c r="AF101" s="23">
        <f t="shared" si="9"/>
        <v>0</v>
      </c>
      <c r="AG101" s="23">
        <f t="shared" si="10"/>
        <v>0</v>
      </c>
      <c r="AH101" s="23">
        <f t="shared" si="11"/>
        <v>0</v>
      </c>
      <c r="AI101" s="17" t="s">
        <v>310</v>
      </c>
      <c r="AJ101" s="14">
        <f t="shared" si="12"/>
        <v>0</v>
      </c>
      <c r="AK101" s="14">
        <f t="shared" si="13"/>
        <v>0</v>
      </c>
      <c r="AL101" s="14">
        <f t="shared" si="14"/>
        <v>0</v>
      </c>
      <c r="AN101" s="23">
        <v>21</v>
      </c>
      <c r="AO101" s="23">
        <f t="shared" si="15"/>
        <v>0</v>
      </c>
      <c r="AP101" s="23">
        <f t="shared" si="16"/>
        <v>0</v>
      </c>
      <c r="AQ101" s="25" t="s">
        <v>7</v>
      </c>
      <c r="AV101" s="23">
        <f t="shared" si="17"/>
        <v>0</v>
      </c>
      <c r="AW101" s="23">
        <f t="shared" si="18"/>
        <v>0</v>
      </c>
      <c r="AX101" s="23">
        <f t="shared" si="19"/>
        <v>0</v>
      </c>
      <c r="AY101" s="26" t="s">
        <v>854</v>
      </c>
      <c r="AZ101" s="26" t="s">
        <v>875</v>
      </c>
      <c r="BA101" s="17" t="s">
        <v>899</v>
      </c>
      <c r="BC101" s="23">
        <f t="shared" si="20"/>
        <v>0</v>
      </c>
      <c r="BD101" s="23">
        <f t="shared" si="21"/>
        <v>0</v>
      </c>
      <c r="BE101" s="23">
        <v>0</v>
      </c>
      <c r="BF101" s="23">
        <f t="shared" si="22"/>
        <v>0.0051</v>
      </c>
      <c r="BH101" s="14">
        <f t="shared" si="23"/>
        <v>0</v>
      </c>
      <c r="BI101" s="14">
        <f t="shared" si="24"/>
        <v>0</v>
      </c>
      <c r="BJ101" s="14">
        <f t="shared" si="25"/>
        <v>0</v>
      </c>
      <c r="BK101" s="14" t="s">
        <v>910</v>
      </c>
      <c r="BL101" s="23">
        <v>91</v>
      </c>
    </row>
    <row r="102" spans="1:64" ht="12.75">
      <c r="A102" s="32" t="s">
        <v>50</v>
      </c>
      <c r="B102" s="10" t="s">
        <v>310</v>
      </c>
      <c r="C102" s="10" t="s">
        <v>358</v>
      </c>
      <c r="D102" s="113" t="s">
        <v>542</v>
      </c>
      <c r="E102" s="130"/>
      <c r="F102" s="10" t="s">
        <v>804</v>
      </c>
      <c r="G102" s="23">
        <v>1</v>
      </c>
      <c r="H102" s="164"/>
      <c r="I102" s="23">
        <f t="shared" si="0"/>
        <v>0</v>
      </c>
      <c r="J102" s="23">
        <f t="shared" si="1"/>
        <v>0</v>
      </c>
      <c r="K102" s="23">
        <f t="shared" si="2"/>
        <v>0</v>
      </c>
      <c r="L102" s="23">
        <v>0.0051</v>
      </c>
      <c r="M102" s="23">
        <f t="shared" si="3"/>
        <v>0.0051</v>
      </c>
      <c r="N102" s="79" t="s">
        <v>832</v>
      </c>
      <c r="O102" s="3"/>
      <c r="Z102" s="23">
        <f t="shared" si="4"/>
        <v>0</v>
      </c>
      <c r="AB102" s="23">
        <f t="shared" si="5"/>
        <v>0</v>
      </c>
      <c r="AC102" s="23">
        <f t="shared" si="6"/>
        <v>0</v>
      </c>
      <c r="AD102" s="23">
        <f t="shared" si="7"/>
        <v>0</v>
      </c>
      <c r="AE102" s="23">
        <f t="shared" si="8"/>
        <v>0</v>
      </c>
      <c r="AF102" s="23">
        <f t="shared" si="9"/>
        <v>0</v>
      </c>
      <c r="AG102" s="23">
        <f t="shared" si="10"/>
        <v>0</v>
      </c>
      <c r="AH102" s="23">
        <f t="shared" si="11"/>
        <v>0</v>
      </c>
      <c r="AI102" s="17" t="s">
        <v>310</v>
      </c>
      <c r="AJ102" s="14">
        <f t="shared" si="12"/>
        <v>0</v>
      </c>
      <c r="AK102" s="14">
        <f t="shared" si="13"/>
        <v>0</v>
      </c>
      <c r="AL102" s="14">
        <f t="shared" si="14"/>
        <v>0</v>
      </c>
      <c r="AN102" s="23">
        <v>21</v>
      </c>
      <c r="AO102" s="23">
        <f t="shared" si="15"/>
        <v>0</v>
      </c>
      <c r="AP102" s="23">
        <f t="shared" si="16"/>
        <v>0</v>
      </c>
      <c r="AQ102" s="25" t="s">
        <v>7</v>
      </c>
      <c r="AV102" s="23">
        <f t="shared" si="17"/>
        <v>0</v>
      </c>
      <c r="AW102" s="23">
        <f t="shared" si="18"/>
        <v>0</v>
      </c>
      <c r="AX102" s="23">
        <f t="shared" si="19"/>
        <v>0</v>
      </c>
      <c r="AY102" s="26" t="s">
        <v>854</v>
      </c>
      <c r="AZ102" s="26" t="s">
        <v>875</v>
      </c>
      <c r="BA102" s="17" t="s">
        <v>899</v>
      </c>
      <c r="BC102" s="23">
        <f t="shared" si="20"/>
        <v>0</v>
      </c>
      <c r="BD102" s="23">
        <f t="shared" si="21"/>
        <v>0</v>
      </c>
      <c r="BE102" s="23">
        <v>0</v>
      </c>
      <c r="BF102" s="23">
        <f t="shared" si="22"/>
        <v>0.0051</v>
      </c>
      <c r="BH102" s="14">
        <f t="shared" si="23"/>
        <v>0</v>
      </c>
      <c r="BI102" s="14">
        <f t="shared" si="24"/>
        <v>0</v>
      </c>
      <c r="BJ102" s="14">
        <f t="shared" si="25"/>
        <v>0</v>
      </c>
      <c r="BK102" s="14" t="s">
        <v>910</v>
      </c>
      <c r="BL102" s="23">
        <v>91</v>
      </c>
    </row>
    <row r="103" spans="1:64" ht="12.75">
      <c r="A103" s="32" t="s">
        <v>51</v>
      </c>
      <c r="B103" s="10" t="s">
        <v>310</v>
      </c>
      <c r="C103" s="10" t="s">
        <v>359</v>
      </c>
      <c r="D103" s="113" t="s">
        <v>543</v>
      </c>
      <c r="E103" s="130"/>
      <c r="F103" s="10" t="s">
        <v>804</v>
      </c>
      <c r="G103" s="23">
        <v>1</v>
      </c>
      <c r="H103" s="164"/>
      <c r="I103" s="23">
        <f t="shared" si="0"/>
        <v>0</v>
      </c>
      <c r="J103" s="23">
        <f t="shared" si="1"/>
        <v>0</v>
      </c>
      <c r="K103" s="23">
        <f t="shared" si="2"/>
        <v>0</v>
      </c>
      <c r="L103" s="23">
        <v>0.0051</v>
      </c>
      <c r="M103" s="23">
        <f t="shared" si="3"/>
        <v>0.0051</v>
      </c>
      <c r="N103" s="79" t="s">
        <v>832</v>
      </c>
      <c r="O103" s="3"/>
      <c r="Z103" s="23">
        <f t="shared" si="4"/>
        <v>0</v>
      </c>
      <c r="AB103" s="23">
        <f t="shared" si="5"/>
        <v>0</v>
      </c>
      <c r="AC103" s="23">
        <f t="shared" si="6"/>
        <v>0</v>
      </c>
      <c r="AD103" s="23">
        <f t="shared" si="7"/>
        <v>0</v>
      </c>
      <c r="AE103" s="23">
        <f t="shared" si="8"/>
        <v>0</v>
      </c>
      <c r="AF103" s="23">
        <f t="shared" si="9"/>
        <v>0</v>
      </c>
      <c r="AG103" s="23">
        <f t="shared" si="10"/>
        <v>0</v>
      </c>
      <c r="AH103" s="23">
        <f t="shared" si="11"/>
        <v>0</v>
      </c>
      <c r="AI103" s="17" t="s">
        <v>310</v>
      </c>
      <c r="AJ103" s="14">
        <f t="shared" si="12"/>
        <v>0</v>
      </c>
      <c r="AK103" s="14">
        <f t="shared" si="13"/>
        <v>0</v>
      </c>
      <c r="AL103" s="14">
        <f t="shared" si="14"/>
        <v>0</v>
      </c>
      <c r="AN103" s="23">
        <v>21</v>
      </c>
      <c r="AO103" s="23">
        <f t="shared" si="15"/>
        <v>0</v>
      </c>
      <c r="AP103" s="23">
        <f t="shared" si="16"/>
        <v>0</v>
      </c>
      <c r="AQ103" s="25" t="s">
        <v>7</v>
      </c>
      <c r="AV103" s="23">
        <f t="shared" si="17"/>
        <v>0</v>
      </c>
      <c r="AW103" s="23">
        <f t="shared" si="18"/>
        <v>0</v>
      </c>
      <c r="AX103" s="23">
        <f t="shared" si="19"/>
        <v>0</v>
      </c>
      <c r="AY103" s="26" t="s">
        <v>854</v>
      </c>
      <c r="AZ103" s="26" t="s">
        <v>875</v>
      </c>
      <c r="BA103" s="17" t="s">
        <v>899</v>
      </c>
      <c r="BC103" s="23">
        <f t="shared" si="20"/>
        <v>0</v>
      </c>
      <c r="BD103" s="23">
        <f t="shared" si="21"/>
        <v>0</v>
      </c>
      <c r="BE103" s="23">
        <v>0</v>
      </c>
      <c r="BF103" s="23">
        <f t="shared" si="22"/>
        <v>0.0051</v>
      </c>
      <c r="BH103" s="14">
        <f t="shared" si="23"/>
        <v>0</v>
      </c>
      <c r="BI103" s="14">
        <f t="shared" si="24"/>
        <v>0</v>
      </c>
      <c r="BJ103" s="14">
        <f t="shared" si="25"/>
        <v>0</v>
      </c>
      <c r="BK103" s="14" t="s">
        <v>910</v>
      </c>
      <c r="BL103" s="23">
        <v>91</v>
      </c>
    </row>
    <row r="104" spans="1:64" ht="12.75">
      <c r="A104" s="32" t="s">
        <v>52</v>
      </c>
      <c r="B104" s="10" t="s">
        <v>310</v>
      </c>
      <c r="C104" s="10" t="s">
        <v>359</v>
      </c>
      <c r="D104" s="113" t="s">
        <v>543</v>
      </c>
      <c r="E104" s="130"/>
      <c r="F104" s="10" t="s">
        <v>804</v>
      </c>
      <c r="G104" s="23">
        <v>1</v>
      </c>
      <c r="H104" s="164"/>
      <c r="I104" s="23">
        <f t="shared" si="0"/>
        <v>0</v>
      </c>
      <c r="J104" s="23">
        <f t="shared" si="1"/>
        <v>0</v>
      </c>
      <c r="K104" s="23">
        <f t="shared" si="2"/>
        <v>0</v>
      </c>
      <c r="L104" s="23">
        <v>0.0051</v>
      </c>
      <c r="M104" s="23">
        <f t="shared" si="3"/>
        <v>0.0051</v>
      </c>
      <c r="N104" s="79" t="s">
        <v>832</v>
      </c>
      <c r="O104" s="3"/>
      <c r="Z104" s="23">
        <f t="shared" si="4"/>
        <v>0</v>
      </c>
      <c r="AB104" s="23">
        <f t="shared" si="5"/>
        <v>0</v>
      </c>
      <c r="AC104" s="23">
        <f t="shared" si="6"/>
        <v>0</v>
      </c>
      <c r="AD104" s="23">
        <f t="shared" si="7"/>
        <v>0</v>
      </c>
      <c r="AE104" s="23">
        <f t="shared" si="8"/>
        <v>0</v>
      </c>
      <c r="AF104" s="23">
        <f t="shared" si="9"/>
        <v>0</v>
      </c>
      <c r="AG104" s="23">
        <f t="shared" si="10"/>
        <v>0</v>
      </c>
      <c r="AH104" s="23">
        <f t="shared" si="11"/>
        <v>0</v>
      </c>
      <c r="AI104" s="17" t="s">
        <v>310</v>
      </c>
      <c r="AJ104" s="14">
        <f t="shared" si="12"/>
        <v>0</v>
      </c>
      <c r="AK104" s="14">
        <f t="shared" si="13"/>
        <v>0</v>
      </c>
      <c r="AL104" s="14">
        <f t="shared" si="14"/>
        <v>0</v>
      </c>
      <c r="AN104" s="23">
        <v>21</v>
      </c>
      <c r="AO104" s="23">
        <f t="shared" si="15"/>
        <v>0</v>
      </c>
      <c r="AP104" s="23">
        <f t="shared" si="16"/>
        <v>0</v>
      </c>
      <c r="AQ104" s="25" t="s">
        <v>7</v>
      </c>
      <c r="AV104" s="23">
        <f t="shared" si="17"/>
        <v>0</v>
      </c>
      <c r="AW104" s="23">
        <f t="shared" si="18"/>
        <v>0</v>
      </c>
      <c r="AX104" s="23">
        <f t="shared" si="19"/>
        <v>0</v>
      </c>
      <c r="AY104" s="26" t="s">
        <v>854</v>
      </c>
      <c r="AZ104" s="26" t="s">
        <v>875</v>
      </c>
      <c r="BA104" s="17" t="s">
        <v>899</v>
      </c>
      <c r="BC104" s="23">
        <f t="shared" si="20"/>
        <v>0</v>
      </c>
      <c r="BD104" s="23">
        <f t="shared" si="21"/>
        <v>0</v>
      </c>
      <c r="BE104" s="23">
        <v>0</v>
      </c>
      <c r="BF104" s="23">
        <f t="shared" si="22"/>
        <v>0.0051</v>
      </c>
      <c r="BH104" s="14">
        <f t="shared" si="23"/>
        <v>0</v>
      </c>
      <c r="BI104" s="14">
        <f t="shared" si="24"/>
        <v>0</v>
      </c>
      <c r="BJ104" s="14">
        <f t="shared" si="25"/>
        <v>0</v>
      </c>
      <c r="BK104" s="14" t="s">
        <v>910</v>
      </c>
      <c r="BL104" s="23">
        <v>91</v>
      </c>
    </row>
    <row r="105" spans="1:64" ht="12.75">
      <c r="A105" s="32" t="s">
        <v>53</v>
      </c>
      <c r="B105" s="10" t="s">
        <v>310</v>
      </c>
      <c r="C105" s="10" t="s">
        <v>360</v>
      </c>
      <c r="D105" s="113" t="s">
        <v>544</v>
      </c>
      <c r="E105" s="130"/>
      <c r="F105" s="10" t="s">
        <v>804</v>
      </c>
      <c r="G105" s="23">
        <v>3</v>
      </c>
      <c r="H105" s="164"/>
      <c r="I105" s="23">
        <f t="shared" si="0"/>
        <v>0</v>
      </c>
      <c r="J105" s="23">
        <f t="shared" si="1"/>
        <v>0</v>
      </c>
      <c r="K105" s="23">
        <f t="shared" si="2"/>
        <v>0</v>
      </c>
      <c r="L105" s="23">
        <v>0.006</v>
      </c>
      <c r="M105" s="23">
        <f t="shared" si="3"/>
        <v>0.018000000000000002</v>
      </c>
      <c r="N105" s="79" t="s">
        <v>832</v>
      </c>
      <c r="O105" s="3"/>
      <c r="Z105" s="23">
        <f t="shared" si="4"/>
        <v>0</v>
      </c>
      <c r="AB105" s="23">
        <f t="shared" si="5"/>
        <v>0</v>
      </c>
      <c r="AC105" s="23">
        <f t="shared" si="6"/>
        <v>0</v>
      </c>
      <c r="AD105" s="23">
        <f t="shared" si="7"/>
        <v>0</v>
      </c>
      <c r="AE105" s="23">
        <f t="shared" si="8"/>
        <v>0</v>
      </c>
      <c r="AF105" s="23">
        <f t="shared" si="9"/>
        <v>0</v>
      </c>
      <c r="AG105" s="23">
        <f t="shared" si="10"/>
        <v>0</v>
      </c>
      <c r="AH105" s="23">
        <f t="shared" si="11"/>
        <v>0</v>
      </c>
      <c r="AI105" s="17" t="s">
        <v>310</v>
      </c>
      <c r="AJ105" s="14">
        <f t="shared" si="12"/>
        <v>0</v>
      </c>
      <c r="AK105" s="14">
        <f t="shared" si="13"/>
        <v>0</v>
      </c>
      <c r="AL105" s="14">
        <f t="shared" si="14"/>
        <v>0</v>
      </c>
      <c r="AN105" s="23">
        <v>21</v>
      </c>
      <c r="AO105" s="23">
        <f t="shared" si="15"/>
        <v>0</v>
      </c>
      <c r="AP105" s="23">
        <f t="shared" si="16"/>
        <v>0</v>
      </c>
      <c r="AQ105" s="25" t="s">
        <v>7</v>
      </c>
      <c r="AV105" s="23">
        <f t="shared" si="17"/>
        <v>0</v>
      </c>
      <c r="AW105" s="23">
        <f t="shared" si="18"/>
        <v>0</v>
      </c>
      <c r="AX105" s="23">
        <f t="shared" si="19"/>
        <v>0</v>
      </c>
      <c r="AY105" s="26" t="s">
        <v>854</v>
      </c>
      <c r="AZ105" s="26" t="s">
        <v>875</v>
      </c>
      <c r="BA105" s="17" t="s">
        <v>899</v>
      </c>
      <c r="BC105" s="23">
        <f t="shared" si="20"/>
        <v>0</v>
      </c>
      <c r="BD105" s="23">
        <f t="shared" si="21"/>
        <v>0</v>
      </c>
      <c r="BE105" s="23">
        <v>0</v>
      </c>
      <c r="BF105" s="23">
        <f t="shared" si="22"/>
        <v>0.018000000000000002</v>
      </c>
      <c r="BH105" s="14">
        <f t="shared" si="23"/>
        <v>0</v>
      </c>
      <c r="BI105" s="14">
        <f t="shared" si="24"/>
        <v>0</v>
      </c>
      <c r="BJ105" s="14">
        <f t="shared" si="25"/>
        <v>0</v>
      </c>
      <c r="BK105" s="14" t="s">
        <v>910</v>
      </c>
      <c r="BL105" s="23">
        <v>91</v>
      </c>
    </row>
    <row r="106" spans="1:64" ht="12.75">
      <c r="A106" s="32" t="s">
        <v>54</v>
      </c>
      <c r="B106" s="10" t="s">
        <v>310</v>
      </c>
      <c r="C106" s="10" t="s">
        <v>361</v>
      </c>
      <c r="D106" s="113" t="s">
        <v>545</v>
      </c>
      <c r="E106" s="130"/>
      <c r="F106" s="10" t="s">
        <v>804</v>
      </c>
      <c r="G106" s="23">
        <v>2</v>
      </c>
      <c r="H106" s="164"/>
      <c r="I106" s="23">
        <f t="shared" si="0"/>
        <v>0</v>
      </c>
      <c r="J106" s="23">
        <f t="shared" si="1"/>
        <v>0</v>
      </c>
      <c r="K106" s="23">
        <f t="shared" si="2"/>
        <v>0</v>
      </c>
      <c r="L106" s="23">
        <v>0.0051</v>
      </c>
      <c r="M106" s="23">
        <f t="shared" si="3"/>
        <v>0.0102</v>
      </c>
      <c r="N106" s="79" t="s">
        <v>832</v>
      </c>
      <c r="O106" s="3"/>
      <c r="Z106" s="23">
        <f t="shared" si="4"/>
        <v>0</v>
      </c>
      <c r="AB106" s="23">
        <f t="shared" si="5"/>
        <v>0</v>
      </c>
      <c r="AC106" s="23">
        <f t="shared" si="6"/>
        <v>0</v>
      </c>
      <c r="AD106" s="23">
        <f t="shared" si="7"/>
        <v>0</v>
      </c>
      <c r="AE106" s="23">
        <f t="shared" si="8"/>
        <v>0</v>
      </c>
      <c r="AF106" s="23">
        <f t="shared" si="9"/>
        <v>0</v>
      </c>
      <c r="AG106" s="23">
        <f t="shared" si="10"/>
        <v>0</v>
      </c>
      <c r="AH106" s="23">
        <f t="shared" si="11"/>
        <v>0</v>
      </c>
      <c r="AI106" s="17" t="s">
        <v>310</v>
      </c>
      <c r="AJ106" s="14">
        <f t="shared" si="12"/>
        <v>0</v>
      </c>
      <c r="AK106" s="14">
        <f t="shared" si="13"/>
        <v>0</v>
      </c>
      <c r="AL106" s="14">
        <f t="shared" si="14"/>
        <v>0</v>
      </c>
      <c r="AN106" s="23">
        <v>21</v>
      </c>
      <c r="AO106" s="23">
        <f t="shared" si="15"/>
        <v>0</v>
      </c>
      <c r="AP106" s="23">
        <f t="shared" si="16"/>
        <v>0</v>
      </c>
      <c r="AQ106" s="25" t="s">
        <v>7</v>
      </c>
      <c r="AV106" s="23">
        <f t="shared" si="17"/>
        <v>0</v>
      </c>
      <c r="AW106" s="23">
        <f t="shared" si="18"/>
        <v>0</v>
      </c>
      <c r="AX106" s="23">
        <f t="shared" si="19"/>
        <v>0</v>
      </c>
      <c r="AY106" s="26" t="s">
        <v>854</v>
      </c>
      <c r="AZ106" s="26" t="s">
        <v>875</v>
      </c>
      <c r="BA106" s="17" t="s">
        <v>899</v>
      </c>
      <c r="BC106" s="23">
        <f t="shared" si="20"/>
        <v>0</v>
      </c>
      <c r="BD106" s="23">
        <f t="shared" si="21"/>
        <v>0</v>
      </c>
      <c r="BE106" s="23">
        <v>0</v>
      </c>
      <c r="BF106" s="23">
        <f t="shared" si="22"/>
        <v>0.0102</v>
      </c>
      <c r="BH106" s="14">
        <f t="shared" si="23"/>
        <v>0</v>
      </c>
      <c r="BI106" s="14">
        <f t="shared" si="24"/>
        <v>0</v>
      </c>
      <c r="BJ106" s="14">
        <f t="shared" si="25"/>
        <v>0</v>
      </c>
      <c r="BK106" s="14" t="s">
        <v>910</v>
      </c>
      <c r="BL106" s="23">
        <v>91</v>
      </c>
    </row>
    <row r="107" spans="1:64" ht="12.75">
      <c r="A107" s="32" t="s">
        <v>55</v>
      </c>
      <c r="B107" s="10" t="s">
        <v>310</v>
      </c>
      <c r="C107" s="10" t="s">
        <v>362</v>
      </c>
      <c r="D107" s="113" t="s">
        <v>546</v>
      </c>
      <c r="E107" s="130"/>
      <c r="F107" s="10" t="s">
        <v>804</v>
      </c>
      <c r="G107" s="23">
        <v>2</v>
      </c>
      <c r="H107" s="164"/>
      <c r="I107" s="23">
        <f t="shared" si="0"/>
        <v>0</v>
      </c>
      <c r="J107" s="23">
        <f t="shared" si="1"/>
        <v>0</v>
      </c>
      <c r="K107" s="23">
        <f t="shared" si="2"/>
        <v>0</v>
      </c>
      <c r="L107" s="23">
        <v>0.0051</v>
      </c>
      <c r="M107" s="23">
        <f t="shared" si="3"/>
        <v>0.0102</v>
      </c>
      <c r="N107" s="79" t="s">
        <v>832</v>
      </c>
      <c r="O107" s="3"/>
      <c r="Z107" s="23">
        <f t="shared" si="4"/>
        <v>0</v>
      </c>
      <c r="AB107" s="23">
        <f t="shared" si="5"/>
        <v>0</v>
      </c>
      <c r="AC107" s="23">
        <f t="shared" si="6"/>
        <v>0</v>
      </c>
      <c r="AD107" s="23">
        <f t="shared" si="7"/>
        <v>0</v>
      </c>
      <c r="AE107" s="23">
        <f t="shared" si="8"/>
        <v>0</v>
      </c>
      <c r="AF107" s="23">
        <f t="shared" si="9"/>
        <v>0</v>
      </c>
      <c r="AG107" s="23">
        <f t="shared" si="10"/>
        <v>0</v>
      </c>
      <c r="AH107" s="23">
        <f t="shared" si="11"/>
        <v>0</v>
      </c>
      <c r="AI107" s="17" t="s">
        <v>310</v>
      </c>
      <c r="AJ107" s="14">
        <f t="shared" si="12"/>
        <v>0</v>
      </c>
      <c r="AK107" s="14">
        <f t="shared" si="13"/>
        <v>0</v>
      </c>
      <c r="AL107" s="14">
        <f t="shared" si="14"/>
        <v>0</v>
      </c>
      <c r="AN107" s="23">
        <v>21</v>
      </c>
      <c r="AO107" s="23">
        <f t="shared" si="15"/>
        <v>0</v>
      </c>
      <c r="AP107" s="23">
        <f t="shared" si="16"/>
        <v>0</v>
      </c>
      <c r="AQ107" s="25" t="s">
        <v>7</v>
      </c>
      <c r="AV107" s="23">
        <f t="shared" si="17"/>
        <v>0</v>
      </c>
      <c r="AW107" s="23">
        <f t="shared" si="18"/>
        <v>0</v>
      </c>
      <c r="AX107" s="23">
        <f t="shared" si="19"/>
        <v>0</v>
      </c>
      <c r="AY107" s="26" t="s">
        <v>854</v>
      </c>
      <c r="AZ107" s="26" t="s">
        <v>875</v>
      </c>
      <c r="BA107" s="17" t="s">
        <v>899</v>
      </c>
      <c r="BC107" s="23">
        <f t="shared" si="20"/>
        <v>0</v>
      </c>
      <c r="BD107" s="23">
        <f t="shared" si="21"/>
        <v>0</v>
      </c>
      <c r="BE107" s="23">
        <v>0</v>
      </c>
      <c r="BF107" s="23">
        <f t="shared" si="22"/>
        <v>0.0102</v>
      </c>
      <c r="BH107" s="14">
        <f t="shared" si="23"/>
        <v>0</v>
      </c>
      <c r="BI107" s="14">
        <f t="shared" si="24"/>
        <v>0</v>
      </c>
      <c r="BJ107" s="14">
        <f t="shared" si="25"/>
        <v>0</v>
      </c>
      <c r="BK107" s="14" t="s">
        <v>910</v>
      </c>
      <c r="BL107" s="23">
        <v>91</v>
      </c>
    </row>
    <row r="108" spans="1:64" ht="12.75">
      <c r="A108" s="32" t="s">
        <v>56</v>
      </c>
      <c r="B108" s="10" t="s">
        <v>310</v>
      </c>
      <c r="C108" s="10" t="s">
        <v>363</v>
      </c>
      <c r="D108" s="113" t="s">
        <v>547</v>
      </c>
      <c r="E108" s="130"/>
      <c r="F108" s="10" t="s">
        <v>804</v>
      </c>
      <c r="G108" s="23">
        <v>1</v>
      </c>
      <c r="H108" s="164"/>
      <c r="I108" s="23">
        <f t="shared" si="0"/>
        <v>0</v>
      </c>
      <c r="J108" s="23">
        <f t="shared" si="1"/>
        <v>0</v>
      </c>
      <c r="K108" s="23">
        <f t="shared" si="2"/>
        <v>0</v>
      </c>
      <c r="L108" s="23">
        <v>0.0151</v>
      </c>
      <c r="M108" s="23">
        <f t="shared" si="3"/>
        <v>0.0151</v>
      </c>
      <c r="N108" s="79" t="s">
        <v>832</v>
      </c>
      <c r="O108" s="3"/>
      <c r="Z108" s="23">
        <f t="shared" si="4"/>
        <v>0</v>
      </c>
      <c r="AB108" s="23">
        <f t="shared" si="5"/>
        <v>0</v>
      </c>
      <c r="AC108" s="23">
        <f t="shared" si="6"/>
        <v>0</v>
      </c>
      <c r="AD108" s="23">
        <f t="shared" si="7"/>
        <v>0</v>
      </c>
      <c r="AE108" s="23">
        <f t="shared" si="8"/>
        <v>0</v>
      </c>
      <c r="AF108" s="23">
        <f t="shared" si="9"/>
        <v>0</v>
      </c>
      <c r="AG108" s="23">
        <f t="shared" si="10"/>
        <v>0</v>
      </c>
      <c r="AH108" s="23">
        <f t="shared" si="11"/>
        <v>0</v>
      </c>
      <c r="AI108" s="17" t="s">
        <v>310</v>
      </c>
      <c r="AJ108" s="14">
        <f t="shared" si="12"/>
        <v>0</v>
      </c>
      <c r="AK108" s="14">
        <f t="shared" si="13"/>
        <v>0</v>
      </c>
      <c r="AL108" s="14">
        <f t="shared" si="14"/>
        <v>0</v>
      </c>
      <c r="AN108" s="23">
        <v>21</v>
      </c>
      <c r="AO108" s="23">
        <f t="shared" si="15"/>
        <v>0</v>
      </c>
      <c r="AP108" s="23">
        <f t="shared" si="16"/>
        <v>0</v>
      </c>
      <c r="AQ108" s="25" t="s">
        <v>7</v>
      </c>
      <c r="AV108" s="23">
        <f t="shared" si="17"/>
        <v>0</v>
      </c>
      <c r="AW108" s="23">
        <f t="shared" si="18"/>
        <v>0</v>
      </c>
      <c r="AX108" s="23">
        <f t="shared" si="19"/>
        <v>0</v>
      </c>
      <c r="AY108" s="26" t="s">
        <v>854</v>
      </c>
      <c r="AZ108" s="26" t="s">
        <v>875</v>
      </c>
      <c r="BA108" s="17" t="s">
        <v>899</v>
      </c>
      <c r="BC108" s="23">
        <f t="shared" si="20"/>
        <v>0</v>
      </c>
      <c r="BD108" s="23">
        <f t="shared" si="21"/>
        <v>0</v>
      </c>
      <c r="BE108" s="23">
        <v>0</v>
      </c>
      <c r="BF108" s="23">
        <f t="shared" si="22"/>
        <v>0.0151</v>
      </c>
      <c r="BH108" s="14">
        <f t="shared" si="23"/>
        <v>0</v>
      </c>
      <c r="BI108" s="14">
        <f t="shared" si="24"/>
        <v>0</v>
      </c>
      <c r="BJ108" s="14">
        <f t="shared" si="25"/>
        <v>0</v>
      </c>
      <c r="BK108" s="14" t="s">
        <v>910</v>
      </c>
      <c r="BL108" s="23">
        <v>91</v>
      </c>
    </row>
    <row r="109" spans="1:47" ht="12.75">
      <c r="A109" s="73"/>
      <c r="B109" s="74" t="s">
        <v>310</v>
      </c>
      <c r="C109" s="74" t="s">
        <v>99</v>
      </c>
      <c r="D109" s="126" t="s">
        <v>548</v>
      </c>
      <c r="E109" s="127"/>
      <c r="F109" s="75" t="s">
        <v>6</v>
      </c>
      <c r="G109" s="75" t="s">
        <v>6</v>
      </c>
      <c r="H109" s="75"/>
      <c r="I109" s="76">
        <f>SUM(I110:I110)</f>
        <v>0</v>
      </c>
      <c r="J109" s="76">
        <f>SUM(J110:J110)</f>
        <v>0</v>
      </c>
      <c r="K109" s="76">
        <f>SUM(K110:K110)</f>
        <v>0</v>
      </c>
      <c r="L109" s="77"/>
      <c r="M109" s="76">
        <f>SUM(M110:M110)</f>
        <v>0</v>
      </c>
      <c r="N109" s="78"/>
      <c r="O109" s="3"/>
      <c r="AI109" s="17" t="s">
        <v>310</v>
      </c>
      <c r="AS109" s="28">
        <f>SUM(AJ110:AJ110)</f>
        <v>0</v>
      </c>
      <c r="AT109" s="28">
        <f>SUM(AK110:AK110)</f>
        <v>0</v>
      </c>
      <c r="AU109" s="28">
        <f>SUM(AL110:AL110)</f>
        <v>0</v>
      </c>
    </row>
    <row r="110" spans="1:64" ht="12.75">
      <c r="A110" s="32" t="s">
        <v>57</v>
      </c>
      <c r="B110" s="10" t="s">
        <v>310</v>
      </c>
      <c r="C110" s="10" t="s">
        <v>364</v>
      </c>
      <c r="D110" s="113" t="s">
        <v>549</v>
      </c>
      <c r="E110" s="128"/>
      <c r="F110" s="10" t="s">
        <v>802</v>
      </c>
      <c r="G110" s="23">
        <v>680</v>
      </c>
      <c r="H110" s="164"/>
      <c r="I110" s="23">
        <f>G110*AO110</f>
        <v>0</v>
      </c>
      <c r="J110" s="23">
        <f>G110*AP110</f>
        <v>0</v>
      </c>
      <c r="K110" s="23">
        <f>G110*H110</f>
        <v>0</v>
      </c>
      <c r="L110" s="23">
        <v>0</v>
      </c>
      <c r="M110" s="23">
        <f>G110*L110</f>
        <v>0</v>
      </c>
      <c r="N110" s="79" t="s">
        <v>832</v>
      </c>
      <c r="O110" s="3"/>
      <c r="Z110" s="23">
        <f>IF(AQ110="5",BJ110,0)</f>
        <v>0</v>
      </c>
      <c r="AB110" s="23">
        <f>IF(AQ110="1",BH110,0)</f>
        <v>0</v>
      </c>
      <c r="AC110" s="23">
        <f>IF(AQ110="1",BI110,0)</f>
        <v>0</v>
      </c>
      <c r="AD110" s="23">
        <f>IF(AQ110="7",BH110,0)</f>
        <v>0</v>
      </c>
      <c r="AE110" s="23">
        <f>IF(AQ110="7",BI110,0)</f>
        <v>0</v>
      </c>
      <c r="AF110" s="23">
        <f>IF(AQ110="2",BH110,0)</f>
        <v>0</v>
      </c>
      <c r="AG110" s="23">
        <f>IF(AQ110="2",BI110,0)</f>
        <v>0</v>
      </c>
      <c r="AH110" s="23">
        <f>IF(AQ110="0",BJ110,0)</f>
        <v>0</v>
      </c>
      <c r="AI110" s="17" t="s">
        <v>310</v>
      </c>
      <c r="AJ110" s="13">
        <f>IF(AN110=0,K110,0)</f>
        <v>0</v>
      </c>
      <c r="AK110" s="13">
        <f>IF(AN110=15,K110,0)</f>
        <v>0</v>
      </c>
      <c r="AL110" s="13">
        <f>IF(AN110=21,K110,0)</f>
        <v>0</v>
      </c>
      <c r="AN110" s="23">
        <v>21</v>
      </c>
      <c r="AO110" s="23">
        <f>H110*0</f>
        <v>0</v>
      </c>
      <c r="AP110" s="23">
        <f>H110*(1-0)</f>
        <v>0</v>
      </c>
      <c r="AQ110" s="24" t="s">
        <v>7</v>
      </c>
      <c r="AV110" s="23">
        <f>AW110+AX110</f>
        <v>0</v>
      </c>
      <c r="AW110" s="23">
        <f>G110*AO110</f>
        <v>0</v>
      </c>
      <c r="AX110" s="23">
        <f>G110*AP110</f>
        <v>0</v>
      </c>
      <c r="AY110" s="26" t="s">
        <v>855</v>
      </c>
      <c r="AZ110" s="26" t="s">
        <v>875</v>
      </c>
      <c r="BA110" s="17" t="s">
        <v>899</v>
      </c>
      <c r="BC110" s="23">
        <f>AW110+AX110</f>
        <v>0</v>
      </c>
      <c r="BD110" s="23">
        <f>H110/(100-BE110)*100</f>
        <v>0</v>
      </c>
      <c r="BE110" s="23">
        <v>0</v>
      </c>
      <c r="BF110" s="23">
        <f>M110</f>
        <v>0</v>
      </c>
      <c r="BH110" s="13">
        <f>G110*AO110</f>
        <v>0</v>
      </c>
      <c r="BI110" s="13">
        <f>G110*AP110</f>
        <v>0</v>
      </c>
      <c r="BJ110" s="13">
        <f>G110*H110</f>
        <v>0</v>
      </c>
      <c r="BK110" s="13" t="s">
        <v>909</v>
      </c>
      <c r="BL110" s="23">
        <v>93</v>
      </c>
    </row>
    <row r="111" spans="1:15" ht="12.75">
      <c r="A111" s="3"/>
      <c r="B111" s="80"/>
      <c r="C111" s="80"/>
      <c r="D111" s="81" t="s">
        <v>550</v>
      </c>
      <c r="E111" s="81"/>
      <c r="F111" s="80"/>
      <c r="G111" s="82">
        <v>680</v>
      </c>
      <c r="H111" s="80"/>
      <c r="I111" s="80"/>
      <c r="J111" s="80"/>
      <c r="K111" s="80"/>
      <c r="L111" s="80"/>
      <c r="M111" s="80"/>
      <c r="N111" s="20"/>
      <c r="O111" s="3"/>
    </row>
    <row r="112" spans="1:47" ht="12.75">
      <c r="A112" s="73"/>
      <c r="B112" s="74" t="s">
        <v>310</v>
      </c>
      <c r="C112" s="74" t="s">
        <v>62</v>
      </c>
      <c r="D112" s="126" t="s">
        <v>551</v>
      </c>
      <c r="E112" s="127"/>
      <c r="F112" s="75" t="s">
        <v>6</v>
      </c>
      <c r="G112" s="75" t="s">
        <v>6</v>
      </c>
      <c r="H112" s="75"/>
      <c r="I112" s="76">
        <f>SUM(I113:I127)</f>
        <v>0</v>
      </c>
      <c r="J112" s="76">
        <f>SUM(J113:J127)</f>
        <v>0</v>
      </c>
      <c r="K112" s="76">
        <f>SUM(K113:K127)</f>
        <v>0</v>
      </c>
      <c r="L112" s="77"/>
      <c r="M112" s="76">
        <f>SUM(M113:M127)</f>
        <v>8965.693879999999</v>
      </c>
      <c r="N112" s="78"/>
      <c r="O112" s="3"/>
      <c r="AI112" s="17" t="s">
        <v>310</v>
      </c>
      <c r="AS112" s="28">
        <f>SUM(AJ113:AJ127)</f>
        <v>0</v>
      </c>
      <c r="AT112" s="28">
        <f>SUM(AK113:AK127)</f>
        <v>0</v>
      </c>
      <c r="AU112" s="28">
        <f>SUM(AL113:AL127)</f>
        <v>0</v>
      </c>
    </row>
    <row r="113" spans="1:64" ht="12.75">
      <c r="A113" s="32" t="s">
        <v>58</v>
      </c>
      <c r="B113" s="10" t="s">
        <v>310</v>
      </c>
      <c r="C113" s="10" t="s">
        <v>365</v>
      </c>
      <c r="D113" s="113" t="s">
        <v>552</v>
      </c>
      <c r="E113" s="128"/>
      <c r="F113" s="10" t="s">
        <v>801</v>
      </c>
      <c r="G113" s="23">
        <v>3462.5</v>
      </c>
      <c r="H113" s="164"/>
      <c r="I113" s="23">
        <f>G113*AO113</f>
        <v>0</v>
      </c>
      <c r="J113" s="23">
        <f>G113*AP113</f>
        <v>0</v>
      </c>
      <c r="K113" s="23">
        <f>G113*H113</f>
        <v>0</v>
      </c>
      <c r="L113" s="23">
        <v>0.441</v>
      </c>
      <c r="M113" s="23">
        <f>G113*L113</f>
        <v>1526.9625</v>
      </c>
      <c r="N113" s="79" t="s">
        <v>832</v>
      </c>
      <c r="O113" s="3"/>
      <c r="Z113" s="23">
        <f>IF(AQ113="5",BJ113,0)</f>
        <v>0</v>
      </c>
      <c r="AB113" s="23">
        <f>IF(AQ113="1",BH113,0)</f>
        <v>0</v>
      </c>
      <c r="AC113" s="23">
        <f>IF(AQ113="1",BI113,0)</f>
        <v>0</v>
      </c>
      <c r="AD113" s="23">
        <f>IF(AQ113="7",BH113,0)</f>
        <v>0</v>
      </c>
      <c r="AE113" s="23">
        <f>IF(AQ113="7",BI113,0)</f>
        <v>0</v>
      </c>
      <c r="AF113" s="23">
        <f>IF(AQ113="2",BH113,0)</f>
        <v>0</v>
      </c>
      <c r="AG113" s="23">
        <f>IF(AQ113="2",BI113,0)</f>
        <v>0</v>
      </c>
      <c r="AH113" s="23">
        <f>IF(AQ113="0",BJ113,0)</f>
        <v>0</v>
      </c>
      <c r="AI113" s="17" t="s">
        <v>310</v>
      </c>
      <c r="AJ113" s="13">
        <f>IF(AN113=0,K113,0)</f>
        <v>0</v>
      </c>
      <c r="AK113" s="13">
        <f>IF(AN113=15,K113,0)</f>
        <v>0</v>
      </c>
      <c r="AL113" s="13">
        <f>IF(AN113=21,K113,0)</f>
        <v>0</v>
      </c>
      <c r="AN113" s="23">
        <v>21</v>
      </c>
      <c r="AO113" s="23">
        <f>H113*0.855824268925708</f>
        <v>0</v>
      </c>
      <c r="AP113" s="23">
        <f>H113*(1-0.855824268925708)</f>
        <v>0</v>
      </c>
      <c r="AQ113" s="24" t="s">
        <v>7</v>
      </c>
      <c r="AV113" s="23">
        <f>AW113+AX113</f>
        <v>0</v>
      </c>
      <c r="AW113" s="23">
        <f>G113*AO113</f>
        <v>0</v>
      </c>
      <c r="AX113" s="23">
        <f>G113*AP113</f>
        <v>0</v>
      </c>
      <c r="AY113" s="26" t="s">
        <v>856</v>
      </c>
      <c r="AZ113" s="26" t="s">
        <v>876</v>
      </c>
      <c r="BA113" s="17" t="s">
        <v>899</v>
      </c>
      <c r="BC113" s="23">
        <f>AW113+AX113</f>
        <v>0</v>
      </c>
      <c r="BD113" s="23">
        <f>H113/(100-BE113)*100</f>
        <v>0</v>
      </c>
      <c r="BE113" s="23">
        <v>0</v>
      </c>
      <c r="BF113" s="23">
        <f>M113</f>
        <v>1526.9625</v>
      </c>
      <c r="BH113" s="13">
        <f>G113*AO113</f>
        <v>0</v>
      </c>
      <c r="BI113" s="13">
        <f>G113*AP113</f>
        <v>0</v>
      </c>
      <c r="BJ113" s="13">
        <f>G113*H113</f>
        <v>0</v>
      </c>
      <c r="BK113" s="13" t="s">
        <v>909</v>
      </c>
      <c r="BL113" s="23">
        <v>56</v>
      </c>
    </row>
    <row r="114" spans="1:15" ht="12.75">
      <c r="A114" s="3"/>
      <c r="B114" s="80"/>
      <c r="C114" s="80"/>
      <c r="D114" s="81" t="s">
        <v>553</v>
      </c>
      <c r="E114" s="81" t="s">
        <v>776</v>
      </c>
      <c r="F114" s="80"/>
      <c r="G114" s="82">
        <v>3462.5</v>
      </c>
      <c r="H114" s="80"/>
      <c r="I114" s="80"/>
      <c r="J114" s="80"/>
      <c r="K114" s="80"/>
      <c r="L114" s="80"/>
      <c r="M114" s="80"/>
      <c r="N114" s="20"/>
      <c r="O114" s="3"/>
    </row>
    <row r="115" spans="1:64" ht="12.75">
      <c r="A115" s="32" t="s">
        <v>59</v>
      </c>
      <c r="B115" s="10" t="s">
        <v>310</v>
      </c>
      <c r="C115" s="10" t="s">
        <v>366</v>
      </c>
      <c r="D115" s="113" t="s">
        <v>554</v>
      </c>
      <c r="E115" s="128"/>
      <c r="F115" s="10" t="s">
        <v>801</v>
      </c>
      <c r="G115" s="23">
        <v>4332.5</v>
      </c>
      <c r="H115" s="164"/>
      <c r="I115" s="23">
        <f>G115*AO115</f>
        <v>0</v>
      </c>
      <c r="J115" s="23">
        <f>G115*AP115</f>
        <v>0</v>
      </c>
      <c r="K115" s="23">
        <f>G115*H115</f>
        <v>0</v>
      </c>
      <c r="L115" s="23">
        <v>0.211</v>
      </c>
      <c r="M115" s="23">
        <f>G115*L115</f>
        <v>914.1574999999999</v>
      </c>
      <c r="N115" s="79" t="s">
        <v>832</v>
      </c>
      <c r="O115" s="3"/>
      <c r="Z115" s="23">
        <f>IF(AQ115="5",BJ115,0)</f>
        <v>0</v>
      </c>
      <c r="AB115" s="23">
        <f>IF(AQ115="1",BH115,0)</f>
        <v>0</v>
      </c>
      <c r="AC115" s="23">
        <f>IF(AQ115="1",BI115,0)</f>
        <v>0</v>
      </c>
      <c r="AD115" s="23">
        <f>IF(AQ115="7",BH115,0)</f>
        <v>0</v>
      </c>
      <c r="AE115" s="23">
        <f>IF(AQ115="7",BI115,0)</f>
        <v>0</v>
      </c>
      <c r="AF115" s="23">
        <f>IF(AQ115="2",BH115,0)</f>
        <v>0</v>
      </c>
      <c r="AG115" s="23">
        <f>IF(AQ115="2",BI115,0)</f>
        <v>0</v>
      </c>
      <c r="AH115" s="23">
        <f>IF(AQ115="0",BJ115,0)</f>
        <v>0</v>
      </c>
      <c r="AI115" s="17" t="s">
        <v>310</v>
      </c>
      <c r="AJ115" s="13">
        <f>IF(AN115=0,K115,0)</f>
        <v>0</v>
      </c>
      <c r="AK115" s="13">
        <f>IF(AN115=15,K115,0)</f>
        <v>0</v>
      </c>
      <c r="AL115" s="13">
        <f>IF(AN115=21,K115,0)</f>
        <v>0</v>
      </c>
      <c r="AN115" s="23">
        <v>21</v>
      </c>
      <c r="AO115" s="23">
        <f>H115*0.882172995780591</f>
        <v>0</v>
      </c>
      <c r="AP115" s="23">
        <f>H115*(1-0.882172995780591)</f>
        <v>0</v>
      </c>
      <c r="AQ115" s="24" t="s">
        <v>7</v>
      </c>
      <c r="AV115" s="23">
        <f>AW115+AX115</f>
        <v>0</v>
      </c>
      <c r="AW115" s="23">
        <f>G115*AO115</f>
        <v>0</v>
      </c>
      <c r="AX115" s="23">
        <f>G115*AP115</f>
        <v>0</v>
      </c>
      <c r="AY115" s="26" t="s">
        <v>856</v>
      </c>
      <c r="AZ115" s="26" t="s">
        <v>876</v>
      </c>
      <c r="BA115" s="17" t="s">
        <v>899</v>
      </c>
      <c r="BC115" s="23">
        <f>AW115+AX115</f>
        <v>0</v>
      </c>
      <c r="BD115" s="23">
        <f>H115/(100-BE115)*100</f>
        <v>0</v>
      </c>
      <c r="BE115" s="23">
        <v>0</v>
      </c>
      <c r="BF115" s="23">
        <f>M115</f>
        <v>914.1574999999999</v>
      </c>
      <c r="BH115" s="13">
        <f>G115*AO115</f>
        <v>0</v>
      </c>
      <c r="BI115" s="13">
        <f>G115*AP115</f>
        <v>0</v>
      </c>
      <c r="BJ115" s="13">
        <f>G115*H115</f>
        <v>0</v>
      </c>
      <c r="BK115" s="13" t="s">
        <v>909</v>
      </c>
      <c r="BL115" s="23">
        <v>56</v>
      </c>
    </row>
    <row r="116" spans="1:15" ht="12.75">
      <c r="A116" s="3"/>
      <c r="B116" s="80"/>
      <c r="C116" s="80"/>
      <c r="D116" s="81" t="s">
        <v>553</v>
      </c>
      <c r="E116" s="81" t="s">
        <v>776</v>
      </c>
      <c r="F116" s="80"/>
      <c r="G116" s="82">
        <v>3462.5</v>
      </c>
      <c r="H116" s="80"/>
      <c r="I116" s="80"/>
      <c r="J116" s="80"/>
      <c r="K116" s="80"/>
      <c r="L116" s="80"/>
      <c r="M116" s="80"/>
      <c r="N116" s="20"/>
      <c r="O116" s="3"/>
    </row>
    <row r="117" spans="1:15" ht="12.75">
      <c r="A117" s="3"/>
      <c r="B117" s="80"/>
      <c r="C117" s="80"/>
      <c r="D117" s="81" t="s">
        <v>512</v>
      </c>
      <c r="E117" s="81" t="s">
        <v>777</v>
      </c>
      <c r="F117" s="80"/>
      <c r="G117" s="82">
        <v>870</v>
      </c>
      <c r="H117" s="80"/>
      <c r="I117" s="80"/>
      <c r="J117" s="80"/>
      <c r="K117" s="80"/>
      <c r="L117" s="80"/>
      <c r="M117" s="80"/>
      <c r="N117" s="20"/>
      <c r="O117" s="3"/>
    </row>
    <row r="118" spans="1:64" ht="12.75">
      <c r="A118" s="32" t="s">
        <v>60</v>
      </c>
      <c r="B118" s="10" t="s">
        <v>310</v>
      </c>
      <c r="C118" s="10" t="s">
        <v>367</v>
      </c>
      <c r="D118" s="113" t="s">
        <v>555</v>
      </c>
      <c r="E118" s="128"/>
      <c r="F118" s="10" t="s">
        <v>801</v>
      </c>
      <c r="G118" s="23">
        <v>3462.5</v>
      </c>
      <c r="H118" s="164"/>
      <c r="I118" s="23">
        <f>G118*AO118</f>
        <v>0</v>
      </c>
      <c r="J118" s="23">
        <f>G118*AP118</f>
        <v>0</v>
      </c>
      <c r="K118" s="23">
        <f>G118*H118</f>
        <v>0</v>
      </c>
      <c r="L118" s="23">
        <v>0.36834</v>
      </c>
      <c r="M118" s="23">
        <f>G118*L118</f>
        <v>1275.37725</v>
      </c>
      <c r="N118" s="79" t="s">
        <v>833</v>
      </c>
      <c r="O118" s="3"/>
      <c r="Z118" s="23">
        <f>IF(AQ118="5",BJ118,0)</f>
        <v>0</v>
      </c>
      <c r="AB118" s="23">
        <f>IF(AQ118="1",BH118,0)</f>
        <v>0</v>
      </c>
      <c r="AC118" s="23">
        <f>IF(AQ118="1",BI118,0)</f>
        <v>0</v>
      </c>
      <c r="AD118" s="23">
        <f>IF(AQ118="7",BH118,0)</f>
        <v>0</v>
      </c>
      <c r="AE118" s="23">
        <f>IF(AQ118="7",BI118,0)</f>
        <v>0</v>
      </c>
      <c r="AF118" s="23">
        <f>IF(AQ118="2",BH118,0)</f>
        <v>0</v>
      </c>
      <c r="AG118" s="23">
        <f>IF(AQ118="2",BI118,0)</f>
        <v>0</v>
      </c>
      <c r="AH118" s="23">
        <f>IF(AQ118="0",BJ118,0)</f>
        <v>0</v>
      </c>
      <c r="AI118" s="17" t="s">
        <v>310</v>
      </c>
      <c r="AJ118" s="13">
        <f>IF(AN118=0,K118,0)</f>
        <v>0</v>
      </c>
      <c r="AK118" s="13">
        <f>IF(AN118=15,K118,0)</f>
        <v>0</v>
      </c>
      <c r="AL118" s="13">
        <f>IF(AN118=21,K118,0)</f>
        <v>0</v>
      </c>
      <c r="AN118" s="23">
        <v>21</v>
      </c>
      <c r="AO118" s="23">
        <f>H118*0.82649662667208</f>
        <v>0</v>
      </c>
      <c r="AP118" s="23">
        <f>H118*(1-0.82649662667208)</f>
        <v>0</v>
      </c>
      <c r="AQ118" s="24" t="s">
        <v>7</v>
      </c>
      <c r="AV118" s="23">
        <f>AW118+AX118</f>
        <v>0</v>
      </c>
      <c r="AW118" s="23">
        <f>G118*AO118</f>
        <v>0</v>
      </c>
      <c r="AX118" s="23">
        <f>G118*AP118</f>
        <v>0</v>
      </c>
      <c r="AY118" s="26" t="s">
        <v>856</v>
      </c>
      <c r="AZ118" s="26" t="s">
        <v>876</v>
      </c>
      <c r="BA118" s="17" t="s">
        <v>899</v>
      </c>
      <c r="BC118" s="23">
        <f>AW118+AX118</f>
        <v>0</v>
      </c>
      <c r="BD118" s="23">
        <f>H118/(100-BE118)*100</f>
        <v>0</v>
      </c>
      <c r="BE118" s="23">
        <v>0</v>
      </c>
      <c r="BF118" s="23">
        <f>M118</f>
        <v>1275.37725</v>
      </c>
      <c r="BH118" s="13">
        <f>G118*AO118</f>
        <v>0</v>
      </c>
      <c r="BI118" s="13">
        <f>G118*AP118</f>
        <v>0</v>
      </c>
      <c r="BJ118" s="13">
        <f>G118*H118</f>
        <v>0</v>
      </c>
      <c r="BK118" s="13" t="s">
        <v>909</v>
      </c>
      <c r="BL118" s="23">
        <v>56</v>
      </c>
    </row>
    <row r="119" spans="1:15" ht="12.75">
      <c r="A119" s="3"/>
      <c r="B119" s="80"/>
      <c r="C119" s="80"/>
      <c r="D119" s="81" t="s">
        <v>553</v>
      </c>
      <c r="E119" s="81" t="s">
        <v>776</v>
      </c>
      <c r="F119" s="80"/>
      <c r="G119" s="82">
        <v>3462.5</v>
      </c>
      <c r="H119" s="80"/>
      <c r="I119" s="80"/>
      <c r="J119" s="80"/>
      <c r="K119" s="80"/>
      <c r="L119" s="80"/>
      <c r="M119" s="80"/>
      <c r="N119" s="20"/>
      <c r="O119" s="3"/>
    </row>
    <row r="120" spans="1:64" ht="12.75">
      <c r="A120" s="32" t="s">
        <v>61</v>
      </c>
      <c r="B120" s="10" t="s">
        <v>310</v>
      </c>
      <c r="C120" s="10" t="s">
        <v>368</v>
      </c>
      <c r="D120" s="113" t="s">
        <v>556</v>
      </c>
      <c r="E120" s="128"/>
      <c r="F120" s="10" t="s">
        <v>801</v>
      </c>
      <c r="G120" s="23">
        <v>1740</v>
      </c>
      <c r="H120" s="164"/>
      <c r="I120" s="23">
        <f>G120*AO120</f>
        <v>0</v>
      </c>
      <c r="J120" s="23">
        <f>G120*AP120</f>
        <v>0</v>
      </c>
      <c r="K120" s="23">
        <f>G120*H120</f>
        <v>0</v>
      </c>
      <c r="L120" s="23">
        <v>0.46305</v>
      </c>
      <c r="M120" s="23">
        <f>G120*L120</f>
        <v>805.707</v>
      </c>
      <c r="N120" s="79" t="s">
        <v>832</v>
      </c>
      <c r="O120" s="3"/>
      <c r="Z120" s="23">
        <f>IF(AQ120="5",BJ120,0)</f>
        <v>0</v>
      </c>
      <c r="AB120" s="23">
        <f>IF(AQ120="1",BH120,0)</f>
        <v>0</v>
      </c>
      <c r="AC120" s="23">
        <f>IF(AQ120="1",BI120,0)</f>
        <v>0</v>
      </c>
      <c r="AD120" s="23">
        <f>IF(AQ120="7",BH120,0)</f>
        <v>0</v>
      </c>
      <c r="AE120" s="23">
        <f>IF(AQ120="7",BI120,0)</f>
        <v>0</v>
      </c>
      <c r="AF120" s="23">
        <f>IF(AQ120="2",BH120,0)</f>
        <v>0</v>
      </c>
      <c r="AG120" s="23">
        <f>IF(AQ120="2",BI120,0)</f>
        <v>0</v>
      </c>
      <c r="AH120" s="23">
        <f>IF(AQ120="0",BJ120,0)</f>
        <v>0</v>
      </c>
      <c r="AI120" s="17" t="s">
        <v>310</v>
      </c>
      <c r="AJ120" s="13">
        <f>IF(AN120=0,K120,0)</f>
        <v>0</v>
      </c>
      <c r="AK120" s="13">
        <f>IF(AN120=15,K120,0)</f>
        <v>0</v>
      </c>
      <c r="AL120" s="13">
        <f>IF(AN120=21,K120,0)</f>
        <v>0</v>
      </c>
      <c r="AN120" s="23">
        <v>21</v>
      </c>
      <c r="AO120" s="23">
        <f>H120*0.870338983050847</f>
        <v>0</v>
      </c>
      <c r="AP120" s="23">
        <f>H120*(1-0.870338983050847)</f>
        <v>0</v>
      </c>
      <c r="AQ120" s="24" t="s">
        <v>7</v>
      </c>
      <c r="AV120" s="23">
        <f>AW120+AX120</f>
        <v>0</v>
      </c>
      <c r="AW120" s="23">
        <f>G120*AO120</f>
        <v>0</v>
      </c>
      <c r="AX120" s="23">
        <f>G120*AP120</f>
        <v>0</v>
      </c>
      <c r="AY120" s="26" t="s">
        <v>856</v>
      </c>
      <c r="AZ120" s="26" t="s">
        <v>876</v>
      </c>
      <c r="BA120" s="17" t="s">
        <v>899</v>
      </c>
      <c r="BC120" s="23">
        <f>AW120+AX120</f>
        <v>0</v>
      </c>
      <c r="BD120" s="23">
        <f>H120/(100-BE120)*100</f>
        <v>0</v>
      </c>
      <c r="BE120" s="23">
        <v>0</v>
      </c>
      <c r="BF120" s="23">
        <f>M120</f>
        <v>805.707</v>
      </c>
      <c r="BH120" s="13">
        <f>G120*AO120</f>
        <v>0</v>
      </c>
      <c r="BI120" s="13">
        <f>G120*AP120</f>
        <v>0</v>
      </c>
      <c r="BJ120" s="13">
        <f>G120*H120</f>
        <v>0</v>
      </c>
      <c r="BK120" s="13" t="s">
        <v>909</v>
      </c>
      <c r="BL120" s="23">
        <v>56</v>
      </c>
    </row>
    <row r="121" spans="1:15" ht="12.75">
      <c r="A121" s="3"/>
      <c r="B121" s="80"/>
      <c r="C121" s="80"/>
      <c r="D121" s="81" t="s">
        <v>557</v>
      </c>
      <c r="E121" s="81" t="s">
        <v>777</v>
      </c>
      <c r="F121" s="80"/>
      <c r="G121" s="82">
        <v>1740</v>
      </c>
      <c r="H121" s="80"/>
      <c r="I121" s="80"/>
      <c r="J121" s="80"/>
      <c r="K121" s="80"/>
      <c r="L121" s="80"/>
      <c r="M121" s="80"/>
      <c r="N121" s="20"/>
      <c r="O121" s="3"/>
    </row>
    <row r="122" spans="1:64" ht="12.75">
      <c r="A122" s="32" t="s">
        <v>62</v>
      </c>
      <c r="B122" s="10" t="s">
        <v>310</v>
      </c>
      <c r="C122" s="10" t="s">
        <v>369</v>
      </c>
      <c r="D122" s="113" t="s">
        <v>558</v>
      </c>
      <c r="E122" s="128"/>
      <c r="F122" s="10" t="s">
        <v>801</v>
      </c>
      <c r="G122" s="23">
        <v>4818</v>
      </c>
      <c r="H122" s="164"/>
      <c r="I122" s="23">
        <f>G122*AO122</f>
        <v>0</v>
      </c>
      <c r="J122" s="23">
        <f>G122*AP122</f>
        <v>0</v>
      </c>
      <c r="K122" s="23">
        <f>G122*H122</f>
        <v>0</v>
      </c>
      <c r="L122" s="23">
        <v>0.15826</v>
      </c>
      <c r="M122" s="23">
        <f>G122*L122</f>
        <v>762.4966800000001</v>
      </c>
      <c r="N122" s="79" t="s">
        <v>832</v>
      </c>
      <c r="O122" s="3"/>
      <c r="Z122" s="23">
        <f>IF(AQ122="5",BJ122,0)</f>
        <v>0</v>
      </c>
      <c r="AB122" s="23">
        <f>IF(AQ122="1",BH122,0)</f>
        <v>0</v>
      </c>
      <c r="AC122" s="23">
        <f>IF(AQ122="1",BI122,0)</f>
        <v>0</v>
      </c>
      <c r="AD122" s="23">
        <f>IF(AQ122="7",BH122,0)</f>
        <v>0</v>
      </c>
      <c r="AE122" s="23">
        <f>IF(AQ122="7",BI122,0)</f>
        <v>0</v>
      </c>
      <c r="AF122" s="23">
        <f>IF(AQ122="2",BH122,0)</f>
        <v>0</v>
      </c>
      <c r="AG122" s="23">
        <f>IF(AQ122="2",BI122,0)</f>
        <v>0</v>
      </c>
      <c r="AH122" s="23">
        <f>IF(AQ122="0",BJ122,0)</f>
        <v>0</v>
      </c>
      <c r="AI122" s="17" t="s">
        <v>310</v>
      </c>
      <c r="AJ122" s="13">
        <f>IF(AN122=0,K122,0)</f>
        <v>0</v>
      </c>
      <c r="AK122" s="13">
        <f>IF(AN122=15,K122,0)</f>
        <v>0</v>
      </c>
      <c r="AL122" s="13">
        <f>IF(AN122=21,K122,0)</f>
        <v>0</v>
      </c>
      <c r="AN122" s="23">
        <v>21</v>
      </c>
      <c r="AO122" s="23">
        <f>H122*0.789056603773585</f>
        <v>0</v>
      </c>
      <c r="AP122" s="23">
        <f>H122*(1-0.789056603773585)</f>
        <v>0</v>
      </c>
      <c r="AQ122" s="24" t="s">
        <v>7</v>
      </c>
      <c r="AV122" s="23">
        <f>AW122+AX122</f>
        <v>0</v>
      </c>
      <c r="AW122" s="23">
        <f>G122*AO122</f>
        <v>0</v>
      </c>
      <c r="AX122" s="23">
        <f>G122*AP122</f>
        <v>0</v>
      </c>
      <c r="AY122" s="26" t="s">
        <v>856</v>
      </c>
      <c r="AZ122" s="26" t="s">
        <v>876</v>
      </c>
      <c r="BA122" s="17" t="s">
        <v>899</v>
      </c>
      <c r="BC122" s="23">
        <f>AW122+AX122</f>
        <v>0</v>
      </c>
      <c r="BD122" s="23">
        <f>H122/(100-BE122)*100</f>
        <v>0</v>
      </c>
      <c r="BE122" s="23">
        <v>0</v>
      </c>
      <c r="BF122" s="23">
        <f>M122</f>
        <v>762.4966800000001</v>
      </c>
      <c r="BH122" s="13">
        <f>G122*AO122</f>
        <v>0</v>
      </c>
      <c r="BI122" s="13">
        <f>G122*AP122</f>
        <v>0</v>
      </c>
      <c r="BJ122" s="13">
        <f>G122*H122</f>
        <v>0</v>
      </c>
      <c r="BK122" s="13" t="s">
        <v>909</v>
      </c>
      <c r="BL122" s="23">
        <v>56</v>
      </c>
    </row>
    <row r="123" spans="1:15" ht="12.75">
      <c r="A123" s="3"/>
      <c r="B123" s="80"/>
      <c r="C123" s="80"/>
      <c r="D123" s="81" t="s">
        <v>559</v>
      </c>
      <c r="E123" s="81" t="s">
        <v>777</v>
      </c>
      <c r="F123" s="80"/>
      <c r="G123" s="82">
        <v>3497</v>
      </c>
      <c r="H123" s="80"/>
      <c r="I123" s="80"/>
      <c r="J123" s="80"/>
      <c r="K123" s="80"/>
      <c r="L123" s="80"/>
      <c r="M123" s="80"/>
      <c r="N123" s="20"/>
      <c r="O123" s="3"/>
    </row>
    <row r="124" spans="1:15" ht="12.75">
      <c r="A124" s="3"/>
      <c r="B124" s="80"/>
      <c r="C124" s="80"/>
      <c r="D124" s="81" t="s">
        <v>560</v>
      </c>
      <c r="E124" s="81" t="s">
        <v>782</v>
      </c>
      <c r="F124" s="80"/>
      <c r="G124" s="82">
        <v>1321</v>
      </c>
      <c r="H124" s="80"/>
      <c r="I124" s="80"/>
      <c r="J124" s="80"/>
      <c r="K124" s="80"/>
      <c r="L124" s="80"/>
      <c r="M124" s="80"/>
      <c r="N124" s="20"/>
      <c r="O124" s="3"/>
    </row>
    <row r="125" spans="1:64" ht="12.75">
      <c r="A125" s="32" t="s">
        <v>63</v>
      </c>
      <c r="B125" s="10" t="s">
        <v>310</v>
      </c>
      <c r="C125" s="10" t="s">
        <v>370</v>
      </c>
      <c r="D125" s="113" t="s">
        <v>561</v>
      </c>
      <c r="E125" s="128"/>
      <c r="F125" s="10" t="s">
        <v>801</v>
      </c>
      <c r="G125" s="23">
        <v>870</v>
      </c>
      <c r="H125" s="164"/>
      <c r="I125" s="23">
        <f>G125*AO125</f>
        <v>0</v>
      </c>
      <c r="J125" s="23">
        <f>G125*AP125</f>
        <v>0</v>
      </c>
      <c r="K125" s="23">
        <f>G125*H125</f>
        <v>0</v>
      </c>
      <c r="L125" s="23">
        <v>0.211</v>
      </c>
      <c r="M125" s="23">
        <f>G125*L125</f>
        <v>183.57</v>
      </c>
      <c r="N125" s="79" t="s">
        <v>832</v>
      </c>
      <c r="O125" s="3"/>
      <c r="Z125" s="23">
        <f>IF(AQ125="5",BJ125,0)</f>
        <v>0</v>
      </c>
      <c r="AB125" s="23">
        <f>IF(AQ125="1",BH125,0)</f>
        <v>0</v>
      </c>
      <c r="AC125" s="23">
        <f>IF(AQ125="1",BI125,0)</f>
        <v>0</v>
      </c>
      <c r="AD125" s="23">
        <f>IF(AQ125="7",BH125,0)</f>
        <v>0</v>
      </c>
      <c r="AE125" s="23">
        <f>IF(AQ125="7",BI125,0)</f>
        <v>0</v>
      </c>
      <c r="AF125" s="23">
        <f>IF(AQ125="2",BH125,0)</f>
        <v>0</v>
      </c>
      <c r="AG125" s="23">
        <f>IF(AQ125="2",BI125,0)</f>
        <v>0</v>
      </c>
      <c r="AH125" s="23">
        <f>IF(AQ125="0",BJ125,0)</f>
        <v>0</v>
      </c>
      <c r="AI125" s="17" t="s">
        <v>310</v>
      </c>
      <c r="AJ125" s="13">
        <f>IF(AN125=0,K125,0)</f>
        <v>0</v>
      </c>
      <c r="AK125" s="13">
        <f>IF(AN125=15,K125,0)</f>
        <v>0</v>
      </c>
      <c r="AL125" s="13">
        <f>IF(AN125=21,K125,0)</f>
        <v>0</v>
      </c>
      <c r="AN125" s="23">
        <v>21</v>
      </c>
      <c r="AO125" s="23">
        <f>H125*0.815601867223969</f>
        <v>0</v>
      </c>
      <c r="AP125" s="23">
        <f>H125*(1-0.815601867223969)</f>
        <v>0</v>
      </c>
      <c r="AQ125" s="24" t="s">
        <v>7</v>
      </c>
      <c r="AV125" s="23">
        <f>AW125+AX125</f>
        <v>0</v>
      </c>
      <c r="AW125" s="23">
        <f>G125*AO125</f>
        <v>0</v>
      </c>
      <c r="AX125" s="23">
        <f>G125*AP125</f>
        <v>0</v>
      </c>
      <c r="AY125" s="26" t="s">
        <v>856</v>
      </c>
      <c r="AZ125" s="26" t="s">
        <v>876</v>
      </c>
      <c r="BA125" s="17" t="s">
        <v>899</v>
      </c>
      <c r="BC125" s="23">
        <f>AW125+AX125</f>
        <v>0</v>
      </c>
      <c r="BD125" s="23">
        <f>H125/(100-BE125)*100</f>
        <v>0</v>
      </c>
      <c r="BE125" s="23">
        <v>0</v>
      </c>
      <c r="BF125" s="23">
        <f>M125</f>
        <v>183.57</v>
      </c>
      <c r="BH125" s="13">
        <f>G125*AO125</f>
        <v>0</v>
      </c>
      <c r="BI125" s="13">
        <f>G125*AP125</f>
        <v>0</v>
      </c>
      <c r="BJ125" s="13">
        <f>G125*H125</f>
        <v>0</v>
      </c>
      <c r="BK125" s="13" t="s">
        <v>909</v>
      </c>
      <c r="BL125" s="23">
        <v>56</v>
      </c>
    </row>
    <row r="126" spans="1:15" ht="12.75">
      <c r="A126" s="3"/>
      <c r="B126" s="80"/>
      <c r="C126" s="80"/>
      <c r="D126" s="81" t="s">
        <v>512</v>
      </c>
      <c r="E126" s="81" t="s">
        <v>777</v>
      </c>
      <c r="F126" s="80"/>
      <c r="G126" s="82">
        <v>870</v>
      </c>
      <c r="H126" s="80"/>
      <c r="I126" s="80"/>
      <c r="J126" s="80"/>
      <c r="K126" s="80"/>
      <c r="L126" s="80"/>
      <c r="M126" s="80"/>
      <c r="N126" s="20"/>
      <c r="O126" s="3"/>
    </row>
    <row r="127" spans="1:64" ht="12.75">
      <c r="A127" s="32" t="s">
        <v>64</v>
      </c>
      <c r="B127" s="10" t="s">
        <v>310</v>
      </c>
      <c r="C127" s="10" t="s">
        <v>371</v>
      </c>
      <c r="D127" s="113" t="s">
        <v>562</v>
      </c>
      <c r="E127" s="128"/>
      <c r="F127" s="10" t="s">
        <v>801</v>
      </c>
      <c r="G127" s="23">
        <v>5496.5</v>
      </c>
      <c r="H127" s="164"/>
      <c r="I127" s="23">
        <f>G127*AO127</f>
        <v>0</v>
      </c>
      <c r="J127" s="23">
        <f>G127*AP127</f>
        <v>0</v>
      </c>
      <c r="K127" s="23">
        <f>G127*H127</f>
        <v>0</v>
      </c>
      <c r="L127" s="23">
        <v>0.6363</v>
      </c>
      <c r="M127" s="23">
        <f>G127*L127</f>
        <v>3497.4229499999997</v>
      </c>
      <c r="N127" s="79" t="s">
        <v>832</v>
      </c>
      <c r="O127" s="3"/>
      <c r="Z127" s="23">
        <f>IF(AQ127="5",BJ127,0)</f>
        <v>0</v>
      </c>
      <c r="AB127" s="23">
        <f>IF(AQ127="1",BH127,0)</f>
        <v>0</v>
      </c>
      <c r="AC127" s="23">
        <f>IF(AQ127="1",BI127,0)</f>
        <v>0</v>
      </c>
      <c r="AD127" s="23">
        <f>IF(AQ127="7",BH127,0)</f>
        <v>0</v>
      </c>
      <c r="AE127" s="23">
        <f>IF(AQ127="7",BI127,0)</f>
        <v>0</v>
      </c>
      <c r="AF127" s="23">
        <f>IF(AQ127="2",BH127,0)</f>
        <v>0</v>
      </c>
      <c r="AG127" s="23">
        <f>IF(AQ127="2",BI127,0)</f>
        <v>0</v>
      </c>
      <c r="AH127" s="23">
        <f>IF(AQ127="0",BJ127,0)</f>
        <v>0</v>
      </c>
      <c r="AI127" s="17" t="s">
        <v>310</v>
      </c>
      <c r="AJ127" s="13">
        <f>IF(AN127=0,K127,0)</f>
        <v>0</v>
      </c>
      <c r="AK127" s="13">
        <f>IF(AN127=15,K127,0)</f>
        <v>0</v>
      </c>
      <c r="AL127" s="13">
        <f>IF(AN127=21,K127,0)</f>
        <v>0</v>
      </c>
      <c r="AN127" s="23">
        <v>21</v>
      </c>
      <c r="AO127" s="23">
        <f>H127*0.924323676190441</f>
        <v>0</v>
      </c>
      <c r="AP127" s="23">
        <f>H127*(1-0.924323676190441)</f>
        <v>0</v>
      </c>
      <c r="AQ127" s="24" t="s">
        <v>7</v>
      </c>
      <c r="AV127" s="23">
        <f>AW127+AX127</f>
        <v>0</v>
      </c>
      <c r="AW127" s="23">
        <f>G127*AO127</f>
        <v>0</v>
      </c>
      <c r="AX127" s="23">
        <f>G127*AP127</f>
        <v>0</v>
      </c>
      <c r="AY127" s="26" t="s">
        <v>856</v>
      </c>
      <c r="AZ127" s="26" t="s">
        <v>876</v>
      </c>
      <c r="BA127" s="17" t="s">
        <v>899</v>
      </c>
      <c r="BC127" s="23">
        <f>AW127+AX127</f>
        <v>0</v>
      </c>
      <c r="BD127" s="23">
        <f>H127/(100-BE127)*100</f>
        <v>0</v>
      </c>
      <c r="BE127" s="23">
        <v>0</v>
      </c>
      <c r="BF127" s="23">
        <f>M127</f>
        <v>3497.4229499999997</v>
      </c>
      <c r="BH127" s="13">
        <f>G127*AO127</f>
        <v>0</v>
      </c>
      <c r="BI127" s="13">
        <f>G127*AP127</f>
        <v>0</v>
      </c>
      <c r="BJ127" s="13">
        <f>G127*H127</f>
        <v>0</v>
      </c>
      <c r="BK127" s="13" t="s">
        <v>909</v>
      </c>
      <c r="BL127" s="23">
        <v>56</v>
      </c>
    </row>
    <row r="128" spans="1:15" ht="12.75">
      <c r="A128" s="3"/>
      <c r="B128" s="80"/>
      <c r="C128" s="80"/>
      <c r="D128" s="81" t="s">
        <v>553</v>
      </c>
      <c r="E128" s="81"/>
      <c r="F128" s="80"/>
      <c r="G128" s="82">
        <v>3462.5</v>
      </c>
      <c r="H128" s="80"/>
      <c r="I128" s="80"/>
      <c r="J128" s="80"/>
      <c r="K128" s="80"/>
      <c r="L128" s="80"/>
      <c r="M128" s="80"/>
      <c r="N128" s="20"/>
      <c r="O128" s="3"/>
    </row>
    <row r="129" spans="1:15" ht="12.75">
      <c r="A129" s="3"/>
      <c r="B129" s="80"/>
      <c r="C129" s="80"/>
      <c r="D129" s="81" t="s">
        <v>563</v>
      </c>
      <c r="E129" s="81"/>
      <c r="F129" s="80"/>
      <c r="G129" s="82">
        <v>2034</v>
      </c>
      <c r="H129" s="80"/>
      <c r="I129" s="80"/>
      <c r="J129" s="80"/>
      <c r="K129" s="80"/>
      <c r="L129" s="80"/>
      <c r="M129" s="80"/>
      <c r="N129" s="20"/>
      <c r="O129" s="3"/>
    </row>
    <row r="130" spans="1:47" ht="12.75">
      <c r="A130" s="73"/>
      <c r="B130" s="74" t="s">
        <v>310</v>
      </c>
      <c r="C130" s="74" t="s">
        <v>63</v>
      </c>
      <c r="D130" s="126" t="s">
        <v>564</v>
      </c>
      <c r="E130" s="127"/>
      <c r="F130" s="75" t="s">
        <v>6</v>
      </c>
      <c r="G130" s="75" t="s">
        <v>6</v>
      </c>
      <c r="H130" s="75"/>
      <c r="I130" s="76">
        <f>SUM(I131:I137)</f>
        <v>0</v>
      </c>
      <c r="J130" s="76">
        <f>SUM(J131:J137)</f>
        <v>0</v>
      </c>
      <c r="K130" s="76">
        <f>SUM(K131:K137)</f>
        <v>0</v>
      </c>
      <c r="L130" s="77"/>
      <c r="M130" s="76">
        <f>SUM(M131:M137)</f>
        <v>910.4409750000001</v>
      </c>
      <c r="N130" s="78"/>
      <c r="O130" s="3"/>
      <c r="AI130" s="17" t="s">
        <v>310</v>
      </c>
      <c r="AS130" s="28">
        <f>SUM(AJ131:AJ137)</f>
        <v>0</v>
      </c>
      <c r="AT130" s="28">
        <f>SUM(AK131:AK137)</f>
        <v>0</v>
      </c>
      <c r="AU130" s="28">
        <f>SUM(AL131:AL137)</f>
        <v>0</v>
      </c>
    </row>
    <row r="131" spans="1:64" ht="12.75">
      <c r="A131" s="32" t="s">
        <v>65</v>
      </c>
      <c r="B131" s="10" t="s">
        <v>310</v>
      </c>
      <c r="C131" s="10" t="s">
        <v>372</v>
      </c>
      <c r="D131" s="113" t="s">
        <v>565</v>
      </c>
      <c r="E131" s="128"/>
      <c r="F131" s="10" t="s">
        <v>801</v>
      </c>
      <c r="G131" s="23">
        <v>8280.5</v>
      </c>
      <c r="H131" s="164"/>
      <c r="I131" s="23">
        <f>G131*AO131</f>
        <v>0</v>
      </c>
      <c r="J131" s="23">
        <f>G131*AP131</f>
        <v>0</v>
      </c>
      <c r="K131" s="23">
        <f>G131*H131</f>
        <v>0</v>
      </c>
      <c r="L131" s="23">
        <v>0.10373</v>
      </c>
      <c r="M131" s="23">
        <f>G131*L131</f>
        <v>858.936265</v>
      </c>
      <c r="N131" s="79" t="s">
        <v>832</v>
      </c>
      <c r="O131" s="3"/>
      <c r="Z131" s="23">
        <f>IF(AQ131="5",BJ131,0)</f>
        <v>0</v>
      </c>
      <c r="AB131" s="23">
        <f>IF(AQ131="1",BH131,0)</f>
        <v>0</v>
      </c>
      <c r="AC131" s="23">
        <f>IF(AQ131="1",BI131,0)</f>
        <v>0</v>
      </c>
      <c r="AD131" s="23">
        <f>IF(AQ131="7",BH131,0)</f>
        <v>0</v>
      </c>
      <c r="AE131" s="23">
        <f>IF(AQ131="7",BI131,0)</f>
        <v>0</v>
      </c>
      <c r="AF131" s="23">
        <f>IF(AQ131="2",BH131,0)</f>
        <v>0</v>
      </c>
      <c r="AG131" s="23">
        <f>IF(AQ131="2",BI131,0)</f>
        <v>0</v>
      </c>
      <c r="AH131" s="23">
        <f>IF(AQ131="0",BJ131,0)</f>
        <v>0</v>
      </c>
      <c r="AI131" s="17" t="s">
        <v>310</v>
      </c>
      <c r="AJ131" s="13">
        <f>IF(AN131=0,K131,0)</f>
        <v>0</v>
      </c>
      <c r="AK131" s="13">
        <f>IF(AN131=15,K131,0)</f>
        <v>0</v>
      </c>
      <c r="AL131" s="13">
        <f>IF(AN131=21,K131,0)</f>
        <v>0</v>
      </c>
      <c r="AN131" s="23">
        <v>21</v>
      </c>
      <c r="AO131" s="23">
        <f>H131*0.909036379062019</f>
        <v>0</v>
      </c>
      <c r="AP131" s="23">
        <f>H131*(1-0.909036379062019)</f>
        <v>0</v>
      </c>
      <c r="AQ131" s="24" t="s">
        <v>7</v>
      </c>
      <c r="AV131" s="23">
        <f>AW131+AX131</f>
        <v>0</v>
      </c>
      <c r="AW131" s="23">
        <f>G131*AO131</f>
        <v>0</v>
      </c>
      <c r="AX131" s="23">
        <f>G131*AP131</f>
        <v>0</v>
      </c>
      <c r="AY131" s="26" t="s">
        <v>857</v>
      </c>
      <c r="AZ131" s="26" t="s">
        <v>876</v>
      </c>
      <c r="BA131" s="17" t="s">
        <v>899</v>
      </c>
      <c r="BC131" s="23">
        <f>AW131+AX131</f>
        <v>0</v>
      </c>
      <c r="BD131" s="23">
        <f>H131/(100-BE131)*100</f>
        <v>0</v>
      </c>
      <c r="BE131" s="23">
        <v>0</v>
      </c>
      <c r="BF131" s="23">
        <f>M131</f>
        <v>858.936265</v>
      </c>
      <c r="BH131" s="13">
        <f>G131*AO131</f>
        <v>0</v>
      </c>
      <c r="BI131" s="13">
        <f>G131*AP131</f>
        <v>0</v>
      </c>
      <c r="BJ131" s="13">
        <f>G131*H131</f>
        <v>0</v>
      </c>
      <c r="BK131" s="13" t="s">
        <v>909</v>
      </c>
      <c r="BL131" s="23">
        <v>57</v>
      </c>
    </row>
    <row r="132" spans="1:15" ht="12.75">
      <c r="A132" s="3"/>
      <c r="B132" s="80"/>
      <c r="C132" s="80"/>
      <c r="D132" s="81" t="s">
        <v>553</v>
      </c>
      <c r="E132" s="81" t="s">
        <v>776</v>
      </c>
      <c r="F132" s="80"/>
      <c r="G132" s="82">
        <v>3462.5</v>
      </c>
      <c r="H132" s="80"/>
      <c r="I132" s="80"/>
      <c r="J132" s="80"/>
      <c r="K132" s="80"/>
      <c r="L132" s="80"/>
      <c r="M132" s="80"/>
      <c r="N132" s="20"/>
      <c r="O132" s="3"/>
    </row>
    <row r="133" spans="1:15" ht="12.75">
      <c r="A133" s="3"/>
      <c r="B133" s="80"/>
      <c r="C133" s="80"/>
      <c r="D133" s="81" t="s">
        <v>559</v>
      </c>
      <c r="E133" s="81" t="s">
        <v>777</v>
      </c>
      <c r="F133" s="80"/>
      <c r="G133" s="82">
        <v>3497</v>
      </c>
      <c r="H133" s="80"/>
      <c r="I133" s="80"/>
      <c r="J133" s="80"/>
      <c r="K133" s="80"/>
      <c r="L133" s="80"/>
      <c r="M133" s="80"/>
      <c r="N133" s="20"/>
      <c r="O133" s="3"/>
    </row>
    <row r="134" spans="1:15" ht="12.75">
      <c r="A134" s="3"/>
      <c r="B134" s="80"/>
      <c r="C134" s="80"/>
      <c r="D134" s="81" t="s">
        <v>560</v>
      </c>
      <c r="E134" s="81" t="s">
        <v>782</v>
      </c>
      <c r="F134" s="80"/>
      <c r="G134" s="82">
        <v>1321</v>
      </c>
      <c r="H134" s="80"/>
      <c r="I134" s="80"/>
      <c r="J134" s="80"/>
      <c r="K134" s="80"/>
      <c r="L134" s="80"/>
      <c r="M134" s="80"/>
      <c r="N134" s="20"/>
      <c r="O134" s="3"/>
    </row>
    <row r="135" spans="1:64" ht="12.75">
      <c r="A135" s="32" t="s">
        <v>66</v>
      </c>
      <c r="B135" s="10" t="s">
        <v>310</v>
      </c>
      <c r="C135" s="10" t="s">
        <v>373</v>
      </c>
      <c r="D135" s="113" t="s">
        <v>566</v>
      </c>
      <c r="E135" s="128"/>
      <c r="F135" s="10" t="s">
        <v>801</v>
      </c>
      <c r="G135" s="23">
        <v>8280.5</v>
      </c>
      <c r="H135" s="164"/>
      <c r="I135" s="23">
        <f>G135*AO135</f>
        <v>0</v>
      </c>
      <c r="J135" s="23">
        <f>G135*AP135</f>
        <v>0</v>
      </c>
      <c r="K135" s="23">
        <f>G135*H135</f>
        <v>0</v>
      </c>
      <c r="L135" s="23">
        <v>0.00061</v>
      </c>
      <c r="M135" s="23">
        <f>G135*L135</f>
        <v>5.051105</v>
      </c>
      <c r="N135" s="79" t="s">
        <v>832</v>
      </c>
      <c r="O135" s="3"/>
      <c r="Z135" s="23">
        <f>IF(AQ135="5",BJ135,0)</f>
        <v>0</v>
      </c>
      <c r="AB135" s="23">
        <f>IF(AQ135="1",BH135,0)</f>
        <v>0</v>
      </c>
      <c r="AC135" s="23">
        <f>IF(AQ135="1",BI135,0)</f>
        <v>0</v>
      </c>
      <c r="AD135" s="23">
        <f>IF(AQ135="7",BH135,0)</f>
        <v>0</v>
      </c>
      <c r="AE135" s="23">
        <f>IF(AQ135="7",BI135,0)</f>
        <v>0</v>
      </c>
      <c r="AF135" s="23">
        <f>IF(AQ135="2",BH135,0)</f>
        <v>0</v>
      </c>
      <c r="AG135" s="23">
        <f>IF(AQ135="2",BI135,0)</f>
        <v>0</v>
      </c>
      <c r="AH135" s="23">
        <f>IF(AQ135="0",BJ135,0)</f>
        <v>0</v>
      </c>
      <c r="AI135" s="17" t="s">
        <v>310</v>
      </c>
      <c r="AJ135" s="13">
        <f>IF(AN135=0,K135,0)</f>
        <v>0</v>
      </c>
      <c r="AK135" s="13">
        <f>IF(AN135=15,K135,0)</f>
        <v>0</v>
      </c>
      <c r="AL135" s="13">
        <f>IF(AN135=21,K135,0)</f>
        <v>0</v>
      </c>
      <c r="AN135" s="23">
        <v>21</v>
      </c>
      <c r="AO135" s="23">
        <f>H135*0.925675675675676</f>
        <v>0</v>
      </c>
      <c r="AP135" s="23">
        <f>H135*(1-0.925675675675676)</f>
        <v>0</v>
      </c>
      <c r="AQ135" s="24" t="s">
        <v>7</v>
      </c>
      <c r="AV135" s="23">
        <f>AW135+AX135</f>
        <v>0</v>
      </c>
      <c r="AW135" s="23">
        <f>G135*AO135</f>
        <v>0</v>
      </c>
      <c r="AX135" s="23">
        <f>G135*AP135</f>
        <v>0</v>
      </c>
      <c r="AY135" s="26" t="s">
        <v>857</v>
      </c>
      <c r="AZ135" s="26" t="s">
        <v>876</v>
      </c>
      <c r="BA135" s="17" t="s">
        <v>899</v>
      </c>
      <c r="BC135" s="23">
        <f>AW135+AX135</f>
        <v>0</v>
      </c>
      <c r="BD135" s="23">
        <f>H135/(100-BE135)*100</f>
        <v>0</v>
      </c>
      <c r="BE135" s="23">
        <v>0</v>
      </c>
      <c r="BF135" s="23">
        <f>M135</f>
        <v>5.051105</v>
      </c>
      <c r="BH135" s="13">
        <f>G135*AO135</f>
        <v>0</v>
      </c>
      <c r="BI135" s="13">
        <f>G135*AP135</f>
        <v>0</v>
      </c>
      <c r="BJ135" s="13">
        <f>G135*H135</f>
        <v>0</v>
      </c>
      <c r="BK135" s="13" t="s">
        <v>909</v>
      </c>
      <c r="BL135" s="23">
        <v>57</v>
      </c>
    </row>
    <row r="136" spans="1:15" ht="12.75">
      <c r="A136" s="3"/>
      <c r="B136" s="80"/>
      <c r="C136" s="80"/>
      <c r="D136" s="81" t="s">
        <v>567</v>
      </c>
      <c r="E136" s="81"/>
      <c r="F136" s="80"/>
      <c r="G136" s="82">
        <v>8280.5</v>
      </c>
      <c r="H136" s="80"/>
      <c r="I136" s="80"/>
      <c r="J136" s="80"/>
      <c r="K136" s="80"/>
      <c r="L136" s="80"/>
      <c r="M136" s="80"/>
      <c r="N136" s="20"/>
      <c r="O136" s="3"/>
    </row>
    <row r="137" spans="1:64" ht="12.75">
      <c r="A137" s="32" t="s">
        <v>67</v>
      </c>
      <c r="B137" s="10" t="s">
        <v>310</v>
      </c>
      <c r="C137" s="10" t="s">
        <v>374</v>
      </c>
      <c r="D137" s="113" t="s">
        <v>568</v>
      </c>
      <c r="E137" s="128"/>
      <c r="F137" s="10" t="s">
        <v>801</v>
      </c>
      <c r="G137" s="23">
        <v>8280.5</v>
      </c>
      <c r="H137" s="164"/>
      <c r="I137" s="23">
        <f>G137*AO137</f>
        <v>0</v>
      </c>
      <c r="J137" s="23">
        <f>G137*AP137</f>
        <v>0</v>
      </c>
      <c r="K137" s="23">
        <f>G137*H137</f>
        <v>0</v>
      </c>
      <c r="L137" s="23">
        <v>0.00561</v>
      </c>
      <c r="M137" s="23">
        <f>G137*L137</f>
        <v>46.453605</v>
      </c>
      <c r="N137" s="79" t="s">
        <v>832</v>
      </c>
      <c r="O137" s="3"/>
      <c r="Z137" s="23">
        <f>IF(AQ137="5",BJ137,0)</f>
        <v>0</v>
      </c>
      <c r="AB137" s="23">
        <f>IF(AQ137="1",BH137,0)</f>
        <v>0</v>
      </c>
      <c r="AC137" s="23">
        <f>IF(AQ137="1",BI137,0)</f>
        <v>0</v>
      </c>
      <c r="AD137" s="23">
        <f>IF(AQ137="7",BH137,0)</f>
        <v>0</v>
      </c>
      <c r="AE137" s="23">
        <f>IF(AQ137="7",BI137,0)</f>
        <v>0</v>
      </c>
      <c r="AF137" s="23">
        <f>IF(AQ137="2",BH137,0)</f>
        <v>0</v>
      </c>
      <c r="AG137" s="23">
        <f>IF(AQ137="2",BI137,0)</f>
        <v>0</v>
      </c>
      <c r="AH137" s="23">
        <f>IF(AQ137="0",BJ137,0)</f>
        <v>0</v>
      </c>
      <c r="AI137" s="17" t="s">
        <v>310</v>
      </c>
      <c r="AJ137" s="13">
        <f>IF(AN137=0,K137,0)</f>
        <v>0</v>
      </c>
      <c r="AK137" s="13">
        <f>IF(AN137=15,K137,0)</f>
        <v>0</v>
      </c>
      <c r="AL137" s="13">
        <f>IF(AN137=21,K137,0)</f>
        <v>0</v>
      </c>
      <c r="AN137" s="23">
        <v>21</v>
      </c>
      <c r="AO137" s="23">
        <f>H137*0.868376068376068</f>
        <v>0</v>
      </c>
      <c r="AP137" s="23">
        <f>H137*(1-0.868376068376068)</f>
        <v>0</v>
      </c>
      <c r="AQ137" s="24" t="s">
        <v>7</v>
      </c>
      <c r="AV137" s="23">
        <f>AW137+AX137</f>
        <v>0</v>
      </c>
      <c r="AW137" s="23">
        <f>G137*AO137</f>
        <v>0</v>
      </c>
      <c r="AX137" s="23">
        <f>G137*AP137</f>
        <v>0</v>
      </c>
      <c r="AY137" s="26" t="s">
        <v>857</v>
      </c>
      <c r="AZ137" s="26" t="s">
        <v>876</v>
      </c>
      <c r="BA137" s="17" t="s">
        <v>899</v>
      </c>
      <c r="BC137" s="23">
        <f>AW137+AX137</f>
        <v>0</v>
      </c>
      <c r="BD137" s="23">
        <f>H137/(100-BE137)*100</f>
        <v>0</v>
      </c>
      <c r="BE137" s="23">
        <v>0</v>
      </c>
      <c r="BF137" s="23">
        <f>M137</f>
        <v>46.453605</v>
      </c>
      <c r="BH137" s="13">
        <f>G137*AO137</f>
        <v>0</v>
      </c>
      <c r="BI137" s="13">
        <f>G137*AP137</f>
        <v>0</v>
      </c>
      <c r="BJ137" s="13">
        <f>G137*H137</f>
        <v>0</v>
      </c>
      <c r="BK137" s="13" t="s">
        <v>909</v>
      </c>
      <c r="BL137" s="23">
        <v>57</v>
      </c>
    </row>
    <row r="138" spans="1:15" ht="12.75">
      <c r="A138" s="3"/>
      <c r="B138" s="80"/>
      <c r="C138" s="80"/>
      <c r="D138" s="81" t="s">
        <v>567</v>
      </c>
      <c r="E138" s="81"/>
      <c r="F138" s="80"/>
      <c r="G138" s="82">
        <v>8280.5</v>
      </c>
      <c r="H138" s="80"/>
      <c r="I138" s="80"/>
      <c r="J138" s="80"/>
      <c r="K138" s="80"/>
      <c r="L138" s="80"/>
      <c r="M138" s="80"/>
      <c r="N138" s="20"/>
      <c r="O138" s="3"/>
    </row>
    <row r="139" spans="1:47" ht="12.75">
      <c r="A139" s="73"/>
      <c r="B139" s="74" t="s">
        <v>310</v>
      </c>
      <c r="C139" s="74" t="s">
        <v>93</v>
      </c>
      <c r="D139" s="126" t="s">
        <v>569</v>
      </c>
      <c r="E139" s="127"/>
      <c r="F139" s="75" t="s">
        <v>6</v>
      </c>
      <c r="G139" s="75" t="s">
        <v>6</v>
      </c>
      <c r="H139" s="75"/>
      <c r="I139" s="76">
        <f>SUM(I140:I148)</f>
        <v>0</v>
      </c>
      <c r="J139" s="76">
        <f>SUM(J140:J148)</f>
        <v>0</v>
      </c>
      <c r="K139" s="76">
        <f>SUM(K140:K148)</f>
        <v>0</v>
      </c>
      <c r="L139" s="77"/>
      <c r="M139" s="76">
        <f>SUM(M140:M148)</f>
        <v>0.9111999999999999</v>
      </c>
      <c r="N139" s="78"/>
      <c r="O139" s="3"/>
      <c r="AI139" s="17" t="s">
        <v>310</v>
      </c>
      <c r="AS139" s="28">
        <f>SUM(AJ140:AJ148)</f>
        <v>0</v>
      </c>
      <c r="AT139" s="28">
        <f>SUM(AK140:AK148)</f>
        <v>0</v>
      </c>
      <c r="AU139" s="28">
        <f>SUM(AL140:AL148)</f>
        <v>0</v>
      </c>
    </row>
    <row r="140" spans="1:64" ht="12.75">
      <c r="A140" s="32" t="s">
        <v>68</v>
      </c>
      <c r="B140" s="10" t="s">
        <v>310</v>
      </c>
      <c r="C140" s="10" t="s">
        <v>375</v>
      </c>
      <c r="D140" s="113" t="s">
        <v>570</v>
      </c>
      <c r="E140" s="128"/>
      <c r="F140" s="10" t="s">
        <v>802</v>
      </c>
      <c r="G140" s="23">
        <v>160</v>
      </c>
      <c r="H140" s="164"/>
      <c r="I140" s="23">
        <f>G140*AO140</f>
        <v>0</v>
      </c>
      <c r="J140" s="23">
        <f>G140*AP140</f>
        <v>0</v>
      </c>
      <c r="K140" s="23">
        <f>G140*H140</f>
        <v>0</v>
      </c>
      <c r="L140" s="23">
        <v>1E-05</v>
      </c>
      <c r="M140" s="23">
        <f>G140*L140</f>
        <v>0.0016</v>
      </c>
      <c r="N140" s="79" t="s">
        <v>832</v>
      </c>
      <c r="O140" s="3"/>
      <c r="Z140" s="23">
        <f>IF(AQ140="5",BJ140,0)</f>
        <v>0</v>
      </c>
      <c r="AB140" s="23">
        <f>IF(AQ140="1",BH140,0)</f>
        <v>0</v>
      </c>
      <c r="AC140" s="23">
        <f>IF(AQ140="1",BI140,0)</f>
        <v>0</v>
      </c>
      <c r="AD140" s="23">
        <f>IF(AQ140="7",BH140,0)</f>
        <v>0</v>
      </c>
      <c r="AE140" s="23">
        <f>IF(AQ140="7",BI140,0)</f>
        <v>0</v>
      </c>
      <c r="AF140" s="23">
        <f>IF(AQ140="2",BH140,0)</f>
        <v>0</v>
      </c>
      <c r="AG140" s="23">
        <f>IF(AQ140="2",BI140,0)</f>
        <v>0</v>
      </c>
      <c r="AH140" s="23">
        <f>IF(AQ140="0",BJ140,0)</f>
        <v>0</v>
      </c>
      <c r="AI140" s="17" t="s">
        <v>310</v>
      </c>
      <c r="AJ140" s="13">
        <f>IF(AN140=0,K140,0)</f>
        <v>0</v>
      </c>
      <c r="AK140" s="13">
        <f>IF(AN140=15,K140,0)</f>
        <v>0</v>
      </c>
      <c r="AL140" s="13">
        <f>IF(AN140=21,K140,0)</f>
        <v>0</v>
      </c>
      <c r="AN140" s="23">
        <v>21</v>
      </c>
      <c r="AO140" s="23">
        <f>H140*0.0046448087431694</f>
        <v>0</v>
      </c>
      <c r="AP140" s="23">
        <f>H140*(1-0.0046448087431694)</f>
        <v>0</v>
      </c>
      <c r="AQ140" s="24" t="s">
        <v>7</v>
      </c>
      <c r="AV140" s="23">
        <f>AW140+AX140</f>
        <v>0</v>
      </c>
      <c r="AW140" s="23">
        <f>G140*AO140</f>
        <v>0</v>
      </c>
      <c r="AX140" s="23">
        <f>G140*AP140</f>
        <v>0</v>
      </c>
      <c r="AY140" s="26" t="s">
        <v>858</v>
      </c>
      <c r="AZ140" s="26" t="s">
        <v>877</v>
      </c>
      <c r="BA140" s="17" t="s">
        <v>899</v>
      </c>
      <c r="BC140" s="23">
        <f>AW140+AX140</f>
        <v>0</v>
      </c>
      <c r="BD140" s="23">
        <f>H140/(100-BE140)*100</f>
        <v>0</v>
      </c>
      <c r="BE140" s="23">
        <v>0</v>
      </c>
      <c r="BF140" s="23">
        <f>M140</f>
        <v>0.0016</v>
      </c>
      <c r="BH140" s="13">
        <f>G140*AO140</f>
        <v>0</v>
      </c>
      <c r="BI140" s="13">
        <f>G140*AP140</f>
        <v>0</v>
      </c>
      <c r="BJ140" s="13">
        <f>G140*H140</f>
        <v>0</v>
      </c>
      <c r="BK140" s="13" t="s">
        <v>909</v>
      </c>
      <c r="BL140" s="23">
        <v>87</v>
      </c>
    </row>
    <row r="141" spans="1:15" ht="12.75">
      <c r="A141" s="3"/>
      <c r="B141" s="80"/>
      <c r="C141" s="80"/>
      <c r="D141" s="81" t="s">
        <v>571</v>
      </c>
      <c r="E141" s="81"/>
      <c r="F141" s="80"/>
      <c r="G141" s="82">
        <v>160</v>
      </c>
      <c r="H141" s="80"/>
      <c r="I141" s="80"/>
      <c r="J141" s="80"/>
      <c r="K141" s="80"/>
      <c r="L141" s="80"/>
      <c r="M141" s="80"/>
      <c r="N141" s="20"/>
      <c r="O141" s="3"/>
    </row>
    <row r="142" spans="1:64" ht="12.75">
      <c r="A142" s="32" t="s">
        <v>69</v>
      </c>
      <c r="B142" s="10" t="s">
        <v>310</v>
      </c>
      <c r="C142" s="10" t="s">
        <v>376</v>
      </c>
      <c r="D142" s="113" t="s">
        <v>572</v>
      </c>
      <c r="E142" s="128"/>
      <c r="F142" s="10" t="s">
        <v>804</v>
      </c>
      <c r="G142" s="23">
        <v>80</v>
      </c>
      <c r="H142" s="164"/>
      <c r="I142" s="23">
        <f>G142*AO142</f>
        <v>0</v>
      </c>
      <c r="J142" s="23">
        <f>G142*AP142</f>
        <v>0</v>
      </c>
      <c r="K142" s="23">
        <f>G142*H142</f>
        <v>0</v>
      </c>
      <c r="L142" s="23">
        <v>2E-05</v>
      </c>
      <c r="M142" s="23">
        <f>G142*L142</f>
        <v>0.0016</v>
      </c>
      <c r="N142" s="79" t="s">
        <v>832</v>
      </c>
      <c r="O142" s="3"/>
      <c r="Z142" s="23">
        <f>IF(AQ142="5",BJ142,0)</f>
        <v>0</v>
      </c>
      <c r="AB142" s="23">
        <f>IF(AQ142="1",BH142,0)</f>
        <v>0</v>
      </c>
      <c r="AC142" s="23">
        <f>IF(AQ142="1",BI142,0)</f>
        <v>0</v>
      </c>
      <c r="AD142" s="23">
        <f>IF(AQ142="7",BH142,0)</f>
        <v>0</v>
      </c>
      <c r="AE142" s="23">
        <f>IF(AQ142="7",BI142,0)</f>
        <v>0</v>
      </c>
      <c r="AF142" s="23">
        <f>IF(AQ142="2",BH142,0)</f>
        <v>0</v>
      </c>
      <c r="AG142" s="23">
        <f>IF(AQ142="2",BI142,0)</f>
        <v>0</v>
      </c>
      <c r="AH142" s="23">
        <f>IF(AQ142="0",BJ142,0)</f>
        <v>0</v>
      </c>
      <c r="AI142" s="17" t="s">
        <v>310</v>
      </c>
      <c r="AJ142" s="13">
        <f>IF(AN142=0,K142,0)</f>
        <v>0</v>
      </c>
      <c r="AK142" s="13">
        <f>IF(AN142=15,K142,0)</f>
        <v>0</v>
      </c>
      <c r="AL142" s="13">
        <f>IF(AN142=21,K142,0)</f>
        <v>0</v>
      </c>
      <c r="AN142" s="23">
        <v>21</v>
      </c>
      <c r="AO142" s="23">
        <f>H142*0.00557894736842105</f>
        <v>0</v>
      </c>
      <c r="AP142" s="23">
        <f>H142*(1-0.00557894736842105)</f>
        <v>0</v>
      </c>
      <c r="AQ142" s="24" t="s">
        <v>7</v>
      </c>
      <c r="AV142" s="23">
        <f>AW142+AX142</f>
        <v>0</v>
      </c>
      <c r="AW142" s="23">
        <f>G142*AO142</f>
        <v>0</v>
      </c>
      <c r="AX142" s="23">
        <f>G142*AP142</f>
        <v>0</v>
      </c>
      <c r="AY142" s="26" t="s">
        <v>858</v>
      </c>
      <c r="AZ142" s="26" t="s">
        <v>877</v>
      </c>
      <c r="BA142" s="17" t="s">
        <v>899</v>
      </c>
      <c r="BC142" s="23">
        <f>AW142+AX142</f>
        <v>0</v>
      </c>
      <c r="BD142" s="23">
        <f>H142/(100-BE142)*100</f>
        <v>0</v>
      </c>
      <c r="BE142" s="23">
        <v>0</v>
      </c>
      <c r="BF142" s="23">
        <f>M142</f>
        <v>0.0016</v>
      </c>
      <c r="BH142" s="13">
        <f>G142*AO142</f>
        <v>0</v>
      </c>
      <c r="BI142" s="13">
        <f>G142*AP142</f>
        <v>0</v>
      </c>
      <c r="BJ142" s="13">
        <f>G142*H142</f>
        <v>0</v>
      </c>
      <c r="BK142" s="13" t="s">
        <v>909</v>
      </c>
      <c r="BL142" s="23">
        <v>87</v>
      </c>
    </row>
    <row r="143" spans="1:15" ht="12.75">
      <c r="A143" s="3"/>
      <c r="B143" s="80"/>
      <c r="C143" s="80"/>
      <c r="D143" s="81" t="s">
        <v>573</v>
      </c>
      <c r="E143" s="81"/>
      <c r="F143" s="80"/>
      <c r="G143" s="82">
        <v>80</v>
      </c>
      <c r="H143" s="80"/>
      <c r="I143" s="80"/>
      <c r="J143" s="80"/>
      <c r="K143" s="80"/>
      <c r="L143" s="80"/>
      <c r="M143" s="80"/>
      <c r="N143" s="20"/>
      <c r="O143" s="3"/>
    </row>
    <row r="144" spans="1:64" ht="12.75">
      <c r="A144" s="32" t="s">
        <v>70</v>
      </c>
      <c r="B144" s="10" t="s">
        <v>310</v>
      </c>
      <c r="C144" s="10" t="s">
        <v>377</v>
      </c>
      <c r="D144" s="113" t="s">
        <v>574</v>
      </c>
      <c r="E144" s="130"/>
      <c r="F144" s="10" t="s">
        <v>804</v>
      </c>
      <c r="G144" s="23">
        <v>52</v>
      </c>
      <c r="H144" s="164"/>
      <c r="I144" s="23">
        <f>G144*AO144</f>
        <v>0</v>
      </c>
      <c r="J144" s="23">
        <f>G144*AP144</f>
        <v>0</v>
      </c>
      <c r="K144" s="23">
        <f>G144*H144</f>
        <v>0</v>
      </c>
      <c r="L144" s="23">
        <v>0.01512</v>
      </c>
      <c r="M144" s="23">
        <f>G144*L144</f>
        <v>0.7862399999999999</v>
      </c>
      <c r="N144" s="79" t="s">
        <v>832</v>
      </c>
      <c r="O144" s="3"/>
      <c r="Z144" s="23">
        <f>IF(AQ144="5",BJ144,0)</f>
        <v>0</v>
      </c>
      <c r="AB144" s="23">
        <f>IF(AQ144="1",BH144,0)</f>
        <v>0</v>
      </c>
      <c r="AC144" s="23">
        <f>IF(AQ144="1",BI144,0)</f>
        <v>0</v>
      </c>
      <c r="AD144" s="23">
        <f>IF(AQ144="7",BH144,0)</f>
        <v>0</v>
      </c>
      <c r="AE144" s="23">
        <f>IF(AQ144="7",BI144,0)</f>
        <v>0</v>
      </c>
      <c r="AF144" s="23">
        <f>IF(AQ144="2",BH144,0)</f>
        <v>0</v>
      </c>
      <c r="AG144" s="23">
        <f>IF(AQ144="2",BI144,0)</f>
        <v>0</v>
      </c>
      <c r="AH144" s="23">
        <f>IF(AQ144="0",BJ144,0)</f>
        <v>0</v>
      </c>
      <c r="AI144" s="17" t="s">
        <v>310</v>
      </c>
      <c r="AJ144" s="14">
        <f>IF(AN144=0,K144,0)</f>
        <v>0</v>
      </c>
      <c r="AK144" s="14">
        <f>IF(AN144=15,K144,0)</f>
        <v>0</v>
      </c>
      <c r="AL144" s="14">
        <f>IF(AN144=21,K144,0)</f>
        <v>0</v>
      </c>
      <c r="AN144" s="23">
        <v>21</v>
      </c>
      <c r="AO144" s="23">
        <f>H144*1</f>
        <v>0</v>
      </c>
      <c r="AP144" s="23">
        <f>H144*(1-1)</f>
        <v>0</v>
      </c>
      <c r="AQ144" s="25" t="s">
        <v>7</v>
      </c>
      <c r="AV144" s="23">
        <f>AW144+AX144</f>
        <v>0</v>
      </c>
      <c r="AW144" s="23">
        <f>G144*AO144</f>
        <v>0</v>
      </c>
      <c r="AX144" s="23">
        <f>G144*AP144</f>
        <v>0</v>
      </c>
      <c r="AY144" s="26" t="s">
        <v>858</v>
      </c>
      <c r="AZ144" s="26" t="s">
        <v>877</v>
      </c>
      <c r="BA144" s="17" t="s">
        <v>899</v>
      </c>
      <c r="BC144" s="23">
        <f>AW144+AX144</f>
        <v>0</v>
      </c>
      <c r="BD144" s="23">
        <f>H144/(100-BE144)*100</f>
        <v>0</v>
      </c>
      <c r="BE144" s="23">
        <v>0</v>
      </c>
      <c r="BF144" s="23">
        <f>M144</f>
        <v>0.7862399999999999</v>
      </c>
      <c r="BH144" s="14">
        <f>G144*AO144</f>
        <v>0</v>
      </c>
      <c r="BI144" s="14">
        <f>G144*AP144</f>
        <v>0</v>
      </c>
      <c r="BJ144" s="14">
        <f>G144*H144</f>
        <v>0</v>
      </c>
      <c r="BK144" s="14" t="s">
        <v>910</v>
      </c>
      <c r="BL144" s="23">
        <v>87</v>
      </c>
    </row>
    <row r="145" spans="1:15" ht="12.75">
      <c r="A145" s="3"/>
      <c r="B145" s="80"/>
      <c r="C145" s="80"/>
      <c r="D145" s="81" t="s">
        <v>58</v>
      </c>
      <c r="E145" s="81"/>
      <c r="F145" s="80"/>
      <c r="G145" s="82">
        <v>52</v>
      </c>
      <c r="H145" s="80"/>
      <c r="I145" s="80"/>
      <c r="J145" s="80"/>
      <c r="K145" s="80"/>
      <c r="L145" s="80"/>
      <c r="M145" s="80"/>
      <c r="N145" s="20"/>
      <c r="O145" s="3"/>
    </row>
    <row r="146" spans="1:64" ht="12.75">
      <c r="A146" s="32" t="s">
        <v>71</v>
      </c>
      <c r="B146" s="10" t="s">
        <v>310</v>
      </c>
      <c r="C146" s="10" t="s">
        <v>378</v>
      </c>
      <c r="D146" s="113" t="s">
        <v>575</v>
      </c>
      <c r="E146" s="130"/>
      <c r="F146" s="10" t="s">
        <v>804</v>
      </c>
      <c r="G146" s="23">
        <v>4</v>
      </c>
      <c r="H146" s="164"/>
      <c r="I146" s="23">
        <f>G146*AO146</f>
        <v>0</v>
      </c>
      <c r="J146" s="23">
        <f>G146*AP146</f>
        <v>0</v>
      </c>
      <c r="K146" s="23">
        <f>G146*H146</f>
        <v>0</v>
      </c>
      <c r="L146" s="23">
        <v>0.00504</v>
      </c>
      <c r="M146" s="23">
        <f>G146*L146</f>
        <v>0.02016</v>
      </c>
      <c r="N146" s="79" t="s">
        <v>832</v>
      </c>
      <c r="O146" s="3"/>
      <c r="Z146" s="23">
        <f>IF(AQ146="5",BJ146,0)</f>
        <v>0</v>
      </c>
      <c r="AB146" s="23">
        <f>IF(AQ146="1",BH146,0)</f>
        <v>0</v>
      </c>
      <c r="AC146" s="23">
        <f>IF(AQ146="1",BI146,0)</f>
        <v>0</v>
      </c>
      <c r="AD146" s="23">
        <f>IF(AQ146="7",BH146,0)</f>
        <v>0</v>
      </c>
      <c r="AE146" s="23">
        <f>IF(AQ146="7",BI146,0)</f>
        <v>0</v>
      </c>
      <c r="AF146" s="23">
        <f>IF(AQ146="2",BH146,0)</f>
        <v>0</v>
      </c>
      <c r="AG146" s="23">
        <f>IF(AQ146="2",BI146,0)</f>
        <v>0</v>
      </c>
      <c r="AH146" s="23">
        <f>IF(AQ146="0",BJ146,0)</f>
        <v>0</v>
      </c>
      <c r="AI146" s="17" t="s">
        <v>310</v>
      </c>
      <c r="AJ146" s="14">
        <f>IF(AN146=0,K146,0)</f>
        <v>0</v>
      </c>
      <c r="AK146" s="14">
        <f>IF(AN146=15,K146,0)</f>
        <v>0</v>
      </c>
      <c r="AL146" s="14">
        <f>IF(AN146=21,K146,0)</f>
        <v>0</v>
      </c>
      <c r="AN146" s="23">
        <v>21</v>
      </c>
      <c r="AO146" s="23">
        <f>H146*1</f>
        <v>0</v>
      </c>
      <c r="AP146" s="23">
        <f>H146*(1-1)</f>
        <v>0</v>
      </c>
      <c r="AQ146" s="25" t="s">
        <v>7</v>
      </c>
      <c r="AV146" s="23">
        <f>AW146+AX146</f>
        <v>0</v>
      </c>
      <c r="AW146" s="23">
        <f>G146*AO146</f>
        <v>0</v>
      </c>
      <c r="AX146" s="23">
        <f>G146*AP146</f>
        <v>0</v>
      </c>
      <c r="AY146" s="26" t="s">
        <v>858</v>
      </c>
      <c r="AZ146" s="26" t="s">
        <v>877</v>
      </c>
      <c r="BA146" s="17" t="s">
        <v>899</v>
      </c>
      <c r="BC146" s="23">
        <f>AW146+AX146</f>
        <v>0</v>
      </c>
      <c r="BD146" s="23">
        <f>H146/(100-BE146)*100</f>
        <v>0</v>
      </c>
      <c r="BE146" s="23">
        <v>0</v>
      </c>
      <c r="BF146" s="23">
        <f>M146</f>
        <v>0.02016</v>
      </c>
      <c r="BH146" s="14">
        <f>G146*AO146</f>
        <v>0</v>
      </c>
      <c r="BI146" s="14">
        <f>G146*AP146</f>
        <v>0</v>
      </c>
      <c r="BJ146" s="14">
        <f>G146*H146</f>
        <v>0</v>
      </c>
      <c r="BK146" s="14" t="s">
        <v>910</v>
      </c>
      <c r="BL146" s="23">
        <v>87</v>
      </c>
    </row>
    <row r="147" spans="1:15" ht="12.75">
      <c r="A147" s="3"/>
      <c r="B147" s="80"/>
      <c r="C147" s="80"/>
      <c r="D147" s="81" t="s">
        <v>10</v>
      </c>
      <c r="E147" s="81"/>
      <c r="F147" s="80"/>
      <c r="G147" s="82">
        <v>4</v>
      </c>
      <c r="H147" s="80"/>
      <c r="I147" s="80"/>
      <c r="J147" s="80"/>
      <c r="K147" s="80"/>
      <c r="L147" s="80"/>
      <c r="M147" s="80"/>
      <c r="N147" s="20"/>
      <c r="O147" s="3"/>
    </row>
    <row r="148" spans="1:64" ht="12.75">
      <c r="A148" s="32" t="s">
        <v>72</v>
      </c>
      <c r="B148" s="10" t="s">
        <v>310</v>
      </c>
      <c r="C148" s="10" t="s">
        <v>379</v>
      </c>
      <c r="D148" s="113" t="s">
        <v>576</v>
      </c>
      <c r="E148" s="130"/>
      <c r="F148" s="10" t="s">
        <v>804</v>
      </c>
      <c r="G148" s="23">
        <v>80</v>
      </c>
      <c r="H148" s="164"/>
      <c r="I148" s="23">
        <f>G148*AO148</f>
        <v>0</v>
      </c>
      <c r="J148" s="23">
        <f>G148*AP148</f>
        <v>0</v>
      </c>
      <c r="K148" s="23">
        <f>G148*H148</f>
        <v>0</v>
      </c>
      <c r="L148" s="23">
        <v>0.00127</v>
      </c>
      <c r="M148" s="23">
        <f>G148*L148</f>
        <v>0.10160000000000001</v>
      </c>
      <c r="N148" s="79" t="s">
        <v>832</v>
      </c>
      <c r="O148" s="3"/>
      <c r="Z148" s="23">
        <f>IF(AQ148="5",BJ148,0)</f>
        <v>0</v>
      </c>
      <c r="AB148" s="23">
        <f>IF(AQ148="1",BH148,0)</f>
        <v>0</v>
      </c>
      <c r="AC148" s="23">
        <f>IF(AQ148="1",BI148,0)</f>
        <v>0</v>
      </c>
      <c r="AD148" s="23">
        <f>IF(AQ148="7",BH148,0)</f>
        <v>0</v>
      </c>
      <c r="AE148" s="23">
        <f>IF(AQ148="7",BI148,0)</f>
        <v>0</v>
      </c>
      <c r="AF148" s="23">
        <f>IF(AQ148="2",BH148,0)</f>
        <v>0</v>
      </c>
      <c r="AG148" s="23">
        <f>IF(AQ148="2",BI148,0)</f>
        <v>0</v>
      </c>
      <c r="AH148" s="23">
        <f>IF(AQ148="0",BJ148,0)</f>
        <v>0</v>
      </c>
      <c r="AI148" s="17" t="s">
        <v>310</v>
      </c>
      <c r="AJ148" s="14">
        <f>IF(AN148=0,K148,0)</f>
        <v>0</v>
      </c>
      <c r="AK148" s="14">
        <f>IF(AN148=15,K148,0)</f>
        <v>0</v>
      </c>
      <c r="AL148" s="14">
        <f>IF(AN148=21,K148,0)</f>
        <v>0</v>
      </c>
      <c r="AN148" s="23">
        <v>21</v>
      </c>
      <c r="AO148" s="23">
        <f>H148*1</f>
        <v>0</v>
      </c>
      <c r="AP148" s="23">
        <f>H148*(1-1)</f>
        <v>0</v>
      </c>
      <c r="AQ148" s="25" t="s">
        <v>7</v>
      </c>
      <c r="AV148" s="23">
        <f>AW148+AX148</f>
        <v>0</v>
      </c>
      <c r="AW148" s="23">
        <f>G148*AO148</f>
        <v>0</v>
      </c>
      <c r="AX148" s="23">
        <f>G148*AP148</f>
        <v>0</v>
      </c>
      <c r="AY148" s="26" t="s">
        <v>858</v>
      </c>
      <c r="AZ148" s="26" t="s">
        <v>877</v>
      </c>
      <c r="BA148" s="17" t="s">
        <v>899</v>
      </c>
      <c r="BC148" s="23">
        <f>AW148+AX148</f>
        <v>0</v>
      </c>
      <c r="BD148" s="23">
        <f>H148/(100-BE148)*100</f>
        <v>0</v>
      </c>
      <c r="BE148" s="23">
        <v>0</v>
      </c>
      <c r="BF148" s="23">
        <f>M148</f>
        <v>0.10160000000000001</v>
      </c>
      <c r="BH148" s="14">
        <f>G148*AO148</f>
        <v>0</v>
      </c>
      <c r="BI148" s="14">
        <f>G148*AP148</f>
        <v>0</v>
      </c>
      <c r="BJ148" s="14">
        <f>G148*H148</f>
        <v>0</v>
      </c>
      <c r="BK148" s="14" t="s">
        <v>910</v>
      </c>
      <c r="BL148" s="23">
        <v>87</v>
      </c>
    </row>
    <row r="149" spans="1:15" ht="12.75">
      <c r="A149" s="3"/>
      <c r="B149" s="80"/>
      <c r="C149" s="80"/>
      <c r="D149" s="81" t="s">
        <v>573</v>
      </c>
      <c r="E149" s="81"/>
      <c r="F149" s="80"/>
      <c r="G149" s="82">
        <v>80</v>
      </c>
      <c r="H149" s="80"/>
      <c r="I149" s="80"/>
      <c r="J149" s="80"/>
      <c r="K149" s="80"/>
      <c r="L149" s="80"/>
      <c r="M149" s="80"/>
      <c r="N149" s="20"/>
      <c r="O149" s="3"/>
    </row>
    <row r="150" spans="1:47" ht="12.75">
      <c r="A150" s="73"/>
      <c r="B150" s="74" t="s">
        <v>310</v>
      </c>
      <c r="C150" s="74" t="s">
        <v>95</v>
      </c>
      <c r="D150" s="126" t="s">
        <v>577</v>
      </c>
      <c r="E150" s="127"/>
      <c r="F150" s="75" t="s">
        <v>6</v>
      </c>
      <c r="G150" s="75" t="s">
        <v>6</v>
      </c>
      <c r="H150" s="75"/>
      <c r="I150" s="76">
        <f>SUM(I151:I155)</f>
        <v>0</v>
      </c>
      <c r="J150" s="76">
        <f>SUM(J151:J155)</f>
        <v>0</v>
      </c>
      <c r="K150" s="76">
        <f>SUM(K151:K155)</f>
        <v>0</v>
      </c>
      <c r="L150" s="77"/>
      <c r="M150" s="76">
        <f>SUM(M151:M155)</f>
        <v>28.8512</v>
      </c>
      <c r="N150" s="78"/>
      <c r="O150" s="3"/>
      <c r="AI150" s="17" t="s">
        <v>310</v>
      </c>
      <c r="AS150" s="28">
        <f>SUM(AJ151:AJ155)</f>
        <v>0</v>
      </c>
      <c r="AT150" s="28">
        <f>SUM(AK151:AK155)</f>
        <v>0</v>
      </c>
      <c r="AU150" s="28">
        <f>SUM(AL151:AL155)</f>
        <v>0</v>
      </c>
    </row>
    <row r="151" spans="1:64" ht="12.75">
      <c r="A151" s="32" t="s">
        <v>73</v>
      </c>
      <c r="B151" s="10" t="s">
        <v>310</v>
      </c>
      <c r="C151" s="10" t="s">
        <v>380</v>
      </c>
      <c r="D151" s="113" t="s">
        <v>578</v>
      </c>
      <c r="E151" s="128"/>
      <c r="F151" s="10" t="s">
        <v>804</v>
      </c>
      <c r="G151" s="23">
        <v>50</v>
      </c>
      <c r="H151" s="164"/>
      <c r="I151" s="23">
        <f>G151*AO151</f>
        <v>0</v>
      </c>
      <c r="J151" s="23">
        <f>G151*AP151</f>
        <v>0</v>
      </c>
      <c r="K151" s="23">
        <f>G151*H151</f>
        <v>0</v>
      </c>
      <c r="L151" s="23">
        <v>0.32272</v>
      </c>
      <c r="M151" s="23">
        <f>G151*L151</f>
        <v>16.136</v>
      </c>
      <c r="N151" s="79" t="s">
        <v>832</v>
      </c>
      <c r="O151" s="3"/>
      <c r="Z151" s="23">
        <f>IF(AQ151="5",BJ151,0)</f>
        <v>0</v>
      </c>
      <c r="AB151" s="23">
        <f>IF(AQ151="1",BH151,0)</f>
        <v>0</v>
      </c>
      <c r="AC151" s="23">
        <f>IF(AQ151="1",BI151,0)</f>
        <v>0</v>
      </c>
      <c r="AD151" s="23">
        <f>IF(AQ151="7",BH151,0)</f>
        <v>0</v>
      </c>
      <c r="AE151" s="23">
        <f>IF(AQ151="7",BI151,0)</f>
        <v>0</v>
      </c>
      <c r="AF151" s="23">
        <f>IF(AQ151="2",BH151,0)</f>
        <v>0</v>
      </c>
      <c r="AG151" s="23">
        <f>IF(AQ151="2",BI151,0)</f>
        <v>0</v>
      </c>
      <c r="AH151" s="23">
        <f>IF(AQ151="0",BJ151,0)</f>
        <v>0</v>
      </c>
      <c r="AI151" s="17" t="s">
        <v>310</v>
      </c>
      <c r="AJ151" s="13">
        <f>IF(AN151=0,K151,0)</f>
        <v>0</v>
      </c>
      <c r="AK151" s="13">
        <f>IF(AN151=15,K151,0)</f>
        <v>0</v>
      </c>
      <c r="AL151" s="13">
        <f>IF(AN151=21,K151,0)</f>
        <v>0</v>
      </c>
      <c r="AN151" s="23">
        <v>21</v>
      </c>
      <c r="AO151" s="23">
        <f>H151*0.372801711289955</f>
        <v>0</v>
      </c>
      <c r="AP151" s="23">
        <f>H151*(1-0.372801711289955)</f>
        <v>0</v>
      </c>
      <c r="AQ151" s="24" t="s">
        <v>7</v>
      </c>
      <c r="AV151" s="23">
        <f>AW151+AX151</f>
        <v>0</v>
      </c>
      <c r="AW151" s="23">
        <f>G151*AO151</f>
        <v>0</v>
      </c>
      <c r="AX151" s="23">
        <f>G151*AP151</f>
        <v>0</v>
      </c>
      <c r="AY151" s="26" t="s">
        <v>859</v>
      </c>
      <c r="AZ151" s="26" t="s">
        <v>877</v>
      </c>
      <c r="BA151" s="17" t="s">
        <v>899</v>
      </c>
      <c r="BC151" s="23">
        <f>AW151+AX151</f>
        <v>0</v>
      </c>
      <c r="BD151" s="23">
        <f>H151/(100-BE151)*100</f>
        <v>0</v>
      </c>
      <c r="BE151" s="23">
        <v>0</v>
      </c>
      <c r="BF151" s="23">
        <f>M151</f>
        <v>16.136</v>
      </c>
      <c r="BH151" s="13">
        <f>G151*AO151</f>
        <v>0</v>
      </c>
      <c r="BI151" s="13">
        <f>G151*AP151</f>
        <v>0</v>
      </c>
      <c r="BJ151" s="13">
        <f>G151*H151</f>
        <v>0</v>
      </c>
      <c r="BK151" s="13" t="s">
        <v>909</v>
      </c>
      <c r="BL151" s="23">
        <v>89</v>
      </c>
    </row>
    <row r="152" spans="1:15" ht="12.75">
      <c r="A152" s="3"/>
      <c r="B152" s="80"/>
      <c r="C152" s="80"/>
      <c r="D152" s="81" t="s">
        <v>56</v>
      </c>
      <c r="E152" s="81"/>
      <c r="F152" s="80"/>
      <c r="G152" s="82">
        <v>50</v>
      </c>
      <c r="H152" s="80"/>
      <c r="I152" s="80"/>
      <c r="J152" s="80"/>
      <c r="K152" s="80"/>
      <c r="L152" s="80"/>
      <c r="M152" s="80"/>
      <c r="N152" s="20"/>
      <c r="O152" s="3"/>
    </row>
    <row r="153" spans="1:64" ht="12.75">
      <c r="A153" s="32" t="s">
        <v>74</v>
      </c>
      <c r="B153" s="10" t="s">
        <v>310</v>
      </c>
      <c r="C153" s="10" t="s">
        <v>381</v>
      </c>
      <c r="D153" s="113" t="s">
        <v>579</v>
      </c>
      <c r="E153" s="128"/>
      <c r="F153" s="10" t="s">
        <v>804</v>
      </c>
      <c r="G153" s="23">
        <v>20</v>
      </c>
      <c r="H153" s="164"/>
      <c r="I153" s="23">
        <f>G153*AO153</f>
        <v>0</v>
      </c>
      <c r="J153" s="23">
        <f>G153*AP153</f>
        <v>0</v>
      </c>
      <c r="K153" s="23">
        <f>G153*H153</f>
        <v>0</v>
      </c>
      <c r="L153" s="23">
        <v>0.3409</v>
      </c>
      <c r="M153" s="23">
        <f>G153*L153</f>
        <v>6.818</v>
      </c>
      <c r="N153" s="79" t="s">
        <v>832</v>
      </c>
      <c r="O153" s="3"/>
      <c r="Z153" s="23">
        <f>IF(AQ153="5",BJ153,0)</f>
        <v>0</v>
      </c>
      <c r="AB153" s="23">
        <f>IF(AQ153="1",BH153,0)</f>
        <v>0</v>
      </c>
      <c r="AC153" s="23">
        <f>IF(AQ153="1",BI153,0)</f>
        <v>0</v>
      </c>
      <c r="AD153" s="23">
        <f>IF(AQ153="7",BH153,0)</f>
        <v>0</v>
      </c>
      <c r="AE153" s="23">
        <f>IF(AQ153="7",BI153,0)</f>
        <v>0</v>
      </c>
      <c r="AF153" s="23">
        <f>IF(AQ153="2",BH153,0)</f>
        <v>0</v>
      </c>
      <c r="AG153" s="23">
        <f>IF(AQ153="2",BI153,0)</f>
        <v>0</v>
      </c>
      <c r="AH153" s="23">
        <f>IF(AQ153="0",BJ153,0)</f>
        <v>0</v>
      </c>
      <c r="AI153" s="17" t="s">
        <v>310</v>
      </c>
      <c r="AJ153" s="13">
        <f>IF(AN153=0,K153,0)</f>
        <v>0</v>
      </c>
      <c r="AK153" s="13">
        <f>IF(AN153=15,K153,0)</f>
        <v>0</v>
      </c>
      <c r="AL153" s="13">
        <f>IF(AN153=21,K153,0)</f>
        <v>0</v>
      </c>
      <c r="AN153" s="23">
        <v>21</v>
      </c>
      <c r="AO153" s="23">
        <f>H153*0.0586943817892857</f>
        <v>0</v>
      </c>
      <c r="AP153" s="23">
        <f>H153*(1-0.0586943817892857)</f>
        <v>0</v>
      </c>
      <c r="AQ153" s="24" t="s">
        <v>7</v>
      </c>
      <c r="AV153" s="23">
        <f>AW153+AX153</f>
        <v>0</v>
      </c>
      <c r="AW153" s="23">
        <f>G153*AO153</f>
        <v>0</v>
      </c>
      <c r="AX153" s="23">
        <f>G153*AP153</f>
        <v>0</v>
      </c>
      <c r="AY153" s="26" t="s">
        <v>859</v>
      </c>
      <c r="AZ153" s="26" t="s">
        <v>877</v>
      </c>
      <c r="BA153" s="17" t="s">
        <v>899</v>
      </c>
      <c r="BC153" s="23">
        <f>AW153+AX153</f>
        <v>0</v>
      </c>
      <c r="BD153" s="23">
        <f>H153/(100-BE153)*100</f>
        <v>0</v>
      </c>
      <c r="BE153" s="23">
        <v>0</v>
      </c>
      <c r="BF153" s="23">
        <f>M153</f>
        <v>6.818</v>
      </c>
      <c r="BH153" s="13">
        <f>G153*AO153</f>
        <v>0</v>
      </c>
      <c r="BI153" s="13">
        <f>G153*AP153</f>
        <v>0</v>
      </c>
      <c r="BJ153" s="13">
        <f>G153*H153</f>
        <v>0</v>
      </c>
      <c r="BK153" s="13" t="s">
        <v>909</v>
      </c>
      <c r="BL153" s="23">
        <v>89</v>
      </c>
    </row>
    <row r="154" spans="1:64" ht="12.75">
      <c r="A154" s="32" t="s">
        <v>75</v>
      </c>
      <c r="B154" s="10" t="s">
        <v>310</v>
      </c>
      <c r="C154" s="10" t="s">
        <v>382</v>
      </c>
      <c r="D154" s="113" t="s">
        <v>580</v>
      </c>
      <c r="E154" s="128"/>
      <c r="F154" s="10" t="s">
        <v>804</v>
      </c>
      <c r="G154" s="23">
        <v>20</v>
      </c>
      <c r="H154" s="164"/>
      <c r="I154" s="23">
        <f>G154*AO154</f>
        <v>0</v>
      </c>
      <c r="J154" s="23">
        <f>G154*AP154</f>
        <v>0</v>
      </c>
      <c r="K154" s="23">
        <f>G154*H154</f>
        <v>0</v>
      </c>
      <c r="L154" s="23">
        <v>0.11986</v>
      </c>
      <c r="M154" s="23">
        <f>G154*L154</f>
        <v>2.3971999999999998</v>
      </c>
      <c r="N154" s="79" t="s">
        <v>834</v>
      </c>
      <c r="O154" s="3"/>
      <c r="Z154" s="23">
        <f>IF(AQ154="5",BJ154,0)</f>
        <v>0</v>
      </c>
      <c r="AB154" s="23">
        <f>IF(AQ154="1",BH154,0)</f>
        <v>0</v>
      </c>
      <c r="AC154" s="23">
        <f>IF(AQ154="1",BI154,0)</f>
        <v>0</v>
      </c>
      <c r="AD154" s="23">
        <f>IF(AQ154="7",BH154,0)</f>
        <v>0</v>
      </c>
      <c r="AE154" s="23">
        <f>IF(AQ154="7",BI154,0)</f>
        <v>0</v>
      </c>
      <c r="AF154" s="23">
        <f>IF(AQ154="2",BH154,0)</f>
        <v>0</v>
      </c>
      <c r="AG154" s="23">
        <f>IF(AQ154="2",BI154,0)</f>
        <v>0</v>
      </c>
      <c r="AH154" s="23">
        <f>IF(AQ154="0",BJ154,0)</f>
        <v>0</v>
      </c>
      <c r="AI154" s="17" t="s">
        <v>310</v>
      </c>
      <c r="AJ154" s="13">
        <f>IF(AN154=0,K154,0)</f>
        <v>0</v>
      </c>
      <c r="AK154" s="13">
        <f>IF(AN154=15,K154,0)</f>
        <v>0</v>
      </c>
      <c r="AL154" s="13">
        <f>IF(AN154=21,K154,0)</f>
        <v>0</v>
      </c>
      <c r="AN154" s="23">
        <v>21</v>
      </c>
      <c r="AO154" s="23">
        <f>H154*0.866414657666345</f>
        <v>0</v>
      </c>
      <c r="AP154" s="23">
        <f>H154*(1-0.866414657666345)</f>
        <v>0</v>
      </c>
      <c r="AQ154" s="24" t="s">
        <v>7</v>
      </c>
      <c r="AV154" s="23">
        <f>AW154+AX154</f>
        <v>0</v>
      </c>
      <c r="AW154" s="23">
        <f>G154*AO154</f>
        <v>0</v>
      </c>
      <c r="AX154" s="23">
        <f>G154*AP154</f>
        <v>0</v>
      </c>
      <c r="AY154" s="26" t="s">
        <v>859</v>
      </c>
      <c r="AZ154" s="26" t="s">
        <v>877</v>
      </c>
      <c r="BA154" s="17" t="s">
        <v>899</v>
      </c>
      <c r="BC154" s="23">
        <f>AW154+AX154</f>
        <v>0</v>
      </c>
      <c r="BD154" s="23">
        <f>H154/(100-BE154)*100</f>
        <v>0</v>
      </c>
      <c r="BE154" s="23">
        <v>0</v>
      </c>
      <c r="BF154" s="23">
        <f>M154</f>
        <v>2.3971999999999998</v>
      </c>
      <c r="BH154" s="13">
        <f>G154*AO154</f>
        <v>0</v>
      </c>
      <c r="BI154" s="13">
        <f>G154*AP154</f>
        <v>0</v>
      </c>
      <c r="BJ154" s="13">
        <f>G154*H154</f>
        <v>0</v>
      </c>
      <c r="BK154" s="13" t="s">
        <v>909</v>
      </c>
      <c r="BL154" s="23">
        <v>89</v>
      </c>
    </row>
    <row r="155" spans="1:64" ht="12.75">
      <c r="A155" s="32" t="s">
        <v>76</v>
      </c>
      <c r="B155" s="10" t="s">
        <v>310</v>
      </c>
      <c r="C155" s="10" t="s">
        <v>383</v>
      </c>
      <c r="D155" s="113" t="s">
        <v>581</v>
      </c>
      <c r="E155" s="130"/>
      <c r="F155" s="10" t="s">
        <v>804</v>
      </c>
      <c r="G155" s="23">
        <v>20</v>
      </c>
      <c r="H155" s="164"/>
      <c r="I155" s="23">
        <f>G155*AO155</f>
        <v>0</v>
      </c>
      <c r="J155" s="23">
        <f>G155*AP155</f>
        <v>0</v>
      </c>
      <c r="K155" s="23">
        <f>G155*H155</f>
        <v>0</v>
      </c>
      <c r="L155" s="23">
        <v>0.175</v>
      </c>
      <c r="M155" s="23">
        <f>G155*L155</f>
        <v>3.5</v>
      </c>
      <c r="N155" s="79" t="s">
        <v>832</v>
      </c>
      <c r="O155" s="3"/>
      <c r="Z155" s="23">
        <f>IF(AQ155="5",BJ155,0)</f>
        <v>0</v>
      </c>
      <c r="AB155" s="23">
        <f>IF(AQ155="1",BH155,0)</f>
        <v>0</v>
      </c>
      <c r="AC155" s="23">
        <f>IF(AQ155="1",BI155,0)</f>
        <v>0</v>
      </c>
      <c r="AD155" s="23">
        <f>IF(AQ155="7",BH155,0)</f>
        <v>0</v>
      </c>
      <c r="AE155" s="23">
        <f>IF(AQ155="7",BI155,0)</f>
        <v>0</v>
      </c>
      <c r="AF155" s="23">
        <f>IF(AQ155="2",BH155,0)</f>
        <v>0</v>
      </c>
      <c r="AG155" s="23">
        <f>IF(AQ155="2",BI155,0)</f>
        <v>0</v>
      </c>
      <c r="AH155" s="23">
        <f>IF(AQ155="0",BJ155,0)</f>
        <v>0</v>
      </c>
      <c r="AI155" s="17" t="s">
        <v>310</v>
      </c>
      <c r="AJ155" s="14">
        <f>IF(AN155=0,K155,0)</f>
        <v>0</v>
      </c>
      <c r="AK155" s="14">
        <f>IF(AN155=15,K155,0)</f>
        <v>0</v>
      </c>
      <c r="AL155" s="14">
        <f>IF(AN155=21,K155,0)</f>
        <v>0</v>
      </c>
      <c r="AN155" s="23">
        <v>21</v>
      </c>
      <c r="AO155" s="23">
        <f>H155*1</f>
        <v>0</v>
      </c>
      <c r="AP155" s="23">
        <f>H155*(1-1)</f>
        <v>0</v>
      </c>
      <c r="AQ155" s="25" t="s">
        <v>7</v>
      </c>
      <c r="AV155" s="23">
        <f>AW155+AX155</f>
        <v>0</v>
      </c>
      <c r="AW155" s="23">
        <f>G155*AO155</f>
        <v>0</v>
      </c>
      <c r="AX155" s="23">
        <f>G155*AP155</f>
        <v>0</v>
      </c>
      <c r="AY155" s="26" t="s">
        <v>859</v>
      </c>
      <c r="AZ155" s="26" t="s">
        <v>877</v>
      </c>
      <c r="BA155" s="17" t="s">
        <v>899</v>
      </c>
      <c r="BC155" s="23">
        <f>AW155+AX155</f>
        <v>0</v>
      </c>
      <c r="BD155" s="23">
        <f>H155/(100-BE155)*100</f>
        <v>0</v>
      </c>
      <c r="BE155" s="23">
        <v>0</v>
      </c>
      <c r="BF155" s="23">
        <f>M155</f>
        <v>3.5</v>
      </c>
      <c r="BH155" s="14">
        <f>G155*AO155</f>
        <v>0</v>
      </c>
      <c r="BI155" s="14">
        <f>G155*AP155</f>
        <v>0</v>
      </c>
      <c r="BJ155" s="14">
        <f>G155*H155</f>
        <v>0</v>
      </c>
      <c r="BK155" s="14" t="s">
        <v>910</v>
      </c>
      <c r="BL155" s="23">
        <v>89</v>
      </c>
    </row>
    <row r="156" spans="1:47" ht="12.75">
      <c r="A156" s="73"/>
      <c r="B156" s="74" t="s">
        <v>310</v>
      </c>
      <c r="C156" s="74" t="s">
        <v>384</v>
      </c>
      <c r="D156" s="126" t="s">
        <v>582</v>
      </c>
      <c r="E156" s="127"/>
      <c r="F156" s="75" t="s">
        <v>6</v>
      </c>
      <c r="G156" s="75" t="s">
        <v>6</v>
      </c>
      <c r="H156" s="75"/>
      <c r="I156" s="76">
        <f>SUM(I157:I164)</f>
        <v>0</v>
      </c>
      <c r="J156" s="76">
        <f>SUM(J157:J164)</f>
        <v>0</v>
      </c>
      <c r="K156" s="76">
        <f>SUM(K157:K164)</f>
        <v>0</v>
      </c>
      <c r="L156" s="77"/>
      <c r="M156" s="76">
        <f>SUM(M157:M164)</f>
        <v>0</v>
      </c>
      <c r="N156" s="78"/>
      <c r="O156" s="3"/>
      <c r="AI156" s="17" t="s">
        <v>310</v>
      </c>
      <c r="AS156" s="28">
        <f>SUM(AJ157:AJ164)</f>
        <v>0</v>
      </c>
      <c r="AT156" s="28">
        <f>SUM(AK157:AK164)</f>
        <v>0</v>
      </c>
      <c r="AU156" s="28">
        <f>SUM(AL157:AL164)</f>
        <v>0</v>
      </c>
    </row>
    <row r="157" spans="1:64" ht="12.75">
      <c r="A157" s="32" t="s">
        <v>77</v>
      </c>
      <c r="B157" s="10" t="s">
        <v>310</v>
      </c>
      <c r="C157" s="10" t="s">
        <v>385</v>
      </c>
      <c r="D157" s="113" t="s">
        <v>583</v>
      </c>
      <c r="E157" s="128"/>
      <c r="F157" s="10" t="s">
        <v>807</v>
      </c>
      <c r="G157" s="23">
        <v>2781.4</v>
      </c>
      <c r="H157" s="164"/>
      <c r="I157" s="23">
        <f>G157*AO157</f>
        <v>0</v>
      </c>
      <c r="J157" s="23">
        <f>G157*AP157</f>
        <v>0</v>
      </c>
      <c r="K157" s="23">
        <f>G157*H157</f>
        <v>0</v>
      </c>
      <c r="L157" s="23">
        <v>0</v>
      </c>
      <c r="M157" s="23">
        <f>G157*L157</f>
        <v>0</v>
      </c>
      <c r="N157" s="79" t="s">
        <v>832</v>
      </c>
      <c r="O157" s="3"/>
      <c r="Z157" s="23">
        <f>IF(AQ157="5",BJ157,0)</f>
        <v>0</v>
      </c>
      <c r="AB157" s="23">
        <f>IF(AQ157="1",BH157,0)</f>
        <v>0</v>
      </c>
      <c r="AC157" s="23">
        <f>IF(AQ157="1",BI157,0)</f>
        <v>0</v>
      </c>
      <c r="AD157" s="23">
        <f>IF(AQ157="7",BH157,0)</f>
        <v>0</v>
      </c>
      <c r="AE157" s="23">
        <f>IF(AQ157="7",BI157,0)</f>
        <v>0</v>
      </c>
      <c r="AF157" s="23">
        <f>IF(AQ157="2",BH157,0)</f>
        <v>0</v>
      </c>
      <c r="AG157" s="23">
        <f>IF(AQ157="2",BI157,0)</f>
        <v>0</v>
      </c>
      <c r="AH157" s="23">
        <f>IF(AQ157="0",BJ157,0)</f>
        <v>0</v>
      </c>
      <c r="AI157" s="17" t="s">
        <v>310</v>
      </c>
      <c r="AJ157" s="13">
        <f>IF(AN157=0,K157,0)</f>
        <v>0</v>
      </c>
      <c r="AK157" s="13">
        <f>IF(AN157=15,K157,0)</f>
        <v>0</v>
      </c>
      <c r="AL157" s="13">
        <f>IF(AN157=21,K157,0)</f>
        <v>0</v>
      </c>
      <c r="AN157" s="23">
        <v>21</v>
      </c>
      <c r="AO157" s="23">
        <f>H157*0</f>
        <v>0</v>
      </c>
      <c r="AP157" s="23">
        <f>H157*(1-0)</f>
        <v>0</v>
      </c>
      <c r="AQ157" s="24" t="s">
        <v>11</v>
      </c>
      <c r="AV157" s="23">
        <f>AW157+AX157</f>
        <v>0</v>
      </c>
      <c r="AW157" s="23">
        <f>G157*AO157</f>
        <v>0</v>
      </c>
      <c r="AX157" s="23">
        <f>G157*AP157</f>
        <v>0</v>
      </c>
      <c r="AY157" s="26" t="s">
        <v>860</v>
      </c>
      <c r="AZ157" s="26" t="s">
        <v>875</v>
      </c>
      <c r="BA157" s="17" t="s">
        <v>899</v>
      </c>
      <c r="BC157" s="23">
        <f>AW157+AX157</f>
        <v>0</v>
      </c>
      <c r="BD157" s="23">
        <f>H157/(100-BE157)*100</f>
        <v>0</v>
      </c>
      <c r="BE157" s="23">
        <v>0</v>
      </c>
      <c r="BF157" s="23">
        <f>M157</f>
        <v>0</v>
      </c>
      <c r="BH157" s="13">
        <f>G157*AO157</f>
        <v>0</v>
      </c>
      <c r="BI157" s="13">
        <f>G157*AP157</f>
        <v>0</v>
      </c>
      <c r="BJ157" s="13">
        <f>G157*H157</f>
        <v>0</v>
      </c>
      <c r="BK157" s="13" t="s">
        <v>909</v>
      </c>
      <c r="BL157" s="23" t="s">
        <v>384</v>
      </c>
    </row>
    <row r="158" spans="1:64" ht="12.75">
      <c r="A158" s="32" t="s">
        <v>78</v>
      </c>
      <c r="B158" s="10" t="s">
        <v>310</v>
      </c>
      <c r="C158" s="10" t="s">
        <v>386</v>
      </c>
      <c r="D158" s="113" t="s">
        <v>584</v>
      </c>
      <c r="E158" s="128"/>
      <c r="F158" s="10" t="s">
        <v>807</v>
      </c>
      <c r="G158" s="23">
        <v>27814</v>
      </c>
      <c r="H158" s="164"/>
      <c r="I158" s="23">
        <f>G158*AO158</f>
        <v>0</v>
      </c>
      <c r="J158" s="23">
        <f>G158*AP158</f>
        <v>0</v>
      </c>
      <c r="K158" s="23">
        <f>G158*H158</f>
        <v>0</v>
      </c>
      <c r="L158" s="23">
        <v>0</v>
      </c>
      <c r="M158" s="23">
        <f>G158*L158</f>
        <v>0</v>
      </c>
      <c r="N158" s="79" t="s">
        <v>832</v>
      </c>
      <c r="O158" s="3"/>
      <c r="Z158" s="23">
        <f>IF(AQ158="5",BJ158,0)</f>
        <v>0</v>
      </c>
      <c r="AB158" s="23">
        <f>IF(AQ158="1",BH158,0)</f>
        <v>0</v>
      </c>
      <c r="AC158" s="23">
        <f>IF(AQ158="1",BI158,0)</f>
        <v>0</v>
      </c>
      <c r="AD158" s="23">
        <f>IF(AQ158="7",BH158,0)</f>
        <v>0</v>
      </c>
      <c r="AE158" s="23">
        <f>IF(AQ158="7",BI158,0)</f>
        <v>0</v>
      </c>
      <c r="AF158" s="23">
        <f>IF(AQ158="2",BH158,0)</f>
        <v>0</v>
      </c>
      <c r="AG158" s="23">
        <f>IF(AQ158="2",BI158,0)</f>
        <v>0</v>
      </c>
      <c r="AH158" s="23">
        <f>IF(AQ158="0",BJ158,0)</f>
        <v>0</v>
      </c>
      <c r="AI158" s="17" t="s">
        <v>310</v>
      </c>
      <c r="AJ158" s="13">
        <f>IF(AN158=0,K158,0)</f>
        <v>0</v>
      </c>
      <c r="AK158" s="13">
        <f>IF(AN158=15,K158,0)</f>
        <v>0</v>
      </c>
      <c r="AL158" s="13">
        <f>IF(AN158=21,K158,0)</f>
        <v>0</v>
      </c>
      <c r="AN158" s="23">
        <v>21</v>
      </c>
      <c r="AO158" s="23">
        <f>H158*0</f>
        <v>0</v>
      </c>
      <c r="AP158" s="23">
        <f>H158*(1-0)</f>
        <v>0</v>
      </c>
      <c r="AQ158" s="24" t="s">
        <v>11</v>
      </c>
      <c r="AV158" s="23">
        <f>AW158+AX158</f>
        <v>0</v>
      </c>
      <c r="AW158" s="23">
        <f>G158*AO158</f>
        <v>0</v>
      </c>
      <c r="AX158" s="23">
        <f>G158*AP158</f>
        <v>0</v>
      </c>
      <c r="AY158" s="26" t="s">
        <v>860</v>
      </c>
      <c r="AZ158" s="26" t="s">
        <v>875</v>
      </c>
      <c r="BA158" s="17" t="s">
        <v>899</v>
      </c>
      <c r="BC158" s="23">
        <f>AW158+AX158</f>
        <v>0</v>
      </c>
      <c r="BD158" s="23">
        <f>H158/(100-BE158)*100</f>
        <v>0</v>
      </c>
      <c r="BE158" s="23">
        <v>0</v>
      </c>
      <c r="BF158" s="23">
        <f>M158</f>
        <v>0</v>
      </c>
      <c r="BH158" s="13">
        <f>G158*AO158</f>
        <v>0</v>
      </c>
      <c r="BI158" s="13">
        <f>G158*AP158</f>
        <v>0</v>
      </c>
      <c r="BJ158" s="13">
        <f>G158*H158</f>
        <v>0</v>
      </c>
      <c r="BK158" s="13" t="s">
        <v>909</v>
      </c>
      <c r="BL158" s="23" t="s">
        <v>384</v>
      </c>
    </row>
    <row r="159" spans="1:15" ht="12.75">
      <c r="A159" s="3"/>
      <c r="B159" s="80"/>
      <c r="C159" s="80"/>
      <c r="D159" s="81" t="s">
        <v>585</v>
      </c>
      <c r="E159" s="81"/>
      <c r="F159" s="80"/>
      <c r="G159" s="82">
        <v>27814</v>
      </c>
      <c r="H159" s="80"/>
      <c r="I159" s="80"/>
      <c r="J159" s="80"/>
      <c r="K159" s="80"/>
      <c r="L159" s="80"/>
      <c r="M159" s="80"/>
      <c r="N159" s="20"/>
      <c r="O159" s="3"/>
    </row>
    <row r="160" spans="1:64" ht="12.75">
      <c r="A160" s="32" t="s">
        <v>79</v>
      </c>
      <c r="B160" s="10" t="s">
        <v>310</v>
      </c>
      <c r="C160" s="10" t="s">
        <v>387</v>
      </c>
      <c r="D160" s="113" t="s">
        <v>586</v>
      </c>
      <c r="E160" s="128"/>
      <c r="F160" s="10" t="s">
        <v>807</v>
      </c>
      <c r="G160" s="23">
        <v>2770.67</v>
      </c>
      <c r="H160" s="164"/>
      <c r="I160" s="23">
        <f>G160*AO160</f>
        <v>0</v>
      </c>
      <c r="J160" s="23">
        <f>G160*AP160</f>
        <v>0</v>
      </c>
      <c r="K160" s="23">
        <f>G160*H160</f>
        <v>0</v>
      </c>
      <c r="L160" s="23">
        <v>0</v>
      </c>
      <c r="M160" s="23">
        <f>G160*L160</f>
        <v>0</v>
      </c>
      <c r="N160" s="79" t="s">
        <v>832</v>
      </c>
      <c r="O160" s="3"/>
      <c r="Z160" s="23">
        <f>IF(AQ160="5",BJ160,0)</f>
        <v>0</v>
      </c>
      <c r="AB160" s="23">
        <f>IF(AQ160="1",BH160,0)</f>
        <v>0</v>
      </c>
      <c r="AC160" s="23">
        <f>IF(AQ160="1",BI160,0)</f>
        <v>0</v>
      </c>
      <c r="AD160" s="23">
        <f>IF(AQ160="7",BH160,0)</f>
        <v>0</v>
      </c>
      <c r="AE160" s="23">
        <f>IF(AQ160="7",BI160,0)</f>
        <v>0</v>
      </c>
      <c r="AF160" s="23">
        <f>IF(AQ160="2",BH160,0)</f>
        <v>0</v>
      </c>
      <c r="AG160" s="23">
        <f>IF(AQ160="2",BI160,0)</f>
        <v>0</v>
      </c>
      <c r="AH160" s="23">
        <f>IF(AQ160="0",BJ160,0)</f>
        <v>0</v>
      </c>
      <c r="AI160" s="17" t="s">
        <v>310</v>
      </c>
      <c r="AJ160" s="13">
        <f>IF(AN160=0,K160,0)</f>
        <v>0</v>
      </c>
      <c r="AK160" s="13">
        <f>IF(AN160=15,K160,0)</f>
        <v>0</v>
      </c>
      <c r="AL160" s="13">
        <f>IF(AN160=21,K160,0)</f>
        <v>0</v>
      </c>
      <c r="AN160" s="23">
        <v>21</v>
      </c>
      <c r="AO160" s="23">
        <f>H160*0</f>
        <v>0</v>
      </c>
      <c r="AP160" s="23">
        <f>H160*(1-0)</f>
        <v>0</v>
      </c>
      <c r="AQ160" s="24" t="s">
        <v>11</v>
      </c>
      <c r="AV160" s="23">
        <f>AW160+AX160</f>
        <v>0</v>
      </c>
      <c r="AW160" s="23">
        <f>G160*AO160</f>
        <v>0</v>
      </c>
      <c r="AX160" s="23">
        <f>G160*AP160</f>
        <v>0</v>
      </c>
      <c r="AY160" s="26" t="s">
        <v>860</v>
      </c>
      <c r="AZ160" s="26" t="s">
        <v>875</v>
      </c>
      <c r="BA160" s="17" t="s">
        <v>899</v>
      </c>
      <c r="BC160" s="23">
        <f>AW160+AX160</f>
        <v>0</v>
      </c>
      <c r="BD160" s="23">
        <f>H160/(100-BE160)*100</f>
        <v>0</v>
      </c>
      <c r="BE160" s="23">
        <v>0</v>
      </c>
      <c r="BF160" s="23">
        <f>M160</f>
        <v>0</v>
      </c>
      <c r="BH160" s="13">
        <f>G160*AO160</f>
        <v>0</v>
      </c>
      <c r="BI160" s="13">
        <f>G160*AP160</f>
        <v>0</v>
      </c>
      <c r="BJ160" s="13">
        <f>G160*H160</f>
        <v>0</v>
      </c>
      <c r="BK160" s="13" t="s">
        <v>909</v>
      </c>
      <c r="BL160" s="23" t="s">
        <v>384</v>
      </c>
    </row>
    <row r="161" spans="1:64" ht="12.75">
      <c r="A161" s="32" t="s">
        <v>80</v>
      </c>
      <c r="B161" s="10" t="s">
        <v>310</v>
      </c>
      <c r="C161" s="10" t="s">
        <v>388</v>
      </c>
      <c r="D161" s="113" t="s">
        <v>587</v>
      </c>
      <c r="E161" s="128"/>
      <c r="F161" s="10" t="s">
        <v>807</v>
      </c>
      <c r="G161" s="23">
        <v>16624.02</v>
      </c>
      <c r="H161" s="164"/>
      <c r="I161" s="23">
        <f>G161*AO161</f>
        <v>0</v>
      </c>
      <c r="J161" s="23">
        <f>G161*AP161</f>
        <v>0</v>
      </c>
      <c r="K161" s="23">
        <f>G161*H161</f>
        <v>0</v>
      </c>
      <c r="L161" s="23">
        <v>0</v>
      </c>
      <c r="M161" s="23">
        <f>G161*L161</f>
        <v>0</v>
      </c>
      <c r="N161" s="79" t="s">
        <v>832</v>
      </c>
      <c r="O161" s="3"/>
      <c r="Z161" s="23">
        <f>IF(AQ161="5",BJ161,0)</f>
        <v>0</v>
      </c>
      <c r="AB161" s="23">
        <f>IF(AQ161="1",BH161,0)</f>
        <v>0</v>
      </c>
      <c r="AC161" s="23">
        <f>IF(AQ161="1",BI161,0)</f>
        <v>0</v>
      </c>
      <c r="AD161" s="23">
        <f>IF(AQ161="7",BH161,0)</f>
        <v>0</v>
      </c>
      <c r="AE161" s="23">
        <f>IF(AQ161="7",BI161,0)</f>
        <v>0</v>
      </c>
      <c r="AF161" s="23">
        <f>IF(AQ161="2",BH161,0)</f>
        <v>0</v>
      </c>
      <c r="AG161" s="23">
        <f>IF(AQ161="2",BI161,0)</f>
        <v>0</v>
      </c>
      <c r="AH161" s="23">
        <f>IF(AQ161="0",BJ161,0)</f>
        <v>0</v>
      </c>
      <c r="AI161" s="17" t="s">
        <v>310</v>
      </c>
      <c r="AJ161" s="13">
        <f>IF(AN161=0,K161,0)</f>
        <v>0</v>
      </c>
      <c r="AK161" s="13">
        <f>IF(AN161=15,K161,0)</f>
        <v>0</v>
      </c>
      <c r="AL161" s="13">
        <f>IF(AN161=21,K161,0)</f>
        <v>0</v>
      </c>
      <c r="AN161" s="23">
        <v>21</v>
      </c>
      <c r="AO161" s="23">
        <f>H161*0</f>
        <v>0</v>
      </c>
      <c r="AP161" s="23">
        <f>H161*(1-0)</f>
        <v>0</v>
      </c>
      <c r="AQ161" s="24" t="s">
        <v>11</v>
      </c>
      <c r="AV161" s="23">
        <f>AW161+AX161</f>
        <v>0</v>
      </c>
      <c r="AW161" s="23">
        <f>G161*AO161</f>
        <v>0</v>
      </c>
      <c r="AX161" s="23">
        <f>G161*AP161</f>
        <v>0</v>
      </c>
      <c r="AY161" s="26" t="s">
        <v>860</v>
      </c>
      <c r="AZ161" s="26" t="s">
        <v>875</v>
      </c>
      <c r="BA161" s="17" t="s">
        <v>899</v>
      </c>
      <c r="BC161" s="23">
        <f>AW161+AX161</f>
        <v>0</v>
      </c>
      <c r="BD161" s="23">
        <f>H161/(100-BE161)*100</f>
        <v>0</v>
      </c>
      <c r="BE161" s="23">
        <v>0</v>
      </c>
      <c r="BF161" s="23">
        <f>M161</f>
        <v>0</v>
      </c>
      <c r="BH161" s="13">
        <f>G161*AO161</f>
        <v>0</v>
      </c>
      <c r="BI161" s="13">
        <f>G161*AP161</f>
        <v>0</v>
      </c>
      <c r="BJ161" s="13">
        <f>G161*H161</f>
        <v>0</v>
      </c>
      <c r="BK161" s="13" t="s">
        <v>909</v>
      </c>
      <c r="BL161" s="23" t="s">
        <v>384</v>
      </c>
    </row>
    <row r="162" spans="1:15" ht="12.75">
      <c r="A162" s="3"/>
      <c r="B162" s="80"/>
      <c r="C162" s="80"/>
      <c r="D162" s="81" t="s">
        <v>588</v>
      </c>
      <c r="E162" s="81"/>
      <c r="F162" s="80"/>
      <c r="G162" s="82">
        <v>16624.02</v>
      </c>
      <c r="H162" s="80"/>
      <c r="I162" s="80"/>
      <c r="J162" s="80"/>
      <c r="K162" s="80"/>
      <c r="L162" s="80"/>
      <c r="M162" s="80"/>
      <c r="N162" s="20"/>
      <c r="O162" s="3"/>
    </row>
    <row r="163" spans="1:64" ht="12.75">
      <c r="A163" s="32" t="s">
        <v>81</v>
      </c>
      <c r="B163" s="10" t="s">
        <v>310</v>
      </c>
      <c r="C163" s="10" t="s">
        <v>389</v>
      </c>
      <c r="D163" s="113" t="s">
        <v>589</v>
      </c>
      <c r="E163" s="128"/>
      <c r="F163" s="10" t="s">
        <v>807</v>
      </c>
      <c r="G163" s="23">
        <v>1326.62</v>
      </c>
      <c r="H163" s="164"/>
      <c r="I163" s="23">
        <f>G163*AO163</f>
        <v>0</v>
      </c>
      <c r="J163" s="23">
        <f>G163*AP163</f>
        <v>0</v>
      </c>
      <c r="K163" s="23">
        <f>G163*H163</f>
        <v>0</v>
      </c>
      <c r="L163" s="23">
        <v>0</v>
      </c>
      <c r="M163" s="23">
        <f>G163*L163</f>
        <v>0</v>
      </c>
      <c r="N163" s="79" t="s">
        <v>832</v>
      </c>
      <c r="O163" s="3"/>
      <c r="Z163" s="23">
        <f>IF(AQ163="5",BJ163,0)</f>
        <v>0</v>
      </c>
      <c r="AB163" s="23">
        <f>IF(AQ163="1",BH163,0)</f>
        <v>0</v>
      </c>
      <c r="AC163" s="23">
        <f>IF(AQ163="1",BI163,0)</f>
        <v>0</v>
      </c>
      <c r="AD163" s="23">
        <f>IF(AQ163="7",BH163,0)</f>
        <v>0</v>
      </c>
      <c r="AE163" s="23">
        <f>IF(AQ163="7",BI163,0)</f>
        <v>0</v>
      </c>
      <c r="AF163" s="23">
        <f>IF(AQ163="2",BH163,0)</f>
        <v>0</v>
      </c>
      <c r="AG163" s="23">
        <f>IF(AQ163="2",BI163,0)</f>
        <v>0</v>
      </c>
      <c r="AH163" s="23">
        <f>IF(AQ163="0",BJ163,0)</f>
        <v>0</v>
      </c>
      <c r="AI163" s="17" t="s">
        <v>310</v>
      </c>
      <c r="AJ163" s="13">
        <f>IF(AN163=0,K163,0)</f>
        <v>0</v>
      </c>
      <c r="AK163" s="13">
        <f>IF(AN163=15,K163,0)</f>
        <v>0</v>
      </c>
      <c r="AL163" s="13">
        <f>IF(AN163=21,K163,0)</f>
        <v>0</v>
      </c>
      <c r="AN163" s="23">
        <v>21</v>
      </c>
      <c r="AO163" s="23">
        <f>H163*0</f>
        <v>0</v>
      </c>
      <c r="AP163" s="23">
        <f>H163*(1-0)</f>
        <v>0</v>
      </c>
      <c r="AQ163" s="24" t="s">
        <v>11</v>
      </c>
      <c r="AV163" s="23">
        <f>AW163+AX163</f>
        <v>0</v>
      </c>
      <c r="AW163" s="23">
        <f>G163*AO163</f>
        <v>0</v>
      </c>
      <c r="AX163" s="23">
        <f>G163*AP163</f>
        <v>0</v>
      </c>
      <c r="AY163" s="26" t="s">
        <v>860</v>
      </c>
      <c r="AZ163" s="26" t="s">
        <v>875</v>
      </c>
      <c r="BA163" s="17" t="s">
        <v>899</v>
      </c>
      <c r="BC163" s="23">
        <f>AW163+AX163</f>
        <v>0</v>
      </c>
      <c r="BD163" s="23">
        <f>H163/(100-BE163)*100</f>
        <v>0</v>
      </c>
      <c r="BE163" s="23">
        <v>0</v>
      </c>
      <c r="BF163" s="23">
        <f>M163</f>
        <v>0</v>
      </c>
      <c r="BH163" s="13">
        <f>G163*AO163</f>
        <v>0</v>
      </c>
      <c r="BI163" s="13">
        <f>G163*AP163</f>
        <v>0</v>
      </c>
      <c r="BJ163" s="13">
        <f>G163*H163</f>
        <v>0</v>
      </c>
      <c r="BK163" s="13" t="s">
        <v>909</v>
      </c>
      <c r="BL163" s="23" t="s">
        <v>384</v>
      </c>
    </row>
    <row r="164" spans="1:64" ht="12.75">
      <c r="A164" s="32" t="s">
        <v>82</v>
      </c>
      <c r="B164" s="10" t="s">
        <v>310</v>
      </c>
      <c r="C164" s="10" t="s">
        <v>390</v>
      </c>
      <c r="D164" s="113" t="s">
        <v>590</v>
      </c>
      <c r="E164" s="128"/>
      <c r="F164" s="10" t="s">
        <v>807</v>
      </c>
      <c r="G164" s="23">
        <v>10612.96</v>
      </c>
      <c r="H164" s="164"/>
      <c r="I164" s="23">
        <f>G164*AO164</f>
        <v>0</v>
      </c>
      <c r="J164" s="23">
        <f>G164*AP164</f>
        <v>0</v>
      </c>
      <c r="K164" s="23">
        <f>G164*H164</f>
        <v>0</v>
      </c>
      <c r="L164" s="23">
        <v>0</v>
      </c>
      <c r="M164" s="23">
        <f>G164*L164</f>
        <v>0</v>
      </c>
      <c r="N164" s="79" t="s">
        <v>832</v>
      </c>
      <c r="O164" s="3"/>
      <c r="Z164" s="23">
        <f>IF(AQ164="5",BJ164,0)</f>
        <v>0</v>
      </c>
      <c r="AB164" s="23">
        <f>IF(AQ164="1",BH164,0)</f>
        <v>0</v>
      </c>
      <c r="AC164" s="23">
        <f>IF(AQ164="1",BI164,0)</f>
        <v>0</v>
      </c>
      <c r="AD164" s="23">
        <f>IF(AQ164="7",BH164,0)</f>
        <v>0</v>
      </c>
      <c r="AE164" s="23">
        <f>IF(AQ164="7",BI164,0)</f>
        <v>0</v>
      </c>
      <c r="AF164" s="23">
        <f>IF(AQ164="2",BH164,0)</f>
        <v>0</v>
      </c>
      <c r="AG164" s="23">
        <f>IF(AQ164="2",BI164,0)</f>
        <v>0</v>
      </c>
      <c r="AH164" s="23">
        <f>IF(AQ164="0",BJ164,0)</f>
        <v>0</v>
      </c>
      <c r="AI164" s="17" t="s">
        <v>310</v>
      </c>
      <c r="AJ164" s="13">
        <f>IF(AN164=0,K164,0)</f>
        <v>0</v>
      </c>
      <c r="AK164" s="13">
        <f>IF(AN164=15,K164,0)</f>
        <v>0</v>
      </c>
      <c r="AL164" s="13">
        <f>IF(AN164=21,K164,0)</f>
        <v>0</v>
      </c>
      <c r="AN164" s="23">
        <v>21</v>
      </c>
      <c r="AO164" s="23">
        <f>H164*0</f>
        <v>0</v>
      </c>
      <c r="AP164" s="23">
        <f>H164*(1-0)</f>
        <v>0</v>
      </c>
      <c r="AQ164" s="24" t="s">
        <v>11</v>
      </c>
      <c r="AV164" s="23">
        <f>AW164+AX164</f>
        <v>0</v>
      </c>
      <c r="AW164" s="23">
        <f>G164*AO164</f>
        <v>0</v>
      </c>
      <c r="AX164" s="23">
        <f>G164*AP164</f>
        <v>0</v>
      </c>
      <c r="AY164" s="26" t="s">
        <v>860</v>
      </c>
      <c r="AZ164" s="26" t="s">
        <v>875</v>
      </c>
      <c r="BA164" s="17" t="s">
        <v>899</v>
      </c>
      <c r="BC164" s="23">
        <f>AW164+AX164</f>
        <v>0</v>
      </c>
      <c r="BD164" s="23">
        <f>H164/(100-BE164)*100</f>
        <v>0</v>
      </c>
      <c r="BE164" s="23">
        <v>0</v>
      </c>
      <c r="BF164" s="23">
        <f>M164</f>
        <v>0</v>
      </c>
      <c r="BH164" s="13">
        <f>G164*AO164</f>
        <v>0</v>
      </c>
      <c r="BI164" s="13">
        <f>G164*AP164</f>
        <v>0</v>
      </c>
      <c r="BJ164" s="13">
        <f>G164*H164</f>
        <v>0</v>
      </c>
      <c r="BK164" s="13" t="s">
        <v>909</v>
      </c>
      <c r="BL164" s="23" t="s">
        <v>384</v>
      </c>
    </row>
    <row r="165" spans="1:15" ht="12.75">
      <c r="A165" s="3"/>
      <c r="B165" s="80"/>
      <c r="C165" s="80"/>
      <c r="D165" s="81" t="s">
        <v>591</v>
      </c>
      <c r="E165" s="81"/>
      <c r="F165" s="80"/>
      <c r="G165" s="82">
        <v>10612.96</v>
      </c>
      <c r="H165" s="80"/>
      <c r="I165" s="80"/>
      <c r="J165" s="80"/>
      <c r="K165" s="80"/>
      <c r="L165" s="80"/>
      <c r="M165" s="80"/>
      <c r="N165" s="20"/>
      <c r="O165" s="3"/>
    </row>
    <row r="166" spans="1:47" ht="12.75">
      <c r="A166" s="73"/>
      <c r="B166" s="74" t="s">
        <v>310</v>
      </c>
      <c r="C166" s="74" t="s">
        <v>391</v>
      </c>
      <c r="D166" s="126" t="s">
        <v>592</v>
      </c>
      <c r="E166" s="127"/>
      <c r="F166" s="75" t="s">
        <v>6</v>
      </c>
      <c r="G166" s="75" t="s">
        <v>6</v>
      </c>
      <c r="H166" s="75"/>
      <c r="I166" s="76">
        <f>SUM(I167:I167)</f>
        <v>0</v>
      </c>
      <c r="J166" s="76">
        <f>SUM(J167:J167)</f>
        <v>0</v>
      </c>
      <c r="K166" s="76">
        <f>SUM(K167:K167)</f>
        <v>0</v>
      </c>
      <c r="L166" s="77"/>
      <c r="M166" s="76">
        <f>SUM(M167:M167)</f>
        <v>0.00474</v>
      </c>
      <c r="N166" s="78"/>
      <c r="O166" s="3"/>
      <c r="AI166" s="17" t="s">
        <v>310</v>
      </c>
      <c r="AS166" s="28">
        <f>SUM(AJ167:AJ167)</f>
        <v>0</v>
      </c>
      <c r="AT166" s="28">
        <f>SUM(AK167:AK167)</f>
        <v>0</v>
      </c>
      <c r="AU166" s="28">
        <f>SUM(AL167:AL167)</f>
        <v>0</v>
      </c>
    </row>
    <row r="167" spans="1:64" ht="12.75">
      <c r="A167" s="32" t="s">
        <v>83</v>
      </c>
      <c r="B167" s="10" t="s">
        <v>310</v>
      </c>
      <c r="C167" s="10" t="s">
        <v>392</v>
      </c>
      <c r="D167" s="113" t="s">
        <v>593</v>
      </c>
      <c r="E167" s="128"/>
      <c r="F167" s="10" t="s">
        <v>801</v>
      </c>
      <c r="G167" s="23">
        <v>237</v>
      </c>
      <c r="H167" s="164"/>
      <c r="I167" s="23">
        <f>G167*AO167</f>
        <v>0</v>
      </c>
      <c r="J167" s="23">
        <f>G167*AP167</f>
        <v>0</v>
      </c>
      <c r="K167" s="23">
        <f>G167*H167</f>
        <v>0</v>
      </c>
      <c r="L167" s="23">
        <v>2E-05</v>
      </c>
      <c r="M167" s="23">
        <f>G167*L167</f>
        <v>0.00474</v>
      </c>
      <c r="N167" s="79" t="s">
        <v>832</v>
      </c>
      <c r="O167" s="3"/>
      <c r="Z167" s="23">
        <f>IF(AQ167="5",BJ167,0)</f>
        <v>0</v>
      </c>
      <c r="AB167" s="23">
        <f>IF(AQ167="1",BH167,0)</f>
        <v>0</v>
      </c>
      <c r="AC167" s="23">
        <f>IF(AQ167="1",BI167,0)</f>
        <v>0</v>
      </c>
      <c r="AD167" s="23">
        <f>IF(AQ167="7",BH167,0)</f>
        <v>0</v>
      </c>
      <c r="AE167" s="23">
        <f>IF(AQ167="7",BI167,0)</f>
        <v>0</v>
      </c>
      <c r="AF167" s="23">
        <f>IF(AQ167="2",BH167,0)</f>
        <v>0</v>
      </c>
      <c r="AG167" s="23">
        <f>IF(AQ167="2",BI167,0)</f>
        <v>0</v>
      </c>
      <c r="AH167" s="23">
        <f>IF(AQ167="0",BJ167,0)</f>
        <v>0</v>
      </c>
      <c r="AI167" s="17" t="s">
        <v>310</v>
      </c>
      <c r="AJ167" s="13">
        <f>IF(AN167=0,K167,0)</f>
        <v>0</v>
      </c>
      <c r="AK167" s="13">
        <f>IF(AN167=15,K167,0)</f>
        <v>0</v>
      </c>
      <c r="AL167" s="13">
        <f>IF(AN167=21,K167,0)</f>
        <v>0</v>
      </c>
      <c r="AN167" s="23">
        <v>21</v>
      </c>
      <c r="AO167" s="23">
        <f>H167*0.108177685271403</f>
        <v>0</v>
      </c>
      <c r="AP167" s="23">
        <f>H167*(1-0.108177685271403)</f>
        <v>0</v>
      </c>
      <c r="AQ167" s="24" t="s">
        <v>8</v>
      </c>
      <c r="AV167" s="23">
        <f>AW167+AX167</f>
        <v>0</v>
      </c>
      <c r="AW167" s="23">
        <f>G167*AO167</f>
        <v>0</v>
      </c>
      <c r="AX167" s="23">
        <f>G167*AP167</f>
        <v>0</v>
      </c>
      <c r="AY167" s="26" t="s">
        <v>861</v>
      </c>
      <c r="AZ167" s="26" t="s">
        <v>875</v>
      </c>
      <c r="BA167" s="17" t="s">
        <v>899</v>
      </c>
      <c r="BC167" s="23">
        <f>AW167+AX167</f>
        <v>0</v>
      </c>
      <c r="BD167" s="23">
        <f>H167/(100-BE167)*100</f>
        <v>0</v>
      </c>
      <c r="BE167" s="23">
        <v>0</v>
      </c>
      <c r="BF167" s="23">
        <f>M167</f>
        <v>0.00474</v>
      </c>
      <c r="BH167" s="13">
        <f>G167*AO167</f>
        <v>0</v>
      </c>
      <c r="BI167" s="13">
        <f>G167*AP167</f>
        <v>0</v>
      </c>
      <c r="BJ167" s="13">
        <f>G167*H167</f>
        <v>0</v>
      </c>
      <c r="BK167" s="13" t="s">
        <v>909</v>
      </c>
      <c r="BL167" s="23" t="s">
        <v>391</v>
      </c>
    </row>
    <row r="168" spans="1:47" ht="12.75">
      <c r="A168" s="73"/>
      <c r="B168" s="74" t="s">
        <v>310</v>
      </c>
      <c r="C168" s="74" t="s">
        <v>393</v>
      </c>
      <c r="D168" s="126" t="s">
        <v>594</v>
      </c>
      <c r="E168" s="127"/>
      <c r="F168" s="75" t="s">
        <v>6</v>
      </c>
      <c r="G168" s="75" t="s">
        <v>6</v>
      </c>
      <c r="H168" s="75"/>
      <c r="I168" s="76">
        <f>SUM(I169:I173)</f>
        <v>0</v>
      </c>
      <c r="J168" s="76">
        <f>SUM(J169:J173)</f>
        <v>0</v>
      </c>
      <c r="K168" s="76">
        <f>SUM(K169:K173)</f>
        <v>0</v>
      </c>
      <c r="L168" s="77"/>
      <c r="M168" s="76">
        <f>SUM(M169:M173)</f>
        <v>0</v>
      </c>
      <c r="N168" s="78"/>
      <c r="O168" s="3"/>
      <c r="AI168" s="17" t="s">
        <v>310</v>
      </c>
      <c r="AS168" s="28">
        <f>SUM(AJ169:AJ173)</f>
        <v>0</v>
      </c>
      <c r="AT168" s="28">
        <f>SUM(AK169:AK173)</f>
        <v>0</v>
      </c>
      <c r="AU168" s="28">
        <f>SUM(AL169:AL173)</f>
        <v>0</v>
      </c>
    </row>
    <row r="169" spans="1:64" ht="12.75">
      <c r="A169" s="32" t="s">
        <v>84</v>
      </c>
      <c r="B169" s="10" t="s">
        <v>310</v>
      </c>
      <c r="C169" s="10" t="s">
        <v>394</v>
      </c>
      <c r="D169" s="113" t="s">
        <v>595</v>
      </c>
      <c r="E169" s="128"/>
      <c r="F169" s="10" t="s">
        <v>807</v>
      </c>
      <c r="G169" s="23">
        <v>3695.92</v>
      </c>
      <c r="H169" s="164"/>
      <c r="I169" s="23">
        <f>G169*AO169</f>
        <v>0</v>
      </c>
      <c r="J169" s="23">
        <f>G169*AP169</f>
        <v>0</v>
      </c>
      <c r="K169" s="23">
        <f>G169*H169</f>
        <v>0</v>
      </c>
      <c r="L169" s="23">
        <v>0</v>
      </c>
      <c r="M169" s="23">
        <f>G169*L169</f>
        <v>0</v>
      </c>
      <c r="N169" s="79" t="s">
        <v>832</v>
      </c>
      <c r="O169" s="3"/>
      <c r="Z169" s="23">
        <f>IF(AQ169="5",BJ169,0)</f>
        <v>0</v>
      </c>
      <c r="AB169" s="23">
        <f>IF(AQ169="1",BH169,0)</f>
        <v>0</v>
      </c>
      <c r="AC169" s="23">
        <f>IF(AQ169="1",BI169,0)</f>
        <v>0</v>
      </c>
      <c r="AD169" s="23">
        <f>IF(AQ169="7",BH169,0)</f>
        <v>0</v>
      </c>
      <c r="AE169" s="23">
        <f>IF(AQ169="7",BI169,0)</f>
        <v>0</v>
      </c>
      <c r="AF169" s="23">
        <f>IF(AQ169="2",BH169,0)</f>
        <v>0</v>
      </c>
      <c r="AG169" s="23">
        <f>IF(AQ169="2",BI169,0)</f>
        <v>0</v>
      </c>
      <c r="AH169" s="23">
        <f>IF(AQ169="0",BJ169,0)</f>
        <v>0</v>
      </c>
      <c r="AI169" s="17" t="s">
        <v>310</v>
      </c>
      <c r="AJ169" s="13">
        <f>IF(AN169=0,K169,0)</f>
        <v>0</v>
      </c>
      <c r="AK169" s="13">
        <f>IF(AN169=15,K169,0)</f>
        <v>0</v>
      </c>
      <c r="AL169" s="13">
        <f>IF(AN169=21,K169,0)</f>
        <v>0</v>
      </c>
      <c r="AN169" s="23">
        <v>21</v>
      </c>
      <c r="AO169" s="23">
        <f>H169*0</f>
        <v>0</v>
      </c>
      <c r="AP169" s="23">
        <f>H169*(1-0)</f>
        <v>0</v>
      </c>
      <c r="AQ169" s="24" t="s">
        <v>11</v>
      </c>
      <c r="AV169" s="23">
        <f>AW169+AX169</f>
        <v>0</v>
      </c>
      <c r="AW169" s="23">
        <f>G169*AO169</f>
        <v>0</v>
      </c>
      <c r="AX169" s="23">
        <f>G169*AP169</f>
        <v>0</v>
      </c>
      <c r="AY169" s="26" t="s">
        <v>862</v>
      </c>
      <c r="AZ169" s="26" t="s">
        <v>875</v>
      </c>
      <c r="BA169" s="17" t="s">
        <v>899</v>
      </c>
      <c r="BC169" s="23">
        <f>AW169+AX169</f>
        <v>0</v>
      </c>
      <c r="BD169" s="23">
        <f>H169/(100-BE169)*100</f>
        <v>0</v>
      </c>
      <c r="BE169" s="23">
        <v>0</v>
      </c>
      <c r="BF169" s="23">
        <f>M169</f>
        <v>0</v>
      </c>
      <c r="BH169" s="13">
        <f>G169*AO169</f>
        <v>0</v>
      </c>
      <c r="BI169" s="13">
        <f>G169*AP169</f>
        <v>0</v>
      </c>
      <c r="BJ169" s="13">
        <f>G169*H169</f>
        <v>0</v>
      </c>
      <c r="BK169" s="13" t="s">
        <v>909</v>
      </c>
      <c r="BL169" s="23" t="s">
        <v>393</v>
      </c>
    </row>
    <row r="170" spans="1:64" ht="12.75">
      <c r="A170" s="32" t="s">
        <v>85</v>
      </c>
      <c r="B170" s="10" t="s">
        <v>310</v>
      </c>
      <c r="C170" s="10" t="s">
        <v>395</v>
      </c>
      <c r="D170" s="113" t="s">
        <v>596</v>
      </c>
      <c r="E170" s="128"/>
      <c r="F170" s="10" t="s">
        <v>807</v>
      </c>
      <c r="G170" s="23">
        <v>29567.36</v>
      </c>
      <c r="H170" s="164"/>
      <c r="I170" s="23">
        <f>G170*AO170</f>
        <v>0</v>
      </c>
      <c r="J170" s="23">
        <f>G170*AP170</f>
        <v>0</v>
      </c>
      <c r="K170" s="23">
        <f>G170*H170</f>
        <v>0</v>
      </c>
      <c r="L170" s="23">
        <v>0</v>
      </c>
      <c r="M170" s="23">
        <f>G170*L170</f>
        <v>0</v>
      </c>
      <c r="N170" s="79" t="s">
        <v>832</v>
      </c>
      <c r="O170" s="3"/>
      <c r="Z170" s="23">
        <f>IF(AQ170="5",BJ170,0)</f>
        <v>0</v>
      </c>
      <c r="AB170" s="23">
        <f>IF(AQ170="1",BH170,0)</f>
        <v>0</v>
      </c>
      <c r="AC170" s="23">
        <f>IF(AQ170="1",BI170,0)</f>
        <v>0</v>
      </c>
      <c r="AD170" s="23">
        <f>IF(AQ170="7",BH170,0)</f>
        <v>0</v>
      </c>
      <c r="AE170" s="23">
        <f>IF(AQ170="7",BI170,0)</f>
        <v>0</v>
      </c>
      <c r="AF170" s="23">
        <f>IF(AQ170="2",BH170,0)</f>
        <v>0</v>
      </c>
      <c r="AG170" s="23">
        <f>IF(AQ170="2",BI170,0)</f>
        <v>0</v>
      </c>
      <c r="AH170" s="23">
        <f>IF(AQ170="0",BJ170,0)</f>
        <v>0</v>
      </c>
      <c r="AI170" s="17" t="s">
        <v>310</v>
      </c>
      <c r="AJ170" s="13">
        <f>IF(AN170=0,K170,0)</f>
        <v>0</v>
      </c>
      <c r="AK170" s="13">
        <f>IF(AN170=15,K170,0)</f>
        <v>0</v>
      </c>
      <c r="AL170" s="13">
        <f>IF(AN170=21,K170,0)</f>
        <v>0</v>
      </c>
      <c r="AN170" s="23">
        <v>21</v>
      </c>
      <c r="AO170" s="23">
        <f>H170*0</f>
        <v>0</v>
      </c>
      <c r="AP170" s="23">
        <f>H170*(1-0)</f>
        <v>0</v>
      </c>
      <c r="AQ170" s="24" t="s">
        <v>11</v>
      </c>
      <c r="AV170" s="23">
        <f>AW170+AX170</f>
        <v>0</v>
      </c>
      <c r="AW170" s="23">
        <f>G170*AO170</f>
        <v>0</v>
      </c>
      <c r="AX170" s="23">
        <f>G170*AP170</f>
        <v>0</v>
      </c>
      <c r="AY170" s="26" t="s">
        <v>862</v>
      </c>
      <c r="AZ170" s="26" t="s">
        <v>875</v>
      </c>
      <c r="BA170" s="17" t="s">
        <v>899</v>
      </c>
      <c r="BC170" s="23">
        <f>AW170+AX170</f>
        <v>0</v>
      </c>
      <c r="BD170" s="23">
        <f>H170/(100-BE170)*100</f>
        <v>0</v>
      </c>
      <c r="BE170" s="23">
        <v>0</v>
      </c>
      <c r="BF170" s="23">
        <f>M170</f>
        <v>0</v>
      </c>
      <c r="BH170" s="13">
        <f>G170*AO170</f>
        <v>0</v>
      </c>
      <c r="BI170" s="13">
        <f>G170*AP170</f>
        <v>0</v>
      </c>
      <c r="BJ170" s="13">
        <f>G170*H170</f>
        <v>0</v>
      </c>
      <c r="BK170" s="13" t="s">
        <v>909</v>
      </c>
      <c r="BL170" s="23" t="s">
        <v>393</v>
      </c>
    </row>
    <row r="171" spans="1:15" ht="12.75">
      <c r="A171" s="3"/>
      <c r="B171" s="80"/>
      <c r="C171" s="80"/>
      <c r="D171" s="81" t="s">
        <v>597</v>
      </c>
      <c r="E171" s="81"/>
      <c r="F171" s="80"/>
      <c r="G171" s="82">
        <v>29567.36</v>
      </c>
      <c r="H171" s="80"/>
      <c r="I171" s="80"/>
      <c r="J171" s="80"/>
      <c r="K171" s="80"/>
      <c r="L171" s="80"/>
      <c r="M171" s="80"/>
      <c r="N171" s="20"/>
      <c r="O171" s="3"/>
    </row>
    <row r="172" spans="1:64" ht="12.75">
      <c r="A172" s="32" t="s">
        <v>86</v>
      </c>
      <c r="B172" s="10" t="s">
        <v>310</v>
      </c>
      <c r="C172" s="10" t="s">
        <v>396</v>
      </c>
      <c r="D172" s="113" t="s">
        <v>598</v>
      </c>
      <c r="E172" s="128"/>
      <c r="F172" s="10" t="s">
        <v>807</v>
      </c>
      <c r="G172" s="23">
        <v>731.58</v>
      </c>
      <c r="H172" s="164"/>
      <c r="I172" s="23">
        <f>G172*AO172</f>
        <v>0</v>
      </c>
      <c r="J172" s="23">
        <f>G172*AP172</f>
        <v>0</v>
      </c>
      <c r="K172" s="23">
        <f>G172*H172</f>
        <v>0</v>
      </c>
      <c r="L172" s="23">
        <v>0</v>
      </c>
      <c r="M172" s="23">
        <f>G172*L172</f>
        <v>0</v>
      </c>
      <c r="N172" s="79" t="s">
        <v>832</v>
      </c>
      <c r="O172" s="3"/>
      <c r="Z172" s="23">
        <f>IF(AQ172="5",BJ172,0)</f>
        <v>0</v>
      </c>
      <c r="AB172" s="23">
        <f>IF(AQ172="1",BH172,0)</f>
        <v>0</v>
      </c>
      <c r="AC172" s="23">
        <f>IF(AQ172="1",BI172,0)</f>
        <v>0</v>
      </c>
      <c r="AD172" s="23">
        <f>IF(AQ172="7",BH172,0)</f>
        <v>0</v>
      </c>
      <c r="AE172" s="23">
        <f>IF(AQ172="7",BI172,0)</f>
        <v>0</v>
      </c>
      <c r="AF172" s="23">
        <f>IF(AQ172="2",BH172,0)</f>
        <v>0</v>
      </c>
      <c r="AG172" s="23">
        <f>IF(AQ172="2",BI172,0)</f>
        <v>0</v>
      </c>
      <c r="AH172" s="23">
        <f>IF(AQ172="0",BJ172,0)</f>
        <v>0</v>
      </c>
      <c r="AI172" s="17" t="s">
        <v>310</v>
      </c>
      <c r="AJ172" s="13">
        <f>IF(AN172=0,K172,0)</f>
        <v>0</v>
      </c>
      <c r="AK172" s="13">
        <f>IF(AN172=15,K172,0)</f>
        <v>0</v>
      </c>
      <c r="AL172" s="13">
        <f>IF(AN172=21,K172,0)</f>
        <v>0</v>
      </c>
      <c r="AN172" s="23">
        <v>21</v>
      </c>
      <c r="AO172" s="23">
        <f>H172*0</f>
        <v>0</v>
      </c>
      <c r="AP172" s="23">
        <f>H172*(1-0)</f>
        <v>0</v>
      </c>
      <c r="AQ172" s="24" t="s">
        <v>11</v>
      </c>
      <c r="AV172" s="23">
        <f>AW172+AX172</f>
        <v>0</v>
      </c>
      <c r="AW172" s="23">
        <f>G172*AO172</f>
        <v>0</v>
      </c>
      <c r="AX172" s="23">
        <f>G172*AP172</f>
        <v>0</v>
      </c>
      <c r="AY172" s="26" t="s">
        <v>862</v>
      </c>
      <c r="AZ172" s="26" t="s">
        <v>875</v>
      </c>
      <c r="BA172" s="17" t="s">
        <v>899</v>
      </c>
      <c r="BC172" s="23">
        <f>AW172+AX172</f>
        <v>0</v>
      </c>
      <c r="BD172" s="23">
        <f>H172/(100-BE172)*100</f>
        <v>0</v>
      </c>
      <c r="BE172" s="23">
        <v>0</v>
      </c>
      <c r="BF172" s="23">
        <f>M172</f>
        <v>0</v>
      </c>
      <c r="BH172" s="13">
        <f>G172*AO172</f>
        <v>0</v>
      </c>
      <c r="BI172" s="13">
        <f>G172*AP172</f>
        <v>0</v>
      </c>
      <c r="BJ172" s="13">
        <f>G172*H172</f>
        <v>0</v>
      </c>
      <c r="BK172" s="13" t="s">
        <v>909</v>
      </c>
      <c r="BL172" s="23" t="s">
        <v>393</v>
      </c>
    </row>
    <row r="173" spans="1:64" ht="12.75">
      <c r="A173" s="32" t="s">
        <v>87</v>
      </c>
      <c r="B173" s="10" t="s">
        <v>310</v>
      </c>
      <c r="C173" s="10" t="s">
        <v>397</v>
      </c>
      <c r="D173" s="113" t="s">
        <v>599</v>
      </c>
      <c r="E173" s="128"/>
      <c r="F173" s="10" t="s">
        <v>807</v>
      </c>
      <c r="G173" s="23">
        <v>1482.17</v>
      </c>
      <c r="H173" s="164"/>
      <c r="I173" s="23">
        <f>G173*AO173</f>
        <v>0</v>
      </c>
      <c r="J173" s="23">
        <f>G173*AP173</f>
        <v>0</v>
      </c>
      <c r="K173" s="23">
        <f>G173*H173</f>
        <v>0</v>
      </c>
      <c r="L173" s="23">
        <v>0</v>
      </c>
      <c r="M173" s="23">
        <f>G173*L173</f>
        <v>0</v>
      </c>
      <c r="N173" s="79" t="s">
        <v>832</v>
      </c>
      <c r="O173" s="3"/>
      <c r="Z173" s="23">
        <f>IF(AQ173="5",BJ173,0)</f>
        <v>0</v>
      </c>
      <c r="AB173" s="23">
        <f>IF(AQ173="1",BH173,0)</f>
        <v>0</v>
      </c>
      <c r="AC173" s="23">
        <f>IF(AQ173="1",BI173,0)</f>
        <v>0</v>
      </c>
      <c r="AD173" s="23">
        <f>IF(AQ173="7",BH173,0)</f>
        <v>0</v>
      </c>
      <c r="AE173" s="23">
        <f>IF(AQ173="7",BI173,0)</f>
        <v>0</v>
      </c>
      <c r="AF173" s="23">
        <f>IF(AQ173="2",BH173,0)</f>
        <v>0</v>
      </c>
      <c r="AG173" s="23">
        <f>IF(AQ173="2",BI173,0)</f>
        <v>0</v>
      </c>
      <c r="AH173" s="23">
        <f>IF(AQ173="0",BJ173,0)</f>
        <v>0</v>
      </c>
      <c r="AI173" s="17" t="s">
        <v>310</v>
      </c>
      <c r="AJ173" s="13">
        <f>IF(AN173=0,K173,0)</f>
        <v>0</v>
      </c>
      <c r="AK173" s="13">
        <f>IF(AN173=15,K173,0)</f>
        <v>0</v>
      </c>
      <c r="AL173" s="13">
        <f>IF(AN173=21,K173,0)</f>
        <v>0</v>
      </c>
      <c r="AN173" s="23">
        <v>21</v>
      </c>
      <c r="AO173" s="23">
        <f>H173*0</f>
        <v>0</v>
      </c>
      <c r="AP173" s="23">
        <f>H173*(1-0)</f>
        <v>0</v>
      </c>
      <c r="AQ173" s="24" t="s">
        <v>11</v>
      </c>
      <c r="AV173" s="23">
        <f>AW173+AX173</f>
        <v>0</v>
      </c>
      <c r="AW173" s="23">
        <f>G173*AO173</f>
        <v>0</v>
      </c>
      <c r="AX173" s="23">
        <f>G173*AP173</f>
        <v>0</v>
      </c>
      <c r="AY173" s="26" t="s">
        <v>862</v>
      </c>
      <c r="AZ173" s="26" t="s">
        <v>875</v>
      </c>
      <c r="BA173" s="17" t="s">
        <v>899</v>
      </c>
      <c r="BC173" s="23">
        <f>AW173+AX173</f>
        <v>0</v>
      </c>
      <c r="BD173" s="23">
        <f>H173/(100-BE173)*100</f>
        <v>0</v>
      </c>
      <c r="BE173" s="23">
        <v>0</v>
      </c>
      <c r="BF173" s="23">
        <f>M173</f>
        <v>0</v>
      </c>
      <c r="BH173" s="13">
        <f>G173*AO173</f>
        <v>0</v>
      </c>
      <c r="BI173" s="13">
        <f>G173*AP173</f>
        <v>0</v>
      </c>
      <c r="BJ173" s="13">
        <f>G173*H173</f>
        <v>0</v>
      </c>
      <c r="BK173" s="13" t="s">
        <v>909</v>
      </c>
      <c r="BL173" s="23" t="s">
        <v>393</v>
      </c>
    </row>
    <row r="174" spans="1:15" ht="12.75">
      <c r="A174" s="3"/>
      <c r="B174" s="80"/>
      <c r="C174" s="80"/>
      <c r="D174" s="81" t="s">
        <v>600</v>
      </c>
      <c r="E174" s="81"/>
      <c r="F174" s="80"/>
      <c r="G174" s="82">
        <v>1482.17</v>
      </c>
      <c r="H174" s="80"/>
      <c r="I174" s="80"/>
      <c r="J174" s="80"/>
      <c r="K174" s="80"/>
      <c r="L174" s="80"/>
      <c r="M174" s="80"/>
      <c r="N174" s="20"/>
      <c r="O174" s="3"/>
    </row>
    <row r="175" spans="1:35" ht="12.75">
      <c r="A175" s="73"/>
      <c r="B175" s="74" t="s">
        <v>310</v>
      </c>
      <c r="C175" s="74"/>
      <c r="D175" s="126" t="s">
        <v>601</v>
      </c>
      <c r="E175" s="127"/>
      <c r="F175" s="75" t="s">
        <v>6</v>
      </c>
      <c r="G175" s="75" t="s">
        <v>6</v>
      </c>
      <c r="H175" s="75"/>
      <c r="I175" s="76">
        <f>I176+I178</f>
        <v>0</v>
      </c>
      <c r="J175" s="76">
        <f>J176+J178</f>
        <v>0</v>
      </c>
      <c r="K175" s="76">
        <f>K176+K178</f>
        <v>0</v>
      </c>
      <c r="L175" s="77"/>
      <c r="M175" s="76">
        <f>M176+M178</f>
        <v>0</v>
      </c>
      <c r="N175" s="78"/>
      <c r="O175" s="3"/>
      <c r="AI175" s="17" t="s">
        <v>310</v>
      </c>
    </row>
    <row r="176" spans="1:47" ht="12.75">
      <c r="A176" s="73"/>
      <c r="B176" s="74" t="s">
        <v>310</v>
      </c>
      <c r="C176" s="74" t="s">
        <v>398</v>
      </c>
      <c r="D176" s="126" t="s">
        <v>602</v>
      </c>
      <c r="E176" s="127"/>
      <c r="F176" s="75" t="s">
        <v>6</v>
      </c>
      <c r="G176" s="75" t="s">
        <v>6</v>
      </c>
      <c r="H176" s="75"/>
      <c r="I176" s="76">
        <f>SUM(I177:I177)</f>
        <v>0</v>
      </c>
      <c r="J176" s="76">
        <f>SUM(J177:J177)</f>
        <v>0</v>
      </c>
      <c r="K176" s="76">
        <f>SUM(K177:K177)</f>
        <v>0</v>
      </c>
      <c r="L176" s="77"/>
      <c r="M176" s="76">
        <f>SUM(M177:M177)</f>
        <v>0</v>
      </c>
      <c r="N176" s="78"/>
      <c r="O176" s="3"/>
      <c r="AI176" s="17" t="s">
        <v>310</v>
      </c>
      <c r="AS176" s="28">
        <f>SUM(AJ177:AJ177)</f>
        <v>0</v>
      </c>
      <c r="AT176" s="28">
        <f>SUM(AK177:AK177)</f>
        <v>0</v>
      </c>
      <c r="AU176" s="28">
        <f>SUM(AL177:AL177)</f>
        <v>0</v>
      </c>
    </row>
    <row r="177" spans="1:64" ht="12.75">
      <c r="A177" s="32" t="s">
        <v>88</v>
      </c>
      <c r="B177" s="10" t="s">
        <v>310</v>
      </c>
      <c r="C177" s="10" t="s">
        <v>399</v>
      </c>
      <c r="D177" s="113" t="s">
        <v>603</v>
      </c>
      <c r="E177" s="128"/>
      <c r="F177" s="10" t="s">
        <v>808</v>
      </c>
      <c r="G177" s="23">
        <v>1</v>
      </c>
      <c r="H177" s="164"/>
      <c r="I177" s="23">
        <f>G177*AO177</f>
        <v>0</v>
      </c>
      <c r="J177" s="23">
        <f>G177*AP177</f>
        <v>0</v>
      </c>
      <c r="K177" s="23">
        <f>G177*H177</f>
        <v>0</v>
      </c>
      <c r="L177" s="23">
        <v>0</v>
      </c>
      <c r="M177" s="23">
        <f>G177*L177</f>
        <v>0</v>
      </c>
      <c r="N177" s="79"/>
      <c r="O177" s="3"/>
      <c r="Z177" s="23">
        <f>IF(AQ177="5",BJ177,0)</f>
        <v>0</v>
      </c>
      <c r="AB177" s="23">
        <f>IF(AQ177="1",BH177,0)</f>
        <v>0</v>
      </c>
      <c r="AC177" s="23">
        <f>IF(AQ177="1",BI177,0)</f>
        <v>0</v>
      </c>
      <c r="AD177" s="23">
        <f>IF(AQ177="7",BH177,0)</f>
        <v>0</v>
      </c>
      <c r="AE177" s="23">
        <f>IF(AQ177="7",BI177,0)</f>
        <v>0</v>
      </c>
      <c r="AF177" s="23">
        <f>IF(AQ177="2",BH177,0)</f>
        <v>0</v>
      </c>
      <c r="AG177" s="23">
        <f>IF(AQ177="2",BI177,0)</f>
        <v>0</v>
      </c>
      <c r="AH177" s="23">
        <f>IF(AQ177="0",BJ177,0)</f>
        <v>0</v>
      </c>
      <c r="AI177" s="17" t="s">
        <v>310</v>
      </c>
      <c r="AJ177" s="13">
        <f>IF(AN177=0,K177,0)</f>
        <v>0</v>
      </c>
      <c r="AK177" s="13">
        <f>IF(AN177=15,K177,0)</f>
        <v>0</v>
      </c>
      <c r="AL177" s="13">
        <f>IF(AN177=21,K177,0)</f>
        <v>0</v>
      </c>
      <c r="AN177" s="23">
        <v>21</v>
      </c>
      <c r="AO177" s="23">
        <f>H177*0</f>
        <v>0</v>
      </c>
      <c r="AP177" s="23">
        <f>H177*(1-0)</f>
        <v>0</v>
      </c>
      <c r="AQ177" s="24" t="s">
        <v>105</v>
      </c>
      <c r="AV177" s="23">
        <f>AW177+AX177</f>
        <v>0</v>
      </c>
      <c r="AW177" s="23">
        <f>G177*AO177</f>
        <v>0</v>
      </c>
      <c r="AX177" s="23">
        <f>G177*AP177</f>
        <v>0</v>
      </c>
      <c r="AY177" s="26" t="s">
        <v>863</v>
      </c>
      <c r="AZ177" s="26" t="s">
        <v>878</v>
      </c>
      <c r="BA177" s="17" t="s">
        <v>899</v>
      </c>
      <c r="BC177" s="23">
        <f>AW177+AX177</f>
        <v>0</v>
      </c>
      <c r="BD177" s="23">
        <f>H177/(100-BE177)*100</f>
        <v>0</v>
      </c>
      <c r="BE177" s="23">
        <v>0</v>
      </c>
      <c r="BF177" s="23">
        <f>M177</f>
        <v>0</v>
      </c>
      <c r="BH177" s="13">
        <f>G177*AO177</f>
        <v>0</v>
      </c>
      <c r="BI177" s="13">
        <f>G177*AP177</f>
        <v>0</v>
      </c>
      <c r="BJ177" s="13">
        <f>G177*H177</f>
        <v>0</v>
      </c>
      <c r="BK177" s="13" t="s">
        <v>909</v>
      </c>
      <c r="BL177" s="23" t="s">
        <v>398</v>
      </c>
    </row>
    <row r="178" spans="1:47" ht="12.75">
      <c r="A178" s="73"/>
      <c r="B178" s="74" t="s">
        <v>310</v>
      </c>
      <c r="C178" s="74" t="s">
        <v>400</v>
      </c>
      <c r="D178" s="126" t="s">
        <v>471</v>
      </c>
      <c r="E178" s="127"/>
      <c r="F178" s="75" t="s">
        <v>6</v>
      </c>
      <c r="G178" s="75" t="s">
        <v>6</v>
      </c>
      <c r="H178" s="75"/>
      <c r="I178" s="76">
        <f>SUM(I179:I179)</f>
        <v>0</v>
      </c>
      <c r="J178" s="76">
        <f>SUM(J179:J179)</f>
        <v>0</v>
      </c>
      <c r="K178" s="76">
        <f>SUM(K179:K179)</f>
        <v>0</v>
      </c>
      <c r="L178" s="77"/>
      <c r="M178" s="76">
        <f>SUM(M179:M179)</f>
        <v>0</v>
      </c>
      <c r="N178" s="78"/>
      <c r="O178" s="3"/>
      <c r="AI178" s="17" t="s">
        <v>310</v>
      </c>
      <c r="AS178" s="28">
        <f>SUM(AJ179:AJ179)</f>
        <v>0</v>
      </c>
      <c r="AT178" s="28">
        <f>SUM(AK179:AK179)</f>
        <v>0</v>
      </c>
      <c r="AU178" s="28">
        <f>SUM(AL179:AL179)</f>
        <v>0</v>
      </c>
    </row>
    <row r="179" spans="1:64" ht="12.75">
      <c r="A179" s="32" t="s">
        <v>89</v>
      </c>
      <c r="B179" s="10" t="s">
        <v>310</v>
      </c>
      <c r="C179" s="10" t="s">
        <v>401</v>
      </c>
      <c r="D179" s="113" t="s">
        <v>604</v>
      </c>
      <c r="E179" s="128"/>
      <c r="F179" s="10" t="s">
        <v>808</v>
      </c>
      <c r="G179" s="23">
        <v>1</v>
      </c>
      <c r="H179" s="164"/>
      <c r="I179" s="23">
        <f>G179*AO179</f>
        <v>0</v>
      </c>
      <c r="J179" s="23">
        <f>G179*AP179</f>
        <v>0</v>
      </c>
      <c r="K179" s="23">
        <f>G179*H179</f>
        <v>0</v>
      </c>
      <c r="L179" s="23">
        <v>0</v>
      </c>
      <c r="M179" s="23">
        <f>G179*L179</f>
        <v>0</v>
      </c>
      <c r="N179" s="79"/>
      <c r="O179" s="3"/>
      <c r="Z179" s="23">
        <f>IF(AQ179="5",BJ179,0)</f>
        <v>0</v>
      </c>
      <c r="AB179" s="23">
        <f>IF(AQ179="1",BH179,0)</f>
        <v>0</v>
      </c>
      <c r="AC179" s="23">
        <f>IF(AQ179="1",BI179,0)</f>
        <v>0</v>
      </c>
      <c r="AD179" s="23">
        <f>IF(AQ179="7",BH179,0)</f>
        <v>0</v>
      </c>
      <c r="AE179" s="23">
        <f>IF(AQ179="7",BI179,0)</f>
        <v>0</v>
      </c>
      <c r="AF179" s="23">
        <f>IF(AQ179="2",BH179,0)</f>
        <v>0</v>
      </c>
      <c r="AG179" s="23">
        <f>IF(AQ179="2",BI179,0)</f>
        <v>0</v>
      </c>
      <c r="AH179" s="23">
        <f>IF(AQ179="0",BJ179,0)</f>
        <v>0</v>
      </c>
      <c r="AI179" s="17" t="s">
        <v>310</v>
      </c>
      <c r="AJ179" s="13">
        <f>IF(AN179=0,K179,0)</f>
        <v>0</v>
      </c>
      <c r="AK179" s="13">
        <f>IF(AN179=15,K179,0)</f>
        <v>0</v>
      </c>
      <c r="AL179" s="13">
        <f>IF(AN179=21,K179,0)</f>
        <v>0</v>
      </c>
      <c r="AN179" s="23">
        <v>21</v>
      </c>
      <c r="AO179" s="23">
        <f>H179*0</f>
        <v>0</v>
      </c>
      <c r="AP179" s="23">
        <f>H179*(1-0)</f>
        <v>0</v>
      </c>
      <c r="AQ179" s="24" t="s">
        <v>105</v>
      </c>
      <c r="AV179" s="23">
        <f>AW179+AX179</f>
        <v>0</v>
      </c>
      <c r="AW179" s="23">
        <f>G179*AO179</f>
        <v>0</v>
      </c>
      <c r="AX179" s="23">
        <f>G179*AP179</f>
        <v>0</v>
      </c>
      <c r="AY179" s="26" t="s">
        <v>864</v>
      </c>
      <c r="AZ179" s="26" t="s">
        <v>878</v>
      </c>
      <c r="BA179" s="17" t="s">
        <v>899</v>
      </c>
      <c r="BC179" s="23">
        <f>AW179+AX179</f>
        <v>0</v>
      </c>
      <c r="BD179" s="23">
        <f>H179/(100-BE179)*100</f>
        <v>0</v>
      </c>
      <c r="BE179" s="23">
        <v>0</v>
      </c>
      <c r="BF179" s="23">
        <f>M179</f>
        <v>0</v>
      </c>
      <c r="BH179" s="13">
        <f>G179*AO179</f>
        <v>0</v>
      </c>
      <c r="BI179" s="13">
        <f>G179*AP179</f>
        <v>0</v>
      </c>
      <c r="BJ179" s="13">
        <f>G179*H179</f>
        <v>0</v>
      </c>
      <c r="BK179" s="13" t="s">
        <v>909</v>
      </c>
      <c r="BL179" s="23" t="s">
        <v>400</v>
      </c>
    </row>
    <row r="180" spans="1:15" ht="12.75">
      <c r="A180" s="83"/>
      <c r="B180" s="84" t="s">
        <v>311</v>
      </c>
      <c r="C180" s="84"/>
      <c r="D180" s="131" t="s">
        <v>964</v>
      </c>
      <c r="E180" s="132"/>
      <c r="F180" s="83" t="s">
        <v>6</v>
      </c>
      <c r="G180" s="83" t="s">
        <v>6</v>
      </c>
      <c r="H180" s="83"/>
      <c r="I180" s="85">
        <f>I181+I183+I191+I195+I202+I207+I211+I242+I244+I251+I268+I275+I278+I281</f>
        <v>0</v>
      </c>
      <c r="J180" s="85">
        <f>J181+J183+J191+J195+J202+J207+J211+J242+J244+J251+J268+J275+J278+J281</f>
        <v>0</v>
      </c>
      <c r="K180" s="85">
        <f>K181+K183+K191+K195+K202+K207+K211+K242+K244+K251+K268+K275+K278+K281</f>
        <v>0</v>
      </c>
      <c r="L180" s="87"/>
      <c r="M180" s="85">
        <f>M181+M183+M191+M195+M202+M207+M211+M242+M244+M251+M268+M275+M278+M281</f>
        <v>1592.0101355</v>
      </c>
      <c r="N180" s="86"/>
      <c r="O180" s="72"/>
    </row>
    <row r="181" spans="1:47" ht="12.75">
      <c r="A181" s="73"/>
      <c r="B181" s="74" t="s">
        <v>311</v>
      </c>
      <c r="C181" s="74" t="s">
        <v>317</v>
      </c>
      <c r="D181" s="126" t="s">
        <v>468</v>
      </c>
      <c r="E181" s="127"/>
      <c r="F181" s="75" t="s">
        <v>6</v>
      </c>
      <c r="G181" s="75" t="s">
        <v>6</v>
      </c>
      <c r="H181" s="75"/>
      <c r="I181" s="76">
        <f>SUM(I182:I182)</f>
        <v>0</v>
      </c>
      <c r="J181" s="76">
        <f>SUM(J182:J182)</f>
        <v>0</v>
      </c>
      <c r="K181" s="76">
        <f>SUM(K182:K182)</f>
        <v>0</v>
      </c>
      <c r="L181" s="77"/>
      <c r="M181" s="76">
        <f>SUM(M182:M182)</f>
        <v>0</v>
      </c>
      <c r="N181" s="78"/>
      <c r="O181" s="3"/>
      <c r="AI181" s="17" t="s">
        <v>311</v>
      </c>
      <c r="AS181" s="28">
        <f>SUM(AJ182:AJ182)</f>
        <v>0</v>
      </c>
      <c r="AT181" s="28">
        <f>SUM(AK182:AK182)</f>
        <v>0</v>
      </c>
      <c r="AU181" s="28">
        <f>SUM(AL182:AL182)</f>
        <v>0</v>
      </c>
    </row>
    <row r="182" spans="1:64" ht="12.75">
      <c r="A182" s="32" t="s">
        <v>90</v>
      </c>
      <c r="B182" s="10" t="s">
        <v>311</v>
      </c>
      <c r="C182" s="10" t="s">
        <v>320</v>
      </c>
      <c r="D182" s="113" t="s">
        <v>471</v>
      </c>
      <c r="E182" s="128"/>
      <c r="F182" s="10" t="s">
        <v>800</v>
      </c>
      <c r="G182" s="23">
        <v>1</v>
      </c>
      <c r="H182" s="164"/>
      <c r="I182" s="23">
        <f>G182*AO182</f>
        <v>0</v>
      </c>
      <c r="J182" s="23">
        <f>G182*AP182</f>
        <v>0</v>
      </c>
      <c r="K182" s="23">
        <f>G182*H182</f>
        <v>0</v>
      </c>
      <c r="L182" s="23">
        <v>0</v>
      </c>
      <c r="M182" s="23">
        <f>G182*L182</f>
        <v>0</v>
      </c>
      <c r="N182" s="79"/>
      <c r="O182" s="3"/>
      <c r="Z182" s="23">
        <f>IF(AQ182="5",BJ182,0)</f>
        <v>0</v>
      </c>
      <c r="AB182" s="23">
        <f>IF(AQ182="1",BH182,0)</f>
        <v>0</v>
      </c>
      <c r="AC182" s="23">
        <f>IF(AQ182="1",BI182,0)</f>
        <v>0</v>
      </c>
      <c r="AD182" s="23">
        <f>IF(AQ182="7",BH182,0)</f>
        <v>0</v>
      </c>
      <c r="AE182" s="23">
        <f>IF(AQ182="7",BI182,0)</f>
        <v>0</v>
      </c>
      <c r="AF182" s="23">
        <f>IF(AQ182="2",BH182,0)</f>
        <v>0</v>
      </c>
      <c r="AG182" s="23">
        <f>IF(AQ182="2",BI182,0)</f>
        <v>0</v>
      </c>
      <c r="AH182" s="23">
        <f>IF(AQ182="0",BJ182,0)</f>
        <v>0</v>
      </c>
      <c r="AI182" s="17" t="s">
        <v>311</v>
      </c>
      <c r="AJ182" s="13">
        <f>IF(AN182=0,K182,0)</f>
        <v>0</v>
      </c>
      <c r="AK182" s="13">
        <f>IF(AN182=15,K182,0)</f>
        <v>0</v>
      </c>
      <c r="AL182" s="13">
        <f>IF(AN182=21,K182,0)</f>
        <v>0</v>
      </c>
      <c r="AN182" s="23">
        <v>21</v>
      </c>
      <c r="AO182" s="23">
        <f>H182*0</f>
        <v>0</v>
      </c>
      <c r="AP182" s="23">
        <f>H182*(1-0)</f>
        <v>0</v>
      </c>
      <c r="AQ182" s="24" t="s">
        <v>7</v>
      </c>
      <c r="AV182" s="23">
        <f>AW182+AX182</f>
        <v>0</v>
      </c>
      <c r="AW182" s="23">
        <f>G182*AO182</f>
        <v>0</v>
      </c>
      <c r="AX182" s="23">
        <f>G182*AP182</f>
        <v>0</v>
      </c>
      <c r="AY182" s="26" t="s">
        <v>844</v>
      </c>
      <c r="AZ182" s="26" t="s">
        <v>879</v>
      </c>
      <c r="BA182" s="17" t="s">
        <v>900</v>
      </c>
      <c r="BC182" s="23">
        <f>AW182+AX182</f>
        <v>0</v>
      </c>
      <c r="BD182" s="23">
        <f>H182/(100-BE182)*100</f>
        <v>0</v>
      </c>
      <c r="BE182" s="23">
        <v>0</v>
      </c>
      <c r="BF182" s="23">
        <f>M182</f>
        <v>0</v>
      </c>
      <c r="BH182" s="13">
        <f>G182*AO182</f>
        <v>0</v>
      </c>
      <c r="BI182" s="13">
        <f>G182*AP182</f>
        <v>0</v>
      </c>
      <c r="BJ182" s="13">
        <f>G182*H182</f>
        <v>0</v>
      </c>
      <c r="BK182" s="13" t="s">
        <v>909</v>
      </c>
      <c r="BL182" s="23">
        <v>0</v>
      </c>
    </row>
    <row r="183" spans="1:47" ht="12.75">
      <c r="A183" s="73"/>
      <c r="B183" s="74" t="s">
        <v>311</v>
      </c>
      <c r="C183" s="74" t="s">
        <v>17</v>
      </c>
      <c r="D183" s="126" t="s">
        <v>473</v>
      </c>
      <c r="E183" s="127"/>
      <c r="F183" s="75" t="s">
        <v>6</v>
      </c>
      <c r="G183" s="75" t="s">
        <v>6</v>
      </c>
      <c r="H183" s="75"/>
      <c r="I183" s="76">
        <f>SUM(I184:I189)</f>
        <v>0</v>
      </c>
      <c r="J183" s="76">
        <f>SUM(J184:J189)</f>
        <v>0</v>
      </c>
      <c r="K183" s="76">
        <f>SUM(K184:K189)</f>
        <v>0</v>
      </c>
      <c r="L183" s="77"/>
      <c r="M183" s="76">
        <f>SUM(M184:M189)</f>
        <v>618.48748</v>
      </c>
      <c r="N183" s="78"/>
      <c r="O183" s="3"/>
      <c r="AI183" s="17" t="s">
        <v>311</v>
      </c>
      <c r="AS183" s="28">
        <f>SUM(AJ184:AJ189)</f>
        <v>0</v>
      </c>
      <c r="AT183" s="28">
        <f>SUM(AK184:AK189)</f>
        <v>0</v>
      </c>
      <c r="AU183" s="28">
        <f>SUM(AL184:AL189)</f>
        <v>0</v>
      </c>
    </row>
    <row r="184" spans="1:64" ht="12.75">
      <c r="A184" s="32" t="s">
        <v>91</v>
      </c>
      <c r="B184" s="10" t="s">
        <v>311</v>
      </c>
      <c r="C184" s="10" t="s">
        <v>402</v>
      </c>
      <c r="D184" s="113" t="s">
        <v>606</v>
      </c>
      <c r="E184" s="128"/>
      <c r="F184" s="10" t="s">
        <v>801</v>
      </c>
      <c r="G184" s="23">
        <v>1579.46</v>
      </c>
      <c r="H184" s="164"/>
      <c r="I184" s="23">
        <f>G184*AO184</f>
        <v>0</v>
      </c>
      <c r="J184" s="23">
        <f>G184*AP184</f>
        <v>0</v>
      </c>
      <c r="K184" s="23">
        <f>G184*H184</f>
        <v>0</v>
      </c>
      <c r="L184" s="23">
        <v>0.138</v>
      </c>
      <c r="M184" s="23">
        <f>G184*L184</f>
        <v>217.96548</v>
      </c>
      <c r="N184" s="79" t="s">
        <v>832</v>
      </c>
      <c r="O184" s="3"/>
      <c r="Z184" s="23">
        <f>IF(AQ184="5",BJ184,0)</f>
        <v>0</v>
      </c>
      <c r="AB184" s="23">
        <f>IF(AQ184="1",BH184,0)</f>
        <v>0</v>
      </c>
      <c r="AC184" s="23">
        <f>IF(AQ184="1",BI184,0)</f>
        <v>0</v>
      </c>
      <c r="AD184" s="23">
        <f>IF(AQ184="7",BH184,0)</f>
        <v>0</v>
      </c>
      <c r="AE184" s="23">
        <f>IF(AQ184="7",BI184,0)</f>
        <v>0</v>
      </c>
      <c r="AF184" s="23">
        <f>IF(AQ184="2",BH184,0)</f>
        <v>0</v>
      </c>
      <c r="AG184" s="23">
        <f>IF(AQ184="2",BI184,0)</f>
        <v>0</v>
      </c>
      <c r="AH184" s="23">
        <f>IF(AQ184="0",BJ184,0)</f>
        <v>0</v>
      </c>
      <c r="AI184" s="17" t="s">
        <v>311</v>
      </c>
      <c r="AJ184" s="13">
        <f>IF(AN184=0,K184,0)</f>
        <v>0</v>
      </c>
      <c r="AK184" s="13">
        <f>IF(AN184=15,K184,0)</f>
        <v>0</v>
      </c>
      <c r="AL184" s="13">
        <f>IF(AN184=21,K184,0)</f>
        <v>0</v>
      </c>
      <c r="AN184" s="23">
        <v>21</v>
      </c>
      <c r="AO184" s="23">
        <f>H184*0</f>
        <v>0</v>
      </c>
      <c r="AP184" s="23">
        <f>H184*(1-0)</f>
        <v>0</v>
      </c>
      <c r="AQ184" s="24" t="s">
        <v>7</v>
      </c>
      <c r="AV184" s="23">
        <f>AW184+AX184</f>
        <v>0</v>
      </c>
      <c r="AW184" s="23">
        <f>G184*AO184</f>
        <v>0</v>
      </c>
      <c r="AX184" s="23">
        <f>G184*AP184</f>
        <v>0</v>
      </c>
      <c r="AY184" s="26" t="s">
        <v>845</v>
      </c>
      <c r="AZ184" s="26" t="s">
        <v>880</v>
      </c>
      <c r="BA184" s="17" t="s">
        <v>900</v>
      </c>
      <c r="BC184" s="23">
        <f>AW184+AX184</f>
        <v>0</v>
      </c>
      <c r="BD184" s="23">
        <f>H184/(100-BE184)*100</f>
        <v>0</v>
      </c>
      <c r="BE184" s="23">
        <v>0</v>
      </c>
      <c r="BF184" s="23">
        <f>M184</f>
        <v>217.96548</v>
      </c>
      <c r="BH184" s="13">
        <f>G184*AO184</f>
        <v>0</v>
      </c>
      <c r="BI184" s="13">
        <f>G184*AP184</f>
        <v>0</v>
      </c>
      <c r="BJ184" s="13">
        <f>G184*H184</f>
        <v>0</v>
      </c>
      <c r="BK184" s="13" t="s">
        <v>909</v>
      </c>
      <c r="BL184" s="23">
        <v>11</v>
      </c>
    </row>
    <row r="185" spans="1:64" ht="12.75">
      <c r="A185" s="32" t="s">
        <v>92</v>
      </c>
      <c r="B185" s="10" t="s">
        <v>311</v>
      </c>
      <c r="C185" s="10" t="s">
        <v>403</v>
      </c>
      <c r="D185" s="113" t="s">
        <v>607</v>
      </c>
      <c r="E185" s="128"/>
      <c r="F185" s="10" t="s">
        <v>801</v>
      </c>
      <c r="G185" s="23">
        <v>364.9</v>
      </c>
      <c r="H185" s="164"/>
      <c r="I185" s="23">
        <f>G185*AO185</f>
        <v>0</v>
      </c>
      <c r="J185" s="23">
        <f>G185*AP185</f>
        <v>0</v>
      </c>
      <c r="K185" s="23">
        <f>G185*H185</f>
        <v>0</v>
      </c>
      <c r="L185" s="23">
        <v>0.22</v>
      </c>
      <c r="M185" s="23">
        <f>G185*L185</f>
        <v>80.27799999999999</v>
      </c>
      <c r="N185" s="79" t="s">
        <v>832</v>
      </c>
      <c r="O185" s="3"/>
      <c r="Z185" s="23">
        <f>IF(AQ185="5",BJ185,0)</f>
        <v>0</v>
      </c>
      <c r="AB185" s="23">
        <f>IF(AQ185="1",BH185,0)</f>
        <v>0</v>
      </c>
      <c r="AC185" s="23">
        <f>IF(AQ185="1",BI185,0)</f>
        <v>0</v>
      </c>
      <c r="AD185" s="23">
        <f>IF(AQ185="7",BH185,0)</f>
        <v>0</v>
      </c>
      <c r="AE185" s="23">
        <f>IF(AQ185="7",BI185,0)</f>
        <v>0</v>
      </c>
      <c r="AF185" s="23">
        <f>IF(AQ185="2",BH185,0)</f>
        <v>0</v>
      </c>
      <c r="AG185" s="23">
        <f>IF(AQ185="2",BI185,0)</f>
        <v>0</v>
      </c>
      <c r="AH185" s="23">
        <f>IF(AQ185="0",BJ185,0)</f>
        <v>0</v>
      </c>
      <c r="AI185" s="17" t="s">
        <v>311</v>
      </c>
      <c r="AJ185" s="13">
        <f>IF(AN185=0,K185,0)</f>
        <v>0</v>
      </c>
      <c r="AK185" s="13">
        <f>IF(AN185=15,K185,0)</f>
        <v>0</v>
      </c>
      <c r="AL185" s="13">
        <f>IF(AN185=21,K185,0)</f>
        <v>0</v>
      </c>
      <c r="AN185" s="23">
        <v>21</v>
      </c>
      <c r="AO185" s="23">
        <f>H185*0</f>
        <v>0</v>
      </c>
      <c r="AP185" s="23">
        <f>H185*(1-0)</f>
        <v>0</v>
      </c>
      <c r="AQ185" s="24" t="s">
        <v>7</v>
      </c>
      <c r="AV185" s="23">
        <f>AW185+AX185</f>
        <v>0</v>
      </c>
      <c r="AW185" s="23">
        <f>G185*AO185</f>
        <v>0</v>
      </c>
      <c r="AX185" s="23">
        <f>G185*AP185</f>
        <v>0</v>
      </c>
      <c r="AY185" s="26" t="s">
        <v>845</v>
      </c>
      <c r="AZ185" s="26" t="s">
        <v>880</v>
      </c>
      <c r="BA185" s="17" t="s">
        <v>900</v>
      </c>
      <c r="BC185" s="23">
        <f>AW185+AX185</f>
        <v>0</v>
      </c>
      <c r="BD185" s="23">
        <f>H185/(100-BE185)*100</f>
        <v>0</v>
      </c>
      <c r="BE185" s="23">
        <v>0</v>
      </c>
      <c r="BF185" s="23">
        <f>M185</f>
        <v>80.27799999999999</v>
      </c>
      <c r="BH185" s="13">
        <f>G185*AO185</f>
        <v>0</v>
      </c>
      <c r="BI185" s="13">
        <f>G185*AP185</f>
        <v>0</v>
      </c>
      <c r="BJ185" s="13">
        <f>G185*H185</f>
        <v>0</v>
      </c>
      <c r="BK185" s="13" t="s">
        <v>909</v>
      </c>
      <c r="BL185" s="23">
        <v>11</v>
      </c>
    </row>
    <row r="186" spans="1:64" ht="12.75">
      <c r="A186" s="32" t="s">
        <v>93</v>
      </c>
      <c r="B186" s="10" t="s">
        <v>311</v>
      </c>
      <c r="C186" s="10" t="s">
        <v>321</v>
      </c>
      <c r="D186" s="113" t="s">
        <v>474</v>
      </c>
      <c r="E186" s="128"/>
      <c r="F186" s="10" t="s">
        <v>801</v>
      </c>
      <c r="G186" s="23">
        <v>38.2</v>
      </c>
      <c r="H186" s="164"/>
      <c r="I186" s="23">
        <f>G186*AO186</f>
        <v>0</v>
      </c>
      <c r="J186" s="23">
        <f>G186*AP186</f>
        <v>0</v>
      </c>
      <c r="K186" s="23">
        <f>G186*H186</f>
        <v>0</v>
      </c>
      <c r="L186" s="23">
        <v>0.24</v>
      </c>
      <c r="M186" s="23">
        <f>G186*L186</f>
        <v>9.168000000000001</v>
      </c>
      <c r="N186" s="79" t="s">
        <v>832</v>
      </c>
      <c r="O186" s="3"/>
      <c r="Z186" s="23">
        <f>IF(AQ186="5",BJ186,0)</f>
        <v>0</v>
      </c>
      <c r="AB186" s="23">
        <f>IF(AQ186="1",BH186,0)</f>
        <v>0</v>
      </c>
      <c r="AC186" s="23">
        <f>IF(AQ186="1",BI186,0)</f>
        <v>0</v>
      </c>
      <c r="AD186" s="23">
        <f>IF(AQ186="7",BH186,0)</f>
        <v>0</v>
      </c>
      <c r="AE186" s="23">
        <f>IF(AQ186="7",BI186,0)</f>
        <v>0</v>
      </c>
      <c r="AF186" s="23">
        <f>IF(AQ186="2",BH186,0)</f>
        <v>0</v>
      </c>
      <c r="AG186" s="23">
        <f>IF(AQ186="2",BI186,0)</f>
        <v>0</v>
      </c>
      <c r="AH186" s="23">
        <f>IF(AQ186="0",BJ186,0)</f>
        <v>0</v>
      </c>
      <c r="AI186" s="17" t="s">
        <v>311</v>
      </c>
      <c r="AJ186" s="13">
        <f>IF(AN186=0,K186,0)</f>
        <v>0</v>
      </c>
      <c r="AK186" s="13">
        <f>IF(AN186=15,K186,0)</f>
        <v>0</v>
      </c>
      <c r="AL186" s="13">
        <f>IF(AN186=21,K186,0)</f>
        <v>0</v>
      </c>
      <c r="AN186" s="23">
        <v>21</v>
      </c>
      <c r="AO186" s="23">
        <f>H186*0</f>
        <v>0</v>
      </c>
      <c r="AP186" s="23">
        <f>H186*(1-0)</f>
        <v>0</v>
      </c>
      <c r="AQ186" s="24" t="s">
        <v>7</v>
      </c>
      <c r="AV186" s="23">
        <f>AW186+AX186</f>
        <v>0</v>
      </c>
      <c r="AW186" s="23">
        <f>G186*AO186</f>
        <v>0</v>
      </c>
      <c r="AX186" s="23">
        <f>G186*AP186</f>
        <v>0</v>
      </c>
      <c r="AY186" s="26" t="s">
        <v>845</v>
      </c>
      <c r="AZ186" s="26" t="s">
        <v>880</v>
      </c>
      <c r="BA186" s="17" t="s">
        <v>900</v>
      </c>
      <c r="BC186" s="23">
        <f>AW186+AX186</f>
        <v>0</v>
      </c>
      <c r="BD186" s="23">
        <f>H186/(100-BE186)*100</f>
        <v>0</v>
      </c>
      <c r="BE186" s="23">
        <v>0</v>
      </c>
      <c r="BF186" s="23">
        <f>M186</f>
        <v>9.168000000000001</v>
      </c>
      <c r="BH186" s="13">
        <f>G186*AO186</f>
        <v>0</v>
      </c>
      <c r="BI186" s="13">
        <f>G186*AP186</f>
        <v>0</v>
      </c>
      <c r="BJ186" s="13">
        <f>G186*H186</f>
        <v>0</v>
      </c>
      <c r="BK186" s="13" t="s">
        <v>909</v>
      </c>
      <c r="BL186" s="23">
        <v>11</v>
      </c>
    </row>
    <row r="187" spans="1:64" ht="12.75">
      <c r="A187" s="32" t="s">
        <v>94</v>
      </c>
      <c r="B187" s="10" t="s">
        <v>311</v>
      </c>
      <c r="C187" s="10" t="s">
        <v>404</v>
      </c>
      <c r="D187" s="113" t="s">
        <v>608</v>
      </c>
      <c r="E187" s="128"/>
      <c r="F187" s="10" t="s">
        <v>801</v>
      </c>
      <c r="G187" s="23">
        <v>365.92</v>
      </c>
      <c r="H187" s="164"/>
      <c r="I187" s="23">
        <f>G187*AO187</f>
        <v>0</v>
      </c>
      <c r="J187" s="23">
        <f>G187*AP187</f>
        <v>0</v>
      </c>
      <c r="K187" s="23">
        <f>G187*H187</f>
        <v>0</v>
      </c>
      <c r="L187" s="23">
        <v>0.225</v>
      </c>
      <c r="M187" s="23">
        <f>G187*L187</f>
        <v>82.33200000000001</v>
      </c>
      <c r="N187" s="79" t="s">
        <v>832</v>
      </c>
      <c r="O187" s="3"/>
      <c r="Z187" s="23">
        <f>IF(AQ187="5",BJ187,0)</f>
        <v>0</v>
      </c>
      <c r="AB187" s="23">
        <f>IF(AQ187="1",BH187,0)</f>
        <v>0</v>
      </c>
      <c r="AC187" s="23">
        <f>IF(AQ187="1",BI187,0)</f>
        <v>0</v>
      </c>
      <c r="AD187" s="23">
        <f>IF(AQ187="7",BH187,0)</f>
        <v>0</v>
      </c>
      <c r="AE187" s="23">
        <f>IF(AQ187="7",BI187,0)</f>
        <v>0</v>
      </c>
      <c r="AF187" s="23">
        <f>IF(AQ187="2",BH187,0)</f>
        <v>0</v>
      </c>
      <c r="AG187" s="23">
        <f>IF(AQ187="2",BI187,0)</f>
        <v>0</v>
      </c>
      <c r="AH187" s="23">
        <f>IF(AQ187="0",BJ187,0)</f>
        <v>0</v>
      </c>
      <c r="AI187" s="17" t="s">
        <v>311</v>
      </c>
      <c r="AJ187" s="13">
        <f>IF(AN187=0,K187,0)</f>
        <v>0</v>
      </c>
      <c r="AK187" s="13">
        <f>IF(AN187=15,K187,0)</f>
        <v>0</v>
      </c>
      <c r="AL187" s="13">
        <f>IF(AN187=21,K187,0)</f>
        <v>0</v>
      </c>
      <c r="AN187" s="23">
        <v>21</v>
      </c>
      <c r="AO187" s="23">
        <f>H187*0</f>
        <v>0</v>
      </c>
      <c r="AP187" s="23">
        <f>H187*(1-0)</f>
        <v>0</v>
      </c>
      <c r="AQ187" s="24" t="s">
        <v>7</v>
      </c>
      <c r="AV187" s="23">
        <f>AW187+AX187</f>
        <v>0</v>
      </c>
      <c r="AW187" s="23">
        <f>G187*AO187</f>
        <v>0</v>
      </c>
      <c r="AX187" s="23">
        <f>G187*AP187</f>
        <v>0</v>
      </c>
      <c r="AY187" s="26" t="s">
        <v>845</v>
      </c>
      <c r="AZ187" s="26" t="s">
        <v>880</v>
      </c>
      <c r="BA187" s="17" t="s">
        <v>900</v>
      </c>
      <c r="BC187" s="23">
        <f>AW187+AX187</f>
        <v>0</v>
      </c>
      <c r="BD187" s="23">
        <f>H187/(100-BE187)*100</f>
        <v>0</v>
      </c>
      <c r="BE187" s="23">
        <v>0</v>
      </c>
      <c r="BF187" s="23">
        <f>M187</f>
        <v>82.33200000000001</v>
      </c>
      <c r="BH187" s="13">
        <f>G187*AO187</f>
        <v>0</v>
      </c>
      <c r="BI187" s="13">
        <f>G187*AP187</f>
        <v>0</v>
      </c>
      <c r="BJ187" s="13">
        <f>G187*H187</f>
        <v>0</v>
      </c>
      <c r="BK187" s="13" t="s">
        <v>909</v>
      </c>
      <c r="BL187" s="23">
        <v>11</v>
      </c>
    </row>
    <row r="188" spans="1:15" ht="12.75">
      <c r="A188" s="3"/>
      <c r="B188" s="80"/>
      <c r="C188" s="80"/>
      <c r="D188" s="81" t="s">
        <v>609</v>
      </c>
      <c r="E188" s="81"/>
      <c r="F188" s="80"/>
      <c r="G188" s="82">
        <v>365.92</v>
      </c>
      <c r="H188" s="80"/>
      <c r="I188" s="80"/>
      <c r="J188" s="80"/>
      <c r="K188" s="80"/>
      <c r="L188" s="80"/>
      <c r="M188" s="80"/>
      <c r="N188" s="20"/>
      <c r="O188" s="3"/>
    </row>
    <row r="189" spans="1:64" ht="12.75">
      <c r="A189" s="32" t="s">
        <v>95</v>
      </c>
      <c r="B189" s="10" t="s">
        <v>311</v>
      </c>
      <c r="C189" s="10" t="s">
        <v>324</v>
      </c>
      <c r="D189" s="113" t="s">
        <v>610</v>
      </c>
      <c r="E189" s="128"/>
      <c r="F189" s="10" t="s">
        <v>802</v>
      </c>
      <c r="G189" s="23">
        <v>847.2</v>
      </c>
      <c r="H189" s="164"/>
      <c r="I189" s="23">
        <f>G189*AO189</f>
        <v>0</v>
      </c>
      <c r="J189" s="23">
        <f>G189*AP189</f>
        <v>0</v>
      </c>
      <c r="K189" s="23">
        <f>G189*H189</f>
        <v>0</v>
      </c>
      <c r="L189" s="23">
        <v>0.27</v>
      </c>
      <c r="M189" s="23">
        <f>G189*L189</f>
        <v>228.74400000000003</v>
      </c>
      <c r="N189" s="79" t="s">
        <v>832</v>
      </c>
      <c r="O189" s="3"/>
      <c r="Z189" s="23">
        <f>IF(AQ189="5",BJ189,0)</f>
        <v>0</v>
      </c>
      <c r="AB189" s="23">
        <f>IF(AQ189="1",BH189,0)</f>
        <v>0</v>
      </c>
      <c r="AC189" s="23">
        <f>IF(AQ189="1",BI189,0)</f>
        <v>0</v>
      </c>
      <c r="AD189" s="23">
        <f>IF(AQ189="7",BH189,0)</f>
        <v>0</v>
      </c>
      <c r="AE189" s="23">
        <f>IF(AQ189="7",BI189,0)</f>
        <v>0</v>
      </c>
      <c r="AF189" s="23">
        <f>IF(AQ189="2",BH189,0)</f>
        <v>0</v>
      </c>
      <c r="AG189" s="23">
        <f>IF(AQ189="2",BI189,0)</f>
        <v>0</v>
      </c>
      <c r="AH189" s="23">
        <f>IF(AQ189="0",BJ189,0)</f>
        <v>0</v>
      </c>
      <c r="AI189" s="17" t="s">
        <v>311</v>
      </c>
      <c r="AJ189" s="13">
        <f>IF(AN189=0,K189,0)</f>
        <v>0</v>
      </c>
      <c r="AK189" s="13">
        <f>IF(AN189=15,K189,0)</f>
        <v>0</v>
      </c>
      <c r="AL189" s="13">
        <f>IF(AN189=21,K189,0)</f>
        <v>0</v>
      </c>
      <c r="AN189" s="23">
        <v>21</v>
      </c>
      <c r="AO189" s="23">
        <f>H189*0</f>
        <v>0</v>
      </c>
      <c r="AP189" s="23">
        <f>H189*(1-0)</f>
        <v>0</v>
      </c>
      <c r="AQ189" s="24" t="s">
        <v>7</v>
      </c>
      <c r="AV189" s="23">
        <f>AW189+AX189</f>
        <v>0</v>
      </c>
      <c r="AW189" s="23">
        <f>G189*AO189</f>
        <v>0</v>
      </c>
      <c r="AX189" s="23">
        <f>G189*AP189</f>
        <v>0</v>
      </c>
      <c r="AY189" s="26" t="s">
        <v>845</v>
      </c>
      <c r="AZ189" s="26" t="s">
        <v>880</v>
      </c>
      <c r="BA189" s="17" t="s">
        <v>900</v>
      </c>
      <c r="BC189" s="23">
        <f>AW189+AX189</f>
        <v>0</v>
      </c>
      <c r="BD189" s="23">
        <f>H189/(100-BE189)*100</f>
        <v>0</v>
      </c>
      <c r="BE189" s="23">
        <v>0</v>
      </c>
      <c r="BF189" s="23">
        <f>M189</f>
        <v>228.74400000000003</v>
      </c>
      <c r="BH189" s="13">
        <f>G189*AO189</f>
        <v>0</v>
      </c>
      <c r="BI189" s="13">
        <f>G189*AP189</f>
        <v>0</v>
      </c>
      <c r="BJ189" s="13">
        <f>G189*H189</f>
        <v>0</v>
      </c>
      <c r="BK189" s="13" t="s">
        <v>909</v>
      </c>
      <c r="BL189" s="23">
        <v>11</v>
      </c>
    </row>
    <row r="190" spans="1:15" ht="12.75">
      <c r="A190" s="3"/>
      <c r="B190" s="80"/>
      <c r="C190" s="80"/>
      <c r="D190" s="81" t="s">
        <v>611</v>
      </c>
      <c r="E190" s="81"/>
      <c r="F190" s="80"/>
      <c r="G190" s="82">
        <v>847.2</v>
      </c>
      <c r="H190" s="80"/>
      <c r="I190" s="80"/>
      <c r="J190" s="80"/>
      <c r="K190" s="80"/>
      <c r="L190" s="80"/>
      <c r="M190" s="80"/>
      <c r="N190" s="20"/>
      <c r="O190" s="3"/>
    </row>
    <row r="191" spans="1:47" ht="12.75">
      <c r="A191" s="73"/>
      <c r="B191" s="74" t="s">
        <v>311</v>
      </c>
      <c r="C191" s="74" t="s">
        <v>18</v>
      </c>
      <c r="D191" s="126" t="s">
        <v>480</v>
      </c>
      <c r="E191" s="127"/>
      <c r="F191" s="75" t="s">
        <v>6</v>
      </c>
      <c r="G191" s="75" t="s">
        <v>6</v>
      </c>
      <c r="H191" s="75"/>
      <c r="I191" s="76">
        <f>SUM(I192:I192)</f>
        <v>0</v>
      </c>
      <c r="J191" s="76">
        <f>SUM(J192:J192)</f>
        <v>0</v>
      </c>
      <c r="K191" s="76">
        <f>SUM(K192:K192)</f>
        <v>0</v>
      </c>
      <c r="L191" s="77"/>
      <c r="M191" s="76">
        <f>SUM(M192:M192)</f>
        <v>0</v>
      </c>
      <c r="N191" s="78"/>
      <c r="O191" s="3"/>
      <c r="AI191" s="17" t="s">
        <v>311</v>
      </c>
      <c r="AS191" s="28">
        <f>SUM(AJ192:AJ192)</f>
        <v>0</v>
      </c>
      <c r="AT191" s="28">
        <f>SUM(AK192:AK192)</f>
        <v>0</v>
      </c>
      <c r="AU191" s="28">
        <f>SUM(AL192:AL192)</f>
        <v>0</v>
      </c>
    </row>
    <row r="192" spans="1:64" ht="12.75">
      <c r="A192" s="32" t="s">
        <v>96</v>
      </c>
      <c r="B192" s="10" t="s">
        <v>311</v>
      </c>
      <c r="C192" s="10" t="s">
        <v>405</v>
      </c>
      <c r="D192" s="113" t="s">
        <v>612</v>
      </c>
      <c r="E192" s="128"/>
      <c r="F192" s="10" t="s">
        <v>803</v>
      </c>
      <c r="G192" s="23">
        <v>430.59</v>
      </c>
      <c r="H192" s="164"/>
      <c r="I192" s="23">
        <f>G192*AO192</f>
        <v>0</v>
      </c>
      <c r="J192" s="23">
        <f>G192*AP192</f>
        <v>0</v>
      </c>
      <c r="K192" s="23">
        <f>G192*H192</f>
        <v>0</v>
      </c>
      <c r="L192" s="23">
        <v>0</v>
      </c>
      <c r="M192" s="23">
        <f>G192*L192</f>
        <v>0</v>
      </c>
      <c r="N192" s="79" t="s">
        <v>832</v>
      </c>
      <c r="O192" s="3"/>
      <c r="Z192" s="23">
        <f>IF(AQ192="5",BJ192,0)</f>
        <v>0</v>
      </c>
      <c r="AB192" s="23">
        <f>IF(AQ192="1",BH192,0)</f>
        <v>0</v>
      </c>
      <c r="AC192" s="23">
        <f>IF(AQ192="1",BI192,0)</f>
        <v>0</v>
      </c>
      <c r="AD192" s="23">
        <f>IF(AQ192="7",BH192,0)</f>
        <v>0</v>
      </c>
      <c r="AE192" s="23">
        <f>IF(AQ192="7",BI192,0)</f>
        <v>0</v>
      </c>
      <c r="AF192" s="23">
        <f>IF(AQ192="2",BH192,0)</f>
        <v>0</v>
      </c>
      <c r="AG192" s="23">
        <f>IF(AQ192="2",BI192,0)</f>
        <v>0</v>
      </c>
      <c r="AH192" s="23">
        <f>IF(AQ192="0",BJ192,0)</f>
        <v>0</v>
      </c>
      <c r="AI192" s="17" t="s">
        <v>311</v>
      </c>
      <c r="AJ192" s="13">
        <f>IF(AN192=0,K192,0)</f>
        <v>0</v>
      </c>
      <c r="AK192" s="13">
        <f>IF(AN192=15,K192,0)</f>
        <v>0</v>
      </c>
      <c r="AL192" s="13">
        <f>IF(AN192=21,K192,0)</f>
        <v>0</v>
      </c>
      <c r="AN192" s="23">
        <v>21</v>
      </c>
      <c r="AO192" s="23">
        <f>H192*0</f>
        <v>0</v>
      </c>
      <c r="AP192" s="23">
        <f>H192*(1-0)</f>
        <v>0</v>
      </c>
      <c r="AQ192" s="24" t="s">
        <v>7</v>
      </c>
      <c r="AV192" s="23">
        <f>AW192+AX192</f>
        <v>0</v>
      </c>
      <c r="AW192" s="23">
        <f>G192*AO192</f>
        <v>0</v>
      </c>
      <c r="AX192" s="23">
        <f>G192*AP192</f>
        <v>0</v>
      </c>
      <c r="AY192" s="26" t="s">
        <v>846</v>
      </c>
      <c r="AZ192" s="26" t="s">
        <v>880</v>
      </c>
      <c r="BA192" s="17" t="s">
        <v>900</v>
      </c>
      <c r="BC192" s="23">
        <f>AW192+AX192</f>
        <v>0</v>
      </c>
      <c r="BD192" s="23">
        <f>H192/(100-BE192)*100</f>
        <v>0</v>
      </c>
      <c r="BE192" s="23">
        <v>0</v>
      </c>
      <c r="BF192" s="23">
        <f>M192</f>
        <v>0</v>
      </c>
      <c r="BH192" s="13">
        <f>G192*AO192</f>
        <v>0</v>
      </c>
      <c r="BI192" s="13">
        <f>G192*AP192</f>
        <v>0</v>
      </c>
      <c r="BJ192" s="13">
        <f>G192*H192</f>
        <v>0</v>
      </c>
      <c r="BK192" s="13" t="s">
        <v>909</v>
      </c>
      <c r="BL192" s="23">
        <v>12</v>
      </c>
    </row>
    <row r="193" spans="1:15" ht="12.75">
      <c r="A193" s="3"/>
      <c r="B193" s="80"/>
      <c r="C193" s="80"/>
      <c r="D193" s="81" t="s">
        <v>613</v>
      </c>
      <c r="E193" s="81" t="s">
        <v>783</v>
      </c>
      <c r="F193" s="80"/>
      <c r="G193" s="82">
        <v>296.48</v>
      </c>
      <c r="H193" s="80"/>
      <c r="I193" s="80"/>
      <c r="J193" s="80"/>
      <c r="K193" s="80"/>
      <c r="L193" s="80"/>
      <c r="M193" s="80"/>
      <c r="N193" s="20"/>
      <c r="O193" s="3"/>
    </row>
    <row r="194" spans="1:15" ht="12.75">
      <c r="A194" s="3"/>
      <c r="B194" s="80"/>
      <c r="C194" s="80"/>
      <c r="D194" s="81" t="s">
        <v>614</v>
      </c>
      <c r="E194" s="81" t="s">
        <v>784</v>
      </c>
      <c r="F194" s="80"/>
      <c r="G194" s="82">
        <v>134.11</v>
      </c>
      <c r="H194" s="80"/>
      <c r="I194" s="80"/>
      <c r="J194" s="80"/>
      <c r="K194" s="80"/>
      <c r="L194" s="80"/>
      <c r="M194" s="80"/>
      <c r="N194" s="20"/>
      <c r="O194" s="3"/>
    </row>
    <row r="195" spans="1:47" ht="12.75">
      <c r="A195" s="73"/>
      <c r="B195" s="74" t="s">
        <v>311</v>
      </c>
      <c r="C195" s="74" t="s">
        <v>22</v>
      </c>
      <c r="D195" s="126" t="s">
        <v>494</v>
      </c>
      <c r="E195" s="127"/>
      <c r="F195" s="75" t="s">
        <v>6</v>
      </c>
      <c r="G195" s="75" t="s">
        <v>6</v>
      </c>
      <c r="H195" s="75"/>
      <c r="I195" s="76">
        <f>SUM(I196:I199)</f>
        <v>0</v>
      </c>
      <c r="J195" s="76">
        <f>SUM(J196:J199)</f>
        <v>0</v>
      </c>
      <c r="K195" s="76">
        <f>SUM(K196:K199)</f>
        <v>0</v>
      </c>
      <c r="L195" s="77"/>
      <c r="M195" s="76">
        <f>SUM(M196:M199)</f>
        <v>0</v>
      </c>
      <c r="N195" s="78"/>
      <c r="O195" s="3"/>
      <c r="AI195" s="17" t="s">
        <v>311</v>
      </c>
      <c r="AS195" s="28">
        <f>SUM(AJ196:AJ199)</f>
        <v>0</v>
      </c>
      <c r="AT195" s="28">
        <f>SUM(AK196:AK199)</f>
        <v>0</v>
      </c>
      <c r="AU195" s="28">
        <f>SUM(AL196:AL199)</f>
        <v>0</v>
      </c>
    </row>
    <row r="196" spans="1:64" ht="12.75">
      <c r="A196" s="32" t="s">
        <v>97</v>
      </c>
      <c r="B196" s="10" t="s">
        <v>311</v>
      </c>
      <c r="C196" s="10" t="s">
        <v>331</v>
      </c>
      <c r="D196" s="113" t="s">
        <v>495</v>
      </c>
      <c r="E196" s="128"/>
      <c r="F196" s="10" t="s">
        <v>803</v>
      </c>
      <c r="G196" s="23">
        <v>430.59</v>
      </c>
      <c r="H196" s="164"/>
      <c r="I196" s="23">
        <f>G196*AO196</f>
        <v>0</v>
      </c>
      <c r="J196" s="23">
        <f>G196*AP196</f>
        <v>0</v>
      </c>
      <c r="K196" s="23">
        <f>G196*H196</f>
        <v>0</v>
      </c>
      <c r="L196" s="23">
        <v>0</v>
      </c>
      <c r="M196" s="23">
        <f>G196*L196</f>
        <v>0</v>
      </c>
      <c r="N196" s="79" t="s">
        <v>832</v>
      </c>
      <c r="O196" s="3"/>
      <c r="Z196" s="23">
        <f>IF(AQ196="5",BJ196,0)</f>
        <v>0</v>
      </c>
      <c r="AB196" s="23">
        <f>IF(AQ196="1",BH196,0)</f>
        <v>0</v>
      </c>
      <c r="AC196" s="23">
        <f>IF(AQ196="1",BI196,0)</f>
        <v>0</v>
      </c>
      <c r="AD196" s="23">
        <f>IF(AQ196="7",BH196,0)</f>
        <v>0</v>
      </c>
      <c r="AE196" s="23">
        <f>IF(AQ196="7",BI196,0)</f>
        <v>0</v>
      </c>
      <c r="AF196" s="23">
        <f>IF(AQ196="2",BH196,0)</f>
        <v>0</v>
      </c>
      <c r="AG196" s="23">
        <f>IF(AQ196="2",BI196,0)</f>
        <v>0</v>
      </c>
      <c r="AH196" s="23">
        <f>IF(AQ196="0",BJ196,0)</f>
        <v>0</v>
      </c>
      <c r="AI196" s="17" t="s">
        <v>311</v>
      </c>
      <c r="AJ196" s="13">
        <f>IF(AN196=0,K196,0)</f>
        <v>0</v>
      </c>
      <c r="AK196" s="13">
        <f>IF(AN196=15,K196,0)</f>
        <v>0</v>
      </c>
      <c r="AL196" s="13">
        <f>IF(AN196=21,K196,0)</f>
        <v>0</v>
      </c>
      <c r="AN196" s="23">
        <v>21</v>
      </c>
      <c r="AO196" s="23">
        <f>H196*0</f>
        <v>0</v>
      </c>
      <c r="AP196" s="23">
        <f>H196*(1-0)</f>
        <v>0</v>
      </c>
      <c r="AQ196" s="24" t="s">
        <v>7</v>
      </c>
      <c r="AV196" s="23">
        <f>AW196+AX196</f>
        <v>0</v>
      </c>
      <c r="AW196" s="23">
        <f>G196*AO196</f>
        <v>0</v>
      </c>
      <c r="AX196" s="23">
        <f>G196*AP196</f>
        <v>0</v>
      </c>
      <c r="AY196" s="26" t="s">
        <v>849</v>
      </c>
      <c r="AZ196" s="26" t="s">
        <v>880</v>
      </c>
      <c r="BA196" s="17" t="s">
        <v>900</v>
      </c>
      <c r="BC196" s="23">
        <f>AW196+AX196</f>
        <v>0</v>
      </c>
      <c r="BD196" s="23">
        <f>H196/(100-BE196)*100</f>
        <v>0</v>
      </c>
      <c r="BE196" s="23">
        <v>0</v>
      </c>
      <c r="BF196" s="23">
        <f>M196</f>
        <v>0</v>
      </c>
      <c r="BH196" s="13">
        <f>G196*AO196</f>
        <v>0</v>
      </c>
      <c r="BI196" s="13">
        <f>G196*AP196</f>
        <v>0</v>
      </c>
      <c r="BJ196" s="13">
        <f>G196*H196</f>
        <v>0</v>
      </c>
      <c r="BK196" s="13" t="s">
        <v>909</v>
      </c>
      <c r="BL196" s="23">
        <v>16</v>
      </c>
    </row>
    <row r="197" spans="1:15" ht="12.75">
      <c r="A197" s="3"/>
      <c r="B197" s="80"/>
      <c r="C197" s="80"/>
      <c r="D197" s="81" t="s">
        <v>613</v>
      </c>
      <c r="E197" s="81" t="s">
        <v>783</v>
      </c>
      <c r="F197" s="80"/>
      <c r="G197" s="82">
        <v>296.48</v>
      </c>
      <c r="H197" s="80"/>
      <c r="I197" s="80"/>
      <c r="J197" s="80"/>
      <c r="K197" s="80"/>
      <c r="L197" s="80"/>
      <c r="M197" s="80"/>
      <c r="N197" s="20"/>
      <c r="O197" s="3"/>
    </row>
    <row r="198" spans="1:15" ht="12.75">
      <c r="A198" s="3"/>
      <c r="B198" s="80"/>
      <c r="C198" s="80"/>
      <c r="D198" s="81" t="s">
        <v>614</v>
      </c>
      <c r="E198" s="81" t="s">
        <v>784</v>
      </c>
      <c r="F198" s="80"/>
      <c r="G198" s="82">
        <v>134.11</v>
      </c>
      <c r="H198" s="80"/>
      <c r="I198" s="80"/>
      <c r="J198" s="80"/>
      <c r="K198" s="80"/>
      <c r="L198" s="80"/>
      <c r="M198" s="80"/>
      <c r="N198" s="20"/>
      <c r="O198" s="3"/>
    </row>
    <row r="199" spans="1:64" ht="12.75">
      <c r="A199" s="32" t="s">
        <v>98</v>
      </c>
      <c r="B199" s="10" t="s">
        <v>311</v>
      </c>
      <c r="C199" s="10" t="s">
        <v>332</v>
      </c>
      <c r="D199" s="113" t="s">
        <v>498</v>
      </c>
      <c r="E199" s="128"/>
      <c r="F199" s="10" t="s">
        <v>803</v>
      </c>
      <c r="G199" s="23">
        <v>430.59</v>
      </c>
      <c r="H199" s="164"/>
      <c r="I199" s="23">
        <f>G199*AO199</f>
        <v>0</v>
      </c>
      <c r="J199" s="23">
        <f>G199*AP199</f>
        <v>0</v>
      </c>
      <c r="K199" s="23">
        <f>G199*H199</f>
        <v>0</v>
      </c>
      <c r="L199" s="23">
        <v>0</v>
      </c>
      <c r="M199" s="23">
        <f>G199*L199</f>
        <v>0</v>
      </c>
      <c r="N199" s="79" t="s">
        <v>832</v>
      </c>
      <c r="O199" s="3"/>
      <c r="Z199" s="23">
        <f>IF(AQ199="5",BJ199,0)</f>
        <v>0</v>
      </c>
      <c r="AB199" s="23">
        <f>IF(AQ199="1",BH199,0)</f>
        <v>0</v>
      </c>
      <c r="AC199" s="23">
        <f>IF(AQ199="1",BI199,0)</f>
        <v>0</v>
      </c>
      <c r="AD199" s="23">
        <f>IF(AQ199="7",BH199,0)</f>
        <v>0</v>
      </c>
      <c r="AE199" s="23">
        <f>IF(AQ199="7",BI199,0)</f>
        <v>0</v>
      </c>
      <c r="AF199" s="23">
        <f>IF(AQ199="2",BH199,0)</f>
        <v>0</v>
      </c>
      <c r="AG199" s="23">
        <f>IF(AQ199="2",BI199,0)</f>
        <v>0</v>
      </c>
      <c r="AH199" s="23">
        <f>IF(AQ199="0",BJ199,0)</f>
        <v>0</v>
      </c>
      <c r="AI199" s="17" t="s">
        <v>311</v>
      </c>
      <c r="AJ199" s="13">
        <f>IF(AN199=0,K199,0)</f>
        <v>0</v>
      </c>
      <c r="AK199" s="13">
        <f>IF(AN199=15,K199,0)</f>
        <v>0</v>
      </c>
      <c r="AL199" s="13">
        <f>IF(AN199=21,K199,0)</f>
        <v>0</v>
      </c>
      <c r="AN199" s="23">
        <v>21</v>
      </c>
      <c r="AO199" s="23">
        <f>H199*0</f>
        <v>0</v>
      </c>
      <c r="AP199" s="23">
        <f>H199*(1-0)</f>
        <v>0</v>
      </c>
      <c r="AQ199" s="24" t="s">
        <v>7</v>
      </c>
      <c r="AV199" s="23">
        <f>AW199+AX199</f>
        <v>0</v>
      </c>
      <c r="AW199" s="23">
        <f>G199*AO199</f>
        <v>0</v>
      </c>
      <c r="AX199" s="23">
        <f>G199*AP199</f>
        <v>0</v>
      </c>
      <c r="AY199" s="26" t="s">
        <v>849</v>
      </c>
      <c r="AZ199" s="26" t="s">
        <v>880</v>
      </c>
      <c r="BA199" s="17" t="s">
        <v>900</v>
      </c>
      <c r="BC199" s="23">
        <f>AW199+AX199</f>
        <v>0</v>
      </c>
      <c r="BD199" s="23">
        <f>H199/(100-BE199)*100</f>
        <v>0</v>
      </c>
      <c r="BE199" s="23">
        <v>0</v>
      </c>
      <c r="BF199" s="23">
        <f>M199</f>
        <v>0</v>
      </c>
      <c r="BH199" s="13">
        <f>G199*AO199</f>
        <v>0</v>
      </c>
      <c r="BI199" s="13">
        <f>G199*AP199</f>
        <v>0</v>
      </c>
      <c r="BJ199" s="13">
        <f>G199*H199</f>
        <v>0</v>
      </c>
      <c r="BK199" s="13" t="s">
        <v>909</v>
      </c>
      <c r="BL199" s="23">
        <v>16</v>
      </c>
    </row>
    <row r="200" spans="1:15" ht="12.75">
      <c r="A200" s="3"/>
      <c r="B200" s="80"/>
      <c r="C200" s="80"/>
      <c r="D200" s="81" t="s">
        <v>613</v>
      </c>
      <c r="E200" s="81" t="s">
        <v>783</v>
      </c>
      <c r="F200" s="80"/>
      <c r="G200" s="82">
        <v>296.48</v>
      </c>
      <c r="H200" s="80"/>
      <c r="I200" s="80"/>
      <c r="J200" s="80"/>
      <c r="K200" s="80"/>
      <c r="L200" s="80"/>
      <c r="M200" s="80"/>
      <c r="N200" s="20"/>
      <c r="O200" s="3"/>
    </row>
    <row r="201" spans="1:15" ht="12.75">
      <c r="A201" s="3"/>
      <c r="B201" s="80"/>
      <c r="C201" s="80"/>
      <c r="D201" s="81" t="s">
        <v>614</v>
      </c>
      <c r="E201" s="81" t="s">
        <v>784</v>
      </c>
      <c r="F201" s="80"/>
      <c r="G201" s="82">
        <v>134.11</v>
      </c>
      <c r="H201" s="80"/>
      <c r="I201" s="80"/>
      <c r="J201" s="80"/>
      <c r="K201" s="80"/>
      <c r="L201" s="80"/>
      <c r="M201" s="80"/>
      <c r="N201" s="20"/>
      <c r="O201" s="3"/>
    </row>
    <row r="202" spans="1:47" ht="12.75">
      <c r="A202" s="73"/>
      <c r="B202" s="74" t="s">
        <v>311</v>
      </c>
      <c r="C202" s="74" t="s">
        <v>24</v>
      </c>
      <c r="D202" s="126" t="s">
        <v>508</v>
      </c>
      <c r="E202" s="127"/>
      <c r="F202" s="75" t="s">
        <v>6</v>
      </c>
      <c r="G202" s="75" t="s">
        <v>6</v>
      </c>
      <c r="H202" s="75"/>
      <c r="I202" s="76">
        <f>SUM(I203:I205)</f>
        <v>0</v>
      </c>
      <c r="J202" s="76">
        <f>SUM(J203:J205)</f>
        <v>0</v>
      </c>
      <c r="K202" s="76">
        <f>SUM(K203:K205)</f>
        <v>0</v>
      </c>
      <c r="L202" s="77"/>
      <c r="M202" s="76">
        <f>SUM(M203:M205)</f>
        <v>0</v>
      </c>
      <c r="N202" s="78"/>
      <c r="O202" s="3"/>
      <c r="AI202" s="17" t="s">
        <v>311</v>
      </c>
      <c r="AS202" s="28">
        <f>SUM(AJ203:AJ205)</f>
        <v>0</v>
      </c>
      <c r="AT202" s="28">
        <f>SUM(AK203:AK205)</f>
        <v>0</v>
      </c>
      <c r="AU202" s="28">
        <f>SUM(AL203:AL205)</f>
        <v>0</v>
      </c>
    </row>
    <row r="203" spans="1:64" ht="12.75">
      <c r="A203" s="32" t="s">
        <v>99</v>
      </c>
      <c r="B203" s="10" t="s">
        <v>311</v>
      </c>
      <c r="C203" s="10" t="s">
        <v>337</v>
      </c>
      <c r="D203" s="113" t="s">
        <v>509</v>
      </c>
      <c r="E203" s="128"/>
      <c r="F203" s="10" t="s">
        <v>801</v>
      </c>
      <c r="G203" s="23">
        <v>185</v>
      </c>
      <c r="H203" s="164"/>
      <c r="I203" s="23">
        <f>G203*AO203</f>
        <v>0</v>
      </c>
      <c r="J203" s="23">
        <f>G203*AP203</f>
        <v>0</v>
      </c>
      <c r="K203" s="23">
        <f>G203*H203</f>
        <v>0</v>
      </c>
      <c r="L203" s="23">
        <v>0</v>
      </c>
      <c r="M203" s="23">
        <f>G203*L203</f>
        <v>0</v>
      </c>
      <c r="N203" s="79" t="s">
        <v>832</v>
      </c>
      <c r="O203" s="3"/>
      <c r="Z203" s="23">
        <f>IF(AQ203="5",BJ203,0)</f>
        <v>0</v>
      </c>
      <c r="AB203" s="23">
        <f>IF(AQ203="1",BH203,0)</f>
        <v>0</v>
      </c>
      <c r="AC203" s="23">
        <f>IF(AQ203="1",BI203,0)</f>
        <v>0</v>
      </c>
      <c r="AD203" s="23">
        <f>IF(AQ203="7",BH203,0)</f>
        <v>0</v>
      </c>
      <c r="AE203" s="23">
        <f>IF(AQ203="7",BI203,0)</f>
        <v>0</v>
      </c>
      <c r="AF203" s="23">
        <f>IF(AQ203="2",BH203,0)</f>
        <v>0</v>
      </c>
      <c r="AG203" s="23">
        <f>IF(AQ203="2",BI203,0)</f>
        <v>0</v>
      </c>
      <c r="AH203" s="23">
        <f>IF(AQ203="0",BJ203,0)</f>
        <v>0</v>
      </c>
      <c r="AI203" s="17" t="s">
        <v>311</v>
      </c>
      <c r="AJ203" s="13">
        <f>IF(AN203=0,K203,0)</f>
        <v>0</v>
      </c>
      <c r="AK203" s="13">
        <f>IF(AN203=15,K203,0)</f>
        <v>0</v>
      </c>
      <c r="AL203" s="13">
        <f>IF(AN203=21,K203,0)</f>
        <v>0</v>
      </c>
      <c r="AN203" s="23">
        <v>21</v>
      </c>
      <c r="AO203" s="23">
        <f>H203*0</f>
        <v>0</v>
      </c>
      <c r="AP203" s="23">
        <f>H203*(1-0)</f>
        <v>0</v>
      </c>
      <c r="AQ203" s="24" t="s">
        <v>7</v>
      </c>
      <c r="AV203" s="23">
        <f>AW203+AX203</f>
        <v>0</v>
      </c>
      <c r="AW203" s="23">
        <f>G203*AO203</f>
        <v>0</v>
      </c>
      <c r="AX203" s="23">
        <f>G203*AP203</f>
        <v>0</v>
      </c>
      <c r="AY203" s="26" t="s">
        <v>851</v>
      </c>
      <c r="AZ203" s="26" t="s">
        <v>880</v>
      </c>
      <c r="BA203" s="17" t="s">
        <v>900</v>
      </c>
      <c r="BC203" s="23">
        <f>AW203+AX203</f>
        <v>0</v>
      </c>
      <c r="BD203" s="23">
        <f>H203/(100-BE203)*100</f>
        <v>0</v>
      </c>
      <c r="BE203" s="23">
        <v>0</v>
      </c>
      <c r="BF203" s="23">
        <f>M203</f>
        <v>0</v>
      </c>
      <c r="BH203" s="13">
        <f>G203*AO203</f>
        <v>0</v>
      </c>
      <c r="BI203" s="13">
        <f>G203*AP203</f>
        <v>0</v>
      </c>
      <c r="BJ203" s="13">
        <f>G203*H203</f>
        <v>0</v>
      </c>
      <c r="BK203" s="13" t="s">
        <v>909</v>
      </c>
      <c r="BL203" s="23">
        <v>18</v>
      </c>
    </row>
    <row r="204" spans="1:15" ht="12.75">
      <c r="A204" s="3"/>
      <c r="B204" s="80"/>
      <c r="C204" s="80"/>
      <c r="D204" s="81" t="s">
        <v>615</v>
      </c>
      <c r="E204" s="81" t="s">
        <v>785</v>
      </c>
      <c r="F204" s="80"/>
      <c r="G204" s="82">
        <v>185</v>
      </c>
      <c r="H204" s="80"/>
      <c r="I204" s="80"/>
      <c r="J204" s="80"/>
      <c r="K204" s="80"/>
      <c r="L204" s="80"/>
      <c r="M204" s="80"/>
      <c r="N204" s="20"/>
      <c r="O204" s="3"/>
    </row>
    <row r="205" spans="1:64" ht="12.75">
      <c r="A205" s="32" t="s">
        <v>100</v>
      </c>
      <c r="B205" s="10" t="s">
        <v>311</v>
      </c>
      <c r="C205" s="10" t="s">
        <v>338</v>
      </c>
      <c r="D205" s="113" t="s">
        <v>510</v>
      </c>
      <c r="E205" s="128"/>
      <c r="F205" s="10" t="s">
        <v>801</v>
      </c>
      <c r="G205" s="23">
        <v>2216</v>
      </c>
      <c r="H205" s="164"/>
      <c r="I205" s="23">
        <f>G205*AO205</f>
        <v>0</v>
      </c>
      <c r="J205" s="23">
        <f>G205*AP205</f>
        <v>0</v>
      </c>
      <c r="K205" s="23">
        <f>G205*H205</f>
        <v>0</v>
      </c>
      <c r="L205" s="23">
        <v>0</v>
      </c>
      <c r="M205" s="23">
        <f>G205*L205</f>
        <v>0</v>
      </c>
      <c r="N205" s="79" t="s">
        <v>832</v>
      </c>
      <c r="O205" s="3"/>
      <c r="Z205" s="23">
        <f>IF(AQ205="5",BJ205,0)</f>
        <v>0</v>
      </c>
      <c r="AB205" s="23">
        <f>IF(AQ205="1",BH205,0)</f>
        <v>0</v>
      </c>
      <c r="AC205" s="23">
        <f>IF(AQ205="1",BI205,0)</f>
        <v>0</v>
      </c>
      <c r="AD205" s="23">
        <f>IF(AQ205="7",BH205,0)</f>
        <v>0</v>
      </c>
      <c r="AE205" s="23">
        <f>IF(AQ205="7",BI205,0)</f>
        <v>0</v>
      </c>
      <c r="AF205" s="23">
        <f>IF(AQ205="2",BH205,0)</f>
        <v>0</v>
      </c>
      <c r="AG205" s="23">
        <f>IF(AQ205="2",BI205,0)</f>
        <v>0</v>
      </c>
      <c r="AH205" s="23">
        <f>IF(AQ205="0",BJ205,0)</f>
        <v>0</v>
      </c>
      <c r="AI205" s="17" t="s">
        <v>311</v>
      </c>
      <c r="AJ205" s="13">
        <f>IF(AN205=0,K205,0)</f>
        <v>0</v>
      </c>
      <c r="AK205" s="13">
        <f>IF(AN205=15,K205,0)</f>
        <v>0</v>
      </c>
      <c r="AL205" s="13">
        <f>IF(AN205=21,K205,0)</f>
        <v>0</v>
      </c>
      <c r="AN205" s="23">
        <v>21</v>
      </c>
      <c r="AO205" s="23">
        <f>H205*0</f>
        <v>0</v>
      </c>
      <c r="AP205" s="23">
        <f>H205*(1-0)</f>
        <v>0</v>
      </c>
      <c r="AQ205" s="24" t="s">
        <v>7</v>
      </c>
      <c r="AV205" s="23">
        <f>AW205+AX205</f>
        <v>0</v>
      </c>
      <c r="AW205" s="23">
        <f>G205*AO205</f>
        <v>0</v>
      </c>
      <c r="AX205" s="23">
        <f>G205*AP205</f>
        <v>0</v>
      </c>
      <c r="AY205" s="26" t="s">
        <v>851</v>
      </c>
      <c r="AZ205" s="26" t="s">
        <v>880</v>
      </c>
      <c r="BA205" s="17" t="s">
        <v>900</v>
      </c>
      <c r="BC205" s="23">
        <f>AW205+AX205</f>
        <v>0</v>
      </c>
      <c r="BD205" s="23">
        <f>H205/(100-BE205)*100</f>
        <v>0</v>
      </c>
      <c r="BE205" s="23">
        <v>0</v>
      </c>
      <c r="BF205" s="23">
        <f>M205</f>
        <v>0</v>
      </c>
      <c r="BH205" s="13">
        <f>G205*AO205</f>
        <v>0</v>
      </c>
      <c r="BI205" s="13">
        <f>G205*AP205</f>
        <v>0</v>
      </c>
      <c r="BJ205" s="13">
        <f>G205*H205</f>
        <v>0</v>
      </c>
      <c r="BK205" s="13" t="s">
        <v>909</v>
      </c>
      <c r="BL205" s="23">
        <v>18</v>
      </c>
    </row>
    <row r="206" spans="1:15" ht="12.75">
      <c r="A206" s="3"/>
      <c r="B206" s="80"/>
      <c r="C206" s="80"/>
      <c r="D206" s="81" t="s">
        <v>616</v>
      </c>
      <c r="E206" s="81" t="s">
        <v>783</v>
      </c>
      <c r="F206" s="80"/>
      <c r="G206" s="82">
        <v>2216</v>
      </c>
      <c r="H206" s="80"/>
      <c r="I206" s="80"/>
      <c r="J206" s="80"/>
      <c r="K206" s="80"/>
      <c r="L206" s="80"/>
      <c r="M206" s="80"/>
      <c r="N206" s="20"/>
      <c r="O206" s="3"/>
    </row>
    <row r="207" spans="1:47" ht="12.75">
      <c r="A207" s="73"/>
      <c r="B207" s="74" t="s">
        <v>311</v>
      </c>
      <c r="C207" s="74" t="s">
        <v>40</v>
      </c>
      <c r="D207" s="126" t="s">
        <v>617</v>
      </c>
      <c r="E207" s="127"/>
      <c r="F207" s="75" t="s">
        <v>6</v>
      </c>
      <c r="G207" s="75" t="s">
        <v>6</v>
      </c>
      <c r="H207" s="75"/>
      <c r="I207" s="76">
        <f>SUM(I208:I210)</f>
        <v>0</v>
      </c>
      <c r="J207" s="76">
        <f>SUM(J208:J210)</f>
        <v>0</v>
      </c>
      <c r="K207" s="76">
        <f>SUM(K208:K210)</f>
        <v>0</v>
      </c>
      <c r="L207" s="77"/>
      <c r="M207" s="76">
        <f>SUM(M208:M210)</f>
        <v>4.7979</v>
      </c>
      <c r="N207" s="78"/>
      <c r="O207" s="3"/>
      <c r="AI207" s="17" t="s">
        <v>311</v>
      </c>
      <c r="AS207" s="28">
        <f>SUM(AJ208:AJ210)</f>
        <v>0</v>
      </c>
      <c r="AT207" s="28">
        <f>SUM(AK208:AK210)</f>
        <v>0</v>
      </c>
      <c r="AU207" s="28">
        <f>SUM(AL208:AL210)</f>
        <v>0</v>
      </c>
    </row>
    <row r="208" spans="1:64" ht="12.75">
      <c r="A208" s="32" t="s">
        <v>101</v>
      </c>
      <c r="B208" s="10" t="s">
        <v>311</v>
      </c>
      <c r="C208" s="10" t="s">
        <v>406</v>
      </c>
      <c r="D208" s="113" t="s">
        <v>618</v>
      </c>
      <c r="E208" s="128"/>
      <c r="F208" s="10" t="s">
        <v>802</v>
      </c>
      <c r="G208" s="23">
        <v>90</v>
      </c>
      <c r="H208" s="164"/>
      <c r="I208" s="23">
        <f>G208*AO208</f>
        <v>0</v>
      </c>
      <c r="J208" s="23">
        <f>G208*AP208</f>
        <v>0</v>
      </c>
      <c r="K208" s="23">
        <f>G208*H208</f>
        <v>0</v>
      </c>
      <c r="L208" s="23">
        <v>0.04131</v>
      </c>
      <c r="M208" s="23">
        <f>G208*L208</f>
        <v>3.7178999999999998</v>
      </c>
      <c r="N208" s="79" t="s">
        <v>832</v>
      </c>
      <c r="O208" s="3"/>
      <c r="Z208" s="23">
        <f>IF(AQ208="5",BJ208,0)</f>
        <v>0</v>
      </c>
      <c r="AB208" s="23">
        <f>IF(AQ208="1",BH208,0)</f>
        <v>0</v>
      </c>
      <c r="AC208" s="23">
        <f>IF(AQ208="1",BI208,0)</f>
        <v>0</v>
      </c>
      <c r="AD208" s="23">
        <f>IF(AQ208="7",BH208,0)</f>
        <v>0</v>
      </c>
      <c r="AE208" s="23">
        <f>IF(AQ208="7",BI208,0)</f>
        <v>0</v>
      </c>
      <c r="AF208" s="23">
        <f>IF(AQ208="2",BH208,0)</f>
        <v>0</v>
      </c>
      <c r="AG208" s="23">
        <f>IF(AQ208="2",BI208,0)</f>
        <v>0</v>
      </c>
      <c r="AH208" s="23">
        <f>IF(AQ208="0",BJ208,0)</f>
        <v>0</v>
      </c>
      <c r="AI208" s="17" t="s">
        <v>311</v>
      </c>
      <c r="AJ208" s="13">
        <f>IF(AN208=0,K208,0)</f>
        <v>0</v>
      </c>
      <c r="AK208" s="13">
        <f>IF(AN208=15,K208,0)</f>
        <v>0</v>
      </c>
      <c r="AL208" s="13">
        <f>IF(AN208=21,K208,0)</f>
        <v>0</v>
      </c>
      <c r="AN208" s="23">
        <v>21</v>
      </c>
      <c r="AO208" s="23">
        <f>H208*0.732682379349046</f>
        <v>0</v>
      </c>
      <c r="AP208" s="23">
        <f>H208*(1-0.732682379349046)</f>
        <v>0</v>
      </c>
      <c r="AQ208" s="24" t="s">
        <v>7</v>
      </c>
      <c r="AV208" s="23">
        <f>AW208+AX208</f>
        <v>0</v>
      </c>
      <c r="AW208" s="23">
        <f>G208*AO208</f>
        <v>0</v>
      </c>
      <c r="AX208" s="23">
        <f>G208*AP208</f>
        <v>0</v>
      </c>
      <c r="AY208" s="26" t="s">
        <v>865</v>
      </c>
      <c r="AZ208" s="26" t="s">
        <v>881</v>
      </c>
      <c r="BA208" s="17" t="s">
        <v>900</v>
      </c>
      <c r="BC208" s="23">
        <f>AW208+AX208</f>
        <v>0</v>
      </c>
      <c r="BD208" s="23">
        <f>H208/(100-BE208)*100</f>
        <v>0</v>
      </c>
      <c r="BE208" s="23">
        <v>0</v>
      </c>
      <c r="BF208" s="23">
        <f>M208</f>
        <v>3.7178999999999998</v>
      </c>
      <c r="BH208" s="13">
        <f>G208*AO208</f>
        <v>0</v>
      </c>
      <c r="BI208" s="13">
        <f>G208*AP208</f>
        <v>0</v>
      </c>
      <c r="BJ208" s="13">
        <f>G208*H208</f>
        <v>0</v>
      </c>
      <c r="BK208" s="13" t="s">
        <v>909</v>
      </c>
      <c r="BL208" s="23">
        <v>34</v>
      </c>
    </row>
    <row r="209" spans="1:15" ht="12.75">
      <c r="A209" s="3"/>
      <c r="B209" s="80"/>
      <c r="C209" s="80"/>
      <c r="D209" s="81" t="s">
        <v>619</v>
      </c>
      <c r="E209" s="81"/>
      <c r="F209" s="80"/>
      <c r="G209" s="82">
        <v>90</v>
      </c>
      <c r="H209" s="80"/>
      <c r="I209" s="80"/>
      <c r="J209" s="80"/>
      <c r="K209" s="80"/>
      <c r="L209" s="80"/>
      <c r="M209" s="80"/>
      <c r="N209" s="20"/>
      <c r="O209" s="3"/>
    </row>
    <row r="210" spans="1:64" ht="12.75">
      <c r="A210" s="32" t="s">
        <v>102</v>
      </c>
      <c r="B210" s="10" t="s">
        <v>311</v>
      </c>
      <c r="C210" s="10" t="s">
        <v>407</v>
      </c>
      <c r="D210" s="113" t="s">
        <v>620</v>
      </c>
      <c r="E210" s="130"/>
      <c r="F210" s="10" t="s">
        <v>802</v>
      </c>
      <c r="G210" s="23">
        <v>90</v>
      </c>
      <c r="H210" s="164"/>
      <c r="I210" s="23">
        <f>G210*AO210</f>
        <v>0</v>
      </c>
      <c r="J210" s="23">
        <f>G210*AP210</f>
        <v>0</v>
      </c>
      <c r="K210" s="23">
        <f>G210*H210</f>
        <v>0</v>
      </c>
      <c r="L210" s="23">
        <v>0.012</v>
      </c>
      <c r="M210" s="23">
        <f>G210*L210</f>
        <v>1.08</v>
      </c>
      <c r="N210" s="79" t="s">
        <v>832</v>
      </c>
      <c r="O210" s="3"/>
      <c r="Z210" s="23">
        <f>IF(AQ210="5",BJ210,0)</f>
        <v>0</v>
      </c>
      <c r="AB210" s="23">
        <f>IF(AQ210="1",BH210,0)</f>
        <v>0</v>
      </c>
      <c r="AC210" s="23">
        <f>IF(AQ210="1",BI210,0)</f>
        <v>0</v>
      </c>
      <c r="AD210" s="23">
        <f>IF(AQ210="7",BH210,0)</f>
        <v>0</v>
      </c>
      <c r="AE210" s="23">
        <f>IF(AQ210="7",BI210,0)</f>
        <v>0</v>
      </c>
      <c r="AF210" s="23">
        <f>IF(AQ210="2",BH210,0)</f>
        <v>0</v>
      </c>
      <c r="AG210" s="23">
        <f>IF(AQ210="2",BI210,0)</f>
        <v>0</v>
      </c>
      <c r="AH210" s="23">
        <f>IF(AQ210="0",BJ210,0)</f>
        <v>0</v>
      </c>
      <c r="AI210" s="17" t="s">
        <v>311</v>
      </c>
      <c r="AJ210" s="14">
        <f>IF(AN210=0,K210,0)</f>
        <v>0</v>
      </c>
      <c r="AK210" s="14">
        <f>IF(AN210=15,K210,0)</f>
        <v>0</v>
      </c>
      <c r="AL210" s="14">
        <f>IF(AN210=21,K210,0)</f>
        <v>0</v>
      </c>
      <c r="AN210" s="23">
        <v>21</v>
      </c>
      <c r="AO210" s="23">
        <f>H210*1</f>
        <v>0</v>
      </c>
      <c r="AP210" s="23">
        <f>H210*(1-1)</f>
        <v>0</v>
      </c>
      <c r="AQ210" s="25" t="s">
        <v>7</v>
      </c>
      <c r="AV210" s="23">
        <f>AW210+AX210</f>
        <v>0</v>
      </c>
      <c r="AW210" s="23">
        <f>G210*AO210</f>
        <v>0</v>
      </c>
      <c r="AX210" s="23">
        <f>G210*AP210</f>
        <v>0</v>
      </c>
      <c r="AY210" s="26" t="s">
        <v>865</v>
      </c>
      <c r="AZ210" s="26" t="s">
        <v>881</v>
      </c>
      <c r="BA210" s="17" t="s">
        <v>900</v>
      </c>
      <c r="BC210" s="23">
        <f>AW210+AX210</f>
        <v>0</v>
      </c>
      <c r="BD210" s="23">
        <f>H210/(100-BE210)*100</f>
        <v>0</v>
      </c>
      <c r="BE210" s="23">
        <v>0</v>
      </c>
      <c r="BF210" s="23">
        <f>M210</f>
        <v>1.08</v>
      </c>
      <c r="BH210" s="14">
        <f>G210*AO210</f>
        <v>0</v>
      </c>
      <c r="BI210" s="14">
        <f>G210*AP210</f>
        <v>0</v>
      </c>
      <c r="BJ210" s="14">
        <f>G210*H210</f>
        <v>0</v>
      </c>
      <c r="BK210" s="14" t="s">
        <v>910</v>
      </c>
      <c r="BL210" s="23">
        <v>34</v>
      </c>
    </row>
    <row r="211" spans="1:47" ht="12.75">
      <c r="A211" s="73"/>
      <c r="B211" s="74" t="s">
        <v>311</v>
      </c>
      <c r="C211" s="74" t="s">
        <v>97</v>
      </c>
      <c r="D211" s="126" t="s">
        <v>524</v>
      </c>
      <c r="E211" s="127"/>
      <c r="F211" s="75" t="s">
        <v>6</v>
      </c>
      <c r="G211" s="75" t="s">
        <v>6</v>
      </c>
      <c r="H211" s="75"/>
      <c r="I211" s="76">
        <f>SUM(I212:I241)</f>
        <v>0</v>
      </c>
      <c r="J211" s="76">
        <f>SUM(J212:J241)</f>
        <v>0</v>
      </c>
      <c r="K211" s="76">
        <f>SUM(K212:K241)</f>
        <v>0</v>
      </c>
      <c r="L211" s="77"/>
      <c r="M211" s="76">
        <f>SUM(M212:M241)</f>
        <v>144.85139000000004</v>
      </c>
      <c r="N211" s="78"/>
      <c r="O211" s="3"/>
      <c r="AI211" s="17" t="s">
        <v>311</v>
      </c>
      <c r="AS211" s="28">
        <f>SUM(AJ212:AJ241)</f>
        <v>0</v>
      </c>
      <c r="AT211" s="28">
        <f>SUM(AK212:AK241)</f>
        <v>0</v>
      </c>
      <c r="AU211" s="28">
        <f>SUM(AL212:AL241)</f>
        <v>0</v>
      </c>
    </row>
    <row r="212" spans="1:64" ht="12.75">
      <c r="A212" s="32" t="s">
        <v>103</v>
      </c>
      <c r="B212" s="10" t="s">
        <v>311</v>
      </c>
      <c r="C212" s="10" t="s">
        <v>344</v>
      </c>
      <c r="D212" s="113" t="s">
        <v>525</v>
      </c>
      <c r="E212" s="128"/>
      <c r="F212" s="10" t="s">
        <v>802</v>
      </c>
      <c r="G212" s="23">
        <v>936</v>
      </c>
      <c r="H212" s="164"/>
      <c r="I212" s="23">
        <f>G212*AO212</f>
        <v>0</v>
      </c>
      <c r="J212" s="23">
        <f>G212*AP212</f>
        <v>0</v>
      </c>
      <c r="K212" s="23">
        <f>G212*H212</f>
        <v>0</v>
      </c>
      <c r="L212" s="23">
        <v>0.14424</v>
      </c>
      <c r="M212" s="23">
        <f>G212*L212</f>
        <v>135.00864</v>
      </c>
      <c r="N212" s="79" t="s">
        <v>832</v>
      </c>
      <c r="O212" s="3"/>
      <c r="Z212" s="23">
        <f>IF(AQ212="5",BJ212,0)</f>
        <v>0</v>
      </c>
      <c r="AB212" s="23">
        <f>IF(AQ212="1",BH212,0)</f>
        <v>0</v>
      </c>
      <c r="AC212" s="23">
        <f>IF(AQ212="1",BI212,0)</f>
        <v>0</v>
      </c>
      <c r="AD212" s="23">
        <f>IF(AQ212="7",BH212,0)</f>
        <v>0</v>
      </c>
      <c r="AE212" s="23">
        <f>IF(AQ212="7",BI212,0)</f>
        <v>0</v>
      </c>
      <c r="AF212" s="23">
        <f>IF(AQ212="2",BH212,0)</f>
        <v>0</v>
      </c>
      <c r="AG212" s="23">
        <f>IF(AQ212="2",BI212,0)</f>
        <v>0</v>
      </c>
      <c r="AH212" s="23">
        <f>IF(AQ212="0",BJ212,0)</f>
        <v>0</v>
      </c>
      <c r="AI212" s="17" t="s">
        <v>311</v>
      </c>
      <c r="AJ212" s="13">
        <f>IF(AN212=0,K212,0)</f>
        <v>0</v>
      </c>
      <c r="AK212" s="13">
        <f>IF(AN212=15,K212,0)</f>
        <v>0</v>
      </c>
      <c r="AL212" s="13">
        <f>IF(AN212=21,K212,0)</f>
        <v>0</v>
      </c>
      <c r="AN212" s="23">
        <v>21</v>
      </c>
      <c r="AO212" s="23">
        <f>H212*0.56736301369863</f>
        <v>0</v>
      </c>
      <c r="AP212" s="23">
        <f>H212*(1-0.56736301369863)</f>
        <v>0</v>
      </c>
      <c r="AQ212" s="24" t="s">
        <v>7</v>
      </c>
      <c r="AV212" s="23">
        <f>AW212+AX212</f>
        <v>0</v>
      </c>
      <c r="AW212" s="23">
        <f>G212*AO212</f>
        <v>0</v>
      </c>
      <c r="AX212" s="23">
        <f>G212*AP212</f>
        <v>0</v>
      </c>
      <c r="AY212" s="26" t="s">
        <v>854</v>
      </c>
      <c r="AZ212" s="26" t="s">
        <v>882</v>
      </c>
      <c r="BA212" s="17" t="s">
        <v>900</v>
      </c>
      <c r="BC212" s="23">
        <f>AW212+AX212</f>
        <v>0</v>
      </c>
      <c r="BD212" s="23">
        <f>H212/(100-BE212)*100</f>
        <v>0</v>
      </c>
      <c r="BE212" s="23">
        <v>0</v>
      </c>
      <c r="BF212" s="23">
        <f>M212</f>
        <v>135.00864</v>
      </c>
      <c r="BH212" s="13">
        <f>G212*AO212</f>
        <v>0</v>
      </c>
      <c r="BI212" s="13">
        <f>G212*AP212</f>
        <v>0</v>
      </c>
      <c r="BJ212" s="13">
        <f>G212*H212</f>
        <v>0</v>
      </c>
      <c r="BK212" s="13" t="s">
        <v>909</v>
      </c>
      <c r="BL212" s="23">
        <v>91</v>
      </c>
    </row>
    <row r="213" spans="1:15" ht="12.75">
      <c r="A213" s="3"/>
      <c r="B213" s="80"/>
      <c r="C213" s="80"/>
      <c r="D213" s="81" t="s">
        <v>621</v>
      </c>
      <c r="E213" s="81" t="s">
        <v>779</v>
      </c>
      <c r="F213" s="80"/>
      <c r="G213" s="82">
        <v>299</v>
      </c>
      <c r="H213" s="80"/>
      <c r="I213" s="80"/>
      <c r="J213" s="80"/>
      <c r="K213" s="80"/>
      <c r="L213" s="80"/>
      <c r="M213" s="80"/>
      <c r="N213" s="20"/>
      <c r="O213" s="3"/>
    </row>
    <row r="214" spans="1:15" ht="12.75">
      <c r="A214" s="3"/>
      <c r="B214" s="80"/>
      <c r="C214" s="80"/>
      <c r="D214" s="81" t="s">
        <v>622</v>
      </c>
      <c r="E214" s="81" t="s">
        <v>780</v>
      </c>
      <c r="F214" s="80"/>
      <c r="G214" s="82">
        <v>34</v>
      </c>
      <c r="H214" s="80"/>
      <c r="I214" s="80"/>
      <c r="J214" s="80"/>
      <c r="K214" s="80"/>
      <c r="L214" s="80"/>
      <c r="M214" s="80"/>
      <c r="N214" s="20"/>
      <c r="O214" s="3"/>
    </row>
    <row r="215" spans="1:15" ht="12.75">
      <c r="A215" s="3"/>
      <c r="B215" s="80"/>
      <c r="C215" s="80"/>
      <c r="D215" s="81" t="s">
        <v>623</v>
      </c>
      <c r="E215" s="81" t="s">
        <v>781</v>
      </c>
      <c r="F215" s="80"/>
      <c r="G215" s="82">
        <v>35</v>
      </c>
      <c r="H215" s="80"/>
      <c r="I215" s="80"/>
      <c r="J215" s="80"/>
      <c r="K215" s="80"/>
      <c r="L215" s="80"/>
      <c r="M215" s="80"/>
      <c r="N215" s="20"/>
      <c r="O215" s="3"/>
    </row>
    <row r="216" spans="1:15" ht="12.75">
      <c r="A216" s="3"/>
      <c r="B216" s="80"/>
      <c r="C216" s="80"/>
      <c r="D216" s="81" t="s">
        <v>624</v>
      </c>
      <c r="E216" s="81" t="s">
        <v>786</v>
      </c>
      <c r="F216" s="80"/>
      <c r="G216" s="82">
        <v>169</v>
      </c>
      <c r="H216" s="80"/>
      <c r="I216" s="80"/>
      <c r="J216" s="80"/>
      <c r="K216" s="80"/>
      <c r="L216" s="80"/>
      <c r="M216" s="80"/>
      <c r="N216" s="20"/>
      <c r="O216" s="3"/>
    </row>
    <row r="217" spans="1:15" ht="12.75">
      <c r="A217" s="3"/>
      <c r="B217" s="80"/>
      <c r="C217" s="80"/>
      <c r="D217" s="81" t="s">
        <v>625</v>
      </c>
      <c r="E217" s="81" t="s">
        <v>787</v>
      </c>
      <c r="F217" s="80"/>
      <c r="G217" s="82">
        <v>399</v>
      </c>
      <c r="H217" s="80"/>
      <c r="I217" s="80"/>
      <c r="J217" s="80"/>
      <c r="K217" s="80"/>
      <c r="L217" s="80"/>
      <c r="M217" s="80"/>
      <c r="N217" s="20"/>
      <c r="O217" s="3"/>
    </row>
    <row r="218" spans="1:64" ht="12.75">
      <c r="A218" s="32" t="s">
        <v>104</v>
      </c>
      <c r="B218" s="10" t="s">
        <v>311</v>
      </c>
      <c r="C218" s="10" t="s">
        <v>408</v>
      </c>
      <c r="D218" s="113" t="s">
        <v>626</v>
      </c>
      <c r="E218" s="130"/>
      <c r="F218" s="10" t="s">
        <v>804</v>
      </c>
      <c r="G218" s="23">
        <v>399</v>
      </c>
      <c r="H218" s="164"/>
      <c r="I218" s="23">
        <f>G218*AO218</f>
        <v>0</v>
      </c>
      <c r="J218" s="23">
        <f>G218*AP218</f>
        <v>0</v>
      </c>
      <c r="K218" s="23">
        <f>G218*H218</f>
        <v>0</v>
      </c>
      <c r="L218" s="23">
        <v>0</v>
      </c>
      <c r="M218" s="23">
        <f>G218*L218</f>
        <v>0</v>
      </c>
      <c r="N218" s="79" t="s">
        <v>832</v>
      </c>
      <c r="O218" s="3"/>
      <c r="Z218" s="23">
        <f>IF(AQ218="5",BJ218,0)</f>
        <v>0</v>
      </c>
      <c r="AB218" s="23">
        <f>IF(AQ218="1",BH218,0)</f>
        <v>0</v>
      </c>
      <c r="AC218" s="23">
        <f>IF(AQ218="1",BI218,0)</f>
        <v>0</v>
      </c>
      <c r="AD218" s="23">
        <f>IF(AQ218="7",BH218,0)</f>
        <v>0</v>
      </c>
      <c r="AE218" s="23">
        <f>IF(AQ218="7",BI218,0)</f>
        <v>0</v>
      </c>
      <c r="AF218" s="23">
        <f>IF(AQ218="2",BH218,0)</f>
        <v>0</v>
      </c>
      <c r="AG218" s="23">
        <f>IF(AQ218="2",BI218,0)</f>
        <v>0</v>
      </c>
      <c r="AH218" s="23">
        <f>IF(AQ218="0",BJ218,0)</f>
        <v>0</v>
      </c>
      <c r="AI218" s="17" t="s">
        <v>311</v>
      </c>
      <c r="AJ218" s="14">
        <f>IF(AN218=0,K218,0)</f>
        <v>0</v>
      </c>
      <c r="AK218" s="14">
        <f>IF(AN218=15,K218,0)</f>
        <v>0</v>
      </c>
      <c r="AL218" s="14">
        <f>IF(AN218=21,K218,0)</f>
        <v>0</v>
      </c>
      <c r="AN218" s="23">
        <v>21</v>
      </c>
      <c r="AO218" s="23">
        <f>H218*1</f>
        <v>0</v>
      </c>
      <c r="AP218" s="23">
        <f>H218*(1-1)</f>
        <v>0</v>
      </c>
      <c r="AQ218" s="25" t="s">
        <v>7</v>
      </c>
      <c r="AV218" s="23">
        <f>AW218+AX218</f>
        <v>0</v>
      </c>
      <c r="AW218" s="23">
        <f>G218*AO218</f>
        <v>0</v>
      </c>
      <c r="AX218" s="23">
        <f>G218*AP218</f>
        <v>0</v>
      </c>
      <c r="AY218" s="26" t="s">
        <v>854</v>
      </c>
      <c r="AZ218" s="26" t="s">
        <v>882</v>
      </c>
      <c r="BA218" s="17" t="s">
        <v>900</v>
      </c>
      <c r="BC218" s="23">
        <f>AW218+AX218</f>
        <v>0</v>
      </c>
      <c r="BD218" s="23">
        <f>H218/(100-BE218)*100</f>
        <v>0</v>
      </c>
      <c r="BE218" s="23">
        <v>0</v>
      </c>
      <c r="BF218" s="23">
        <f>M218</f>
        <v>0</v>
      </c>
      <c r="BH218" s="14">
        <f>G218*AO218</f>
        <v>0</v>
      </c>
      <c r="BI218" s="14">
        <f>G218*AP218</f>
        <v>0</v>
      </c>
      <c r="BJ218" s="14">
        <f>G218*H218</f>
        <v>0</v>
      </c>
      <c r="BK218" s="14" t="s">
        <v>910</v>
      </c>
      <c r="BL218" s="23">
        <v>91</v>
      </c>
    </row>
    <row r="219" spans="1:15" ht="12.75">
      <c r="A219" s="3"/>
      <c r="B219" s="80"/>
      <c r="C219" s="80"/>
      <c r="D219" s="81" t="s">
        <v>625</v>
      </c>
      <c r="E219" s="81" t="s">
        <v>787</v>
      </c>
      <c r="F219" s="80"/>
      <c r="G219" s="82">
        <v>399</v>
      </c>
      <c r="H219" s="80"/>
      <c r="I219" s="80"/>
      <c r="J219" s="80"/>
      <c r="K219" s="80"/>
      <c r="L219" s="80"/>
      <c r="M219" s="80"/>
      <c r="N219" s="20"/>
      <c r="O219" s="3"/>
    </row>
    <row r="220" spans="1:64" ht="12.75">
      <c r="A220" s="32" t="s">
        <v>105</v>
      </c>
      <c r="B220" s="10" t="s">
        <v>311</v>
      </c>
      <c r="C220" s="10" t="s">
        <v>409</v>
      </c>
      <c r="D220" s="113" t="s">
        <v>627</v>
      </c>
      <c r="E220" s="130"/>
      <c r="F220" s="10" t="s">
        <v>804</v>
      </c>
      <c r="G220" s="23">
        <v>169</v>
      </c>
      <c r="H220" s="164"/>
      <c r="I220" s="23">
        <f>G220*AO220</f>
        <v>0</v>
      </c>
      <c r="J220" s="23">
        <f>G220*AP220</f>
        <v>0</v>
      </c>
      <c r="K220" s="23">
        <f>G220*H220</f>
        <v>0</v>
      </c>
      <c r="L220" s="23">
        <v>0</v>
      </c>
      <c r="M220" s="23">
        <f>G220*L220</f>
        <v>0</v>
      </c>
      <c r="N220" s="79" t="s">
        <v>832</v>
      </c>
      <c r="O220" s="3"/>
      <c r="Z220" s="23">
        <f>IF(AQ220="5",BJ220,0)</f>
        <v>0</v>
      </c>
      <c r="AB220" s="23">
        <f>IF(AQ220="1",BH220,0)</f>
        <v>0</v>
      </c>
      <c r="AC220" s="23">
        <f>IF(AQ220="1",BI220,0)</f>
        <v>0</v>
      </c>
      <c r="AD220" s="23">
        <f>IF(AQ220="7",BH220,0)</f>
        <v>0</v>
      </c>
      <c r="AE220" s="23">
        <f>IF(AQ220="7",BI220,0)</f>
        <v>0</v>
      </c>
      <c r="AF220" s="23">
        <f>IF(AQ220="2",BH220,0)</f>
        <v>0</v>
      </c>
      <c r="AG220" s="23">
        <f>IF(AQ220="2",BI220,0)</f>
        <v>0</v>
      </c>
      <c r="AH220" s="23">
        <f>IF(AQ220="0",BJ220,0)</f>
        <v>0</v>
      </c>
      <c r="AI220" s="17" t="s">
        <v>311</v>
      </c>
      <c r="AJ220" s="14">
        <f>IF(AN220=0,K220,0)</f>
        <v>0</v>
      </c>
      <c r="AK220" s="14">
        <f>IF(AN220=15,K220,0)</f>
        <v>0</v>
      </c>
      <c r="AL220" s="14">
        <f>IF(AN220=21,K220,0)</f>
        <v>0</v>
      </c>
      <c r="AN220" s="23">
        <v>21</v>
      </c>
      <c r="AO220" s="23">
        <f>H220*1</f>
        <v>0</v>
      </c>
      <c r="AP220" s="23">
        <f>H220*(1-1)</f>
        <v>0</v>
      </c>
      <c r="AQ220" s="25" t="s">
        <v>7</v>
      </c>
      <c r="AV220" s="23">
        <f>AW220+AX220</f>
        <v>0</v>
      </c>
      <c r="AW220" s="23">
        <f>G220*AO220</f>
        <v>0</v>
      </c>
      <c r="AX220" s="23">
        <f>G220*AP220</f>
        <v>0</v>
      </c>
      <c r="AY220" s="26" t="s">
        <v>854</v>
      </c>
      <c r="AZ220" s="26" t="s">
        <v>882</v>
      </c>
      <c r="BA220" s="17" t="s">
        <v>900</v>
      </c>
      <c r="BC220" s="23">
        <f>AW220+AX220</f>
        <v>0</v>
      </c>
      <c r="BD220" s="23">
        <f>H220/(100-BE220)*100</f>
        <v>0</v>
      </c>
      <c r="BE220" s="23">
        <v>0</v>
      </c>
      <c r="BF220" s="23">
        <f>M220</f>
        <v>0</v>
      </c>
      <c r="BH220" s="14">
        <f>G220*AO220</f>
        <v>0</v>
      </c>
      <c r="BI220" s="14">
        <f>G220*AP220</f>
        <v>0</v>
      </c>
      <c r="BJ220" s="14">
        <f>G220*H220</f>
        <v>0</v>
      </c>
      <c r="BK220" s="14" t="s">
        <v>910</v>
      </c>
      <c r="BL220" s="23">
        <v>91</v>
      </c>
    </row>
    <row r="221" spans="1:15" ht="12.75">
      <c r="A221" s="3"/>
      <c r="B221" s="80"/>
      <c r="C221" s="80"/>
      <c r="D221" s="81" t="s">
        <v>624</v>
      </c>
      <c r="E221" s="81" t="s">
        <v>786</v>
      </c>
      <c r="F221" s="80"/>
      <c r="G221" s="82">
        <v>169</v>
      </c>
      <c r="H221" s="80"/>
      <c r="I221" s="80"/>
      <c r="J221" s="80"/>
      <c r="K221" s="80"/>
      <c r="L221" s="80"/>
      <c r="M221" s="80"/>
      <c r="N221" s="20"/>
      <c r="O221" s="3"/>
    </row>
    <row r="222" spans="1:64" ht="12.75">
      <c r="A222" s="32" t="s">
        <v>106</v>
      </c>
      <c r="B222" s="10" t="s">
        <v>311</v>
      </c>
      <c r="C222" s="10" t="s">
        <v>345</v>
      </c>
      <c r="D222" s="113" t="s">
        <v>527</v>
      </c>
      <c r="E222" s="130"/>
      <c r="F222" s="10" t="s">
        <v>804</v>
      </c>
      <c r="G222" s="23">
        <v>299</v>
      </c>
      <c r="H222" s="164"/>
      <c r="I222" s="23">
        <f>G222*AO222</f>
        <v>0</v>
      </c>
      <c r="J222" s="23">
        <f>G222*AP222</f>
        <v>0</v>
      </c>
      <c r="K222" s="23">
        <f>G222*H222</f>
        <v>0</v>
      </c>
      <c r="L222" s="23">
        <v>0</v>
      </c>
      <c r="M222" s="23">
        <f>G222*L222</f>
        <v>0</v>
      </c>
      <c r="N222" s="79" t="s">
        <v>832</v>
      </c>
      <c r="O222" s="3"/>
      <c r="Z222" s="23">
        <f>IF(AQ222="5",BJ222,0)</f>
        <v>0</v>
      </c>
      <c r="AB222" s="23">
        <f>IF(AQ222="1",BH222,0)</f>
        <v>0</v>
      </c>
      <c r="AC222" s="23">
        <f>IF(AQ222="1",BI222,0)</f>
        <v>0</v>
      </c>
      <c r="AD222" s="23">
        <f>IF(AQ222="7",BH222,0)</f>
        <v>0</v>
      </c>
      <c r="AE222" s="23">
        <f>IF(AQ222="7",BI222,0)</f>
        <v>0</v>
      </c>
      <c r="AF222" s="23">
        <f>IF(AQ222="2",BH222,0)</f>
        <v>0</v>
      </c>
      <c r="AG222" s="23">
        <f>IF(AQ222="2",BI222,0)</f>
        <v>0</v>
      </c>
      <c r="AH222" s="23">
        <f>IF(AQ222="0",BJ222,0)</f>
        <v>0</v>
      </c>
      <c r="AI222" s="17" t="s">
        <v>311</v>
      </c>
      <c r="AJ222" s="14">
        <f>IF(AN222=0,K222,0)</f>
        <v>0</v>
      </c>
      <c r="AK222" s="14">
        <f>IF(AN222=15,K222,0)</f>
        <v>0</v>
      </c>
      <c r="AL222" s="14">
        <f>IF(AN222=21,K222,0)</f>
        <v>0</v>
      </c>
      <c r="AN222" s="23">
        <v>21</v>
      </c>
      <c r="AO222" s="23">
        <f>H222*1</f>
        <v>0</v>
      </c>
      <c r="AP222" s="23">
        <f>H222*(1-1)</f>
        <v>0</v>
      </c>
      <c r="AQ222" s="25" t="s">
        <v>7</v>
      </c>
      <c r="AV222" s="23">
        <f>AW222+AX222</f>
        <v>0</v>
      </c>
      <c r="AW222" s="23">
        <f>G222*AO222</f>
        <v>0</v>
      </c>
      <c r="AX222" s="23">
        <f>G222*AP222</f>
        <v>0</v>
      </c>
      <c r="AY222" s="26" t="s">
        <v>854</v>
      </c>
      <c r="AZ222" s="26" t="s">
        <v>882</v>
      </c>
      <c r="BA222" s="17" t="s">
        <v>900</v>
      </c>
      <c r="BC222" s="23">
        <f>AW222+AX222</f>
        <v>0</v>
      </c>
      <c r="BD222" s="23">
        <f>H222/(100-BE222)*100</f>
        <v>0</v>
      </c>
      <c r="BE222" s="23">
        <v>0</v>
      </c>
      <c r="BF222" s="23">
        <f>M222</f>
        <v>0</v>
      </c>
      <c r="BH222" s="14">
        <f>G222*AO222</f>
        <v>0</v>
      </c>
      <c r="BI222" s="14">
        <f>G222*AP222</f>
        <v>0</v>
      </c>
      <c r="BJ222" s="14">
        <f>G222*H222</f>
        <v>0</v>
      </c>
      <c r="BK222" s="14" t="s">
        <v>910</v>
      </c>
      <c r="BL222" s="23">
        <v>91</v>
      </c>
    </row>
    <row r="223" spans="1:15" ht="12.75">
      <c r="A223" s="3"/>
      <c r="B223" s="80"/>
      <c r="C223" s="80"/>
      <c r="D223" s="81" t="s">
        <v>621</v>
      </c>
      <c r="E223" s="81" t="s">
        <v>779</v>
      </c>
      <c r="F223" s="80"/>
      <c r="G223" s="82">
        <v>299</v>
      </c>
      <c r="H223" s="80"/>
      <c r="I223" s="80"/>
      <c r="J223" s="80"/>
      <c r="K223" s="80"/>
      <c r="L223" s="80"/>
      <c r="M223" s="80"/>
      <c r="N223" s="20"/>
      <c r="O223" s="3"/>
    </row>
    <row r="224" spans="1:64" ht="12.75">
      <c r="A224" s="32" t="s">
        <v>107</v>
      </c>
      <c r="B224" s="10" t="s">
        <v>311</v>
      </c>
      <c r="C224" s="10" t="s">
        <v>346</v>
      </c>
      <c r="D224" s="113" t="s">
        <v>528</v>
      </c>
      <c r="E224" s="130"/>
      <c r="F224" s="10" t="s">
        <v>804</v>
      </c>
      <c r="G224" s="23">
        <v>36</v>
      </c>
      <c r="H224" s="164"/>
      <c r="I224" s="23">
        <f>G224*AO224</f>
        <v>0</v>
      </c>
      <c r="J224" s="23">
        <f>G224*AP224</f>
        <v>0</v>
      </c>
      <c r="K224" s="23">
        <f>G224*H224</f>
        <v>0</v>
      </c>
      <c r="L224" s="23">
        <v>0</v>
      </c>
      <c r="M224" s="23">
        <f>G224*L224</f>
        <v>0</v>
      </c>
      <c r="N224" s="79" t="s">
        <v>832</v>
      </c>
      <c r="O224" s="3"/>
      <c r="Z224" s="23">
        <f>IF(AQ224="5",BJ224,0)</f>
        <v>0</v>
      </c>
      <c r="AB224" s="23">
        <f>IF(AQ224="1",BH224,0)</f>
        <v>0</v>
      </c>
      <c r="AC224" s="23">
        <f>IF(AQ224="1",BI224,0)</f>
        <v>0</v>
      </c>
      <c r="AD224" s="23">
        <f>IF(AQ224="7",BH224,0)</f>
        <v>0</v>
      </c>
      <c r="AE224" s="23">
        <f>IF(AQ224="7",BI224,0)</f>
        <v>0</v>
      </c>
      <c r="AF224" s="23">
        <f>IF(AQ224="2",BH224,0)</f>
        <v>0</v>
      </c>
      <c r="AG224" s="23">
        <f>IF(AQ224="2",BI224,0)</f>
        <v>0</v>
      </c>
      <c r="AH224" s="23">
        <f>IF(AQ224="0",BJ224,0)</f>
        <v>0</v>
      </c>
      <c r="AI224" s="17" t="s">
        <v>311</v>
      </c>
      <c r="AJ224" s="14">
        <f>IF(AN224=0,K224,0)</f>
        <v>0</v>
      </c>
      <c r="AK224" s="14">
        <f>IF(AN224=15,K224,0)</f>
        <v>0</v>
      </c>
      <c r="AL224" s="14">
        <f>IF(AN224=21,K224,0)</f>
        <v>0</v>
      </c>
      <c r="AN224" s="23">
        <v>21</v>
      </c>
      <c r="AO224" s="23">
        <f>H224*1</f>
        <v>0</v>
      </c>
      <c r="AP224" s="23">
        <f>H224*(1-1)</f>
        <v>0</v>
      </c>
      <c r="AQ224" s="25" t="s">
        <v>7</v>
      </c>
      <c r="AV224" s="23">
        <f>AW224+AX224</f>
        <v>0</v>
      </c>
      <c r="AW224" s="23">
        <f>G224*AO224</f>
        <v>0</v>
      </c>
      <c r="AX224" s="23">
        <f>G224*AP224</f>
        <v>0</v>
      </c>
      <c r="AY224" s="26" t="s">
        <v>854</v>
      </c>
      <c r="AZ224" s="26" t="s">
        <v>882</v>
      </c>
      <c r="BA224" s="17" t="s">
        <v>900</v>
      </c>
      <c r="BC224" s="23">
        <f>AW224+AX224</f>
        <v>0</v>
      </c>
      <c r="BD224" s="23">
        <f>H224/(100-BE224)*100</f>
        <v>0</v>
      </c>
      <c r="BE224" s="23">
        <v>0</v>
      </c>
      <c r="BF224" s="23">
        <f>M224</f>
        <v>0</v>
      </c>
      <c r="BH224" s="14">
        <f>G224*AO224</f>
        <v>0</v>
      </c>
      <c r="BI224" s="14">
        <f>G224*AP224</f>
        <v>0</v>
      </c>
      <c r="BJ224" s="14">
        <f>G224*H224</f>
        <v>0</v>
      </c>
      <c r="BK224" s="14" t="s">
        <v>910</v>
      </c>
      <c r="BL224" s="23">
        <v>91</v>
      </c>
    </row>
    <row r="225" spans="1:15" ht="12.75">
      <c r="A225" s="3"/>
      <c r="B225" s="80"/>
      <c r="C225" s="80"/>
      <c r="D225" s="81" t="s">
        <v>628</v>
      </c>
      <c r="E225" s="81" t="s">
        <v>781</v>
      </c>
      <c r="F225" s="80"/>
      <c r="G225" s="82">
        <v>36</v>
      </c>
      <c r="H225" s="80"/>
      <c r="I225" s="80"/>
      <c r="J225" s="80"/>
      <c r="K225" s="80"/>
      <c r="L225" s="80"/>
      <c r="M225" s="80"/>
      <c r="N225" s="20"/>
      <c r="O225" s="3"/>
    </row>
    <row r="226" spans="1:64" ht="12.75">
      <c r="A226" s="32" t="s">
        <v>108</v>
      </c>
      <c r="B226" s="10" t="s">
        <v>311</v>
      </c>
      <c r="C226" s="10" t="s">
        <v>347</v>
      </c>
      <c r="D226" s="113" t="s">
        <v>529</v>
      </c>
      <c r="E226" s="130"/>
      <c r="F226" s="10" t="s">
        <v>804</v>
      </c>
      <c r="G226" s="23">
        <v>35</v>
      </c>
      <c r="H226" s="164"/>
      <c r="I226" s="23">
        <f>G226*AO226</f>
        <v>0</v>
      </c>
      <c r="J226" s="23">
        <f>G226*AP226</f>
        <v>0</v>
      </c>
      <c r="K226" s="23">
        <f>G226*H226</f>
        <v>0</v>
      </c>
      <c r="L226" s="23">
        <v>0</v>
      </c>
      <c r="M226" s="23">
        <f>G226*L226</f>
        <v>0</v>
      </c>
      <c r="N226" s="79" t="s">
        <v>832</v>
      </c>
      <c r="O226" s="3"/>
      <c r="Z226" s="23">
        <f>IF(AQ226="5",BJ226,0)</f>
        <v>0</v>
      </c>
      <c r="AB226" s="23">
        <f>IF(AQ226="1",BH226,0)</f>
        <v>0</v>
      </c>
      <c r="AC226" s="23">
        <f>IF(AQ226="1",BI226,0)</f>
        <v>0</v>
      </c>
      <c r="AD226" s="23">
        <f>IF(AQ226="7",BH226,0)</f>
        <v>0</v>
      </c>
      <c r="AE226" s="23">
        <f>IF(AQ226="7",BI226,0)</f>
        <v>0</v>
      </c>
      <c r="AF226" s="23">
        <f>IF(AQ226="2",BH226,0)</f>
        <v>0</v>
      </c>
      <c r="AG226" s="23">
        <f>IF(AQ226="2",BI226,0)</f>
        <v>0</v>
      </c>
      <c r="AH226" s="23">
        <f>IF(AQ226="0",BJ226,0)</f>
        <v>0</v>
      </c>
      <c r="AI226" s="17" t="s">
        <v>311</v>
      </c>
      <c r="AJ226" s="14">
        <f>IF(AN226=0,K226,0)</f>
        <v>0</v>
      </c>
      <c r="AK226" s="14">
        <f>IF(AN226=15,K226,0)</f>
        <v>0</v>
      </c>
      <c r="AL226" s="14">
        <f>IF(AN226=21,K226,0)</f>
        <v>0</v>
      </c>
      <c r="AN226" s="23">
        <v>21</v>
      </c>
      <c r="AO226" s="23">
        <f>H226*1</f>
        <v>0</v>
      </c>
      <c r="AP226" s="23">
        <f>H226*(1-1)</f>
        <v>0</v>
      </c>
      <c r="AQ226" s="25" t="s">
        <v>7</v>
      </c>
      <c r="AV226" s="23">
        <f>AW226+AX226</f>
        <v>0</v>
      </c>
      <c r="AW226" s="23">
        <f>G226*AO226</f>
        <v>0</v>
      </c>
      <c r="AX226" s="23">
        <f>G226*AP226</f>
        <v>0</v>
      </c>
      <c r="AY226" s="26" t="s">
        <v>854</v>
      </c>
      <c r="AZ226" s="26" t="s">
        <v>882</v>
      </c>
      <c r="BA226" s="17" t="s">
        <v>900</v>
      </c>
      <c r="BC226" s="23">
        <f>AW226+AX226</f>
        <v>0</v>
      </c>
      <c r="BD226" s="23">
        <f>H226/(100-BE226)*100</f>
        <v>0</v>
      </c>
      <c r="BE226" s="23">
        <v>0</v>
      </c>
      <c r="BF226" s="23">
        <f>M226</f>
        <v>0</v>
      </c>
      <c r="BH226" s="14">
        <f>G226*AO226</f>
        <v>0</v>
      </c>
      <c r="BI226" s="14">
        <f>G226*AP226</f>
        <v>0</v>
      </c>
      <c r="BJ226" s="14">
        <f>G226*H226</f>
        <v>0</v>
      </c>
      <c r="BK226" s="14" t="s">
        <v>910</v>
      </c>
      <c r="BL226" s="23">
        <v>91</v>
      </c>
    </row>
    <row r="227" spans="1:15" ht="12.75">
      <c r="A227" s="3"/>
      <c r="B227" s="80"/>
      <c r="C227" s="80"/>
      <c r="D227" s="81" t="s">
        <v>629</v>
      </c>
      <c r="E227" s="81" t="s">
        <v>780</v>
      </c>
      <c r="F227" s="80"/>
      <c r="G227" s="82">
        <v>35</v>
      </c>
      <c r="H227" s="80"/>
      <c r="I227" s="80"/>
      <c r="J227" s="80"/>
      <c r="K227" s="80"/>
      <c r="L227" s="80"/>
      <c r="M227" s="80"/>
      <c r="N227" s="20"/>
      <c r="O227" s="3"/>
    </row>
    <row r="228" spans="1:64" ht="12.75">
      <c r="A228" s="32" t="s">
        <v>109</v>
      </c>
      <c r="B228" s="10" t="s">
        <v>311</v>
      </c>
      <c r="C228" s="10" t="s">
        <v>348</v>
      </c>
      <c r="D228" s="113" t="s">
        <v>530</v>
      </c>
      <c r="E228" s="128"/>
      <c r="F228" s="10" t="s">
        <v>802</v>
      </c>
      <c r="G228" s="23">
        <v>95</v>
      </c>
      <c r="H228" s="164"/>
      <c r="I228" s="23">
        <f>G228*AO228</f>
        <v>0</v>
      </c>
      <c r="J228" s="23">
        <f>G228*AP228</f>
        <v>0</v>
      </c>
      <c r="K228" s="23">
        <f>G228*H228</f>
        <v>0</v>
      </c>
      <c r="L228" s="23">
        <v>0</v>
      </c>
      <c r="M228" s="23">
        <f>G228*L228</f>
        <v>0</v>
      </c>
      <c r="N228" s="79" t="s">
        <v>832</v>
      </c>
      <c r="O228" s="3"/>
      <c r="Z228" s="23">
        <f>IF(AQ228="5",BJ228,0)</f>
        <v>0</v>
      </c>
      <c r="AB228" s="23">
        <f>IF(AQ228="1",BH228,0)</f>
        <v>0</v>
      </c>
      <c r="AC228" s="23">
        <f>IF(AQ228="1",BI228,0)</f>
        <v>0</v>
      </c>
      <c r="AD228" s="23">
        <f>IF(AQ228="7",BH228,0)</f>
        <v>0</v>
      </c>
      <c r="AE228" s="23">
        <f>IF(AQ228="7",BI228,0)</f>
        <v>0</v>
      </c>
      <c r="AF228" s="23">
        <f>IF(AQ228="2",BH228,0)</f>
        <v>0</v>
      </c>
      <c r="AG228" s="23">
        <f>IF(AQ228="2",BI228,0)</f>
        <v>0</v>
      </c>
      <c r="AH228" s="23">
        <f>IF(AQ228="0",BJ228,0)</f>
        <v>0</v>
      </c>
      <c r="AI228" s="17" t="s">
        <v>311</v>
      </c>
      <c r="AJ228" s="13">
        <f>IF(AN228=0,K228,0)</f>
        <v>0</v>
      </c>
      <c r="AK228" s="13">
        <f>IF(AN228=15,K228,0)</f>
        <v>0</v>
      </c>
      <c r="AL228" s="13">
        <f>IF(AN228=21,K228,0)</f>
        <v>0</v>
      </c>
      <c r="AN228" s="23">
        <v>21</v>
      </c>
      <c r="AO228" s="23">
        <f>H228*0.593303571428571</f>
        <v>0</v>
      </c>
      <c r="AP228" s="23">
        <f>H228*(1-0.593303571428571)</f>
        <v>0</v>
      </c>
      <c r="AQ228" s="24" t="s">
        <v>7</v>
      </c>
      <c r="AV228" s="23">
        <f>AW228+AX228</f>
        <v>0</v>
      </c>
      <c r="AW228" s="23">
        <f>G228*AO228</f>
        <v>0</v>
      </c>
      <c r="AX228" s="23">
        <f>G228*AP228</f>
        <v>0</v>
      </c>
      <c r="AY228" s="26" t="s">
        <v>854</v>
      </c>
      <c r="AZ228" s="26" t="s">
        <v>882</v>
      </c>
      <c r="BA228" s="17" t="s">
        <v>900</v>
      </c>
      <c r="BC228" s="23">
        <f>AW228+AX228</f>
        <v>0</v>
      </c>
      <c r="BD228" s="23">
        <f>H228/(100-BE228)*100</f>
        <v>0</v>
      </c>
      <c r="BE228" s="23">
        <v>0</v>
      </c>
      <c r="BF228" s="23">
        <f>M228</f>
        <v>0</v>
      </c>
      <c r="BH228" s="13">
        <f>G228*AO228</f>
        <v>0</v>
      </c>
      <c r="BI228" s="13">
        <f>G228*AP228</f>
        <v>0</v>
      </c>
      <c r="BJ228" s="13">
        <f>G228*H228</f>
        <v>0</v>
      </c>
      <c r="BK228" s="13" t="s">
        <v>909</v>
      </c>
      <c r="BL228" s="23">
        <v>91</v>
      </c>
    </row>
    <row r="229" spans="1:64" ht="12.75">
      <c r="A229" s="32" t="s">
        <v>110</v>
      </c>
      <c r="B229" s="10" t="s">
        <v>311</v>
      </c>
      <c r="C229" s="10" t="s">
        <v>349</v>
      </c>
      <c r="D229" s="113" t="s">
        <v>630</v>
      </c>
      <c r="E229" s="128"/>
      <c r="F229" s="10" t="s">
        <v>801</v>
      </c>
      <c r="G229" s="23">
        <v>64.5</v>
      </c>
      <c r="H229" s="164"/>
      <c r="I229" s="23">
        <f>G229*AO229</f>
        <v>0</v>
      </c>
      <c r="J229" s="23">
        <f>G229*AP229</f>
        <v>0</v>
      </c>
      <c r="K229" s="23">
        <f>G229*H229</f>
        <v>0</v>
      </c>
      <c r="L229" s="23">
        <v>0.0037</v>
      </c>
      <c r="M229" s="23">
        <f>G229*L229</f>
        <v>0.23865</v>
      </c>
      <c r="N229" s="79" t="s">
        <v>832</v>
      </c>
      <c r="O229" s="3"/>
      <c r="Z229" s="23">
        <f>IF(AQ229="5",BJ229,0)</f>
        <v>0</v>
      </c>
      <c r="AB229" s="23">
        <f>IF(AQ229="1",BH229,0)</f>
        <v>0</v>
      </c>
      <c r="AC229" s="23">
        <f>IF(AQ229="1",BI229,0)</f>
        <v>0</v>
      </c>
      <c r="AD229" s="23">
        <f>IF(AQ229="7",BH229,0)</f>
        <v>0</v>
      </c>
      <c r="AE229" s="23">
        <f>IF(AQ229="7",BI229,0)</f>
        <v>0</v>
      </c>
      <c r="AF229" s="23">
        <f>IF(AQ229="2",BH229,0)</f>
        <v>0</v>
      </c>
      <c r="AG229" s="23">
        <f>IF(AQ229="2",BI229,0)</f>
        <v>0</v>
      </c>
      <c r="AH229" s="23">
        <f>IF(AQ229="0",BJ229,0)</f>
        <v>0</v>
      </c>
      <c r="AI229" s="17" t="s">
        <v>311</v>
      </c>
      <c r="AJ229" s="13">
        <f>IF(AN229=0,K229,0)</f>
        <v>0</v>
      </c>
      <c r="AK229" s="13">
        <f>IF(AN229=15,K229,0)</f>
        <v>0</v>
      </c>
      <c r="AL229" s="13">
        <f>IF(AN229=21,K229,0)</f>
        <v>0</v>
      </c>
      <c r="AN229" s="23">
        <v>21</v>
      </c>
      <c r="AO229" s="23">
        <f>H229*0.449002375040872</f>
        <v>0</v>
      </c>
      <c r="AP229" s="23">
        <f>H229*(1-0.449002375040872)</f>
        <v>0</v>
      </c>
      <c r="AQ229" s="24" t="s">
        <v>7</v>
      </c>
      <c r="AV229" s="23">
        <f>AW229+AX229</f>
        <v>0</v>
      </c>
      <c r="AW229" s="23">
        <f>G229*AO229</f>
        <v>0</v>
      </c>
      <c r="AX229" s="23">
        <f>G229*AP229</f>
        <v>0</v>
      </c>
      <c r="AY229" s="26" t="s">
        <v>854</v>
      </c>
      <c r="AZ229" s="26" t="s">
        <v>882</v>
      </c>
      <c r="BA229" s="17" t="s">
        <v>900</v>
      </c>
      <c r="BC229" s="23">
        <f>AW229+AX229</f>
        <v>0</v>
      </c>
      <c r="BD229" s="23">
        <f>H229/(100-BE229)*100</f>
        <v>0</v>
      </c>
      <c r="BE229" s="23">
        <v>0</v>
      </c>
      <c r="BF229" s="23">
        <f>M229</f>
        <v>0.23865</v>
      </c>
      <c r="BH229" s="13">
        <f>G229*AO229</f>
        <v>0</v>
      </c>
      <c r="BI229" s="13">
        <f>G229*AP229</f>
        <v>0</v>
      </c>
      <c r="BJ229" s="13">
        <f>G229*H229</f>
        <v>0</v>
      </c>
      <c r="BK229" s="13" t="s">
        <v>909</v>
      </c>
      <c r="BL229" s="23">
        <v>91</v>
      </c>
    </row>
    <row r="230" spans="1:15" ht="12.75">
      <c r="A230" s="3"/>
      <c r="B230" s="80"/>
      <c r="C230" s="80"/>
      <c r="D230" s="81" t="s">
        <v>631</v>
      </c>
      <c r="E230" s="81"/>
      <c r="F230" s="80"/>
      <c r="G230" s="82">
        <v>64.5</v>
      </c>
      <c r="H230" s="80"/>
      <c r="I230" s="80"/>
      <c r="J230" s="80"/>
      <c r="K230" s="80"/>
      <c r="L230" s="80"/>
      <c r="M230" s="80"/>
      <c r="N230" s="20"/>
      <c r="O230" s="3"/>
    </row>
    <row r="231" spans="1:64" ht="12.75">
      <c r="A231" s="32" t="s">
        <v>111</v>
      </c>
      <c r="B231" s="10" t="s">
        <v>311</v>
      </c>
      <c r="C231" s="10" t="s">
        <v>354</v>
      </c>
      <c r="D231" s="113" t="s">
        <v>538</v>
      </c>
      <c r="E231" s="128"/>
      <c r="F231" s="10" t="s">
        <v>804</v>
      </c>
      <c r="G231" s="23">
        <v>11</v>
      </c>
      <c r="H231" s="164"/>
      <c r="I231" s="23">
        <f>G231*AO231</f>
        <v>0</v>
      </c>
      <c r="J231" s="23">
        <f>G231*AP231</f>
        <v>0</v>
      </c>
      <c r="K231" s="23">
        <f>G231*H231</f>
        <v>0</v>
      </c>
      <c r="L231" s="23">
        <v>0.25</v>
      </c>
      <c r="M231" s="23">
        <f>G231*L231</f>
        <v>2.75</v>
      </c>
      <c r="N231" s="79" t="s">
        <v>832</v>
      </c>
      <c r="O231" s="3"/>
      <c r="Z231" s="23">
        <f>IF(AQ231="5",BJ231,0)</f>
        <v>0</v>
      </c>
      <c r="AB231" s="23">
        <f>IF(AQ231="1",BH231,0)</f>
        <v>0</v>
      </c>
      <c r="AC231" s="23">
        <f>IF(AQ231="1",BI231,0)</f>
        <v>0</v>
      </c>
      <c r="AD231" s="23">
        <f>IF(AQ231="7",BH231,0)</f>
        <v>0</v>
      </c>
      <c r="AE231" s="23">
        <f>IF(AQ231="7",BI231,0)</f>
        <v>0</v>
      </c>
      <c r="AF231" s="23">
        <f>IF(AQ231="2",BH231,0)</f>
        <v>0</v>
      </c>
      <c r="AG231" s="23">
        <f>IF(AQ231="2",BI231,0)</f>
        <v>0</v>
      </c>
      <c r="AH231" s="23">
        <f>IF(AQ231="0",BJ231,0)</f>
        <v>0</v>
      </c>
      <c r="AI231" s="17" t="s">
        <v>311</v>
      </c>
      <c r="AJ231" s="13">
        <f>IF(AN231=0,K231,0)</f>
        <v>0</v>
      </c>
      <c r="AK231" s="13">
        <f>IF(AN231=15,K231,0)</f>
        <v>0</v>
      </c>
      <c r="AL231" s="13">
        <f>IF(AN231=21,K231,0)</f>
        <v>0</v>
      </c>
      <c r="AN231" s="23">
        <v>21</v>
      </c>
      <c r="AO231" s="23">
        <f>H231*0.497866473149492</f>
        <v>0</v>
      </c>
      <c r="AP231" s="23">
        <f>H231*(1-0.497866473149492)</f>
        <v>0</v>
      </c>
      <c r="AQ231" s="24" t="s">
        <v>7</v>
      </c>
      <c r="AV231" s="23">
        <f>AW231+AX231</f>
        <v>0</v>
      </c>
      <c r="AW231" s="23">
        <f>G231*AO231</f>
        <v>0</v>
      </c>
      <c r="AX231" s="23">
        <f>G231*AP231</f>
        <v>0</v>
      </c>
      <c r="AY231" s="26" t="s">
        <v>854</v>
      </c>
      <c r="AZ231" s="26" t="s">
        <v>882</v>
      </c>
      <c r="BA231" s="17" t="s">
        <v>900</v>
      </c>
      <c r="BC231" s="23">
        <f>AW231+AX231</f>
        <v>0</v>
      </c>
      <c r="BD231" s="23">
        <f>H231/(100-BE231)*100</f>
        <v>0</v>
      </c>
      <c r="BE231" s="23">
        <v>0</v>
      </c>
      <c r="BF231" s="23">
        <f>M231</f>
        <v>2.75</v>
      </c>
      <c r="BH231" s="13">
        <f>G231*AO231</f>
        <v>0</v>
      </c>
      <c r="BI231" s="13">
        <f>G231*AP231</f>
        <v>0</v>
      </c>
      <c r="BJ231" s="13">
        <f>G231*H231</f>
        <v>0</v>
      </c>
      <c r="BK231" s="13" t="s">
        <v>909</v>
      </c>
      <c r="BL231" s="23">
        <v>91</v>
      </c>
    </row>
    <row r="232" spans="1:15" ht="12.75">
      <c r="A232" s="3"/>
      <c r="B232" s="80"/>
      <c r="C232" s="80"/>
      <c r="D232" s="81" t="s">
        <v>632</v>
      </c>
      <c r="E232" s="81"/>
      <c r="F232" s="80"/>
      <c r="G232" s="82">
        <v>11</v>
      </c>
      <c r="H232" s="80"/>
      <c r="I232" s="80"/>
      <c r="J232" s="80"/>
      <c r="K232" s="80"/>
      <c r="L232" s="80"/>
      <c r="M232" s="80"/>
      <c r="N232" s="20"/>
      <c r="O232" s="3"/>
    </row>
    <row r="233" spans="1:64" ht="12.75">
      <c r="A233" s="32" t="s">
        <v>112</v>
      </c>
      <c r="B233" s="10" t="s">
        <v>311</v>
      </c>
      <c r="C233" s="10" t="s">
        <v>355</v>
      </c>
      <c r="D233" s="113" t="s">
        <v>539</v>
      </c>
      <c r="E233" s="130"/>
      <c r="F233" s="10" t="s">
        <v>804</v>
      </c>
      <c r="G233" s="23">
        <v>11</v>
      </c>
      <c r="H233" s="164"/>
      <c r="I233" s="23">
        <f>G233*AO233</f>
        <v>0</v>
      </c>
      <c r="J233" s="23">
        <f>G233*AP233</f>
        <v>0</v>
      </c>
      <c r="K233" s="23">
        <f>G233*H233</f>
        <v>0</v>
      </c>
      <c r="L233" s="23">
        <v>0.018</v>
      </c>
      <c r="M233" s="23">
        <f>G233*L233</f>
        <v>0.19799999999999998</v>
      </c>
      <c r="N233" s="79" t="s">
        <v>832</v>
      </c>
      <c r="O233" s="3"/>
      <c r="Z233" s="23">
        <f>IF(AQ233="5",BJ233,0)</f>
        <v>0</v>
      </c>
      <c r="AB233" s="23">
        <f>IF(AQ233="1",BH233,0)</f>
        <v>0</v>
      </c>
      <c r="AC233" s="23">
        <f>IF(AQ233="1",BI233,0)</f>
        <v>0</v>
      </c>
      <c r="AD233" s="23">
        <f>IF(AQ233="7",BH233,0)</f>
        <v>0</v>
      </c>
      <c r="AE233" s="23">
        <f>IF(AQ233="7",BI233,0)</f>
        <v>0</v>
      </c>
      <c r="AF233" s="23">
        <f>IF(AQ233="2",BH233,0)</f>
        <v>0</v>
      </c>
      <c r="AG233" s="23">
        <f>IF(AQ233="2",BI233,0)</f>
        <v>0</v>
      </c>
      <c r="AH233" s="23">
        <f>IF(AQ233="0",BJ233,0)</f>
        <v>0</v>
      </c>
      <c r="AI233" s="17" t="s">
        <v>311</v>
      </c>
      <c r="AJ233" s="14">
        <f>IF(AN233=0,K233,0)</f>
        <v>0</v>
      </c>
      <c r="AK233" s="14">
        <f>IF(AN233=15,K233,0)</f>
        <v>0</v>
      </c>
      <c r="AL233" s="14">
        <f>IF(AN233=21,K233,0)</f>
        <v>0</v>
      </c>
      <c r="AN233" s="23">
        <v>21</v>
      </c>
      <c r="AO233" s="23">
        <f>H233*1</f>
        <v>0</v>
      </c>
      <c r="AP233" s="23">
        <f>H233*(1-1)</f>
        <v>0</v>
      </c>
      <c r="AQ233" s="25" t="s">
        <v>7</v>
      </c>
      <c r="AV233" s="23">
        <f>AW233+AX233</f>
        <v>0</v>
      </c>
      <c r="AW233" s="23">
        <f>G233*AO233</f>
        <v>0</v>
      </c>
      <c r="AX233" s="23">
        <f>G233*AP233</f>
        <v>0</v>
      </c>
      <c r="AY233" s="26" t="s">
        <v>854</v>
      </c>
      <c r="AZ233" s="26" t="s">
        <v>882</v>
      </c>
      <c r="BA233" s="17" t="s">
        <v>900</v>
      </c>
      <c r="BC233" s="23">
        <f>AW233+AX233</f>
        <v>0</v>
      </c>
      <c r="BD233" s="23">
        <f>H233/(100-BE233)*100</f>
        <v>0</v>
      </c>
      <c r="BE233" s="23">
        <v>0</v>
      </c>
      <c r="BF233" s="23">
        <f>M233</f>
        <v>0.19799999999999998</v>
      </c>
      <c r="BH233" s="14">
        <f>G233*AO233</f>
        <v>0</v>
      </c>
      <c r="BI233" s="14">
        <f>G233*AP233</f>
        <v>0</v>
      </c>
      <c r="BJ233" s="14">
        <f>G233*H233</f>
        <v>0</v>
      </c>
      <c r="BK233" s="14" t="s">
        <v>910</v>
      </c>
      <c r="BL233" s="23">
        <v>91</v>
      </c>
    </row>
    <row r="234" spans="1:64" ht="12.75">
      <c r="A234" s="32" t="s">
        <v>113</v>
      </c>
      <c r="B234" s="10" t="s">
        <v>311</v>
      </c>
      <c r="C234" s="10" t="s">
        <v>356</v>
      </c>
      <c r="D234" s="113" t="s">
        <v>540</v>
      </c>
      <c r="E234" s="130"/>
      <c r="F234" s="10" t="s">
        <v>804</v>
      </c>
      <c r="G234" s="23">
        <v>11</v>
      </c>
      <c r="H234" s="164"/>
      <c r="I234" s="23">
        <f>G234*AO234</f>
        <v>0</v>
      </c>
      <c r="J234" s="23">
        <f>G234*AP234</f>
        <v>0</v>
      </c>
      <c r="K234" s="23">
        <f>G234*H234</f>
        <v>0</v>
      </c>
      <c r="L234" s="23">
        <v>0</v>
      </c>
      <c r="M234" s="23">
        <f>G234*L234</f>
        <v>0</v>
      </c>
      <c r="N234" s="79" t="s">
        <v>832</v>
      </c>
      <c r="O234" s="3"/>
      <c r="Z234" s="23">
        <f>IF(AQ234="5",BJ234,0)</f>
        <v>0</v>
      </c>
      <c r="AB234" s="23">
        <f>IF(AQ234="1",BH234,0)</f>
        <v>0</v>
      </c>
      <c r="AC234" s="23">
        <f>IF(AQ234="1",BI234,0)</f>
        <v>0</v>
      </c>
      <c r="AD234" s="23">
        <f>IF(AQ234="7",BH234,0)</f>
        <v>0</v>
      </c>
      <c r="AE234" s="23">
        <f>IF(AQ234="7",BI234,0)</f>
        <v>0</v>
      </c>
      <c r="AF234" s="23">
        <f>IF(AQ234="2",BH234,0)</f>
        <v>0</v>
      </c>
      <c r="AG234" s="23">
        <f>IF(AQ234="2",BI234,0)</f>
        <v>0</v>
      </c>
      <c r="AH234" s="23">
        <f>IF(AQ234="0",BJ234,0)</f>
        <v>0</v>
      </c>
      <c r="AI234" s="17" t="s">
        <v>311</v>
      </c>
      <c r="AJ234" s="14">
        <f>IF(AN234=0,K234,0)</f>
        <v>0</v>
      </c>
      <c r="AK234" s="14">
        <f>IF(AN234=15,K234,0)</f>
        <v>0</v>
      </c>
      <c r="AL234" s="14">
        <f>IF(AN234=21,K234,0)</f>
        <v>0</v>
      </c>
      <c r="AN234" s="23">
        <v>21</v>
      </c>
      <c r="AO234" s="23">
        <f>H234*1</f>
        <v>0</v>
      </c>
      <c r="AP234" s="23">
        <f>H234*(1-1)</f>
        <v>0</v>
      </c>
      <c r="AQ234" s="25" t="s">
        <v>7</v>
      </c>
      <c r="AV234" s="23">
        <f>AW234+AX234</f>
        <v>0</v>
      </c>
      <c r="AW234" s="23">
        <f>G234*AO234</f>
        <v>0</v>
      </c>
      <c r="AX234" s="23">
        <f>G234*AP234</f>
        <v>0</v>
      </c>
      <c r="AY234" s="26" t="s">
        <v>854</v>
      </c>
      <c r="AZ234" s="26" t="s">
        <v>882</v>
      </c>
      <c r="BA234" s="17" t="s">
        <v>900</v>
      </c>
      <c r="BC234" s="23">
        <f>AW234+AX234</f>
        <v>0</v>
      </c>
      <c r="BD234" s="23">
        <f>H234/(100-BE234)*100</f>
        <v>0</v>
      </c>
      <c r="BE234" s="23">
        <v>0</v>
      </c>
      <c r="BF234" s="23">
        <f>M234</f>
        <v>0</v>
      </c>
      <c r="BH234" s="14">
        <f>G234*AO234</f>
        <v>0</v>
      </c>
      <c r="BI234" s="14">
        <f>G234*AP234</f>
        <v>0</v>
      </c>
      <c r="BJ234" s="14">
        <f>G234*H234</f>
        <v>0</v>
      </c>
      <c r="BK234" s="14" t="s">
        <v>910</v>
      </c>
      <c r="BL234" s="23">
        <v>91</v>
      </c>
    </row>
    <row r="235" spans="1:64" ht="12.75">
      <c r="A235" s="32" t="s">
        <v>114</v>
      </c>
      <c r="B235" s="10" t="s">
        <v>311</v>
      </c>
      <c r="C235" s="10" t="s">
        <v>410</v>
      </c>
      <c r="D235" s="113" t="s">
        <v>633</v>
      </c>
      <c r="E235" s="130"/>
      <c r="F235" s="10" t="s">
        <v>804</v>
      </c>
      <c r="G235" s="23">
        <v>3</v>
      </c>
      <c r="H235" s="164"/>
      <c r="I235" s="23">
        <f>G235*AO235</f>
        <v>0</v>
      </c>
      <c r="J235" s="23">
        <f>G235*AP235</f>
        <v>0</v>
      </c>
      <c r="K235" s="23">
        <f>G235*H235</f>
        <v>0</v>
      </c>
      <c r="L235" s="23">
        <v>0.0051</v>
      </c>
      <c r="M235" s="23">
        <f>G235*L235</f>
        <v>0.015300000000000001</v>
      </c>
      <c r="N235" s="79" t="s">
        <v>832</v>
      </c>
      <c r="O235" s="3"/>
      <c r="Z235" s="23">
        <f>IF(AQ235="5",BJ235,0)</f>
        <v>0</v>
      </c>
      <c r="AB235" s="23">
        <f>IF(AQ235="1",BH235,0)</f>
        <v>0</v>
      </c>
      <c r="AC235" s="23">
        <f>IF(AQ235="1",BI235,0)</f>
        <v>0</v>
      </c>
      <c r="AD235" s="23">
        <f>IF(AQ235="7",BH235,0)</f>
        <v>0</v>
      </c>
      <c r="AE235" s="23">
        <f>IF(AQ235="7",BI235,0)</f>
        <v>0</v>
      </c>
      <c r="AF235" s="23">
        <f>IF(AQ235="2",BH235,0)</f>
        <v>0</v>
      </c>
      <c r="AG235" s="23">
        <f>IF(AQ235="2",BI235,0)</f>
        <v>0</v>
      </c>
      <c r="AH235" s="23">
        <f>IF(AQ235="0",BJ235,0)</f>
        <v>0</v>
      </c>
      <c r="AI235" s="17" t="s">
        <v>311</v>
      </c>
      <c r="AJ235" s="14">
        <f>IF(AN235=0,K235,0)</f>
        <v>0</v>
      </c>
      <c r="AK235" s="14">
        <f>IF(AN235=15,K235,0)</f>
        <v>0</v>
      </c>
      <c r="AL235" s="14">
        <f>IF(AN235=21,K235,0)</f>
        <v>0</v>
      </c>
      <c r="AN235" s="23">
        <v>21</v>
      </c>
      <c r="AO235" s="23">
        <f>H235*1</f>
        <v>0</v>
      </c>
      <c r="AP235" s="23">
        <f>H235*(1-1)</f>
        <v>0</v>
      </c>
      <c r="AQ235" s="25" t="s">
        <v>7</v>
      </c>
      <c r="AV235" s="23">
        <f>AW235+AX235</f>
        <v>0</v>
      </c>
      <c r="AW235" s="23">
        <f>G235*AO235</f>
        <v>0</v>
      </c>
      <c r="AX235" s="23">
        <f>G235*AP235</f>
        <v>0</v>
      </c>
      <c r="AY235" s="26" t="s">
        <v>854</v>
      </c>
      <c r="AZ235" s="26" t="s">
        <v>882</v>
      </c>
      <c r="BA235" s="17" t="s">
        <v>900</v>
      </c>
      <c r="BC235" s="23">
        <f>AW235+AX235</f>
        <v>0</v>
      </c>
      <c r="BD235" s="23">
        <f>H235/(100-BE235)*100</f>
        <v>0</v>
      </c>
      <c r="BE235" s="23">
        <v>0</v>
      </c>
      <c r="BF235" s="23">
        <f>M235</f>
        <v>0.015300000000000001</v>
      </c>
      <c r="BH235" s="14">
        <f>G235*AO235</f>
        <v>0</v>
      </c>
      <c r="BI235" s="14">
        <f>G235*AP235</f>
        <v>0</v>
      </c>
      <c r="BJ235" s="14">
        <f>G235*H235</f>
        <v>0</v>
      </c>
      <c r="BK235" s="14" t="s">
        <v>910</v>
      </c>
      <c r="BL235" s="23">
        <v>91</v>
      </c>
    </row>
    <row r="236" spans="1:64" ht="12.75">
      <c r="A236" s="32" t="s">
        <v>115</v>
      </c>
      <c r="B236" s="10" t="s">
        <v>311</v>
      </c>
      <c r="C236" s="10" t="s">
        <v>411</v>
      </c>
      <c r="D236" s="113" t="s">
        <v>634</v>
      </c>
      <c r="E236" s="130"/>
      <c r="F236" s="10" t="s">
        <v>804</v>
      </c>
      <c r="G236" s="23">
        <v>8</v>
      </c>
      <c r="H236" s="164"/>
      <c r="I236" s="23">
        <f>G236*AO236</f>
        <v>0</v>
      </c>
      <c r="J236" s="23">
        <f>G236*AP236</f>
        <v>0</v>
      </c>
      <c r="K236" s="23">
        <f>G236*H236</f>
        <v>0</v>
      </c>
      <c r="L236" s="23">
        <v>0.0051</v>
      </c>
      <c r="M236" s="23">
        <f>G236*L236</f>
        <v>0.0408</v>
      </c>
      <c r="N236" s="79" t="s">
        <v>832</v>
      </c>
      <c r="O236" s="3"/>
      <c r="Z236" s="23">
        <f>IF(AQ236="5",BJ236,0)</f>
        <v>0</v>
      </c>
      <c r="AB236" s="23">
        <f>IF(AQ236="1",BH236,0)</f>
        <v>0</v>
      </c>
      <c r="AC236" s="23">
        <f>IF(AQ236="1",BI236,0)</f>
        <v>0</v>
      </c>
      <c r="AD236" s="23">
        <f>IF(AQ236="7",BH236,0)</f>
        <v>0</v>
      </c>
      <c r="AE236" s="23">
        <f>IF(AQ236="7",BI236,0)</f>
        <v>0</v>
      </c>
      <c r="AF236" s="23">
        <f>IF(AQ236="2",BH236,0)</f>
        <v>0</v>
      </c>
      <c r="AG236" s="23">
        <f>IF(AQ236="2",BI236,0)</f>
        <v>0</v>
      </c>
      <c r="AH236" s="23">
        <f>IF(AQ236="0",BJ236,0)</f>
        <v>0</v>
      </c>
      <c r="AI236" s="17" t="s">
        <v>311</v>
      </c>
      <c r="AJ236" s="14">
        <f>IF(AN236=0,K236,0)</f>
        <v>0</v>
      </c>
      <c r="AK236" s="14">
        <f>IF(AN236=15,K236,0)</f>
        <v>0</v>
      </c>
      <c r="AL236" s="14">
        <f>IF(AN236=21,K236,0)</f>
        <v>0</v>
      </c>
      <c r="AN236" s="23">
        <v>21</v>
      </c>
      <c r="AO236" s="23">
        <f>H236*1</f>
        <v>0</v>
      </c>
      <c r="AP236" s="23">
        <f>H236*(1-1)</f>
        <v>0</v>
      </c>
      <c r="AQ236" s="25" t="s">
        <v>7</v>
      </c>
      <c r="AV236" s="23">
        <f>AW236+AX236</f>
        <v>0</v>
      </c>
      <c r="AW236" s="23">
        <f>G236*AO236</f>
        <v>0</v>
      </c>
      <c r="AX236" s="23">
        <f>G236*AP236</f>
        <v>0</v>
      </c>
      <c r="AY236" s="26" t="s">
        <v>854</v>
      </c>
      <c r="AZ236" s="26" t="s">
        <v>882</v>
      </c>
      <c r="BA236" s="17" t="s">
        <v>900</v>
      </c>
      <c r="BC236" s="23">
        <f>AW236+AX236</f>
        <v>0</v>
      </c>
      <c r="BD236" s="23">
        <f>H236/(100-BE236)*100</f>
        <v>0</v>
      </c>
      <c r="BE236" s="23">
        <v>0</v>
      </c>
      <c r="BF236" s="23">
        <f>M236</f>
        <v>0.0408</v>
      </c>
      <c r="BH236" s="14">
        <f>G236*AO236</f>
        <v>0</v>
      </c>
      <c r="BI236" s="14">
        <f>G236*AP236</f>
        <v>0</v>
      </c>
      <c r="BJ236" s="14">
        <f>G236*H236</f>
        <v>0</v>
      </c>
      <c r="BK236" s="14" t="s">
        <v>910</v>
      </c>
      <c r="BL236" s="23">
        <v>91</v>
      </c>
    </row>
    <row r="237" spans="1:64" ht="12.75">
      <c r="A237" s="32" t="s">
        <v>116</v>
      </c>
      <c r="B237" s="10" t="s">
        <v>311</v>
      </c>
      <c r="C237" s="10" t="s">
        <v>350</v>
      </c>
      <c r="D237" s="113" t="s">
        <v>533</v>
      </c>
      <c r="E237" s="128"/>
      <c r="F237" s="10" t="s">
        <v>805</v>
      </c>
      <c r="G237" s="23">
        <v>3000</v>
      </c>
      <c r="H237" s="164"/>
      <c r="I237" s="23">
        <f>G237*AO237</f>
        <v>0</v>
      </c>
      <c r="J237" s="23">
        <f>G237*AP237</f>
        <v>0</v>
      </c>
      <c r="K237" s="23">
        <f>G237*H237</f>
        <v>0</v>
      </c>
      <c r="L237" s="23">
        <v>0</v>
      </c>
      <c r="M237" s="23">
        <f>G237*L237</f>
        <v>0</v>
      </c>
      <c r="N237" s="79" t="s">
        <v>832</v>
      </c>
      <c r="O237" s="3"/>
      <c r="Z237" s="23">
        <f>IF(AQ237="5",BJ237,0)</f>
        <v>0</v>
      </c>
      <c r="AB237" s="23">
        <f>IF(AQ237="1",BH237,0)</f>
        <v>0</v>
      </c>
      <c r="AC237" s="23">
        <f>IF(AQ237="1",BI237,0)</f>
        <v>0</v>
      </c>
      <c r="AD237" s="23">
        <f>IF(AQ237="7",BH237,0)</f>
        <v>0</v>
      </c>
      <c r="AE237" s="23">
        <f>IF(AQ237="7",BI237,0)</f>
        <v>0</v>
      </c>
      <c r="AF237" s="23">
        <f>IF(AQ237="2",BH237,0)</f>
        <v>0</v>
      </c>
      <c r="AG237" s="23">
        <f>IF(AQ237="2",BI237,0)</f>
        <v>0</v>
      </c>
      <c r="AH237" s="23">
        <f>IF(AQ237="0",BJ237,0)</f>
        <v>0</v>
      </c>
      <c r="AI237" s="17" t="s">
        <v>311</v>
      </c>
      <c r="AJ237" s="13">
        <f>IF(AN237=0,K237,0)</f>
        <v>0</v>
      </c>
      <c r="AK237" s="13">
        <f>IF(AN237=15,K237,0)</f>
        <v>0</v>
      </c>
      <c r="AL237" s="13">
        <f>IF(AN237=21,K237,0)</f>
        <v>0</v>
      </c>
      <c r="AN237" s="23">
        <v>21</v>
      </c>
      <c r="AO237" s="23">
        <f>H237*0</f>
        <v>0</v>
      </c>
      <c r="AP237" s="23">
        <f>H237*(1-0)</f>
        <v>0</v>
      </c>
      <c r="AQ237" s="24" t="s">
        <v>7</v>
      </c>
      <c r="AV237" s="23">
        <f>AW237+AX237</f>
        <v>0</v>
      </c>
      <c r="AW237" s="23">
        <f>G237*AO237</f>
        <v>0</v>
      </c>
      <c r="AX237" s="23">
        <f>G237*AP237</f>
        <v>0</v>
      </c>
      <c r="AY237" s="26" t="s">
        <v>854</v>
      </c>
      <c r="AZ237" s="26" t="s">
        <v>882</v>
      </c>
      <c r="BA237" s="17" t="s">
        <v>900</v>
      </c>
      <c r="BC237" s="23">
        <f>AW237+AX237</f>
        <v>0</v>
      </c>
      <c r="BD237" s="23">
        <f>H237/(100-BE237)*100</f>
        <v>0</v>
      </c>
      <c r="BE237" s="23">
        <v>0</v>
      </c>
      <c r="BF237" s="23">
        <f>M237</f>
        <v>0</v>
      </c>
      <c r="BH237" s="13">
        <f>G237*AO237</f>
        <v>0</v>
      </c>
      <c r="BI237" s="13">
        <f>G237*AP237</f>
        <v>0</v>
      </c>
      <c r="BJ237" s="13">
        <f>G237*H237</f>
        <v>0</v>
      </c>
      <c r="BK237" s="13" t="s">
        <v>909</v>
      </c>
      <c r="BL237" s="23">
        <v>91</v>
      </c>
    </row>
    <row r="238" spans="1:15" ht="12.75">
      <c r="A238" s="3"/>
      <c r="B238" s="80"/>
      <c r="C238" s="80"/>
      <c r="D238" s="81" t="s">
        <v>635</v>
      </c>
      <c r="E238" s="81"/>
      <c r="F238" s="80"/>
      <c r="G238" s="82">
        <v>3000</v>
      </c>
      <c r="H238" s="80"/>
      <c r="I238" s="80"/>
      <c r="J238" s="80"/>
      <c r="K238" s="80"/>
      <c r="L238" s="80"/>
      <c r="M238" s="80"/>
      <c r="N238" s="20"/>
      <c r="O238" s="3"/>
    </row>
    <row r="239" spans="1:64" ht="12.75">
      <c r="A239" s="32" t="s">
        <v>117</v>
      </c>
      <c r="B239" s="10" t="s">
        <v>311</v>
      </c>
      <c r="C239" s="10" t="s">
        <v>351</v>
      </c>
      <c r="D239" s="113" t="s">
        <v>535</v>
      </c>
      <c r="E239" s="128"/>
      <c r="F239" s="10" t="s">
        <v>806</v>
      </c>
      <c r="G239" s="23">
        <v>50</v>
      </c>
      <c r="H239" s="164"/>
      <c r="I239" s="23">
        <f>G239*AO239</f>
        <v>0</v>
      </c>
      <c r="J239" s="23">
        <f>G239*AP239</f>
        <v>0</v>
      </c>
      <c r="K239" s="23">
        <f>G239*H239</f>
        <v>0</v>
      </c>
      <c r="L239" s="23">
        <v>0.066</v>
      </c>
      <c r="M239" s="23">
        <f>G239*L239</f>
        <v>3.3000000000000003</v>
      </c>
      <c r="N239" s="79" t="s">
        <v>832</v>
      </c>
      <c r="O239" s="3"/>
      <c r="Z239" s="23">
        <f>IF(AQ239="5",BJ239,0)</f>
        <v>0</v>
      </c>
      <c r="AB239" s="23">
        <f>IF(AQ239="1",BH239,0)</f>
        <v>0</v>
      </c>
      <c r="AC239" s="23">
        <f>IF(AQ239="1",BI239,0)</f>
        <v>0</v>
      </c>
      <c r="AD239" s="23">
        <f>IF(AQ239="7",BH239,0)</f>
        <v>0</v>
      </c>
      <c r="AE239" s="23">
        <f>IF(AQ239="7",BI239,0)</f>
        <v>0</v>
      </c>
      <c r="AF239" s="23">
        <f>IF(AQ239="2",BH239,0)</f>
        <v>0</v>
      </c>
      <c r="AG239" s="23">
        <f>IF(AQ239="2",BI239,0)</f>
        <v>0</v>
      </c>
      <c r="AH239" s="23">
        <f>IF(AQ239="0",BJ239,0)</f>
        <v>0</v>
      </c>
      <c r="AI239" s="17" t="s">
        <v>311</v>
      </c>
      <c r="AJ239" s="13">
        <f>IF(AN239=0,K239,0)</f>
        <v>0</v>
      </c>
      <c r="AK239" s="13">
        <f>IF(AN239=15,K239,0)</f>
        <v>0</v>
      </c>
      <c r="AL239" s="13">
        <f>IF(AN239=21,K239,0)</f>
        <v>0</v>
      </c>
      <c r="AN239" s="23">
        <v>21</v>
      </c>
      <c r="AO239" s="23">
        <f>H239*0</f>
        <v>0</v>
      </c>
      <c r="AP239" s="23">
        <f>H239*(1-0)</f>
        <v>0</v>
      </c>
      <c r="AQ239" s="24" t="s">
        <v>7</v>
      </c>
      <c r="AV239" s="23">
        <f>AW239+AX239</f>
        <v>0</v>
      </c>
      <c r="AW239" s="23">
        <f>G239*AO239</f>
        <v>0</v>
      </c>
      <c r="AX239" s="23">
        <f>G239*AP239</f>
        <v>0</v>
      </c>
      <c r="AY239" s="26" t="s">
        <v>854</v>
      </c>
      <c r="AZ239" s="26" t="s">
        <v>882</v>
      </c>
      <c r="BA239" s="17" t="s">
        <v>900</v>
      </c>
      <c r="BC239" s="23">
        <f>AW239+AX239</f>
        <v>0</v>
      </c>
      <c r="BD239" s="23">
        <f>H239/(100-BE239)*100</f>
        <v>0</v>
      </c>
      <c r="BE239" s="23">
        <v>0</v>
      </c>
      <c r="BF239" s="23">
        <f>M239</f>
        <v>3.3000000000000003</v>
      </c>
      <c r="BH239" s="13">
        <f>G239*AO239</f>
        <v>0</v>
      </c>
      <c r="BI239" s="13">
        <f>G239*AP239</f>
        <v>0</v>
      </c>
      <c r="BJ239" s="13">
        <f>G239*H239</f>
        <v>0</v>
      </c>
      <c r="BK239" s="13" t="s">
        <v>909</v>
      </c>
      <c r="BL239" s="23">
        <v>91</v>
      </c>
    </row>
    <row r="240" spans="1:64" ht="12.75">
      <c r="A240" s="32" t="s">
        <v>118</v>
      </c>
      <c r="B240" s="10" t="s">
        <v>311</v>
      </c>
      <c r="C240" s="10" t="s">
        <v>352</v>
      </c>
      <c r="D240" s="113" t="s">
        <v>536</v>
      </c>
      <c r="E240" s="128"/>
      <c r="F240" s="10" t="s">
        <v>806</v>
      </c>
      <c r="G240" s="23">
        <v>50</v>
      </c>
      <c r="H240" s="164"/>
      <c r="I240" s="23">
        <f>G240*AO240</f>
        <v>0</v>
      </c>
      <c r="J240" s="23">
        <f>G240*AP240</f>
        <v>0</v>
      </c>
      <c r="K240" s="23">
        <f>G240*H240</f>
        <v>0</v>
      </c>
      <c r="L240" s="23">
        <v>0.066</v>
      </c>
      <c r="M240" s="23">
        <f>G240*L240</f>
        <v>3.3000000000000003</v>
      </c>
      <c r="N240" s="79" t="s">
        <v>832</v>
      </c>
      <c r="O240" s="3"/>
      <c r="Z240" s="23">
        <f>IF(AQ240="5",BJ240,0)</f>
        <v>0</v>
      </c>
      <c r="AB240" s="23">
        <f>IF(AQ240="1",BH240,0)</f>
        <v>0</v>
      </c>
      <c r="AC240" s="23">
        <f>IF(AQ240="1",BI240,0)</f>
        <v>0</v>
      </c>
      <c r="AD240" s="23">
        <f>IF(AQ240="7",BH240,0)</f>
        <v>0</v>
      </c>
      <c r="AE240" s="23">
        <f>IF(AQ240="7",BI240,0)</f>
        <v>0</v>
      </c>
      <c r="AF240" s="23">
        <f>IF(AQ240="2",BH240,0)</f>
        <v>0</v>
      </c>
      <c r="AG240" s="23">
        <f>IF(AQ240="2",BI240,0)</f>
        <v>0</v>
      </c>
      <c r="AH240" s="23">
        <f>IF(AQ240="0",BJ240,0)</f>
        <v>0</v>
      </c>
      <c r="AI240" s="17" t="s">
        <v>311</v>
      </c>
      <c r="AJ240" s="13">
        <f>IF(AN240=0,K240,0)</f>
        <v>0</v>
      </c>
      <c r="AK240" s="13">
        <f>IF(AN240=15,K240,0)</f>
        <v>0</v>
      </c>
      <c r="AL240" s="13">
        <f>IF(AN240=21,K240,0)</f>
        <v>0</v>
      </c>
      <c r="AN240" s="23">
        <v>21</v>
      </c>
      <c r="AO240" s="23">
        <f>H240*0</f>
        <v>0</v>
      </c>
      <c r="AP240" s="23">
        <f>H240*(1-0)</f>
        <v>0</v>
      </c>
      <c r="AQ240" s="24" t="s">
        <v>7</v>
      </c>
      <c r="AV240" s="23">
        <f>AW240+AX240</f>
        <v>0</v>
      </c>
      <c r="AW240" s="23">
        <f>G240*AO240</f>
        <v>0</v>
      </c>
      <c r="AX240" s="23">
        <f>G240*AP240</f>
        <v>0</v>
      </c>
      <c r="AY240" s="26" t="s">
        <v>854</v>
      </c>
      <c r="AZ240" s="26" t="s">
        <v>882</v>
      </c>
      <c r="BA240" s="17" t="s">
        <v>900</v>
      </c>
      <c r="BC240" s="23">
        <f>AW240+AX240</f>
        <v>0</v>
      </c>
      <c r="BD240" s="23">
        <f>H240/(100-BE240)*100</f>
        <v>0</v>
      </c>
      <c r="BE240" s="23">
        <v>0</v>
      </c>
      <c r="BF240" s="23">
        <f>M240</f>
        <v>3.3000000000000003</v>
      </c>
      <c r="BH240" s="13">
        <f>G240*AO240</f>
        <v>0</v>
      </c>
      <c r="BI240" s="13">
        <f>G240*AP240</f>
        <v>0</v>
      </c>
      <c r="BJ240" s="13">
        <f>G240*H240</f>
        <v>0</v>
      </c>
      <c r="BK240" s="13" t="s">
        <v>909</v>
      </c>
      <c r="BL240" s="23">
        <v>91</v>
      </c>
    </row>
    <row r="241" spans="1:64" ht="12.75">
      <c r="A241" s="32" t="s">
        <v>119</v>
      </c>
      <c r="B241" s="10" t="s">
        <v>311</v>
      </c>
      <c r="C241" s="10" t="s">
        <v>353</v>
      </c>
      <c r="D241" s="113" t="s">
        <v>537</v>
      </c>
      <c r="E241" s="128"/>
      <c r="F241" s="10" t="s">
        <v>802</v>
      </c>
      <c r="G241" s="23">
        <v>55</v>
      </c>
      <c r="H241" s="164"/>
      <c r="I241" s="23">
        <f>G241*AO241</f>
        <v>0</v>
      </c>
      <c r="J241" s="23">
        <f>G241*AP241</f>
        <v>0</v>
      </c>
      <c r="K241" s="23">
        <f>G241*H241</f>
        <v>0</v>
      </c>
      <c r="L241" s="23">
        <v>0</v>
      </c>
      <c r="M241" s="23">
        <f>G241*L241</f>
        <v>0</v>
      </c>
      <c r="N241" s="79" t="s">
        <v>832</v>
      </c>
      <c r="O241" s="3"/>
      <c r="Z241" s="23">
        <f>IF(AQ241="5",BJ241,0)</f>
        <v>0</v>
      </c>
      <c r="AB241" s="23">
        <f>IF(AQ241="1",BH241,0)</f>
        <v>0</v>
      </c>
      <c r="AC241" s="23">
        <f>IF(AQ241="1",BI241,0)</f>
        <v>0</v>
      </c>
      <c r="AD241" s="23">
        <f>IF(AQ241="7",BH241,0)</f>
        <v>0</v>
      </c>
      <c r="AE241" s="23">
        <f>IF(AQ241="7",BI241,0)</f>
        <v>0</v>
      </c>
      <c r="AF241" s="23">
        <f>IF(AQ241="2",BH241,0)</f>
        <v>0</v>
      </c>
      <c r="AG241" s="23">
        <f>IF(AQ241="2",BI241,0)</f>
        <v>0</v>
      </c>
      <c r="AH241" s="23">
        <f>IF(AQ241="0",BJ241,0)</f>
        <v>0</v>
      </c>
      <c r="AI241" s="17" t="s">
        <v>311</v>
      </c>
      <c r="AJ241" s="13">
        <f>IF(AN241=0,K241,0)</f>
        <v>0</v>
      </c>
      <c r="AK241" s="13">
        <f>IF(AN241=15,K241,0)</f>
        <v>0</v>
      </c>
      <c r="AL241" s="13">
        <f>IF(AN241=21,K241,0)</f>
        <v>0</v>
      </c>
      <c r="AN241" s="23">
        <v>21</v>
      </c>
      <c r="AO241" s="23">
        <f>H241*0</f>
        <v>0</v>
      </c>
      <c r="AP241" s="23">
        <f>H241*(1-0)</f>
        <v>0</v>
      </c>
      <c r="AQ241" s="24" t="s">
        <v>7</v>
      </c>
      <c r="AV241" s="23">
        <f>AW241+AX241</f>
        <v>0</v>
      </c>
      <c r="AW241" s="23">
        <f>G241*AO241</f>
        <v>0</v>
      </c>
      <c r="AX241" s="23">
        <f>G241*AP241</f>
        <v>0</v>
      </c>
      <c r="AY241" s="26" t="s">
        <v>854</v>
      </c>
      <c r="AZ241" s="26" t="s">
        <v>882</v>
      </c>
      <c r="BA241" s="17" t="s">
        <v>900</v>
      </c>
      <c r="BC241" s="23">
        <f>AW241+AX241</f>
        <v>0</v>
      </c>
      <c r="BD241" s="23">
        <f>H241/(100-BE241)*100</f>
        <v>0</v>
      </c>
      <c r="BE241" s="23">
        <v>0</v>
      </c>
      <c r="BF241" s="23">
        <f>M241</f>
        <v>0</v>
      </c>
      <c r="BH241" s="13">
        <f>G241*AO241</f>
        <v>0</v>
      </c>
      <c r="BI241" s="13">
        <f>G241*AP241</f>
        <v>0</v>
      </c>
      <c r="BJ241" s="13">
        <f>G241*H241</f>
        <v>0</v>
      </c>
      <c r="BK241" s="13" t="s">
        <v>909</v>
      </c>
      <c r="BL241" s="23">
        <v>91</v>
      </c>
    </row>
    <row r="242" spans="1:47" ht="12.75">
      <c r="A242" s="73"/>
      <c r="B242" s="74" t="s">
        <v>311</v>
      </c>
      <c r="C242" s="74" t="s">
        <v>102</v>
      </c>
      <c r="D242" s="126" t="s">
        <v>636</v>
      </c>
      <c r="E242" s="127"/>
      <c r="F242" s="75" t="s">
        <v>6</v>
      </c>
      <c r="G242" s="75" t="s">
        <v>6</v>
      </c>
      <c r="H242" s="75"/>
      <c r="I242" s="76">
        <f>SUM(I243:I243)</f>
        <v>0</v>
      </c>
      <c r="J242" s="76">
        <f>SUM(J243:J243)</f>
        <v>0</v>
      </c>
      <c r="K242" s="76">
        <f>SUM(K243:K243)</f>
        <v>0</v>
      </c>
      <c r="L242" s="77"/>
      <c r="M242" s="76">
        <f>SUM(M243:M243)</f>
        <v>0.322</v>
      </c>
      <c r="N242" s="78"/>
      <c r="O242" s="3"/>
      <c r="AI242" s="17" t="s">
        <v>311</v>
      </c>
      <c r="AS242" s="28">
        <f>SUM(AJ243:AJ243)</f>
        <v>0</v>
      </c>
      <c r="AT242" s="28">
        <f>SUM(AK243:AK243)</f>
        <v>0</v>
      </c>
      <c r="AU242" s="28">
        <f>SUM(AL243:AL243)</f>
        <v>0</v>
      </c>
    </row>
    <row r="243" spans="1:64" ht="12.75">
      <c r="A243" s="32" t="s">
        <v>120</v>
      </c>
      <c r="B243" s="10" t="s">
        <v>311</v>
      </c>
      <c r="C243" s="10" t="s">
        <v>412</v>
      </c>
      <c r="D243" s="113" t="s">
        <v>637</v>
      </c>
      <c r="E243" s="128"/>
      <c r="F243" s="10" t="s">
        <v>802</v>
      </c>
      <c r="G243" s="23">
        <v>9.2</v>
      </c>
      <c r="H243" s="164"/>
      <c r="I243" s="23">
        <f>G243*AO243</f>
        <v>0</v>
      </c>
      <c r="J243" s="23">
        <f>G243*AP243</f>
        <v>0</v>
      </c>
      <c r="K243" s="23">
        <f>G243*H243</f>
        <v>0</v>
      </c>
      <c r="L243" s="23">
        <v>0.035</v>
      </c>
      <c r="M243" s="23">
        <f>G243*L243</f>
        <v>0.322</v>
      </c>
      <c r="N243" s="79" t="s">
        <v>832</v>
      </c>
      <c r="O243" s="3"/>
      <c r="Z243" s="23">
        <f>IF(AQ243="5",BJ243,0)</f>
        <v>0</v>
      </c>
      <c r="AB243" s="23">
        <f>IF(AQ243="1",BH243,0)</f>
        <v>0</v>
      </c>
      <c r="AC243" s="23">
        <f>IF(AQ243="1",BI243,0)</f>
        <v>0</v>
      </c>
      <c r="AD243" s="23">
        <f>IF(AQ243="7",BH243,0)</f>
        <v>0</v>
      </c>
      <c r="AE243" s="23">
        <f>IF(AQ243="7",BI243,0)</f>
        <v>0</v>
      </c>
      <c r="AF243" s="23">
        <f>IF(AQ243="2",BH243,0)</f>
        <v>0</v>
      </c>
      <c r="AG243" s="23">
        <f>IF(AQ243="2",BI243,0)</f>
        <v>0</v>
      </c>
      <c r="AH243" s="23">
        <f>IF(AQ243="0",BJ243,0)</f>
        <v>0</v>
      </c>
      <c r="AI243" s="17" t="s">
        <v>311</v>
      </c>
      <c r="AJ243" s="13">
        <f>IF(AN243=0,K243,0)</f>
        <v>0</v>
      </c>
      <c r="AK243" s="13">
        <f>IF(AN243=15,K243,0)</f>
        <v>0</v>
      </c>
      <c r="AL243" s="13">
        <f>IF(AN243=21,K243,0)</f>
        <v>0</v>
      </c>
      <c r="AN243" s="23">
        <v>21</v>
      </c>
      <c r="AO243" s="23">
        <f>H243*0.143973799126638</f>
        <v>0</v>
      </c>
      <c r="AP243" s="23">
        <f>H243*(1-0.143973799126638)</f>
        <v>0</v>
      </c>
      <c r="AQ243" s="24" t="s">
        <v>7</v>
      </c>
      <c r="AV243" s="23">
        <f>AW243+AX243</f>
        <v>0</v>
      </c>
      <c r="AW243" s="23">
        <f>G243*AO243</f>
        <v>0</v>
      </c>
      <c r="AX243" s="23">
        <f>G243*AP243</f>
        <v>0</v>
      </c>
      <c r="AY243" s="26" t="s">
        <v>866</v>
      </c>
      <c r="AZ243" s="26" t="s">
        <v>882</v>
      </c>
      <c r="BA243" s="17" t="s">
        <v>900</v>
      </c>
      <c r="BC243" s="23">
        <f>AW243+AX243</f>
        <v>0</v>
      </c>
      <c r="BD243" s="23">
        <f>H243/(100-BE243)*100</f>
        <v>0</v>
      </c>
      <c r="BE243" s="23">
        <v>0</v>
      </c>
      <c r="BF243" s="23">
        <f>M243</f>
        <v>0.322</v>
      </c>
      <c r="BH243" s="13">
        <f>G243*AO243</f>
        <v>0</v>
      </c>
      <c r="BI243" s="13">
        <f>G243*AP243</f>
        <v>0</v>
      </c>
      <c r="BJ243" s="13">
        <f>G243*H243</f>
        <v>0</v>
      </c>
      <c r="BK243" s="13" t="s">
        <v>909</v>
      </c>
      <c r="BL243" s="23">
        <v>96</v>
      </c>
    </row>
    <row r="244" spans="1:47" ht="12.75">
      <c r="A244" s="73"/>
      <c r="B244" s="74" t="s">
        <v>311</v>
      </c>
      <c r="C244" s="74" t="s">
        <v>62</v>
      </c>
      <c r="D244" s="126" t="s">
        <v>551</v>
      </c>
      <c r="E244" s="127"/>
      <c r="F244" s="75" t="s">
        <v>6</v>
      </c>
      <c r="G244" s="75" t="s">
        <v>6</v>
      </c>
      <c r="H244" s="75"/>
      <c r="I244" s="76">
        <f>SUM(I245:I248)</f>
        <v>0</v>
      </c>
      <c r="J244" s="76">
        <f>SUM(J245:J248)</f>
        <v>0</v>
      </c>
      <c r="K244" s="76">
        <f>SUM(K245:K248)</f>
        <v>0</v>
      </c>
      <c r="L244" s="77"/>
      <c r="M244" s="76">
        <f>SUM(M245:M248)</f>
        <v>634.6442025</v>
      </c>
      <c r="N244" s="78"/>
      <c r="O244" s="3"/>
      <c r="AI244" s="17" t="s">
        <v>311</v>
      </c>
      <c r="AS244" s="28">
        <f>SUM(AJ245:AJ248)</f>
        <v>0</v>
      </c>
      <c r="AT244" s="28">
        <f>SUM(AK245:AK248)</f>
        <v>0</v>
      </c>
      <c r="AU244" s="28">
        <f>SUM(AL245:AL248)</f>
        <v>0</v>
      </c>
    </row>
    <row r="245" spans="1:64" ht="12.75">
      <c r="A245" s="32" t="s">
        <v>121</v>
      </c>
      <c r="B245" s="10" t="s">
        <v>311</v>
      </c>
      <c r="C245" s="10" t="s">
        <v>413</v>
      </c>
      <c r="D245" s="113" t="s">
        <v>638</v>
      </c>
      <c r="E245" s="128"/>
      <c r="F245" s="10" t="s">
        <v>801</v>
      </c>
      <c r="G245" s="23">
        <v>1314.72</v>
      </c>
      <c r="H245" s="164"/>
      <c r="I245" s="23">
        <f>G245*AO245</f>
        <v>0</v>
      </c>
      <c r="J245" s="23">
        <f>G245*AP245</f>
        <v>0</v>
      </c>
      <c r="K245" s="23">
        <f>G245*H245</f>
        <v>0</v>
      </c>
      <c r="L245" s="23">
        <v>0.33075</v>
      </c>
      <c r="M245" s="23">
        <f>G245*L245</f>
        <v>434.84364</v>
      </c>
      <c r="N245" s="79" t="s">
        <v>832</v>
      </c>
      <c r="O245" s="3"/>
      <c r="Z245" s="23">
        <f>IF(AQ245="5",BJ245,0)</f>
        <v>0</v>
      </c>
      <c r="AB245" s="23">
        <f>IF(AQ245="1",BH245,0)</f>
        <v>0</v>
      </c>
      <c r="AC245" s="23">
        <f>IF(AQ245="1",BI245,0)</f>
        <v>0</v>
      </c>
      <c r="AD245" s="23">
        <f>IF(AQ245="7",BH245,0)</f>
        <v>0</v>
      </c>
      <c r="AE245" s="23">
        <f>IF(AQ245="7",BI245,0)</f>
        <v>0</v>
      </c>
      <c r="AF245" s="23">
        <f>IF(AQ245="2",BH245,0)</f>
        <v>0</v>
      </c>
      <c r="AG245" s="23">
        <f>IF(AQ245="2",BI245,0)</f>
        <v>0</v>
      </c>
      <c r="AH245" s="23">
        <f>IF(AQ245="0",BJ245,0)</f>
        <v>0</v>
      </c>
      <c r="AI245" s="17" t="s">
        <v>311</v>
      </c>
      <c r="AJ245" s="13">
        <f>IF(AN245=0,K245,0)</f>
        <v>0</v>
      </c>
      <c r="AK245" s="13">
        <f>IF(AN245=15,K245,0)</f>
        <v>0</v>
      </c>
      <c r="AL245" s="13">
        <f>IF(AN245=21,K245,0)</f>
        <v>0</v>
      </c>
      <c r="AN245" s="23">
        <v>21</v>
      </c>
      <c r="AO245" s="23">
        <f>H245*0.854846011228175</f>
        <v>0</v>
      </c>
      <c r="AP245" s="23">
        <f>H245*(1-0.854846011228175)</f>
        <v>0</v>
      </c>
      <c r="AQ245" s="24" t="s">
        <v>7</v>
      </c>
      <c r="AV245" s="23">
        <f>AW245+AX245</f>
        <v>0</v>
      </c>
      <c r="AW245" s="23">
        <f>G245*AO245</f>
        <v>0</v>
      </c>
      <c r="AX245" s="23">
        <f>G245*AP245</f>
        <v>0</v>
      </c>
      <c r="AY245" s="26" t="s">
        <v>856</v>
      </c>
      <c r="AZ245" s="26" t="s">
        <v>883</v>
      </c>
      <c r="BA245" s="17" t="s">
        <v>900</v>
      </c>
      <c r="BC245" s="23">
        <f>AW245+AX245</f>
        <v>0</v>
      </c>
      <c r="BD245" s="23">
        <f>H245/(100-BE245)*100</f>
        <v>0</v>
      </c>
      <c r="BE245" s="23">
        <v>0</v>
      </c>
      <c r="BF245" s="23">
        <f>M245</f>
        <v>434.84364</v>
      </c>
      <c r="BH245" s="13">
        <f>G245*AO245</f>
        <v>0</v>
      </c>
      <c r="BI245" s="13">
        <f>G245*AP245</f>
        <v>0</v>
      </c>
      <c r="BJ245" s="13">
        <f>G245*H245</f>
        <v>0</v>
      </c>
      <c r="BK245" s="13" t="s">
        <v>909</v>
      </c>
      <c r="BL245" s="23">
        <v>56</v>
      </c>
    </row>
    <row r="246" spans="1:15" ht="12.75">
      <c r="A246" s="3"/>
      <c r="B246" s="80"/>
      <c r="C246" s="80"/>
      <c r="D246" s="81" t="s">
        <v>639</v>
      </c>
      <c r="E246" s="81" t="s">
        <v>783</v>
      </c>
      <c r="F246" s="80"/>
      <c r="G246" s="82">
        <v>1259.49</v>
      </c>
      <c r="H246" s="80"/>
      <c r="I246" s="80"/>
      <c r="J246" s="80"/>
      <c r="K246" s="80"/>
      <c r="L246" s="80"/>
      <c r="M246" s="80"/>
      <c r="N246" s="20"/>
      <c r="O246" s="3"/>
    </row>
    <row r="247" spans="1:15" ht="12.75">
      <c r="A247" s="3"/>
      <c r="B247" s="80"/>
      <c r="C247" s="80"/>
      <c r="D247" s="81" t="s">
        <v>640</v>
      </c>
      <c r="E247" s="81" t="s">
        <v>788</v>
      </c>
      <c r="F247" s="80"/>
      <c r="G247" s="82">
        <v>55.23</v>
      </c>
      <c r="H247" s="80"/>
      <c r="I247" s="80"/>
      <c r="J247" s="80"/>
      <c r="K247" s="80"/>
      <c r="L247" s="80"/>
      <c r="M247" s="80"/>
      <c r="N247" s="20"/>
      <c r="O247" s="3"/>
    </row>
    <row r="248" spans="1:64" ht="12.75">
      <c r="A248" s="32" t="s">
        <v>122</v>
      </c>
      <c r="B248" s="10" t="s">
        <v>311</v>
      </c>
      <c r="C248" s="10" t="s">
        <v>414</v>
      </c>
      <c r="D248" s="113" t="s">
        <v>641</v>
      </c>
      <c r="E248" s="128"/>
      <c r="F248" s="10" t="s">
        <v>801</v>
      </c>
      <c r="G248" s="23">
        <v>362.45</v>
      </c>
      <c r="H248" s="164"/>
      <c r="I248" s="23">
        <f>G248*AO248</f>
        <v>0</v>
      </c>
      <c r="J248" s="23">
        <f>G248*AP248</f>
        <v>0</v>
      </c>
      <c r="K248" s="23">
        <f>G248*H248</f>
        <v>0</v>
      </c>
      <c r="L248" s="23">
        <v>0.55125</v>
      </c>
      <c r="M248" s="23">
        <f>G248*L248</f>
        <v>199.8005625</v>
      </c>
      <c r="N248" s="79" t="s">
        <v>832</v>
      </c>
      <c r="O248" s="3"/>
      <c r="Z248" s="23">
        <f>IF(AQ248="5",BJ248,0)</f>
        <v>0</v>
      </c>
      <c r="AB248" s="23">
        <f>IF(AQ248="1",BH248,0)</f>
        <v>0</v>
      </c>
      <c r="AC248" s="23">
        <f>IF(AQ248="1",BI248,0)</f>
        <v>0</v>
      </c>
      <c r="AD248" s="23">
        <f>IF(AQ248="7",BH248,0)</f>
        <v>0</v>
      </c>
      <c r="AE248" s="23">
        <f>IF(AQ248="7",BI248,0)</f>
        <v>0</v>
      </c>
      <c r="AF248" s="23">
        <f>IF(AQ248="2",BH248,0)</f>
        <v>0</v>
      </c>
      <c r="AG248" s="23">
        <f>IF(AQ248="2",BI248,0)</f>
        <v>0</v>
      </c>
      <c r="AH248" s="23">
        <f>IF(AQ248="0",BJ248,0)</f>
        <v>0</v>
      </c>
      <c r="AI248" s="17" t="s">
        <v>311</v>
      </c>
      <c r="AJ248" s="13">
        <f>IF(AN248=0,K248,0)</f>
        <v>0</v>
      </c>
      <c r="AK248" s="13">
        <f>IF(AN248=15,K248,0)</f>
        <v>0</v>
      </c>
      <c r="AL248" s="13">
        <f>IF(AN248=21,K248,0)</f>
        <v>0</v>
      </c>
      <c r="AN248" s="23">
        <v>21</v>
      </c>
      <c r="AO248" s="23">
        <f>H248*0.875520865968876</f>
        <v>0</v>
      </c>
      <c r="AP248" s="23">
        <f>H248*(1-0.875520865968876)</f>
        <v>0</v>
      </c>
      <c r="AQ248" s="24" t="s">
        <v>7</v>
      </c>
      <c r="AV248" s="23">
        <f>AW248+AX248</f>
        <v>0</v>
      </c>
      <c r="AW248" s="23">
        <f>G248*AO248</f>
        <v>0</v>
      </c>
      <c r="AX248" s="23">
        <f>G248*AP248</f>
        <v>0</v>
      </c>
      <c r="AY248" s="26" t="s">
        <v>856</v>
      </c>
      <c r="AZ248" s="26" t="s">
        <v>883</v>
      </c>
      <c r="BA248" s="17" t="s">
        <v>900</v>
      </c>
      <c r="BC248" s="23">
        <f>AW248+AX248</f>
        <v>0</v>
      </c>
      <c r="BD248" s="23">
        <f>H248/(100-BE248)*100</f>
        <v>0</v>
      </c>
      <c r="BE248" s="23">
        <v>0</v>
      </c>
      <c r="BF248" s="23">
        <f>M248</f>
        <v>199.8005625</v>
      </c>
      <c r="BH248" s="13">
        <f>G248*AO248</f>
        <v>0</v>
      </c>
      <c r="BI248" s="13">
        <f>G248*AP248</f>
        <v>0</v>
      </c>
      <c r="BJ248" s="13">
        <f>G248*H248</f>
        <v>0</v>
      </c>
      <c r="BK248" s="13" t="s">
        <v>909</v>
      </c>
      <c r="BL248" s="23">
        <v>56</v>
      </c>
    </row>
    <row r="249" spans="1:15" ht="12.75">
      <c r="A249" s="3"/>
      <c r="B249" s="80"/>
      <c r="C249" s="80"/>
      <c r="D249" s="81" t="s">
        <v>642</v>
      </c>
      <c r="E249" s="81" t="s">
        <v>784</v>
      </c>
      <c r="F249" s="80"/>
      <c r="G249" s="82">
        <v>309.35</v>
      </c>
      <c r="H249" s="80"/>
      <c r="I249" s="80"/>
      <c r="J249" s="80"/>
      <c r="K249" s="80"/>
      <c r="L249" s="80"/>
      <c r="M249" s="80"/>
      <c r="N249" s="20"/>
      <c r="O249" s="3"/>
    </row>
    <row r="250" spans="1:15" ht="12.75">
      <c r="A250" s="3"/>
      <c r="B250" s="80"/>
      <c r="C250" s="80"/>
      <c r="D250" s="81" t="s">
        <v>643</v>
      </c>
      <c r="E250" s="81" t="s">
        <v>789</v>
      </c>
      <c r="F250" s="80"/>
      <c r="G250" s="82">
        <v>53.1</v>
      </c>
      <c r="H250" s="80"/>
      <c r="I250" s="80"/>
      <c r="J250" s="80"/>
      <c r="K250" s="80"/>
      <c r="L250" s="80"/>
      <c r="M250" s="80"/>
      <c r="N250" s="20"/>
      <c r="O250" s="3"/>
    </row>
    <row r="251" spans="1:47" ht="12.75">
      <c r="A251" s="73"/>
      <c r="B251" s="74" t="s">
        <v>311</v>
      </c>
      <c r="C251" s="74" t="s">
        <v>65</v>
      </c>
      <c r="D251" s="126" t="s">
        <v>644</v>
      </c>
      <c r="E251" s="127"/>
      <c r="F251" s="75" t="s">
        <v>6</v>
      </c>
      <c r="G251" s="75" t="s">
        <v>6</v>
      </c>
      <c r="H251" s="75"/>
      <c r="I251" s="76">
        <f>SUM(I252:I266)</f>
        <v>0</v>
      </c>
      <c r="J251" s="76">
        <f>SUM(J252:J266)</f>
        <v>0</v>
      </c>
      <c r="K251" s="76">
        <f>SUM(K252:K266)</f>
        <v>0</v>
      </c>
      <c r="L251" s="77"/>
      <c r="M251" s="76">
        <f>SUM(M252:M266)</f>
        <v>188.724063</v>
      </c>
      <c r="N251" s="78"/>
      <c r="O251" s="3"/>
      <c r="AI251" s="17" t="s">
        <v>311</v>
      </c>
      <c r="AS251" s="28">
        <f>SUM(AJ252:AJ266)</f>
        <v>0</v>
      </c>
      <c r="AT251" s="28">
        <f>SUM(AK252:AK266)</f>
        <v>0</v>
      </c>
      <c r="AU251" s="28">
        <f>SUM(AL252:AL266)</f>
        <v>0</v>
      </c>
    </row>
    <row r="252" spans="1:64" ht="12.75">
      <c r="A252" s="32" t="s">
        <v>123</v>
      </c>
      <c r="B252" s="10" t="s">
        <v>311</v>
      </c>
      <c r="C252" s="10" t="s">
        <v>415</v>
      </c>
      <c r="D252" s="113" t="s">
        <v>645</v>
      </c>
      <c r="E252" s="128"/>
      <c r="F252" s="10" t="s">
        <v>801</v>
      </c>
      <c r="G252" s="23">
        <v>362.45</v>
      </c>
      <c r="H252" s="164"/>
      <c r="I252" s="23">
        <f>G252*AO252</f>
        <v>0</v>
      </c>
      <c r="J252" s="23">
        <f>G252*AP252</f>
        <v>0</v>
      </c>
      <c r="K252" s="23">
        <f>G252*H252</f>
        <v>0</v>
      </c>
      <c r="L252" s="23">
        <v>0.0739</v>
      </c>
      <c r="M252" s="23">
        <f>G252*L252</f>
        <v>26.785054999999996</v>
      </c>
      <c r="N252" s="79" t="s">
        <v>832</v>
      </c>
      <c r="O252" s="3"/>
      <c r="Z252" s="23">
        <f>IF(AQ252="5",BJ252,0)</f>
        <v>0</v>
      </c>
      <c r="AB252" s="23">
        <f>IF(AQ252="1",BH252,0)</f>
        <v>0</v>
      </c>
      <c r="AC252" s="23">
        <f>IF(AQ252="1",BI252,0)</f>
        <v>0</v>
      </c>
      <c r="AD252" s="23">
        <f>IF(AQ252="7",BH252,0)</f>
        <v>0</v>
      </c>
      <c r="AE252" s="23">
        <f>IF(AQ252="7",BI252,0)</f>
        <v>0</v>
      </c>
      <c r="AF252" s="23">
        <f>IF(AQ252="2",BH252,0)</f>
        <v>0</v>
      </c>
      <c r="AG252" s="23">
        <f>IF(AQ252="2",BI252,0)</f>
        <v>0</v>
      </c>
      <c r="AH252" s="23">
        <f>IF(AQ252="0",BJ252,0)</f>
        <v>0</v>
      </c>
      <c r="AI252" s="17" t="s">
        <v>311</v>
      </c>
      <c r="AJ252" s="13">
        <f>IF(AN252=0,K252,0)</f>
        <v>0</v>
      </c>
      <c r="AK252" s="13">
        <f>IF(AN252=15,K252,0)</f>
        <v>0</v>
      </c>
      <c r="AL252" s="13">
        <f>IF(AN252=21,K252,0)</f>
        <v>0</v>
      </c>
      <c r="AN252" s="23">
        <v>21</v>
      </c>
      <c r="AO252" s="23">
        <f>H252*0.143837330841415</f>
        <v>0</v>
      </c>
      <c r="AP252" s="23">
        <f>H252*(1-0.143837330841415)</f>
        <v>0</v>
      </c>
      <c r="AQ252" s="24" t="s">
        <v>7</v>
      </c>
      <c r="AV252" s="23">
        <f>AW252+AX252</f>
        <v>0</v>
      </c>
      <c r="AW252" s="23">
        <f>G252*AO252</f>
        <v>0</v>
      </c>
      <c r="AX252" s="23">
        <f>G252*AP252</f>
        <v>0</v>
      </c>
      <c r="AY252" s="26" t="s">
        <v>867</v>
      </c>
      <c r="AZ252" s="26" t="s">
        <v>883</v>
      </c>
      <c r="BA252" s="17" t="s">
        <v>900</v>
      </c>
      <c r="BC252" s="23">
        <f>AW252+AX252</f>
        <v>0</v>
      </c>
      <c r="BD252" s="23">
        <f>H252/(100-BE252)*100</f>
        <v>0</v>
      </c>
      <c r="BE252" s="23">
        <v>0</v>
      </c>
      <c r="BF252" s="23">
        <f>M252</f>
        <v>26.785054999999996</v>
      </c>
      <c r="BH252" s="13">
        <f>G252*AO252</f>
        <v>0</v>
      </c>
      <c r="BI252" s="13">
        <f>G252*AP252</f>
        <v>0</v>
      </c>
      <c r="BJ252" s="13">
        <f>G252*H252</f>
        <v>0</v>
      </c>
      <c r="BK252" s="13" t="s">
        <v>909</v>
      </c>
      <c r="BL252" s="23">
        <v>59</v>
      </c>
    </row>
    <row r="253" spans="1:15" ht="12.75">
      <c r="A253" s="3"/>
      <c r="B253" s="80"/>
      <c r="C253" s="80"/>
      <c r="D253" s="81" t="s">
        <v>642</v>
      </c>
      <c r="E253" s="81" t="s">
        <v>784</v>
      </c>
      <c r="F253" s="80"/>
      <c r="G253" s="82">
        <v>309.35</v>
      </c>
      <c r="H253" s="165"/>
      <c r="I253" s="80"/>
      <c r="J253" s="80"/>
      <c r="K253" s="80"/>
      <c r="L253" s="80"/>
      <c r="M253" s="80"/>
      <c r="N253" s="20"/>
      <c r="O253" s="3"/>
    </row>
    <row r="254" spans="1:15" ht="12.75">
      <c r="A254" s="3"/>
      <c r="B254" s="80"/>
      <c r="C254" s="80"/>
      <c r="D254" s="81" t="s">
        <v>643</v>
      </c>
      <c r="E254" s="81" t="s">
        <v>789</v>
      </c>
      <c r="F254" s="80"/>
      <c r="G254" s="82">
        <v>53.1</v>
      </c>
      <c r="H254" s="80"/>
      <c r="I254" s="80"/>
      <c r="J254" s="80"/>
      <c r="K254" s="80"/>
      <c r="L254" s="80"/>
      <c r="M254" s="80"/>
      <c r="N254" s="20"/>
      <c r="O254" s="3"/>
    </row>
    <row r="255" spans="1:64" ht="12.75">
      <c r="A255" s="32" t="s">
        <v>124</v>
      </c>
      <c r="B255" s="10" t="s">
        <v>311</v>
      </c>
      <c r="C255" s="10" t="s">
        <v>416</v>
      </c>
      <c r="D255" s="113" t="s">
        <v>646</v>
      </c>
      <c r="E255" s="130"/>
      <c r="F255" s="10" t="s">
        <v>801</v>
      </c>
      <c r="G255" s="23">
        <v>53.1</v>
      </c>
      <c r="H255" s="164"/>
      <c r="I255" s="23">
        <f>G255*AO255</f>
        <v>0</v>
      </c>
      <c r="J255" s="23">
        <f>G255*AP255</f>
        <v>0</v>
      </c>
      <c r="K255" s="23">
        <f>G255*H255</f>
        <v>0</v>
      </c>
      <c r="L255" s="23">
        <v>0.176</v>
      </c>
      <c r="M255" s="23">
        <f>G255*L255</f>
        <v>9.3456</v>
      </c>
      <c r="N255" s="79" t="s">
        <v>832</v>
      </c>
      <c r="O255" s="3"/>
      <c r="Z255" s="23">
        <f>IF(AQ255="5",BJ255,0)</f>
        <v>0</v>
      </c>
      <c r="AB255" s="23">
        <f>IF(AQ255="1",BH255,0)</f>
        <v>0</v>
      </c>
      <c r="AC255" s="23">
        <f>IF(AQ255="1",BI255,0)</f>
        <v>0</v>
      </c>
      <c r="AD255" s="23">
        <f>IF(AQ255="7",BH255,0)</f>
        <v>0</v>
      </c>
      <c r="AE255" s="23">
        <f>IF(AQ255="7",BI255,0)</f>
        <v>0</v>
      </c>
      <c r="AF255" s="23">
        <f>IF(AQ255="2",BH255,0)</f>
        <v>0</v>
      </c>
      <c r="AG255" s="23">
        <f>IF(AQ255="2",BI255,0)</f>
        <v>0</v>
      </c>
      <c r="AH255" s="23">
        <f>IF(AQ255="0",BJ255,0)</f>
        <v>0</v>
      </c>
      <c r="AI255" s="17" t="s">
        <v>311</v>
      </c>
      <c r="AJ255" s="14">
        <f>IF(AN255=0,K255,0)</f>
        <v>0</v>
      </c>
      <c r="AK255" s="14">
        <f>IF(AN255=15,K255,0)</f>
        <v>0</v>
      </c>
      <c r="AL255" s="14">
        <f>IF(AN255=21,K255,0)</f>
        <v>0</v>
      </c>
      <c r="AN255" s="23">
        <v>21</v>
      </c>
      <c r="AO255" s="23">
        <f>H255*1</f>
        <v>0</v>
      </c>
      <c r="AP255" s="23">
        <f>H255*(1-1)</f>
        <v>0</v>
      </c>
      <c r="AQ255" s="25" t="s">
        <v>7</v>
      </c>
      <c r="AV255" s="23">
        <f>AW255+AX255</f>
        <v>0</v>
      </c>
      <c r="AW255" s="23">
        <f>G255*AO255</f>
        <v>0</v>
      </c>
      <c r="AX255" s="23">
        <f>G255*AP255</f>
        <v>0</v>
      </c>
      <c r="AY255" s="26" t="s">
        <v>867</v>
      </c>
      <c r="AZ255" s="26" t="s">
        <v>883</v>
      </c>
      <c r="BA255" s="17" t="s">
        <v>900</v>
      </c>
      <c r="BC255" s="23">
        <f>AW255+AX255</f>
        <v>0</v>
      </c>
      <c r="BD255" s="23">
        <f>H255/(100-BE255)*100</f>
        <v>0</v>
      </c>
      <c r="BE255" s="23">
        <v>0</v>
      </c>
      <c r="BF255" s="23">
        <f>M255</f>
        <v>9.3456</v>
      </c>
      <c r="BH255" s="14">
        <f>G255*AO255</f>
        <v>0</v>
      </c>
      <c r="BI255" s="14">
        <f>G255*AP255</f>
        <v>0</v>
      </c>
      <c r="BJ255" s="14">
        <f>G255*H255</f>
        <v>0</v>
      </c>
      <c r="BK255" s="14" t="s">
        <v>910</v>
      </c>
      <c r="BL255" s="23">
        <v>59</v>
      </c>
    </row>
    <row r="256" spans="1:15" ht="12.75">
      <c r="A256" s="3"/>
      <c r="B256" s="80"/>
      <c r="C256" s="80"/>
      <c r="D256" s="81" t="s">
        <v>643</v>
      </c>
      <c r="E256" s="81" t="s">
        <v>789</v>
      </c>
      <c r="F256" s="80"/>
      <c r="G256" s="82">
        <v>53.1</v>
      </c>
      <c r="H256" s="80"/>
      <c r="I256" s="80"/>
      <c r="J256" s="80"/>
      <c r="K256" s="80"/>
      <c r="L256" s="80"/>
      <c r="M256" s="80"/>
      <c r="N256" s="20"/>
      <c r="O256" s="3"/>
    </row>
    <row r="257" spans="1:64" ht="12.75">
      <c r="A257" s="32" t="s">
        <v>125</v>
      </c>
      <c r="B257" s="10" t="s">
        <v>311</v>
      </c>
      <c r="C257" s="10" t="s">
        <v>417</v>
      </c>
      <c r="D257" s="113" t="s">
        <v>647</v>
      </c>
      <c r="E257" s="130"/>
      <c r="F257" s="10" t="s">
        <v>801</v>
      </c>
      <c r="G257" s="23">
        <v>309.35</v>
      </c>
      <c r="H257" s="164"/>
      <c r="I257" s="23">
        <f>G257*AO257</f>
        <v>0</v>
      </c>
      <c r="J257" s="23">
        <f>G257*AP257</f>
        <v>0</v>
      </c>
      <c r="K257" s="23">
        <f>G257*H257</f>
        <v>0</v>
      </c>
      <c r="L257" s="23">
        <v>0.176</v>
      </c>
      <c r="M257" s="23">
        <f>G257*L257</f>
        <v>54.4456</v>
      </c>
      <c r="N257" s="79" t="s">
        <v>832</v>
      </c>
      <c r="O257" s="3"/>
      <c r="Z257" s="23">
        <f>IF(AQ257="5",BJ257,0)</f>
        <v>0</v>
      </c>
      <c r="AB257" s="23">
        <f>IF(AQ257="1",BH257,0)</f>
        <v>0</v>
      </c>
      <c r="AC257" s="23">
        <f>IF(AQ257="1",BI257,0)</f>
        <v>0</v>
      </c>
      <c r="AD257" s="23">
        <f>IF(AQ257="7",BH257,0)</f>
        <v>0</v>
      </c>
      <c r="AE257" s="23">
        <f>IF(AQ257="7",BI257,0)</f>
        <v>0</v>
      </c>
      <c r="AF257" s="23">
        <f>IF(AQ257="2",BH257,0)</f>
        <v>0</v>
      </c>
      <c r="AG257" s="23">
        <f>IF(AQ257="2",BI257,0)</f>
        <v>0</v>
      </c>
      <c r="AH257" s="23">
        <f>IF(AQ257="0",BJ257,0)</f>
        <v>0</v>
      </c>
      <c r="AI257" s="17" t="s">
        <v>311</v>
      </c>
      <c r="AJ257" s="14">
        <f>IF(AN257=0,K257,0)</f>
        <v>0</v>
      </c>
      <c r="AK257" s="14">
        <f>IF(AN257=15,K257,0)</f>
        <v>0</v>
      </c>
      <c r="AL257" s="14">
        <f>IF(AN257=21,K257,0)</f>
        <v>0</v>
      </c>
      <c r="AN257" s="23">
        <v>21</v>
      </c>
      <c r="AO257" s="23">
        <f>H257*1</f>
        <v>0</v>
      </c>
      <c r="AP257" s="23">
        <f>H257*(1-1)</f>
        <v>0</v>
      </c>
      <c r="AQ257" s="25" t="s">
        <v>7</v>
      </c>
      <c r="AV257" s="23">
        <f>AW257+AX257</f>
        <v>0</v>
      </c>
      <c r="AW257" s="23">
        <f>G257*AO257</f>
        <v>0</v>
      </c>
      <c r="AX257" s="23">
        <f>G257*AP257</f>
        <v>0</v>
      </c>
      <c r="AY257" s="26" t="s">
        <v>867</v>
      </c>
      <c r="AZ257" s="26" t="s">
        <v>883</v>
      </c>
      <c r="BA257" s="17" t="s">
        <v>900</v>
      </c>
      <c r="BC257" s="23">
        <f>AW257+AX257</f>
        <v>0</v>
      </c>
      <c r="BD257" s="23">
        <f>H257/(100-BE257)*100</f>
        <v>0</v>
      </c>
      <c r="BE257" s="23">
        <v>0</v>
      </c>
      <c r="BF257" s="23">
        <f>M257</f>
        <v>54.4456</v>
      </c>
      <c r="BH257" s="14">
        <f>G257*AO257</f>
        <v>0</v>
      </c>
      <c r="BI257" s="14">
        <f>G257*AP257</f>
        <v>0</v>
      </c>
      <c r="BJ257" s="14">
        <f>G257*H257</f>
        <v>0</v>
      </c>
      <c r="BK257" s="14" t="s">
        <v>910</v>
      </c>
      <c r="BL257" s="23">
        <v>59</v>
      </c>
    </row>
    <row r="258" spans="1:15" ht="12.75">
      <c r="A258" s="3"/>
      <c r="B258" s="80"/>
      <c r="C258" s="80"/>
      <c r="D258" s="81" t="s">
        <v>642</v>
      </c>
      <c r="E258" s="81" t="s">
        <v>784</v>
      </c>
      <c r="F258" s="80"/>
      <c r="G258" s="82">
        <v>309.35</v>
      </c>
      <c r="H258" s="80"/>
      <c r="I258" s="80"/>
      <c r="J258" s="80"/>
      <c r="K258" s="80"/>
      <c r="L258" s="80"/>
      <c r="M258" s="80"/>
      <c r="N258" s="20"/>
      <c r="O258" s="3"/>
    </row>
    <row r="259" spans="1:64" ht="12.75">
      <c r="A259" s="32" t="s">
        <v>126</v>
      </c>
      <c r="B259" s="10" t="s">
        <v>311</v>
      </c>
      <c r="C259" s="10" t="s">
        <v>418</v>
      </c>
      <c r="D259" s="113" t="s">
        <v>648</v>
      </c>
      <c r="E259" s="128"/>
      <c r="F259" s="10" t="s">
        <v>801</v>
      </c>
      <c r="G259" s="23">
        <v>1314.72</v>
      </c>
      <c r="H259" s="164"/>
      <c r="I259" s="23">
        <f>G259*AO259</f>
        <v>0</v>
      </c>
      <c r="J259" s="23">
        <f>G259*AP259</f>
        <v>0</v>
      </c>
      <c r="K259" s="23">
        <f>G259*H259</f>
        <v>0</v>
      </c>
      <c r="L259" s="23">
        <v>0.0739</v>
      </c>
      <c r="M259" s="23">
        <f>G259*L259</f>
        <v>97.15780799999999</v>
      </c>
      <c r="N259" s="79" t="s">
        <v>832</v>
      </c>
      <c r="O259" s="3"/>
      <c r="Z259" s="23">
        <f>IF(AQ259="5",BJ259,0)</f>
        <v>0</v>
      </c>
      <c r="AB259" s="23">
        <f>IF(AQ259="1",BH259,0)</f>
        <v>0</v>
      </c>
      <c r="AC259" s="23">
        <f>IF(AQ259="1",BI259,0)</f>
        <v>0</v>
      </c>
      <c r="AD259" s="23">
        <f>IF(AQ259="7",BH259,0)</f>
        <v>0</v>
      </c>
      <c r="AE259" s="23">
        <f>IF(AQ259="7",BI259,0)</f>
        <v>0</v>
      </c>
      <c r="AF259" s="23">
        <f>IF(AQ259="2",BH259,0)</f>
        <v>0</v>
      </c>
      <c r="AG259" s="23">
        <f>IF(AQ259="2",BI259,0)</f>
        <v>0</v>
      </c>
      <c r="AH259" s="23">
        <f>IF(AQ259="0",BJ259,0)</f>
        <v>0</v>
      </c>
      <c r="AI259" s="17" t="s">
        <v>311</v>
      </c>
      <c r="AJ259" s="13">
        <f>IF(AN259=0,K259,0)</f>
        <v>0</v>
      </c>
      <c r="AK259" s="13">
        <f>IF(AN259=15,K259,0)</f>
        <v>0</v>
      </c>
      <c r="AL259" s="13">
        <f>IF(AN259=21,K259,0)</f>
        <v>0</v>
      </c>
      <c r="AN259" s="23">
        <v>21</v>
      </c>
      <c r="AO259" s="23">
        <f>H259*0.151280184363282</f>
        <v>0</v>
      </c>
      <c r="AP259" s="23">
        <f>H259*(1-0.151280184363282)</f>
        <v>0</v>
      </c>
      <c r="AQ259" s="24" t="s">
        <v>7</v>
      </c>
      <c r="AV259" s="23">
        <f>AW259+AX259</f>
        <v>0</v>
      </c>
      <c r="AW259" s="23">
        <f>G259*AO259</f>
        <v>0</v>
      </c>
      <c r="AX259" s="23">
        <f>G259*AP259</f>
        <v>0</v>
      </c>
      <c r="AY259" s="26" t="s">
        <v>867</v>
      </c>
      <c r="AZ259" s="26" t="s">
        <v>883</v>
      </c>
      <c r="BA259" s="17" t="s">
        <v>900</v>
      </c>
      <c r="BC259" s="23">
        <f>AW259+AX259</f>
        <v>0</v>
      </c>
      <c r="BD259" s="23">
        <f>H259/(100-BE259)*100</f>
        <v>0</v>
      </c>
      <c r="BE259" s="23">
        <v>0</v>
      </c>
      <c r="BF259" s="23">
        <f>M259</f>
        <v>97.15780799999999</v>
      </c>
      <c r="BH259" s="13">
        <f>G259*AO259</f>
        <v>0</v>
      </c>
      <c r="BI259" s="13">
        <f>G259*AP259</f>
        <v>0</v>
      </c>
      <c r="BJ259" s="13">
        <f>G259*H259</f>
        <v>0</v>
      </c>
      <c r="BK259" s="13" t="s">
        <v>909</v>
      </c>
      <c r="BL259" s="23">
        <v>59</v>
      </c>
    </row>
    <row r="260" spans="1:15" ht="12.75">
      <c r="A260" s="3"/>
      <c r="B260" s="80"/>
      <c r="C260" s="80"/>
      <c r="D260" s="81" t="s">
        <v>639</v>
      </c>
      <c r="E260" s="81" t="s">
        <v>783</v>
      </c>
      <c r="F260" s="80"/>
      <c r="G260" s="82">
        <v>1259.49</v>
      </c>
      <c r="H260" s="80"/>
      <c r="I260" s="80"/>
      <c r="J260" s="80"/>
      <c r="K260" s="80"/>
      <c r="L260" s="80"/>
      <c r="M260" s="80"/>
      <c r="N260" s="20"/>
      <c r="O260" s="3"/>
    </row>
    <row r="261" spans="1:15" ht="12.75">
      <c r="A261" s="3"/>
      <c r="B261" s="80"/>
      <c r="C261" s="80"/>
      <c r="D261" s="81" t="s">
        <v>649</v>
      </c>
      <c r="E261" s="81" t="s">
        <v>790</v>
      </c>
      <c r="F261" s="80"/>
      <c r="G261" s="82">
        <v>55.23</v>
      </c>
      <c r="H261" s="80"/>
      <c r="I261" s="80"/>
      <c r="J261" s="80"/>
      <c r="K261" s="80"/>
      <c r="L261" s="80"/>
      <c r="M261" s="80"/>
      <c r="N261" s="20"/>
      <c r="O261" s="3"/>
    </row>
    <row r="262" spans="1:64" ht="12.75">
      <c r="A262" s="32" t="s">
        <v>127</v>
      </c>
      <c r="B262" s="10" t="s">
        <v>311</v>
      </c>
      <c r="C262" s="10" t="s">
        <v>419</v>
      </c>
      <c r="D262" s="113" t="s">
        <v>650</v>
      </c>
      <c r="E262" s="130"/>
      <c r="F262" s="10" t="s">
        <v>801</v>
      </c>
      <c r="G262" s="23">
        <v>1259.49</v>
      </c>
      <c r="H262" s="164"/>
      <c r="I262" s="23">
        <f>G262*AO262</f>
        <v>0</v>
      </c>
      <c r="J262" s="23">
        <f>G262*AP262</f>
        <v>0</v>
      </c>
      <c r="K262" s="23">
        <f>G262*H262</f>
        <v>0</v>
      </c>
      <c r="L262" s="23">
        <v>0</v>
      </c>
      <c r="M262" s="23">
        <f>G262*L262</f>
        <v>0</v>
      </c>
      <c r="N262" s="79" t="s">
        <v>832</v>
      </c>
      <c r="O262" s="3"/>
      <c r="Z262" s="23">
        <f>IF(AQ262="5",BJ262,0)</f>
        <v>0</v>
      </c>
      <c r="AB262" s="23">
        <f>IF(AQ262="1",BH262,0)</f>
        <v>0</v>
      </c>
      <c r="AC262" s="23">
        <f>IF(AQ262="1",BI262,0)</f>
        <v>0</v>
      </c>
      <c r="AD262" s="23">
        <f>IF(AQ262="7",BH262,0)</f>
        <v>0</v>
      </c>
      <c r="AE262" s="23">
        <f>IF(AQ262="7",BI262,0)</f>
        <v>0</v>
      </c>
      <c r="AF262" s="23">
        <f>IF(AQ262="2",BH262,0)</f>
        <v>0</v>
      </c>
      <c r="AG262" s="23">
        <f>IF(AQ262="2",BI262,0)</f>
        <v>0</v>
      </c>
      <c r="AH262" s="23">
        <f>IF(AQ262="0",BJ262,0)</f>
        <v>0</v>
      </c>
      <c r="AI262" s="17" t="s">
        <v>311</v>
      </c>
      <c r="AJ262" s="14">
        <f>IF(AN262=0,K262,0)</f>
        <v>0</v>
      </c>
      <c r="AK262" s="14">
        <f>IF(AN262=15,K262,0)</f>
        <v>0</v>
      </c>
      <c r="AL262" s="14">
        <f>IF(AN262=21,K262,0)</f>
        <v>0</v>
      </c>
      <c r="AN262" s="23">
        <v>21</v>
      </c>
      <c r="AO262" s="23">
        <f>H262*1</f>
        <v>0</v>
      </c>
      <c r="AP262" s="23">
        <f>H262*(1-1)</f>
        <v>0</v>
      </c>
      <c r="AQ262" s="25" t="s">
        <v>7</v>
      </c>
      <c r="AV262" s="23">
        <f>AW262+AX262</f>
        <v>0</v>
      </c>
      <c r="AW262" s="23">
        <f>G262*AO262</f>
        <v>0</v>
      </c>
      <c r="AX262" s="23">
        <f>G262*AP262</f>
        <v>0</v>
      </c>
      <c r="AY262" s="26" t="s">
        <v>867</v>
      </c>
      <c r="AZ262" s="26" t="s">
        <v>883</v>
      </c>
      <c r="BA262" s="17" t="s">
        <v>900</v>
      </c>
      <c r="BC262" s="23">
        <f>AW262+AX262</f>
        <v>0</v>
      </c>
      <c r="BD262" s="23">
        <f>H262/(100-BE262)*100</f>
        <v>0</v>
      </c>
      <c r="BE262" s="23">
        <v>0</v>
      </c>
      <c r="BF262" s="23">
        <f>M262</f>
        <v>0</v>
      </c>
      <c r="BH262" s="14">
        <f>G262*AO262</f>
        <v>0</v>
      </c>
      <c r="BI262" s="14">
        <f>G262*AP262</f>
        <v>0</v>
      </c>
      <c r="BJ262" s="14">
        <f>G262*H262</f>
        <v>0</v>
      </c>
      <c r="BK262" s="14" t="s">
        <v>910</v>
      </c>
      <c r="BL262" s="23">
        <v>59</v>
      </c>
    </row>
    <row r="263" spans="1:15" ht="12.75">
      <c r="A263" s="3"/>
      <c r="B263" s="80"/>
      <c r="C263" s="80"/>
      <c r="D263" s="81" t="s">
        <v>639</v>
      </c>
      <c r="E263" s="81" t="s">
        <v>783</v>
      </c>
      <c r="F263" s="80"/>
      <c r="G263" s="82">
        <v>1259.49</v>
      </c>
      <c r="H263" s="80"/>
      <c r="I263" s="80"/>
      <c r="J263" s="80"/>
      <c r="K263" s="80"/>
      <c r="L263" s="80"/>
      <c r="M263" s="80"/>
      <c r="N263" s="20"/>
      <c r="O263" s="3"/>
    </row>
    <row r="264" spans="1:64" ht="12.75">
      <c r="A264" s="32" t="s">
        <v>128</v>
      </c>
      <c r="B264" s="10" t="s">
        <v>311</v>
      </c>
      <c r="C264" s="10" t="s">
        <v>420</v>
      </c>
      <c r="D264" s="113" t="s">
        <v>651</v>
      </c>
      <c r="E264" s="130"/>
      <c r="F264" s="10" t="s">
        <v>801</v>
      </c>
      <c r="G264" s="23">
        <v>55.23</v>
      </c>
      <c r="H264" s="164"/>
      <c r="I264" s="23">
        <f>G264*AO264</f>
        <v>0</v>
      </c>
      <c r="J264" s="23">
        <f>G264*AP264</f>
        <v>0</v>
      </c>
      <c r="K264" s="23">
        <f>G264*H264</f>
        <v>0</v>
      </c>
      <c r="L264" s="23">
        <v>0</v>
      </c>
      <c r="M264" s="23">
        <f>G264*L264</f>
        <v>0</v>
      </c>
      <c r="N264" s="79" t="s">
        <v>832</v>
      </c>
      <c r="O264" s="3"/>
      <c r="Z264" s="23">
        <f>IF(AQ264="5",BJ264,0)</f>
        <v>0</v>
      </c>
      <c r="AB264" s="23">
        <f>IF(AQ264="1",BH264,0)</f>
        <v>0</v>
      </c>
      <c r="AC264" s="23">
        <f>IF(AQ264="1",BI264,0)</f>
        <v>0</v>
      </c>
      <c r="AD264" s="23">
        <f>IF(AQ264="7",BH264,0)</f>
        <v>0</v>
      </c>
      <c r="AE264" s="23">
        <f>IF(AQ264="7",BI264,0)</f>
        <v>0</v>
      </c>
      <c r="AF264" s="23">
        <f>IF(AQ264="2",BH264,0)</f>
        <v>0</v>
      </c>
      <c r="AG264" s="23">
        <f>IF(AQ264="2",BI264,0)</f>
        <v>0</v>
      </c>
      <c r="AH264" s="23">
        <f>IF(AQ264="0",BJ264,0)</f>
        <v>0</v>
      </c>
      <c r="AI264" s="17" t="s">
        <v>311</v>
      </c>
      <c r="AJ264" s="14">
        <f>IF(AN264=0,K264,0)</f>
        <v>0</v>
      </c>
      <c r="AK264" s="14">
        <f>IF(AN264=15,K264,0)</f>
        <v>0</v>
      </c>
      <c r="AL264" s="14">
        <f>IF(AN264=21,K264,0)</f>
        <v>0</v>
      </c>
      <c r="AN264" s="23">
        <v>21</v>
      </c>
      <c r="AO264" s="23">
        <f>H264*1</f>
        <v>0</v>
      </c>
      <c r="AP264" s="23">
        <f>H264*(1-1)</f>
        <v>0</v>
      </c>
      <c r="AQ264" s="25" t="s">
        <v>7</v>
      </c>
      <c r="AV264" s="23">
        <f>AW264+AX264</f>
        <v>0</v>
      </c>
      <c r="AW264" s="23">
        <f>G264*AO264</f>
        <v>0</v>
      </c>
      <c r="AX264" s="23">
        <f>G264*AP264</f>
        <v>0</v>
      </c>
      <c r="AY264" s="26" t="s">
        <v>867</v>
      </c>
      <c r="AZ264" s="26" t="s">
        <v>883</v>
      </c>
      <c r="BA264" s="17" t="s">
        <v>900</v>
      </c>
      <c r="BC264" s="23">
        <f>AW264+AX264</f>
        <v>0</v>
      </c>
      <c r="BD264" s="23">
        <f>H264/(100-BE264)*100</f>
        <v>0</v>
      </c>
      <c r="BE264" s="23">
        <v>0</v>
      </c>
      <c r="BF264" s="23">
        <f>M264</f>
        <v>0</v>
      </c>
      <c r="BH264" s="14">
        <f>G264*AO264</f>
        <v>0</v>
      </c>
      <c r="BI264" s="14">
        <f>G264*AP264</f>
        <v>0</v>
      </c>
      <c r="BJ264" s="14">
        <f>G264*H264</f>
        <v>0</v>
      </c>
      <c r="BK264" s="14" t="s">
        <v>910</v>
      </c>
      <c r="BL264" s="23">
        <v>59</v>
      </c>
    </row>
    <row r="265" spans="1:15" ht="12.75">
      <c r="A265" s="3"/>
      <c r="B265" s="80"/>
      <c r="C265" s="80"/>
      <c r="D265" s="81" t="s">
        <v>640</v>
      </c>
      <c r="E265" s="81" t="s">
        <v>790</v>
      </c>
      <c r="F265" s="80"/>
      <c r="G265" s="82">
        <v>55.23</v>
      </c>
      <c r="H265" s="80"/>
      <c r="I265" s="80"/>
      <c r="J265" s="80"/>
      <c r="K265" s="80"/>
      <c r="L265" s="80"/>
      <c r="M265" s="80"/>
      <c r="N265" s="20"/>
      <c r="O265" s="3"/>
    </row>
    <row r="266" spans="1:64" ht="12.75">
      <c r="A266" s="32" t="s">
        <v>129</v>
      </c>
      <c r="B266" s="10" t="s">
        <v>311</v>
      </c>
      <c r="C266" s="10" t="s">
        <v>421</v>
      </c>
      <c r="D266" s="113" t="s">
        <v>652</v>
      </c>
      <c r="E266" s="130"/>
      <c r="F266" s="10" t="s">
        <v>801</v>
      </c>
      <c r="G266" s="23">
        <v>6</v>
      </c>
      <c r="H266" s="164"/>
      <c r="I266" s="23">
        <f>G266*AO266</f>
        <v>0</v>
      </c>
      <c r="J266" s="23">
        <f>G266*AP266</f>
        <v>0</v>
      </c>
      <c r="K266" s="23">
        <f>G266*H266</f>
        <v>0</v>
      </c>
      <c r="L266" s="23">
        <v>0.165</v>
      </c>
      <c r="M266" s="23">
        <f>G266*L266</f>
        <v>0.99</v>
      </c>
      <c r="N266" s="79" t="s">
        <v>832</v>
      </c>
      <c r="O266" s="3"/>
      <c r="Z266" s="23">
        <f>IF(AQ266="5",BJ266,0)</f>
        <v>0</v>
      </c>
      <c r="AB266" s="23">
        <f>IF(AQ266="1",BH266,0)</f>
        <v>0</v>
      </c>
      <c r="AC266" s="23">
        <f>IF(AQ266="1",BI266,0)</f>
        <v>0</v>
      </c>
      <c r="AD266" s="23">
        <f>IF(AQ266="7",BH266,0)</f>
        <v>0</v>
      </c>
      <c r="AE266" s="23">
        <f>IF(AQ266="7",BI266,0)</f>
        <v>0</v>
      </c>
      <c r="AF266" s="23">
        <f>IF(AQ266="2",BH266,0)</f>
        <v>0</v>
      </c>
      <c r="AG266" s="23">
        <f>IF(AQ266="2",BI266,0)</f>
        <v>0</v>
      </c>
      <c r="AH266" s="23">
        <f>IF(AQ266="0",BJ266,0)</f>
        <v>0</v>
      </c>
      <c r="AI266" s="17" t="s">
        <v>311</v>
      </c>
      <c r="AJ266" s="14">
        <f>IF(AN266=0,K266,0)</f>
        <v>0</v>
      </c>
      <c r="AK266" s="14">
        <f>IF(AN266=15,K266,0)</f>
        <v>0</v>
      </c>
      <c r="AL266" s="14">
        <f>IF(AN266=21,K266,0)</f>
        <v>0</v>
      </c>
      <c r="AN266" s="23">
        <v>21</v>
      </c>
      <c r="AO266" s="23">
        <f>H266*1</f>
        <v>0</v>
      </c>
      <c r="AP266" s="23">
        <f>H266*(1-1)</f>
        <v>0</v>
      </c>
      <c r="AQ266" s="25" t="s">
        <v>7</v>
      </c>
      <c r="AV266" s="23">
        <f>AW266+AX266</f>
        <v>0</v>
      </c>
      <c r="AW266" s="23">
        <f>G266*AO266</f>
        <v>0</v>
      </c>
      <c r="AX266" s="23">
        <f>G266*AP266</f>
        <v>0</v>
      </c>
      <c r="AY266" s="26" t="s">
        <v>867</v>
      </c>
      <c r="AZ266" s="26" t="s">
        <v>883</v>
      </c>
      <c r="BA266" s="17" t="s">
        <v>900</v>
      </c>
      <c r="BC266" s="23">
        <f>AW266+AX266</f>
        <v>0</v>
      </c>
      <c r="BD266" s="23">
        <f>H266/(100-BE266)*100</f>
        <v>0</v>
      </c>
      <c r="BE266" s="23">
        <v>0</v>
      </c>
      <c r="BF266" s="23">
        <f>M266</f>
        <v>0.99</v>
      </c>
      <c r="BH266" s="14">
        <f>G266*AO266</f>
        <v>0</v>
      </c>
      <c r="BI266" s="14">
        <f>G266*AP266</f>
        <v>0</v>
      </c>
      <c r="BJ266" s="14">
        <f>G266*H266</f>
        <v>0</v>
      </c>
      <c r="BK266" s="14" t="s">
        <v>910</v>
      </c>
      <c r="BL266" s="23">
        <v>59</v>
      </c>
    </row>
    <row r="267" spans="1:15" ht="12.75">
      <c r="A267" s="3"/>
      <c r="B267" s="80"/>
      <c r="C267" s="80"/>
      <c r="D267" s="81" t="s">
        <v>12</v>
      </c>
      <c r="E267" s="81"/>
      <c r="F267" s="80"/>
      <c r="G267" s="82">
        <v>6</v>
      </c>
      <c r="H267" s="80"/>
      <c r="I267" s="80"/>
      <c r="J267" s="80"/>
      <c r="K267" s="80"/>
      <c r="L267" s="80"/>
      <c r="M267" s="80"/>
      <c r="N267" s="20"/>
      <c r="O267" s="3"/>
    </row>
    <row r="268" spans="1:47" ht="12.75">
      <c r="A268" s="73"/>
      <c r="B268" s="74" t="s">
        <v>311</v>
      </c>
      <c r="C268" s="74" t="s">
        <v>384</v>
      </c>
      <c r="D268" s="126" t="s">
        <v>582</v>
      </c>
      <c r="E268" s="127"/>
      <c r="F268" s="75" t="s">
        <v>6</v>
      </c>
      <c r="G268" s="75" t="s">
        <v>6</v>
      </c>
      <c r="H268" s="75"/>
      <c r="I268" s="76">
        <f>SUM(I269:I273)</f>
        <v>0</v>
      </c>
      <c r="J268" s="76">
        <f>SUM(J269:J273)</f>
        <v>0</v>
      </c>
      <c r="K268" s="76">
        <f>SUM(K269:K273)</f>
        <v>0</v>
      </c>
      <c r="L268" s="77"/>
      <c r="M268" s="76">
        <f>SUM(M269:M273)</f>
        <v>0</v>
      </c>
      <c r="N268" s="78"/>
      <c r="O268" s="3"/>
      <c r="AI268" s="17" t="s">
        <v>311</v>
      </c>
      <c r="AS268" s="28">
        <f>SUM(AJ269:AJ273)</f>
        <v>0</v>
      </c>
      <c r="AT268" s="28">
        <f>SUM(AK269:AK273)</f>
        <v>0</v>
      </c>
      <c r="AU268" s="28">
        <f>SUM(AL269:AL273)</f>
        <v>0</v>
      </c>
    </row>
    <row r="269" spans="1:64" ht="12.75">
      <c r="A269" s="90" t="s">
        <v>130</v>
      </c>
      <c r="B269" s="90" t="s">
        <v>311</v>
      </c>
      <c r="C269" s="90" t="s">
        <v>422</v>
      </c>
      <c r="D269" s="133" t="s">
        <v>653</v>
      </c>
      <c r="E269" s="134"/>
      <c r="F269" s="90" t="s">
        <v>807</v>
      </c>
      <c r="G269" s="91">
        <v>322.74</v>
      </c>
      <c r="H269" s="166"/>
      <c r="I269" s="91">
        <f>G269*AO269</f>
        <v>0</v>
      </c>
      <c r="J269" s="91">
        <f>G269*AP269</f>
        <v>0</v>
      </c>
      <c r="K269" s="91">
        <f>G269*H269</f>
        <v>0</v>
      </c>
      <c r="L269" s="91">
        <v>0</v>
      </c>
      <c r="M269" s="91">
        <f>G269*L269</f>
        <v>0</v>
      </c>
      <c r="N269" s="89" t="s">
        <v>832</v>
      </c>
      <c r="O269" s="72"/>
      <c r="Z269" s="23">
        <f>IF(AQ269="5",BJ269,0)</f>
        <v>0</v>
      </c>
      <c r="AB269" s="23">
        <f>IF(AQ269="1",BH269,0)</f>
        <v>0</v>
      </c>
      <c r="AC269" s="23">
        <f>IF(AQ269="1",BI269,0)</f>
        <v>0</v>
      </c>
      <c r="AD269" s="23">
        <f>IF(AQ269="7",BH269,0)</f>
        <v>0</v>
      </c>
      <c r="AE269" s="23">
        <f>IF(AQ269="7",BI269,0)</f>
        <v>0</v>
      </c>
      <c r="AF269" s="23">
        <f>IF(AQ269="2",BH269,0)</f>
        <v>0</v>
      </c>
      <c r="AG269" s="23">
        <f>IF(AQ269="2",BI269,0)</f>
        <v>0</v>
      </c>
      <c r="AH269" s="23">
        <f>IF(AQ269="0",BJ269,0)</f>
        <v>0</v>
      </c>
      <c r="AI269" s="17" t="s">
        <v>311</v>
      </c>
      <c r="AJ269" s="13">
        <f>IF(AN269=0,K269,0)</f>
        <v>0</v>
      </c>
      <c r="AK269" s="13">
        <f>IF(AN269=15,K269,0)</f>
        <v>0</v>
      </c>
      <c r="AL269" s="13">
        <f>IF(AN269=21,K269,0)</f>
        <v>0</v>
      </c>
      <c r="AN269" s="23">
        <v>21</v>
      </c>
      <c r="AO269" s="23">
        <f>H269*0</f>
        <v>0</v>
      </c>
      <c r="AP269" s="23">
        <f>H269*(1-0)</f>
        <v>0</v>
      </c>
      <c r="AQ269" s="24" t="s">
        <v>11</v>
      </c>
      <c r="AV269" s="23">
        <f>AW269+AX269</f>
        <v>0</v>
      </c>
      <c r="AW269" s="23">
        <f>G269*AO269</f>
        <v>0</v>
      </c>
      <c r="AX269" s="23">
        <f>G269*AP269</f>
        <v>0</v>
      </c>
      <c r="AY269" s="26" t="s">
        <v>860</v>
      </c>
      <c r="AZ269" s="26" t="s">
        <v>882</v>
      </c>
      <c r="BA269" s="17" t="s">
        <v>900</v>
      </c>
      <c r="BC269" s="23">
        <f>AW269+AX269</f>
        <v>0</v>
      </c>
      <c r="BD269" s="23">
        <f>H269/(100-BE269)*100</f>
        <v>0</v>
      </c>
      <c r="BE269" s="23">
        <v>0</v>
      </c>
      <c r="BF269" s="23">
        <f>M269</f>
        <v>0</v>
      </c>
      <c r="BH269" s="13">
        <f>G269*AO269</f>
        <v>0</v>
      </c>
      <c r="BI269" s="13">
        <f>G269*AP269</f>
        <v>0</v>
      </c>
      <c r="BJ269" s="13">
        <f>G269*H269</f>
        <v>0</v>
      </c>
      <c r="BK269" s="13" t="s">
        <v>909</v>
      </c>
      <c r="BL269" s="23" t="s">
        <v>384</v>
      </c>
    </row>
    <row r="270" spans="1:64" ht="12.75">
      <c r="A270" s="90" t="s">
        <v>131</v>
      </c>
      <c r="B270" s="90" t="s">
        <v>311</v>
      </c>
      <c r="C270" s="90" t="s">
        <v>423</v>
      </c>
      <c r="D270" s="133" t="s">
        <v>654</v>
      </c>
      <c r="E270" s="134"/>
      <c r="F270" s="90" t="s">
        <v>807</v>
      </c>
      <c r="G270" s="91">
        <v>1613.7</v>
      </c>
      <c r="H270" s="166"/>
      <c r="I270" s="91">
        <f>G270*AO270</f>
        <v>0</v>
      </c>
      <c r="J270" s="91">
        <f>G270*AP270</f>
        <v>0</v>
      </c>
      <c r="K270" s="91">
        <f>G270*H270</f>
        <v>0</v>
      </c>
      <c r="L270" s="91">
        <v>0</v>
      </c>
      <c r="M270" s="91">
        <f>G270*L270</f>
        <v>0</v>
      </c>
      <c r="N270" s="89" t="s">
        <v>832</v>
      </c>
      <c r="O270" s="72"/>
      <c r="Z270" s="23">
        <f>IF(AQ270="5",BJ270,0)</f>
        <v>0</v>
      </c>
      <c r="AB270" s="23">
        <f>IF(AQ270="1",BH270,0)</f>
        <v>0</v>
      </c>
      <c r="AC270" s="23">
        <f>IF(AQ270="1",BI270,0)</f>
        <v>0</v>
      </c>
      <c r="AD270" s="23">
        <f>IF(AQ270="7",BH270,0)</f>
        <v>0</v>
      </c>
      <c r="AE270" s="23">
        <f>IF(AQ270="7",BI270,0)</f>
        <v>0</v>
      </c>
      <c r="AF270" s="23">
        <f>IF(AQ270="2",BH270,0)</f>
        <v>0</v>
      </c>
      <c r="AG270" s="23">
        <f>IF(AQ270="2",BI270,0)</f>
        <v>0</v>
      </c>
      <c r="AH270" s="23">
        <f>IF(AQ270="0",BJ270,0)</f>
        <v>0</v>
      </c>
      <c r="AI270" s="17" t="s">
        <v>311</v>
      </c>
      <c r="AJ270" s="13">
        <f>IF(AN270=0,K270,0)</f>
        <v>0</v>
      </c>
      <c r="AK270" s="13">
        <f>IF(AN270=15,K270,0)</f>
        <v>0</v>
      </c>
      <c r="AL270" s="13">
        <f>IF(AN270=21,K270,0)</f>
        <v>0</v>
      </c>
      <c r="AN270" s="23">
        <v>21</v>
      </c>
      <c r="AO270" s="23">
        <f>H270*0</f>
        <v>0</v>
      </c>
      <c r="AP270" s="23">
        <f>H270*(1-0)</f>
        <v>0</v>
      </c>
      <c r="AQ270" s="24" t="s">
        <v>11</v>
      </c>
      <c r="AV270" s="23">
        <f>AW270+AX270</f>
        <v>0</v>
      </c>
      <c r="AW270" s="23">
        <f>G270*AO270</f>
        <v>0</v>
      </c>
      <c r="AX270" s="23">
        <f>G270*AP270</f>
        <v>0</v>
      </c>
      <c r="AY270" s="26" t="s">
        <v>860</v>
      </c>
      <c r="AZ270" s="26" t="s">
        <v>882</v>
      </c>
      <c r="BA270" s="17" t="s">
        <v>900</v>
      </c>
      <c r="BC270" s="23">
        <f>AW270+AX270</f>
        <v>0</v>
      </c>
      <c r="BD270" s="23">
        <f>H270/(100-BE270)*100</f>
        <v>0</v>
      </c>
      <c r="BE270" s="23">
        <v>0</v>
      </c>
      <c r="BF270" s="23">
        <f>M270</f>
        <v>0</v>
      </c>
      <c r="BH270" s="13">
        <f>G270*AO270</f>
        <v>0</v>
      </c>
      <c r="BI270" s="13">
        <f>G270*AP270</f>
        <v>0</v>
      </c>
      <c r="BJ270" s="13">
        <f>G270*H270</f>
        <v>0</v>
      </c>
      <c r="BK270" s="13" t="s">
        <v>909</v>
      </c>
      <c r="BL270" s="23" t="s">
        <v>384</v>
      </c>
    </row>
    <row r="271" spans="1:15" ht="12.75">
      <c r="A271" s="93"/>
      <c r="B271" s="94"/>
      <c r="C271" s="94"/>
      <c r="D271" s="95" t="s">
        <v>655</v>
      </c>
      <c r="E271" s="95"/>
      <c r="F271" s="94"/>
      <c r="G271" s="96">
        <v>1613.7</v>
      </c>
      <c r="H271" s="94"/>
      <c r="I271" s="94"/>
      <c r="J271" s="94"/>
      <c r="K271" s="94"/>
      <c r="L271" s="94"/>
      <c r="M271" s="94"/>
      <c r="N271" s="92"/>
      <c r="O271" s="72"/>
    </row>
    <row r="272" spans="1:64" ht="12.75">
      <c r="A272" s="32" t="s">
        <v>132</v>
      </c>
      <c r="B272" s="10" t="s">
        <v>311</v>
      </c>
      <c r="C272" s="10" t="s">
        <v>385</v>
      </c>
      <c r="D272" s="113" t="s">
        <v>583</v>
      </c>
      <c r="E272" s="128"/>
      <c r="F272" s="10" t="s">
        <v>807</v>
      </c>
      <c r="G272" s="23">
        <v>634.64</v>
      </c>
      <c r="H272" s="164"/>
      <c r="I272" s="23">
        <f>G272*AO272</f>
        <v>0</v>
      </c>
      <c r="J272" s="23">
        <f>G272*AP272</f>
        <v>0</v>
      </c>
      <c r="K272" s="23">
        <f>G272*H272</f>
        <v>0</v>
      </c>
      <c r="L272" s="23">
        <v>0</v>
      </c>
      <c r="M272" s="23">
        <f>G272*L272</f>
        <v>0</v>
      </c>
      <c r="N272" s="79" t="s">
        <v>832</v>
      </c>
      <c r="O272" s="3"/>
      <c r="Z272" s="23">
        <f>IF(AQ272="5",BJ272,0)</f>
        <v>0</v>
      </c>
      <c r="AB272" s="23">
        <f>IF(AQ272="1",BH272,0)</f>
        <v>0</v>
      </c>
      <c r="AC272" s="23">
        <f>IF(AQ272="1",BI272,0)</f>
        <v>0</v>
      </c>
      <c r="AD272" s="23">
        <f>IF(AQ272="7",BH272,0)</f>
        <v>0</v>
      </c>
      <c r="AE272" s="23">
        <f>IF(AQ272="7",BI272,0)</f>
        <v>0</v>
      </c>
      <c r="AF272" s="23">
        <f>IF(AQ272="2",BH272,0)</f>
        <v>0</v>
      </c>
      <c r="AG272" s="23">
        <f>IF(AQ272="2",BI272,0)</f>
        <v>0</v>
      </c>
      <c r="AH272" s="23">
        <f>IF(AQ272="0",BJ272,0)</f>
        <v>0</v>
      </c>
      <c r="AI272" s="17" t="s">
        <v>311</v>
      </c>
      <c r="AJ272" s="13">
        <f>IF(AN272=0,K272,0)</f>
        <v>0</v>
      </c>
      <c r="AK272" s="13">
        <f>IF(AN272=15,K272,0)</f>
        <v>0</v>
      </c>
      <c r="AL272" s="13">
        <f>IF(AN272=21,K272,0)</f>
        <v>0</v>
      </c>
      <c r="AN272" s="23">
        <v>21</v>
      </c>
      <c r="AO272" s="23">
        <f>H272*0</f>
        <v>0</v>
      </c>
      <c r="AP272" s="23">
        <f>H272*(1-0)</f>
        <v>0</v>
      </c>
      <c r="AQ272" s="24" t="s">
        <v>11</v>
      </c>
      <c r="AV272" s="23">
        <f>AW272+AX272</f>
        <v>0</v>
      </c>
      <c r="AW272" s="23">
        <f>G272*AO272</f>
        <v>0</v>
      </c>
      <c r="AX272" s="23">
        <f>G272*AP272</f>
        <v>0</v>
      </c>
      <c r="AY272" s="26" t="s">
        <v>860</v>
      </c>
      <c r="AZ272" s="26" t="s">
        <v>882</v>
      </c>
      <c r="BA272" s="17" t="s">
        <v>900</v>
      </c>
      <c r="BC272" s="23">
        <f>AW272+AX272</f>
        <v>0</v>
      </c>
      <c r="BD272" s="23">
        <f>H272/(100-BE272)*100</f>
        <v>0</v>
      </c>
      <c r="BE272" s="23">
        <v>0</v>
      </c>
      <c r="BF272" s="23">
        <f>M272</f>
        <v>0</v>
      </c>
      <c r="BH272" s="13">
        <f>G272*AO272</f>
        <v>0</v>
      </c>
      <c r="BI272" s="13">
        <f>G272*AP272</f>
        <v>0</v>
      </c>
      <c r="BJ272" s="13">
        <f>G272*H272</f>
        <v>0</v>
      </c>
      <c r="BK272" s="13" t="s">
        <v>909</v>
      </c>
      <c r="BL272" s="23" t="s">
        <v>384</v>
      </c>
    </row>
    <row r="273" spans="1:64" ht="12.75">
      <c r="A273" s="32" t="s">
        <v>133</v>
      </c>
      <c r="B273" s="10" t="s">
        <v>311</v>
      </c>
      <c r="C273" s="10" t="s">
        <v>386</v>
      </c>
      <c r="D273" s="113" t="s">
        <v>584</v>
      </c>
      <c r="E273" s="128"/>
      <c r="F273" s="10" t="s">
        <v>807</v>
      </c>
      <c r="G273" s="23">
        <v>6346.4</v>
      </c>
      <c r="H273" s="164"/>
      <c r="I273" s="23">
        <f>G273*AO273</f>
        <v>0</v>
      </c>
      <c r="J273" s="23">
        <f>G273*AP273</f>
        <v>0</v>
      </c>
      <c r="K273" s="23">
        <f>G273*H273</f>
        <v>0</v>
      </c>
      <c r="L273" s="23">
        <v>0</v>
      </c>
      <c r="M273" s="23">
        <f>G273*L273</f>
        <v>0</v>
      </c>
      <c r="N273" s="79" t="s">
        <v>832</v>
      </c>
      <c r="O273" s="3"/>
      <c r="Z273" s="23">
        <f>IF(AQ273="5",BJ273,0)</f>
        <v>0</v>
      </c>
      <c r="AB273" s="23">
        <f>IF(AQ273="1",BH273,0)</f>
        <v>0</v>
      </c>
      <c r="AC273" s="23">
        <f>IF(AQ273="1",BI273,0)</f>
        <v>0</v>
      </c>
      <c r="AD273" s="23">
        <f>IF(AQ273="7",BH273,0)</f>
        <v>0</v>
      </c>
      <c r="AE273" s="23">
        <f>IF(AQ273="7",BI273,0)</f>
        <v>0</v>
      </c>
      <c r="AF273" s="23">
        <f>IF(AQ273="2",BH273,0)</f>
        <v>0</v>
      </c>
      <c r="AG273" s="23">
        <f>IF(AQ273="2",BI273,0)</f>
        <v>0</v>
      </c>
      <c r="AH273" s="23">
        <f>IF(AQ273="0",BJ273,0)</f>
        <v>0</v>
      </c>
      <c r="AI273" s="17" t="s">
        <v>311</v>
      </c>
      <c r="AJ273" s="13">
        <f>IF(AN273=0,K273,0)</f>
        <v>0</v>
      </c>
      <c r="AK273" s="13">
        <f>IF(AN273=15,K273,0)</f>
        <v>0</v>
      </c>
      <c r="AL273" s="13">
        <f>IF(AN273=21,K273,0)</f>
        <v>0</v>
      </c>
      <c r="AN273" s="23">
        <v>21</v>
      </c>
      <c r="AO273" s="23">
        <f>H273*0</f>
        <v>0</v>
      </c>
      <c r="AP273" s="23">
        <f>H273*(1-0)</f>
        <v>0</v>
      </c>
      <c r="AQ273" s="24" t="s">
        <v>11</v>
      </c>
      <c r="AV273" s="23">
        <f>AW273+AX273</f>
        <v>0</v>
      </c>
      <c r="AW273" s="23">
        <f>G273*AO273</f>
        <v>0</v>
      </c>
      <c r="AX273" s="23">
        <f>G273*AP273</f>
        <v>0</v>
      </c>
      <c r="AY273" s="26" t="s">
        <v>860</v>
      </c>
      <c r="AZ273" s="26" t="s">
        <v>882</v>
      </c>
      <c r="BA273" s="17" t="s">
        <v>900</v>
      </c>
      <c r="BC273" s="23">
        <f>AW273+AX273</f>
        <v>0</v>
      </c>
      <c r="BD273" s="23">
        <f>H273/(100-BE273)*100</f>
        <v>0</v>
      </c>
      <c r="BE273" s="23">
        <v>0</v>
      </c>
      <c r="BF273" s="23">
        <f>M273</f>
        <v>0</v>
      </c>
      <c r="BH273" s="13">
        <f>G273*AO273</f>
        <v>0</v>
      </c>
      <c r="BI273" s="13">
        <f>G273*AP273</f>
        <v>0</v>
      </c>
      <c r="BJ273" s="13">
        <f>G273*H273</f>
        <v>0</v>
      </c>
      <c r="BK273" s="13" t="s">
        <v>909</v>
      </c>
      <c r="BL273" s="23" t="s">
        <v>384</v>
      </c>
    </row>
    <row r="274" spans="1:15" ht="12.75">
      <c r="A274" s="3"/>
      <c r="B274" s="80"/>
      <c r="C274" s="80"/>
      <c r="D274" s="81" t="s">
        <v>656</v>
      </c>
      <c r="E274" s="81"/>
      <c r="F274" s="80"/>
      <c r="G274" s="82">
        <v>6346.4</v>
      </c>
      <c r="H274" s="80"/>
      <c r="I274" s="80"/>
      <c r="J274" s="80"/>
      <c r="K274" s="80"/>
      <c r="L274" s="80"/>
      <c r="M274" s="80"/>
      <c r="N274" s="20"/>
      <c r="O274" s="3"/>
    </row>
    <row r="275" spans="1:47" ht="12.75">
      <c r="A275" s="73"/>
      <c r="B275" s="74" t="s">
        <v>311</v>
      </c>
      <c r="C275" s="74" t="s">
        <v>424</v>
      </c>
      <c r="D275" s="126" t="s">
        <v>657</v>
      </c>
      <c r="E275" s="127"/>
      <c r="F275" s="75" t="s">
        <v>6</v>
      </c>
      <c r="G275" s="75" t="s">
        <v>6</v>
      </c>
      <c r="H275" s="75"/>
      <c r="I275" s="76">
        <f>SUM(I276:I277)</f>
        <v>0</v>
      </c>
      <c r="J275" s="76">
        <f>SUM(J276:J277)</f>
        <v>0</v>
      </c>
      <c r="K275" s="76">
        <f>SUM(K276:K277)</f>
        <v>0</v>
      </c>
      <c r="L275" s="77"/>
      <c r="M275" s="76">
        <f>SUM(M276:M277)</f>
        <v>0.1794</v>
      </c>
      <c r="N275" s="78"/>
      <c r="O275" s="3"/>
      <c r="AI275" s="17" t="s">
        <v>311</v>
      </c>
      <c r="AS275" s="28">
        <f>SUM(AJ276:AJ277)</f>
        <v>0</v>
      </c>
      <c r="AT275" s="28">
        <f>SUM(AK276:AK277)</f>
        <v>0</v>
      </c>
      <c r="AU275" s="28">
        <f>SUM(AL276:AL277)</f>
        <v>0</v>
      </c>
    </row>
    <row r="276" spans="1:64" ht="12.75">
      <c r="A276" s="32" t="s">
        <v>134</v>
      </c>
      <c r="B276" s="10" t="s">
        <v>311</v>
      </c>
      <c r="C276" s="10" t="s">
        <v>425</v>
      </c>
      <c r="D276" s="113" t="s">
        <v>658</v>
      </c>
      <c r="E276" s="128"/>
      <c r="F276" s="10" t="s">
        <v>802</v>
      </c>
      <c r="G276" s="23">
        <v>230</v>
      </c>
      <c r="H276" s="164"/>
      <c r="I276" s="23">
        <f>G276*AO276</f>
        <v>0</v>
      </c>
      <c r="J276" s="23">
        <f>G276*AP276</f>
        <v>0</v>
      </c>
      <c r="K276" s="23">
        <f>G276*H276</f>
        <v>0</v>
      </c>
      <c r="L276" s="23">
        <v>0</v>
      </c>
      <c r="M276" s="23">
        <f>G276*L276</f>
        <v>0</v>
      </c>
      <c r="N276" s="79" t="s">
        <v>832</v>
      </c>
      <c r="O276" s="3"/>
      <c r="Z276" s="23">
        <f>IF(AQ276="5",BJ276,0)</f>
        <v>0</v>
      </c>
      <c r="AB276" s="23">
        <f>IF(AQ276="1",BH276,0)</f>
        <v>0</v>
      </c>
      <c r="AC276" s="23">
        <f>IF(AQ276="1",BI276,0)</f>
        <v>0</v>
      </c>
      <c r="AD276" s="23">
        <f>IF(AQ276="7",BH276,0)</f>
        <v>0</v>
      </c>
      <c r="AE276" s="23">
        <f>IF(AQ276="7",BI276,0)</f>
        <v>0</v>
      </c>
      <c r="AF276" s="23">
        <f>IF(AQ276="2",BH276,0)</f>
        <v>0</v>
      </c>
      <c r="AG276" s="23">
        <f>IF(AQ276="2",BI276,0)</f>
        <v>0</v>
      </c>
      <c r="AH276" s="23">
        <f>IF(AQ276="0",BJ276,0)</f>
        <v>0</v>
      </c>
      <c r="AI276" s="17" t="s">
        <v>311</v>
      </c>
      <c r="AJ276" s="13">
        <f>IF(AN276=0,K276,0)</f>
        <v>0</v>
      </c>
      <c r="AK276" s="13">
        <f>IF(AN276=15,K276,0)</f>
        <v>0</v>
      </c>
      <c r="AL276" s="13">
        <f>IF(AN276=21,K276,0)</f>
        <v>0</v>
      </c>
      <c r="AN276" s="23">
        <v>21</v>
      </c>
      <c r="AO276" s="23">
        <f>H276*0</f>
        <v>0</v>
      </c>
      <c r="AP276" s="23">
        <f>H276*(1-0)</f>
        <v>0</v>
      </c>
      <c r="AQ276" s="24" t="s">
        <v>8</v>
      </c>
      <c r="AV276" s="23">
        <f>AW276+AX276</f>
        <v>0</v>
      </c>
      <c r="AW276" s="23">
        <f>G276*AO276</f>
        <v>0</v>
      </c>
      <c r="AX276" s="23">
        <f>G276*AP276</f>
        <v>0</v>
      </c>
      <c r="AY276" s="26" t="s">
        <v>868</v>
      </c>
      <c r="AZ276" s="26" t="s">
        <v>882</v>
      </c>
      <c r="BA276" s="17" t="s">
        <v>900</v>
      </c>
      <c r="BC276" s="23">
        <f>AW276+AX276</f>
        <v>0</v>
      </c>
      <c r="BD276" s="23">
        <f>H276/(100-BE276)*100</f>
        <v>0</v>
      </c>
      <c r="BE276" s="23">
        <v>0</v>
      </c>
      <c r="BF276" s="23">
        <f>M276</f>
        <v>0</v>
      </c>
      <c r="BH276" s="13">
        <f>G276*AO276</f>
        <v>0</v>
      </c>
      <c r="BI276" s="13">
        <f>G276*AP276</f>
        <v>0</v>
      </c>
      <c r="BJ276" s="13">
        <f>G276*H276</f>
        <v>0</v>
      </c>
      <c r="BK276" s="13" t="s">
        <v>909</v>
      </c>
      <c r="BL276" s="23" t="s">
        <v>424</v>
      </c>
    </row>
    <row r="277" spans="1:64" ht="12.75">
      <c r="A277" s="32" t="s">
        <v>135</v>
      </c>
      <c r="B277" s="10" t="s">
        <v>311</v>
      </c>
      <c r="C277" s="10" t="s">
        <v>426</v>
      </c>
      <c r="D277" s="113" t="s">
        <v>659</v>
      </c>
      <c r="E277" s="130"/>
      <c r="F277" s="10" t="s">
        <v>802</v>
      </c>
      <c r="G277" s="23">
        <v>230</v>
      </c>
      <c r="H277" s="164"/>
      <c r="I277" s="23">
        <f>G277*AO277</f>
        <v>0</v>
      </c>
      <c r="J277" s="23">
        <f>G277*AP277</f>
        <v>0</v>
      </c>
      <c r="K277" s="23">
        <f>G277*H277</f>
        <v>0</v>
      </c>
      <c r="L277" s="23">
        <v>0.00078</v>
      </c>
      <c r="M277" s="23">
        <f>G277*L277</f>
        <v>0.1794</v>
      </c>
      <c r="N277" s="79" t="s">
        <v>832</v>
      </c>
      <c r="O277" s="3"/>
      <c r="Z277" s="23">
        <f>IF(AQ277="5",BJ277,0)</f>
        <v>0</v>
      </c>
      <c r="AB277" s="23">
        <f>IF(AQ277="1",BH277,0)</f>
        <v>0</v>
      </c>
      <c r="AC277" s="23">
        <f>IF(AQ277="1",BI277,0)</f>
        <v>0</v>
      </c>
      <c r="AD277" s="23">
        <f>IF(AQ277="7",BH277,0)</f>
        <v>0</v>
      </c>
      <c r="AE277" s="23">
        <f>IF(AQ277="7",BI277,0)</f>
        <v>0</v>
      </c>
      <c r="AF277" s="23">
        <f>IF(AQ277="2",BH277,0)</f>
        <v>0</v>
      </c>
      <c r="AG277" s="23">
        <f>IF(AQ277="2",BI277,0)</f>
        <v>0</v>
      </c>
      <c r="AH277" s="23">
        <f>IF(AQ277="0",BJ277,0)</f>
        <v>0</v>
      </c>
      <c r="AI277" s="17" t="s">
        <v>311</v>
      </c>
      <c r="AJ277" s="14">
        <f>IF(AN277=0,K277,0)</f>
        <v>0</v>
      </c>
      <c r="AK277" s="14">
        <f>IF(AN277=15,K277,0)</f>
        <v>0</v>
      </c>
      <c r="AL277" s="14">
        <f>IF(AN277=21,K277,0)</f>
        <v>0</v>
      </c>
      <c r="AN277" s="23">
        <v>21</v>
      </c>
      <c r="AO277" s="23">
        <f>H277*1</f>
        <v>0</v>
      </c>
      <c r="AP277" s="23">
        <f>H277*(1-1)</f>
        <v>0</v>
      </c>
      <c r="AQ277" s="25" t="s">
        <v>7</v>
      </c>
      <c r="AV277" s="23">
        <f>AW277+AX277</f>
        <v>0</v>
      </c>
      <c r="AW277" s="23">
        <f>G277*AO277</f>
        <v>0</v>
      </c>
      <c r="AX277" s="23">
        <f>G277*AP277</f>
        <v>0</v>
      </c>
      <c r="AY277" s="26" t="s">
        <v>868</v>
      </c>
      <c r="AZ277" s="26" t="s">
        <v>882</v>
      </c>
      <c r="BA277" s="17" t="s">
        <v>900</v>
      </c>
      <c r="BC277" s="23">
        <f>AW277+AX277</f>
        <v>0</v>
      </c>
      <c r="BD277" s="23">
        <f>H277/(100-BE277)*100</f>
        <v>0</v>
      </c>
      <c r="BE277" s="23">
        <v>0</v>
      </c>
      <c r="BF277" s="23">
        <f>M277</f>
        <v>0.1794</v>
      </c>
      <c r="BH277" s="14">
        <f>G277*AO277</f>
        <v>0</v>
      </c>
      <c r="BI277" s="14">
        <f>G277*AP277</f>
        <v>0</v>
      </c>
      <c r="BJ277" s="14">
        <f>G277*H277</f>
        <v>0</v>
      </c>
      <c r="BK277" s="14" t="s">
        <v>910</v>
      </c>
      <c r="BL277" s="23" t="s">
        <v>424</v>
      </c>
    </row>
    <row r="278" spans="1:47" ht="12.75">
      <c r="A278" s="73"/>
      <c r="B278" s="74" t="s">
        <v>311</v>
      </c>
      <c r="C278" s="74" t="s">
        <v>391</v>
      </c>
      <c r="D278" s="126" t="s">
        <v>592</v>
      </c>
      <c r="E278" s="127"/>
      <c r="F278" s="75" t="s">
        <v>6</v>
      </c>
      <c r="G278" s="75" t="s">
        <v>6</v>
      </c>
      <c r="H278" s="75"/>
      <c r="I278" s="76">
        <f>SUM(I279:I279)</f>
        <v>0</v>
      </c>
      <c r="J278" s="76">
        <f>SUM(J279:J279)</f>
        <v>0</v>
      </c>
      <c r="K278" s="76">
        <f>SUM(K279:K279)</f>
        <v>0</v>
      </c>
      <c r="L278" s="77"/>
      <c r="M278" s="76">
        <f>SUM(M279:M279)</f>
        <v>0.0037</v>
      </c>
      <c r="N278" s="78"/>
      <c r="O278" s="3"/>
      <c r="AI278" s="17" t="s">
        <v>311</v>
      </c>
      <c r="AS278" s="28">
        <f>SUM(AJ279:AJ279)</f>
        <v>0</v>
      </c>
      <c r="AT278" s="28">
        <f>SUM(AK279:AK279)</f>
        <v>0</v>
      </c>
      <c r="AU278" s="28">
        <f>SUM(AL279:AL279)</f>
        <v>0</v>
      </c>
    </row>
    <row r="279" spans="1:64" ht="12.75">
      <c r="A279" s="32" t="s">
        <v>136</v>
      </c>
      <c r="B279" s="10" t="s">
        <v>311</v>
      </c>
      <c r="C279" s="10" t="s">
        <v>392</v>
      </c>
      <c r="D279" s="113" t="s">
        <v>593</v>
      </c>
      <c r="E279" s="128"/>
      <c r="F279" s="10" t="s">
        <v>801</v>
      </c>
      <c r="G279" s="23">
        <v>185</v>
      </c>
      <c r="H279" s="164"/>
      <c r="I279" s="23">
        <f>G279*AO279</f>
        <v>0</v>
      </c>
      <c r="J279" s="23">
        <f>G279*AP279</f>
        <v>0</v>
      </c>
      <c r="K279" s="23">
        <f>G279*H279</f>
        <v>0</v>
      </c>
      <c r="L279" s="23">
        <v>2E-05</v>
      </c>
      <c r="M279" s="23">
        <f>G279*L279</f>
        <v>0.0037</v>
      </c>
      <c r="N279" s="79" t="s">
        <v>832</v>
      </c>
      <c r="O279" s="3"/>
      <c r="Z279" s="23">
        <f>IF(AQ279="5",BJ279,0)</f>
        <v>0</v>
      </c>
      <c r="AB279" s="23">
        <f>IF(AQ279="1",BH279,0)</f>
        <v>0</v>
      </c>
      <c r="AC279" s="23">
        <f>IF(AQ279="1",BI279,0)</f>
        <v>0</v>
      </c>
      <c r="AD279" s="23">
        <f>IF(AQ279="7",BH279,0)</f>
        <v>0</v>
      </c>
      <c r="AE279" s="23">
        <f>IF(AQ279="7",BI279,0)</f>
        <v>0</v>
      </c>
      <c r="AF279" s="23">
        <f>IF(AQ279="2",BH279,0)</f>
        <v>0</v>
      </c>
      <c r="AG279" s="23">
        <f>IF(AQ279="2",BI279,0)</f>
        <v>0</v>
      </c>
      <c r="AH279" s="23">
        <f>IF(AQ279="0",BJ279,0)</f>
        <v>0</v>
      </c>
      <c r="AI279" s="17" t="s">
        <v>311</v>
      </c>
      <c r="AJ279" s="13">
        <f>IF(AN279=0,K279,0)</f>
        <v>0</v>
      </c>
      <c r="AK279" s="13">
        <f>IF(AN279=15,K279,0)</f>
        <v>0</v>
      </c>
      <c r="AL279" s="13">
        <f>IF(AN279=21,K279,0)</f>
        <v>0</v>
      </c>
      <c r="AN279" s="23">
        <v>21</v>
      </c>
      <c r="AO279" s="23">
        <f>H279*0.108177012677176</f>
        <v>0</v>
      </c>
      <c r="AP279" s="23">
        <f>H279*(1-0.108177012677176)</f>
        <v>0</v>
      </c>
      <c r="AQ279" s="24" t="s">
        <v>8</v>
      </c>
      <c r="AV279" s="23">
        <f>AW279+AX279</f>
        <v>0</v>
      </c>
      <c r="AW279" s="23">
        <f>G279*AO279</f>
        <v>0</v>
      </c>
      <c r="AX279" s="23">
        <f>G279*AP279</f>
        <v>0</v>
      </c>
      <c r="AY279" s="26" t="s">
        <v>861</v>
      </c>
      <c r="AZ279" s="26" t="s">
        <v>882</v>
      </c>
      <c r="BA279" s="17" t="s">
        <v>900</v>
      </c>
      <c r="BC279" s="23">
        <f>AW279+AX279</f>
        <v>0</v>
      </c>
      <c r="BD279" s="23">
        <f>H279/(100-BE279)*100</f>
        <v>0</v>
      </c>
      <c r="BE279" s="23">
        <v>0</v>
      </c>
      <c r="BF279" s="23">
        <f>M279</f>
        <v>0.0037</v>
      </c>
      <c r="BH279" s="13">
        <f>G279*AO279</f>
        <v>0</v>
      </c>
      <c r="BI279" s="13">
        <f>G279*AP279</f>
        <v>0</v>
      </c>
      <c r="BJ279" s="13">
        <f>G279*H279</f>
        <v>0</v>
      </c>
      <c r="BK279" s="13" t="s">
        <v>909</v>
      </c>
      <c r="BL279" s="23" t="s">
        <v>391</v>
      </c>
    </row>
    <row r="280" spans="1:15" ht="12.75">
      <c r="A280" s="3"/>
      <c r="B280" s="80"/>
      <c r="C280" s="80"/>
      <c r="D280" s="81" t="s">
        <v>615</v>
      </c>
      <c r="E280" s="81" t="s">
        <v>785</v>
      </c>
      <c r="F280" s="80"/>
      <c r="G280" s="82">
        <v>185</v>
      </c>
      <c r="H280" s="80"/>
      <c r="I280" s="80"/>
      <c r="J280" s="80"/>
      <c r="K280" s="80"/>
      <c r="L280" s="80"/>
      <c r="M280" s="80"/>
      <c r="N280" s="20"/>
      <c r="O280" s="3"/>
    </row>
    <row r="281" spans="1:47" ht="12.75">
      <c r="A281" s="73"/>
      <c r="B281" s="74" t="s">
        <v>311</v>
      </c>
      <c r="C281" s="74" t="s">
        <v>393</v>
      </c>
      <c r="D281" s="126" t="s">
        <v>594</v>
      </c>
      <c r="E281" s="127"/>
      <c r="F281" s="75" t="s">
        <v>6</v>
      </c>
      <c r="G281" s="75" t="s">
        <v>6</v>
      </c>
      <c r="H281" s="75"/>
      <c r="I281" s="76">
        <f>SUM(I282:I287)</f>
        <v>0</v>
      </c>
      <c r="J281" s="76">
        <f>SUM(J282:J287)</f>
        <v>0</v>
      </c>
      <c r="K281" s="76">
        <f>SUM(K282:K287)</f>
        <v>0</v>
      </c>
      <c r="L281" s="77"/>
      <c r="M281" s="76">
        <f>SUM(M282:M287)</f>
        <v>0</v>
      </c>
      <c r="N281" s="78"/>
      <c r="O281" s="3"/>
      <c r="AI281" s="17" t="s">
        <v>311</v>
      </c>
      <c r="AS281" s="28">
        <f>SUM(AJ282:AJ287)</f>
        <v>0</v>
      </c>
      <c r="AT281" s="28">
        <f>SUM(AK282:AK287)</f>
        <v>0</v>
      </c>
      <c r="AU281" s="28">
        <f>SUM(AL282:AL287)</f>
        <v>0</v>
      </c>
    </row>
    <row r="282" spans="1:64" ht="12.75">
      <c r="A282" s="32" t="s">
        <v>137</v>
      </c>
      <c r="B282" s="10" t="s">
        <v>311</v>
      </c>
      <c r="C282" s="10" t="s">
        <v>394</v>
      </c>
      <c r="D282" s="113" t="s">
        <v>595</v>
      </c>
      <c r="E282" s="128"/>
      <c r="F282" s="10" t="s">
        <v>807</v>
      </c>
      <c r="G282" s="23">
        <v>618.49</v>
      </c>
      <c r="H282" s="164"/>
      <c r="I282" s="23">
        <f>G282*AO282</f>
        <v>0</v>
      </c>
      <c r="J282" s="23">
        <f>G282*AP282</f>
        <v>0</v>
      </c>
      <c r="K282" s="23">
        <f>G282*H282</f>
        <v>0</v>
      </c>
      <c r="L282" s="23">
        <v>0</v>
      </c>
      <c r="M282" s="23">
        <f>G282*L282</f>
        <v>0</v>
      </c>
      <c r="N282" s="79" t="s">
        <v>832</v>
      </c>
      <c r="O282" s="3"/>
      <c r="Z282" s="23">
        <f>IF(AQ282="5",BJ282,0)</f>
        <v>0</v>
      </c>
      <c r="AB282" s="23">
        <f>IF(AQ282="1",BH282,0)</f>
        <v>0</v>
      </c>
      <c r="AC282" s="23">
        <f>IF(AQ282="1",BI282,0)</f>
        <v>0</v>
      </c>
      <c r="AD282" s="23">
        <f>IF(AQ282="7",BH282,0)</f>
        <v>0</v>
      </c>
      <c r="AE282" s="23">
        <f>IF(AQ282="7",BI282,0)</f>
        <v>0</v>
      </c>
      <c r="AF282" s="23">
        <f>IF(AQ282="2",BH282,0)</f>
        <v>0</v>
      </c>
      <c r="AG282" s="23">
        <f>IF(AQ282="2",BI282,0)</f>
        <v>0</v>
      </c>
      <c r="AH282" s="23">
        <f>IF(AQ282="0",BJ282,0)</f>
        <v>0</v>
      </c>
      <c r="AI282" s="17" t="s">
        <v>311</v>
      </c>
      <c r="AJ282" s="13">
        <f>IF(AN282=0,K282,0)</f>
        <v>0</v>
      </c>
      <c r="AK282" s="13">
        <f>IF(AN282=15,K282,0)</f>
        <v>0</v>
      </c>
      <c r="AL282" s="13">
        <f>IF(AN282=21,K282,0)</f>
        <v>0</v>
      </c>
      <c r="AN282" s="23">
        <v>21</v>
      </c>
      <c r="AO282" s="23">
        <f>H282*0</f>
        <v>0</v>
      </c>
      <c r="AP282" s="23">
        <f>H282*(1-0)</f>
        <v>0</v>
      </c>
      <c r="AQ282" s="24" t="s">
        <v>11</v>
      </c>
      <c r="AV282" s="23">
        <f>AW282+AX282</f>
        <v>0</v>
      </c>
      <c r="AW282" s="23">
        <f>G282*AO282</f>
        <v>0</v>
      </c>
      <c r="AX282" s="23">
        <f>G282*AP282</f>
        <v>0</v>
      </c>
      <c r="AY282" s="26" t="s">
        <v>862</v>
      </c>
      <c r="AZ282" s="26" t="s">
        <v>882</v>
      </c>
      <c r="BA282" s="17" t="s">
        <v>900</v>
      </c>
      <c r="BC282" s="23">
        <f>AW282+AX282</f>
        <v>0</v>
      </c>
      <c r="BD282" s="23">
        <f>H282/(100-BE282)*100</f>
        <v>0</v>
      </c>
      <c r="BE282" s="23">
        <v>0</v>
      </c>
      <c r="BF282" s="23">
        <f>M282</f>
        <v>0</v>
      </c>
      <c r="BH282" s="13">
        <f>G282*AO282</f>
        <v>0</v>
      </c>
      <c r="BI282" s="13">
        <f>G282*AP282</f>
        <v>0</v>
      </c>
      <c r="BJ282" s="13">
        <f>G282*H282</f>
        <v>0</v>
      </c>
      <c r="BK282" s="13" t="s">
        <v>909</v>
      </c>
      <c r="BL282" s="23" t="s">
        <v>393</v>
      </c>
    </row>
    <row r="283" spans="1:64" ht="12.75">
      <c r="A283" s="32" t="s">
        <v>138</v>
      </c>
      <c r="B283" s="10" t="s">
        <v>311</v>
      </c>
      <c r="C283" s="10" t="s">
        <v>395</v>
      </c>
      <c r="D283" s="113" t="s">
        <v>596</v>
      </c>
      <c r="E283" s="128"/>
      <c r="F283" s="10" t="s">
        <v>807</v>
      </c>
      <c r="G283" s="23">
        <v>2473.96</v>
      </c>
      <c r="H283" s="164"/>
      <c r="I283" s="23">
        <f>G283*AO283</f>
        <v>0</v>
      </c>
      <c r="J283" s="23">
        <f>G283*AP283</f>
        <v>0</v>
      </c>
      <c r="K283" s="23">
        <f>G283*H283</f>
        <v>0</v>
      </c>
      <c r="L283" s="23">
        <v>0</v>
      </c>
      <c r="M283" s="23">
        <f>G283*L283</f>
        <v>0</v>
      </c>
      <c r="N283" s="79" t="s">
        <v>832</v>
      </c>
      <c r="O283" s="3"/>
      <c r="Z283" s="23">
        <f>IF(AQ283="5",BJ283,0)</f>
        <v>0</v>
      </c>
      <c r="AB283" s="23">
        <f>IF(AQ283="1",BH283,0)</f>
        <v>0</v>
      </c>
      <c r="AC283" s="23">
        <f>IF(AQ283="1",BI283,0)</f>
        <v>0</v>
      </c>
      <c r="AD283" s="23">
        <f>IF(AQ283="7",BH283,0)</f>
        <v>0</v>
      </c>
      <c r="AE283" s="23">
        <f>IF(AQ283="7",BI283,0)</f>
        <v>0</v>
      </c>
      <c r="AF283" s="23">
        <f>IF(AQ283="2",BH283,0)</f>
        <v>0</v>
      </c>
      <c r="AG283" s="23">
        <f>IF(AQ283="2",BI283,0)</f>
        <v>0</v>
      </c>
      <c r="AH283" s="23">
        <f>IF(AQ283="0",BJ283,0)</f>
        <v>0</v>
      </c>
      <c r="AI283" s="17" t="s">
        <v>311</v>
      </c>
      <c r="AJ283" s="13">
        <f>IF(AN283=0,K283,0)</f>
        <v>0</v>
      </c>
      <c r="AK283" s="13">
        <f>IF(AN283=15,K283,0)</f>
        <v>0</v>
      </c>
      <c r="AL283" s="13">
        <f>IF(AN283=21,K283,0)</f>
        <v>0</v>
      </c>
      <c r="AN283" s="23">
        <v>21</v>
      </c>
      <c r="AO283" s="23">
        <f>H283*0</f>
        <v>0</v>
      </c>
      <c r="AP283" s="23">
        <f>H283*(1-0)</f>
        <v>0</v>
      </c>
      <c r="AQ283" s="24" t="s">
        <v>11</v>
      </c>
      <c r="AV283" s="23">
        <f>AW283+AX283</f>
        <v>0</v>
      </c>
      <c r="AW283" s="23">
        <f>G283*AO283</f>
        <v>0</v>
      </c>
      <c r="AX283" s="23">
        <f>G283*AP283</f>
        <v>0</v>
      </c>
      <c r="AY283" s="26" t="s">
        <v>862</v>
      </c>
      <c r="AZ283" s="26" t="s">
        <v>882</v>
      </c>
      <c r="BA283" s="17" t="s">
        <v>900</v>
      </c>
      <c r="BC283" s="23">
        <f>AW283+AX283</f>
        <v>0</v>
      </c>
      <c r="BD283" s="23">
        <f>H283/(100-BE283)*100</f>
        <v>0</v>
      </c>
      <c r="BE283" s="23">
        <v>0</v>
      </c>
      <c r="BF283" s="23">
        <f>M283</f>
        <v>0</v>
      </c>
      <c r="BH283" s="13">
        <f>G283*AO283</f>
        <v>0</v>
      </c>
      <c r="BI283" s="13">
        <f>G283*AP283</f>
        <v>0</v>
      </c>
      <c r="BJ283" s="13">
        <f>G283*H283</f>
        <v>0</v>
      </c>
      <c r="BK283" s="13" t="s">
        <v>909</v>
      </c>
      <c r="BL283" s="23" t="s">
        <v>393</v>
      </c>
    </row>
    <row r="284" spans="1:15" ht="12.75">
      <c r="A284" s="3"/>
      <c r="B284" s="80"/>
      <c r="C284" s="80"/>
      <c r="D284" s="81" t="s">
        <v>660</v>
      </c>
      <c r="E284" s="81"/>
      <c r="F284" s="80"/>
      <c r="G284" s="82">
        <v>2473.96</v>
      </c>
      <c r="H284" s="80"/>
      <c r="I284" s="80"/>
      <c r="J284" s="80"/>
      <c r="K284" s="80"/>
      <c r="L284" s="80"/>
      <c r="M284" s="80"/>
      <c r="N284" s="20"/>
      <c r="O284" s="3"/>
    </row>
    <row r="285" spans="1:64" ht="12.75">
      <c r="A285" s="32" t="s">
        <v>139</v>
      </c>
      <c r="B285" s="10" t="s">
        <v>311</v>
      </c>
      <c r="C285" s="10" t="s">
        <v>427</v>
      </c>
      <c r="D285" s="113" t="s">
        <v>661</v>
      </c>
      <c r="E285" s="128"/>
      <c r="F285" s="10" t="s">
        <v>807</v>
      </c>
      <c r="G285" s="23">
        <v>618.49</v>
      </c>
      <c r="H285" s="164"/>
      <c r="I285" s="23">
        <f>G285*AO285</f>
        <v>0</v>
      </c>
      <c r="J285" s="23">
        <f>G285*AP285</f>
        <v>0</v>
      </c>
      <c r="K285" s="23">
        <f>G285*H285</f>
        <v>0</v>
      </c>
      <c r="L285" s="23">
        <v>0</v>
      </c>
      <c r="M285" s="23">
        <f>G285*L285</f>
        <v>0</v>
      </c>
      <c r="N285" s="79" t="s">
        <v>832</v>
      </c>
      <c r="O285" s="3"/>
      <c r="Z285" s="23">
        <f>IF(AQ285="5",BJ285,0)</f>
        <v>0</v>
      </c>
      <c r="AB285" s="23">
        <f>IF(AQ285="1",BH285,0)</f>
        <v>0</v>
      </c>
      <c r="AC285" s="23">
        <f>IF(AQ285="1",BI285,0)</f>
        <v>0</v>
      </c>
      <c r="AD285" s="23">
        <f>IF(AQ285="7",BH285,0)</f>
        <v>0</v>
      </c>
      <c r="AE285" s="23">
        <f>IF(AQ285="7",BI285,0)</f>
        <v>0</v>
      </c>
      <c r="AF285" s="23">
        <f>IF(AQ285="2",BH285,0)</f>
        <v>0</v>
      </c>
      <c r="AG285" s="23">
        <f>IF(AQ285="2",BI285,0)</f>
        <v>0</v>
      </c>
      <c r="AH285" s="23">
        <f>IF(AQ285="0",BJ285,0)</f>
        <v>0</v>
      </c>
      <c r="AI285" s="17" t="s">
        <v>311</v>
      </c>
      <c r="AJ285" s="13">
        <f>IF(AN285=0,K285,0)</f>
        <v>0</v>
      </c>
      <c r="AK285" s="13">
        <f>IF(AN285=15,K285,0)</f>
        <v>0</v>
      </c>
      <c r="AL285" s="13">
        <f>IF(AN285=21,K285,0)</f>
        <v>0</v>
      </c>
      <c r="AN285" s="23">
        <v>21</v>
      </c>
      <c r="AO285" s="23">
        <f>H285*0</f>
        <v>0</v>
      </c>
      <c r="AP285" s="23">
        <f>H285*(1-0)</f>
        <v>0</v>
      </c>
      <c r="AQ285" s="24" t="s">
        <v>11</v>
      </c>
      <c r="AV285" s="23">
        <f>AW285+AX285</f>
        <v>0</v>
      </c>
      <c r="AW285" s="23">
        <f>G285*AO285</f>
        <v>0</v>
      </c>
      <c r="AX285" s="23">
        <f>G285*AP285</f>
        <v>0</v>
      </c>
      <c r="AY285" s="26" t="s">
        <v>862</v>
      </c>
      <c r="AZ285" s="26" t="s">
        <v>882</v>
      </c>
      <c r="BA285" s="17" t="s">
        <v>900</v>
      </c>
      <c r="BC285" s="23">
        <f>AW285+AX285</f>
        <v>0</v>
      </c>
      <c r="BD285" s="23">
        <f>H285/(100-BE285)*100</f>
        <v>0</v>
      </c>
      <c r="BE285" s="23">
        <v>0</v>
      </c>
      <c r="BF285" s="23">
        <f>M285</f>
        <v>0</v>
      </c>
      <c r="BH285" s="13">
        <f>G285*AO285</f>
        <v>0</v>
      </c>
      <c r="BI285" s="13">
        <f>G285*AP285</f>
        <v>0</v>
      </c>
      <c r="BJ285" s="13">
        <f>G285*H285</f>
        <v>0</v>
      </c>
      <c r="BK285" s="13" t="s">
        <v>909</v>
      </c>
      <c r="BL285" s="23" t="s">
        <v>393</v>
      </c>
    </row>
    <row r="286" spans="1:64" ht="12.75">
      <c r="A286" s="32" t="s">
        <v>140</v>
      </c>
      <c r="B286" s="10" t="s">
        <v>311</v>
      </c>
      <c r="C286" s="10" t="s">
        <v>396</v>
      </c>
      <c r="D286" s="113" t="s">
        <v>662</v>
      </c>
      <c r="E286" s="128"/>
      <c r="F286" s="10" t="s">
        <v>807</v>
      </c>
      <c r="G286" s="23">
        <v>538.21</v>
      </c>
      <c r="H286" s="164"/>
      <c r="I286" s="23">
        <f>G286*AO286</f>
        <v>0</v>
      </c>
      <c r="J286" s="23">
        <f>G286*AP286</f>
        <v>0</v>
      </c>
      <c r="K286" s="23">
        <f>G286*H286</f>
        <v>0</v>
      </c>
      <c r="L286" s="23">
        <v>0</v>
      </c>
      <c r="M286" s="23">
        <f>G286*L286</f>
        <v>0</v>
      </c>
      <c r="N286" s="79" t="s">
        <v>832</v>
      </c>
      <c r="O286" s="3"/>
      <c r="Z286" s="23">
        <f>IF(AQ286="5",BJ286,0)</f>
        <v>0</v>
      </c>
      <c r="AB286" s="23">
        <f>IF(AQ286="1",BH286,0)</f>
        <v>0</v>
      </c>
      <c r="AC286" s="23">
        <f>IF(AQ286="1",BI286,0)</f>
        <v>0</v>
      </c>
      <c r="AD286" s="23">
        <f>IF(AQ286="7",BH286,0)</f>
        <v>0</v>
      </c>
      <c r="AE286" s="23">
        <f>IF(AQ286="7",BI286,0)</f>
        <v>0</v>
      </c>
      <c r="AF286" s="23">
        <f>IF(AQ286="2",BH286,0)</f>
        <v>0</v>
      </c>
      <c r="AG286" s="23">
        <f>IF(AQ286="2",BI286,0)</f>
        <v>0</v>
      </c>
      <c r="AH286" s="23">
        <f>IF(AQ286="0",BJ286,0)</f>
        <v>0</v>
      </c>
      <c r="AI286" s="17" t="s">
        <v>311</v>
      </c>
      <c r="AJ286" s="13">
        <f>IF(AN286=0,K286,0)</f>
        <v>0</v>
      </c>
      <c r="AK286" s="13">
        <f>IF(AN286=15,K286,0)</f>
        <v>0</v>
      </c>
      <c r="AL286" s="13">
        <f>IF(AN286=21,K286,0)</f>
        <v>0</v>
      </c>
      <c r="AN286" s="23">
        <v>21</v>
      </c>
      <c r="AO286" s="23">
        <f>H286*0</f>
        <v>0</v>
      </c>
      <c r="AP286" s="23">
        <f>H286*(1-0)</f>
        <v>0</v>
      </c>
      <c r="AQ286" s="24" t="s">
        <v>11</v>
      </c>
      <c r="AV286" s="23">
        <f>AW286+AX286</f>
        <v>0</v>
      </c>
      <c r="AW286" s="23">
        <f>G286*AO286</f>
        <v>0</v>
      </c>
      <c r="AX286" s="23">
        <f>G286*AP286</f>
        <v>0</v>
      </c>
      <c r="AY286" s="26" t="s">
        <v>862</v>
      </c>
      <c r="AZ286" s="26" t="s">
        <v>882</v>
      </c>
      <c r="BA286" s="17" t="s">
        <v>900</v>
      </c>
      <c r="BC286" s="23">
        <f>AW286+AX286</f>
        <v>0</v>
      </c>
      <c r="BD286" s="23">
        <f>H286/(100-BE286)*100</f>
        <v>0</v>
      </c>
      <c r="BE286" s="23">
        <v>0</v>
      </c>
      <c r="BF286" s="23">
        <f>M286</f>
        <v>0</v>
      </c>
      <c r="BH286" s="13">
        <f>G286*AO286</f>
        <v>0</v>
      </c>
      <c r="BI286" s="13">
        <f>G286*AP286</f>
        <v>0</v>
      </c>
      <c r="BJ286" s="13">
        <f>G286*H286</f>
        <v>0</v>
      </c>
      <c r="BK286" s="13" t="s">
        <v>909</v>
      </c>
      <c r="BL286" s="23" t="s">
        <v>393</v>
      </c>
    </row>
    <row r="287" spans="1:64" ht="12.75">
      <c r="A287" s="32" t="s">
        <v>141</v>
      </c>
      <c r="B287" s="10" t="s">
        <v>311</v>
      </c>
      <c r="C287" s="10" t="s">
        <v>428</v>
      </c>
      <c r="D287" s="113" t="s">
        <v>663</v>
      </c>
      <c r="E287" s="128"/>
      <c r="F287" s="10" t="s">
        <v>807</v>
      </c>
      <c r="G287" s="23">
        <v>80.28</v>
      </c>
      <c r="H287" s="164"/>
      <c r="I287" s="23">
        <f>G287*AO287</f>
        <v>0</v>
      </c>
      <c r="J287" s="23">
        <f>G287*AP287</f>
        <v>0</v>
      </c>
      <c r="K287" s="23">
        <f>G287*H287</f>
        <v>0</v>
      </c>
      <c r="L287" s="23">
        <v>0</v>
      </c>
      <c r="M287" s="23">
        <f>G287*L287</f>
        <v>0</v>
      </c>
      <c r="N287" s="79" t="s">
        <v>832</v>
      </c>
      <c r="O287" s="3"/>
      <c r="Z287" s="23">
        <f>IF(AQ287="5",BJ287,0)</f>
        <v>0</v>
      </c>
      <c r="AB287" s="23">
        <f>IF(AQ287="1",BH287,0)</f>
        <v>0</v>
      </c>
      <c r="AC287" s="23">
        <f>IF(AQ287="1",BI287,0)</f>
        <v>0</v>
      </c>
      <c r="AD287" s="23">
        <f>IF(AQ287="7",BH287,0)</f>
        <v>0</v>
      </c>
      <c r="AE287" s="23">
        <f>IF(AQ287="7",BI287,0)</f>
        <v>0</v>
      </c>
      <c r="AF287" s="23">
        <f>IF(AQ287="2",BH287,0)</f>
        <v>0</v>
      </c>
      <c r="AG287" s="23">
        <f>IF(AQ287="2",BI287,0)</f>
        <v>0</v>
      </c>
      <c r="AH287" s="23">
        <f>IF(AQ287="0",BJ287,0)</f>
        <v>0</v>
      </c>
      <c r="AI287" s="17" t="s">
        <v>311</v>
      </c>
      <c r="AJ287" s="13">
        <f>IF(AN287=0,K287,0)</f>
        <v>0</v>
      </c>
      <c r="AK287" s="13">
        <f>IF(AN287=15,K287,0)</f>
        <v>0</v>
      </c>
      <c r="AL287" s="13">
        <f>IF(AN287=21,K287,0)</f>
        <v>0</v>
      </c>
      <c r="AN287" s="23">
        <v>21</v>
      </c>
      <c r="AO287" s="23">
        <f>H287*0</f>
        <v>0</v>
      </c>
      <c r="AP287" s="23">
        <f>H287*(1-0)</f>
        <v>0</v>
      </c>
      <c r="AQ287" s="24" t="s">
        <v>11</v>
      </c>
      <c r="AV287" s="23">
        <f>AW287+AX287</f>
        <v>0</v>
      </c>
      <c r="AW287" s="23">
        <f>G287*AO287</f>
        <v>0</v>
      </c>
      <c r="AX287" s="23">
        <f>G287*AP287</f>
        <v>0</v>
      </c>
      <c r="AY287" s="26" t="s">
        <v>862</v>
      </c>
      <c r="AZ287" s="26" t="s">
        <v>882</v>
      </c>
      <c r="BA287" s="17" t="s">
        <v>900</v>
      </c>
      <c r="BC287" s="23">
        <f>AW287+AX287</f>
        <v>0</v>
      </c>
      <c r="BD287" s="23">
        <f>H287/(100-BE287)*100</f>
        <v>0</v>
      </c>
      <c r="BE287" s="23">
        <v>0</v>
      </c>
      <c r="BF287" s="23">
        <f>M287</f>
        <v>0</v>
      </c>
      <c r="BH287" s="13">
        <f>G287*AO287</f>
        <v>0</v>
      </c>
      <c r="BI287" s="13">
        <f>G287*AP287</f>
        <v>0</v>
      </c>
      <c r="BJ287" s="13">
        <f>G287*H287</f>
        <v>0</v>
      </c>
      <c r="BK287" s="13" t="s">
        <v>909</v>
      </c>
      <c r="BL287" s="23" t="s">
        <v>393</v>
      </c>
    </row>
    <row r="288" spans="1:15" ht="12.75">
      <c r="A288" s="83"/>
      <c r="B288" s="84" t="s">
        <v>312</v>
      </c>
      <c r="C288" s="84"/>
      <c r="D288" s="131" t="s">
        <v>965</v>
      </c>
      <c r="E288" s="132"/>
      <c r="F288" s="83" t="s">
        <v>6</v>
      </c>
      <c r="G288" s="83" t="s">
        <v>6</v>
      </c>
      <c r="H288" s="83"/>
      <c r="I288" s="85">
        <f>I289+I292+I302+I306+I310+I313+I316+I341+I353+I360+I376+I378+I391+I393</f>
        <v>0</v>
      </c>
      <c r="J288" s="85">
        <f>J289+J292+J302+J306+J310+J313+J316+J341+J353+J360+J376+J378+J391+J393</f>
        <v>0</v>
      </c>
      <c r="K288" s="85">
        <f>K289+K292+K302+K306+K310+K313+K316+K341+K353+K360+K376+K378+K391+K393</f>
        <v>0</v>
      </c>
      <c r="L288" s="87"/>
      <c r="M288" s="85">
        <f>M289+M292+M302+M306+M310+M313+M316+M341+M353+M360+M376+M378+M391+M393</f>
        <v>4160.1314840000005</v>
      </c>
      <c r="N288" s="86"/>
      <c r="O288" s="72"/>
    </row>
    <row r="289" spans="1:47" ht="12.75">
      <c r="A289" s="73"/>
      <c r="B289" s="74" t="s">
        <v>312</v>
      </c>
      <c r="C289" s="74" t="s">
        <v>317</v>
      </c>
      <c r="D289" s="126" t="s">
        <v>468</v>
      </c>
      <c r="E289" s="127"/>
      <c r="F289" s="75" t="s">
        <v>6</v>
      </c>
      <c r="G289" s="75" t="s">
        <v>6</v>
      </c>
      <c r="H289" s="75"/>
      <c r="I289" s="76">
        <f>SUM(I290:I291)</f>
        <v>0</v>
      </c>
      <c r="J289" s="76">
        <f>SUM(J290:J291)</f>
        <v>0</v>
      </c>
      <c r="K289" s="76">
        <f>SUM(K290:K291)</f>
        <v>0</v>
      </c>
      <c r="L289" s="77"/>
      <c r="M289" s="76">
        <f>SUM(M290:M291)</f>
        <v>0</v>
      </c>
      <c r="N289" s="78"/>
      <c r="O289" s="3"/>
      <c r="AI289" s="17" t="s">
        <v>312</v>
      </c>
      <c r="AS289" s="28">
        <f>SUM(AJ290:AJ291)</f>
        <v>0</v>
      </c>
      <c r="AT289" s="28">
        <f>SUM(AK290:AK291)</f>
        <v>0</v>
      </c>
      <c r="AU289" s="28">
        <f>SUM(AL290:AL291)</f>
        <v>0</v>
      </c>
    </row>
    <row r="290" spans="1:64" ht="12.75">
      <c r="A290" s="32" t="s">
        <v>142</v>
      </c>
      <c r="B290" s="10" t="s">
        <v>312</v>
      </c>
      <c r="C290" s="10" t="s">
        <v>318</v>
      </c>
      <c r="D290" s="113" t="s">
        <v>469</v>
      </c>
      <c r="E290" s="128"/>
      <c r="F290" s="10" t="s">
        <v>800</v>
      </c>
      <c r="G290" s="23">
        <v>1</v>
      </c>
      <c r="H290" s="164"/>
      <c r="I290" s="23">
        <f>G290*AO290</f>
        <v>0</v>
      </c>
      <c r="J290" s="23">
        <f>G290*AP290</f>
        <v>0</v>
      </c>
      <c r="K290" s="23">
        <f>G290*H290</f>
        <v>0</v>
      </c>
      <c r="L290" s="23">
        <v>0</v>
      </c>
      <c r="M290" s="23">
        <f>G290*L290</f>
        <v>0</v>
      </c>
      <c r="N290" s="79"/>
      <c r="O290" s="3"/>
      <c r="Z290" s="23">
        <f>IF(AQ290="5",BJ290,0)</f>
        <v>0</v>
      </c>
      <c r="AB290" s="23">
        <f>IF(AQ290="1",BH290,0)</f>
        <v>0</v>
      </c>
      <c r="AC290" s="23">
        <f>IF(AQ290="1",BI290,0)</f>
        <v>0</v>
      </c>
      <c r="AD290" s="23">
        <f>IF(AQ290="7",BH290,0)</f>
        <v>0</v>
      </c>
      <c r="AE290" s="23">
        <f>IF(AQ290="7",BI290,0)</f>
        <v>0</v>
      </c>
      <c r="AF290" s="23">
        <f>IF(AQ290="2",BH290,0)</f>
        <v>0</v>
      </c>
      <c r="AG290" s="23">
        <f>IF(AQ290="2",BI290,0)</f>
        <v>0</v>
      </c>
      <c r="AH290" s="23">
        <f>IF(AQ290="0",BJ290,0)</f>
        <v>0</v>
      </c>
      <c r="AI290" s="17" t="s">
        <v>312</v>
      </c>
      <c r="AJ290" s="13">
        <f>IF(AN290=0,K290,0)</f>
        <v>0</v>
      </c>
      <c r="AK290" s="13">
        <f>IF(AN290=15,K290,0)</f>
        <v>0</v>
      </c>
      <c r="AL290" s="13">
        <f>IF(AN290=21,K290,0)</f>
        <v>0</v>
      </c>
      <c r="AN290" s="23">
        <v>21</v>
      </c>
      <c r="AO290" s="23">
        <f>H290*0</f>
        <v>0</v>
      </c>
      <c r="AP290" s="23">
        <f>H290*(1-0)</f>
        <v>0</v>
      </c>
      <c r="AQ290" s="24" t="s">
        <v>7</v>
      </c>
      <c r="AV290" s="23">
        <f>AW290+AX290</f>
        <v>0</v>
      </c>
      <c r="AW290" s="23">
        <f>G290*AO290</f>
        <v>0</v>
      </c>
      <c r="AX290" s="23">
        <f>G290*AP290</f>
        <v>0</v>
      </c>
      <c r="AY290" s="26" t="s">
        <v>844</v>
      </c>
      <c r="AZ290" s="26" t="s">
        <v>884</v>
      </c>
      <c r="BA290" s="17" t="s">
        <v>901</v>
      </c>
      <c r="BC290" s="23">
        <f>AW290+AX290</f>
        <v>0</v>
      </c>
      <c r="BD290" s="23">
        <f>H290/(100-BE290)*100</f>
        <v>0</v>
      </c>
      <c r="BE290" s="23">
        <v>0</v>
      </c>
      <c r="BF290" s="23">
        <f>M290</f>
        <v>0</v>
      </c>
      <c r="BH290" s="13">
        <f>G290*AO290</f>
        <v>0</v>
      </c>
      <c r="BI290" s="13">
        <f>G290*AP290</f>
        <v>0</v>
      </c>
      <c r="BJ290" s="13">
        <f>G290*H290</f>
        <v>0</v>
      </c>
      <c r="BK290" s="13" t="s">
        <v>909</v>
      </c>
      <c r="BL290" s="23">
        <v>0</v>
      </c>
    </row>
    <row r="291" spans="1:64" ht="12.75">
      <c r="A291" s="32" t="s">
        <v>143</v>
      </c>
      <c r="B291" s="10" t="s">
        <v>312</v>
      </c>
      <c r="C291" s="10" t="s">
        <v>319</v>
      </c>
      <c r="D291" s="113" t="s">
        <v>470</v>
      </c>
      <c r="E291" s="128"/>
      <c r="F291" s="10" t="s">
        <v>800</v>
      </c>
      <c r="G291" s="23">
        <v>1</v>
      </c>
      <c r="H291" s="164"/>
      <c r="I291" s="23">
        <f>G291*AO291</f>
        <v>0</v>
      </c>
      <c r="J291" s="23">
        <f>G291*AP291</f>
        <v>0</v>
      </c>
      <c r="K291" s="23">
        <f>G291*H291</f>
        <v>0</v>
      </c>
      <c r="L291" s="23">
        <v>0</v>
      </c>
      <c r="M291" s="23">
        <f>G291*L291</f>
        <v>0</v>
      </c>
      <c r="N291" s="79"/>
      <c r="O291" s="3"/>
      <c r="Z291" s="23">
        <f>IF(AQ291="5",BJ291,0)</f>
        <v>0</v>
      </c>
      <c r="AB291" s="23">
        <f>IF(AQ291="1",BH291,0)</f>
        <v>0</v>
      </c>
      <c r="AC291" s="23">
        <f>IF(AQ291="1",BI291,0)</f>
        <v>0</v>
      </c>
      <c r="AD291" s="23">
        <f>IF(AQ291="7",BH291,0)</f>
        <v>0</v>
      </c>
      <c r="AE291" s="23">
        <f>IF(AQ291="7",BI291,0)</f>
        <v>0</v>
      </c>
      <c r="AF291" s="23">
        <f>IF(AQ291="2",BH291,0)</f>
        <v>0</v>
      </c>
      <c r="AG291" s="23">
        <f>IF(AQ291="2",BI291,0)</f>
        <v>0</v>
      </c>
      <c r="AH291" s="23">
        <f>IF(AQ291="0",BJ291,0)</f>
        <v>0</v>
      </c>
      <c r="AI291" s="17" t="s">
        <v>312</v>
      </c>
      <c r="AJ291" s="13">
        <f>IF(AN291=0,K291,0)</f>
        <v>0</v>
      </c>
      <c r="AK291" s="13">
        <f>IF(AN291=15,K291,0)</f>
        <v>0</v>
      </c>
      <c r="AL291" s="13">
        <f>IF(AN291=21,K291,0)</f>
        <v>0</v>
      </c>
      <c r="AN291" s="23">
        <v>21</v>
      </c>
      <c r="AO291" s="23">
        <f>H291*0</f>
        <v>0</v>
      </c>
      <c r="AP291" s="23">
        <f>H291*(1-0)</f>
        <v>0</v>
      </c>
      <c r="AQ291" s="24" t="s">
        <v>7</v>
      </c>
      <c r="AV291" s="23">
        <f>AW291+AX291</f>
        <v>0</v>
      </c>
      <c r="AW291" s="23">
        <f>G291*AO291</f>
        <v>0</v>
      </c>
      <c r="AX291" s="23">
        <f>G291*AP291</f>
        <v>0</v>
      </c>
      <c r="AY291" s="26" t="s">
        <v>844</v>
      </c>
      <c r="AZ291" s="26" t="s">
        <v>884</v>
      </c>
      <c r="BA291" s="17" t="s">
        <v>901</v>
      </c>
      <c r="BC291" s="23">
        <f>AW291+AX291</f>
        <v>0</v>
      </c>
      <c r="BD291" s="23">
        <f>H291/(100-BE291)*100</f>
        <v>0</v>
      </c>
      <c r="BE291" s="23">
        <v>0</v>
      </c>
      <c r="BF291" s="23">
        <f>M291</f>
        <v>0</v>
      </c>
      <c r="BH291" s="13">
        <f>G291*AO291</f>
        <v>0</v>
      </c>
      <c r="BI291" s="13">
        <f>G291*AP291</f>
        <v>0</v>
      </c>
      <c r="BJ291" s="13">
        <f>G291*H291</f>
        <v>0</v>
      </c>
      <c r="BK291" s="13" t="s">
        <v>909</v>
      </c>
      <c r="BL291" s="23">
        <v>0</v>
      </c>
    </row>
    <row r="292" spans="1:47" ht="12.75">
      <c r="A292" s="73"/>
      <c r="B292" s="74" t="s">
        <v>312</v>
      </c>
      <c r="C292" s="74" t="s">
        <v>17</v>
      </c>
      <c r="D292" s="126" t="s">
        <v>473</v>
      </c>
      <c r="E292" s="127"/>
      <c r="F292" s="75" t="s">
        <v>6</v>
      </c>
      <c r="G292" s="75" t="s">
        <v>6</v>
      </c>
      <c r="H292" s="75"/>
      <c r="I292" s="76">
        <f>SUM(I293:I300)</f>
        <v>0</v>
      </c>
      <c r="J292" s="76">
        <f>SUM(J293:J300)</f>
        <v>0</v>
      </c>
      <c r="K292" s="76">
        <f>SUM(K293:K300)</f>
        <v>0</v>
      </c>
      <c r="L292" s="77"/>
      <c r="M292" s="76">
        <f>SUM(M293:M300)</f>
        <v>1700.163</v>
      </c>
      <c r="N292" s="78"/>
      <c r="O292" s="3"/>
      <c r="AI292" s="17" t="s">
        <v>312</v>
      </c>
      <c r="AS292" s="28">
        <f>SUM(AJ293:AJ300)</f>
        <v>0</v>
      </c>
      <c r="AT292" s="28">
        <f>SUM(AK293:AK300)</f>
        <v>0</v>
      </c>
      <c r="AU292" s="28">
        <f>SUM(AL293:AL300)</f>
        <v>0</v>
      </c>
    </row>
    <row r="293" spans="1:64" ht="12.75">
      <c r="A293" s="32" t="s">
        <v>144</v>
      </c>
      <c r="B293" s="10" t="s">
        <v>312</v>
      </c>
      <c r="C293" s="10" t="s">
        <v>403</v>
      </c>
      <c r="D293" s="113" t="s">
        <v>607</v>
      </c>
      <c r="E293" s="128"/>
      <c r="F293" s="10" t="s">
        <v>801</v>
      </c>
      <c r="G293" s="23">
        <v>1841.35</v>
      </c>
      <c r="H293" s="164"/>
      <c r="I293" s="23">
        <f>G293*AO293</f>
        <v>0</v>
      </c>
      <c r="J293" s="23">
        <f>G293*AP293</f>
        <v>0</v>
      </c>
      <c r="K293" s="23">
        <f>G293*H293</f>
        <v>0</v>
      </c>
      <c r="L293" s="23">
        <v>0.22</v>
      </c>
      <c r="M293" s="23">
        <f>G293*L293</f>
        <v>405.097</v>
      </c>
      <c r="N293" s="79" t="s">
        <v>832</v>
      </c>
      <c r="O293" s="3"/>
      <c r="Z293" s="23">
        <f>IF(AQ293="5",BJ293,0)</f>
        <v>0</v>
      </c>
      <c r="AB293" s="23">
        <f>IF(AQ293="1",BH293,0)</f>
        <v>0</v>
      </c>
      <c r="AC293" s="23">
        <f>IF(AQ293="1",BI293,0)</f>
        <v>0</v>
      </c>
      <c r="AD293" s="23">
        <f>IF(AQ293="7",BH293,0)</f>
        <v>0</v>
      </c>
      <c r="AE293" s="23">
        <f>IF(AQ293="7",BI293,0)</f>
        <v>0</v>
      </c>
      <c r="AF293" s="23">
        <f>IF(AQ293="2",BH293,0)</f>
        <v>0</v>
      </c>
      <c r="AG293" s="23">
        <f>IF(AQ293="2",BI293,0)</f>
        <v>0</v>
      </c>
      <c r="AH293" s="23">
        <f>IF(AQ293="0",BJ293,0)</f>
        <v>0</v>
      </c>
      <c r="AI293" s="17" t="s">
        <v>312</v>
      </c>
      <c r="AJ293" s="13">
        <f>IF(AN293=0,K293,0)</f>
        <v>0</v>
      </c>
      <c r="AK293" s="13">
        <f>IF(AN293=15,K293,0)</f>
        <v>0</v>
      </c>
      <c r="AL293" s="13">
        <f>IF(AN293=21,K293,0)</f>
        <v>0</v>
      </c>
      <c r="AN293" s="23">
        <v>21</v>
      </c>
      <c r="AO293" s="23">
        <f>H293*0</f>
        <v>0</v>
      </c>
      <c r="AP293" s="23">
        <f>H293*(1-0)</f>
        <v>0</v>
      </c>
      <c r="AQ293" s="24" t="s">
        <v>7</v>
      </c>
      <c r="AV293" s="23">
        <f>AW293+AX293</f>
        <v>0</v>
      </c>
      <c r="AW293" s="23">
        <f>G293*AO293</f>
        <v>0</v>
      </c>
      <c r="AX293" s="23">
        <f>G293*AP293</f>
        <v>0</v>
      </c>
      <c r="AY293" s="26" t="s">
        <v>845</v>
      </c>
      <c r="AZ293" s="26" t="s">
        <v>885</v>
      </c>
      <c r="BA293" s="17" t="s">
        <v>901</v>
      </c>
      <c r="BC293" s="23">
        <f>AW293+AX293</f>
        <v>0</v>
      </c>
      <c r="BD293" s="23">
        <f>H293/(100-BE293)*100</f>
        <v>0</v>
      </c>
      <c r="BE293" s="23">
        <v>0</v>
      </c>
      <c r="BF293" s="23">
        <f>M293</f>
        <v>405.097</v>
      </c>
      <c r="BH293" s="13">
        <f>G293*AO293</f>
        <v>0</v>
      </c>
      <c r="BI293" s="13">
        <f>G293*AP293</f>
        <v>0</v>
      </c>
      <c r="BJ293" s="13">
        <f>G293*H293</f>
        <v>0</v>
      </c>
      <c r="BK293" s="13" t="s">
        <v>909</v>
      </c>
      <c r="BL293" s="23">
        <v>11</v>
      </c>
    </row>
    <row r="294" spans="1:15" ht="12.75">
      <c r="A294" s="3"/>
      <c r="B294" s="80"/>
      <c r="C294" s="80"/>
      <c r="D294" s="81" t="s">
        <v>665</v>
      </c>
      <c r="E294" s="81"/>
      <c r="F294" s="80"/>
      <c r="G294" s="82">
        <v>1841.35</v>
      </c>
      <c r="H294" s="80"/>
      <c r="I294" s="80"/>
      <c r="J294" s="80"/>
      <c r="K294" s="80"/>
      <c r="L294" s="80"/>
      <c r="M294" s="80"/>
      <c r="N294" s="20"/>
      <c r="O294" s="3"/>
    </row>
    <row r="295" spans="1:64" ht="12.75">
      <c r="A295" s="32" t="s">
        <v>145</v>
      </c>
      <c r="B295" s="10" t="s">
        <v>312</v>
      </c>
      <c r="C295" s="10" t="s">
        <v>429</v>
      </c>
      <c r="D295" s="113" t="s">
        <v>666</v>
      </c>
      <c r="E295" s="128"/>
      <c r="F295" s="10" t="s">
        <v>801</v>
      </c>
      <c r="G295" s="23">
        <v>1841.35</v>
      </c>
      <c r="H295" s="164"/>
      <c r="I295" s="23">
        <f>G295*AO295</f>
        <v>0</v>
      </c>
      <c r="J295" s="23">
        <f>G295*AP295</f>
        <v>0</v>
      </c>
      <c r="K295" s="23">
        <f>G295*H295</f>
        <v>0</v>
      </c>
      <c r="L295" s="23">
        <v>0.44</v>
      </c>
      <c r="M295" s="23">
        <f>G295*L295</f>
        <v>810.194</v>
      </c>
      <c r="N295" s="79" t="s">
        <v>832</v>
      </c>
      <c r="O295" s="3"/>
      <c r="Z295" s="23">
        <f>IF(AQ295="5",BJ295,0)</f>
        <v>0</v>
      </c>
      <c r="AB295" s="23">
        <f>IF(AQ295="1",BH295,0)</f>
        <v>0</v>
      </c>
      <c r="AC295" s="23">
        <f>IF(AQ295="1",BI295,0)</f>
        <v>0</v>
      </c>
      <c r="AD295" s="23">
        <f>IF(AQ295="7",BH295,0)</f>
        <v>0</v>
      </c>
      <c r="AE295" s="23">
        <f>IF(AQ295="7",BI295,0)</f>
        <v>0</v>
      </c>
      <c r="AF295" s="23">
        <f>IF(AQ295="2",BH295,0)</f>
        <v>0</v>
      </c>
      <c r="AG295" s="23">
        <f>IF(AQ295="2",BI295,0)</f>
        <v>0</v>
      </c>
      <c r="AH295" s="23">
        <f>IF(AQ295="0",BJ295,0)</f>
        <v>0</v>
      </c>
      <c r="AI295" s="17" t="s">
        <v>312</v>
      </c>
      <c r="AJ295" s="13">
        <f>IF(AN295=0,K295,0)</f>
        <v>0</v>
      </c>
      <c r="AK295" s="13">
        <f>IF(AN295=15,K295,0)</f>
        <v>0</v>
      </c>
      <c r="AL295" s="13">
        <f>IF(AN295=21,K295,0)</f>
        <v>0</v>
      </c>
      <c r="AN295" s="23">
        <v>21</v>
      </c>
      <c r="AO295" s="23">
        <f>H295*0</f>
        <v>0</v>
      </c>
      <c r="AP295" s="23">
        <f>H295*(1-0)</f>
        <v>0</v>
      </c>
      <c r="AQ295" s="24" t="s">
        <v>7</v>
      </c>
      <c r="AV295" s="23">
        <f>AW295+AX295</f>
        <v>0</v>
      </c>
      <c r="AW295" s="23">
        <f>G295*AO295</f>
        <v>0</v>
      </c>
      <c r="AX295" s="23">
        <f>G295*AP295</f>
        <v>0</v>
      </c>
      <c r="AY295" s="26" t="s">
        <v>845</v>
      </c>
      <c r="AZ295" s="26" t="s">
        <v>885</v>
      </c>
      <c r="BA295" s="17" t="s">
        <v>901</v>
      </c>
      <c r="BC295" s="23">
        <f>AW295+AX295</f>
        <v>0</v>
      </c>
      <c r="BD295" s="23">
        <f>H295/(100-BE295)*100</f>
        <v>0</v>
      </c>
      <c r="BE295" s="23">
        <v>0</v>
      </c>
      <c r="BF295" s="23">
        <f>M295</f>
        <v>810.194</v>
      </c>
      <c r="BH295" s="13">
        <f>G295*AO295</f>
        <v>0</v>
      </c>
      <c r="BI295" s="13">
        <f>G295*AP295</f>
        <v>0</v>
      </c>
      <c r="BJ295" s="13">
        <f>G295*H295</f>
        <v>0</v>
      </c>
      <c r="BK295" s="13" t="s">
        <v>909</v>
      </c>
      <c r="BL295" s="23">
        <v>11</v>
      </c>
    </row>
    <row r="296" spans="1:15" ht="12.75">
      <c r="A296" s="3"/>
      <c r="B296" s="80"/>
      <c r="C296" s="80"/>
      <c r="D296" s="81" t="s">
        <v>667</v>
      </c>
      <c r="E296" s="81"/>
      <c r="F296" s="80"/>
      <c r="G296" s="82">
        <v>1841.35</v>
      </c>
      <c r="H296" s="80"/>
      <c r="I296" s="80"/>
      <c r="J296" s="80"/>
      <c r="K296" s="80"/>
      <c r="L296" s="80"/>
      <c r="M296" s="80"/>
      <c r="N296" s="20"/>
      <c r="O296" s="3"/>
    </row>
    <row r="297" spans="1:64" ht="12.75">
      <c r="A297" s="32" t="s">
        <v>146</v>
      </c>
      <c r="B297" s="10" t="s">
        <v>312</v>
      </c>
      <c r="C297" s="10" t="s">
        <v>321</v>
      </c>
      <c r="D297" s="113" t="s">
        <v>474</v>
      </c>
      <c r="E297" s="128"/>
      <c r="F297" s="10" t="s">
        <v>801</v>
      </c>
      <c r="G297" s="23">
        <v>1841.35</v>
      </c>
      <c r="H297" s="164"/>
      <c r="I297" s="23">
        <f>G297*AO297</f>
        <v>0</v>
      </c>
      <c r="J297" s="23">
        <f>G297*AP297</f>
        <v>0</v>
      </c>
      <c r="K297" s="23">
        <f>G297*H297</f>
        <v>0</v>
      </c>
      <c r="L297" s="23">
        <v>0.24</v>
      </c>
      <c r="M297" s="23">
        <f>G297*L297</f>
        <v>441.924</v>
      </c>
      <c r="N297" s="79" t="s">
        <v>832</v>
      </c>
      <c r="O297" s="3"/>
      <c r="Z297" s="23">
        <f>IF(AQ297="5",BJ297,0)</f>
        <v>0</v>
      </c>
      <c r="AB297" s="23">
        <f>IF(AQ297="1",BH297,0)</f>
        <v>0</v>
      </c>
      <c r="AC297" s="23">
        <f>IF(AQ297="1",BI297,0)</f>
        <v>0</v>
      </c>
      <c r="AD297" s="23">
        <f>IF(AQ297="7",BH297,0)</f>
        <v>0</v>
      </c>
      <c r="AE297" s="23">
        <f>IF(AQ297="7",BI297,0)</f>
        <v>0</v>
      </c>
      <c r="AF297" s="23">
        <f>IF(AQ297="2",BH297,0)</f>
        <v>0</v>
      </c>
      <c r="AG297" s="23">
        <f>IF(AQ297="2",BI297,0)</f>
        <v>0</v>
      </c>
      <c r="AH297" s="23">
        <f>IF(AQ297="0",BJ297,0)</f>
        <v>0</v>
      </c>
      <c r="AI297" s="17" t="s">
        <v>312</v>
      </c>
      <c r="AJ297" s="13">
        <f>IF(AN297=0,K297,0)</f>
        <v>0</v>
      </c>
      <c r="AK297" s="13">
        <f>IF(AN297=15,K297,0)</f>
        <v>0</v>
      </c>
      <c r="AL297" s="13">
        <f>IF(AN297=21,K297,0)</f>
        <v>0</v>
      </c>
      <c r="AN297" s="23">
        <v>21</v>
      </c>
      <c r="AO297" s="23">
        <f>H297*0</f>
        <v>0</v>
      </c>
      <c r="AP297" s="23">
        <f>H297*(1-0)</f>
        <v>0</v>
      </c>
      <c r="AQ297" s="24" t="s">
        <v>7</v>
      </c>
      <c r="AV297" s="23">
        <f>AW297+AX297</f>
        <v>0</v>
      </c>
      <c r="AW297" s="23">
        <f>G297*AO297</f>
        <v>0</v>
      </c>
      <c r="AX297" s="23">
        <f>G297*AP297</f>
        <v>0</v>
      </c>
      <c r="AY297" s="26" t="s">
        <v>845</v>
      </c>
      <c r="AZ297" s="26" t="s">
        <v>885</v>
      </c>
      <c r="BA297" s="17" t="s">
        <v>901</v>
      </c>
      <c r="BC297" s="23">
        <f>AW297+AX297</f>
        <v>0</v>
      </c>
      <c r="BD297" s="23">
        <f>H297/(100-BE297)*100</f>
        <v>0</v>
      </c>
      <c r="BE297" s="23">
        <v>0</v>
      </c>
      <c r="BF297" s="23">
        <f>M297</f>
        <v>441.924</v>
      </c>
      <c r="BH297" s="13">
        <f>G297*AO297</f>
        <v>0</v>
      </c>
      <c r="BI297" s="13">
        <f>G297*AP297</f>
        <v>0</v>
      </c>
      <c r="BJ297" s="13">
        <f>G297*H297</f>
        <v>0</v>
      </c>
      <c r="BK297" s="13" t="s">
        <v>909</v>
      </c>
      <c r="BL297" s="23">
        <v>11</v>
      </c>
    </row>
    <row r="298" spans="1:64" ht="12.75">
      <c r="A298" s="32" t="s">
        <v>147</v>
      </c>
      <c r="B298" s="10" t="s">
        <v>312</v>
      </c>
      <c r="C298" s="10" t="s">
        <v>324</v>
      </c>
      <c r="D298" s="113" t="s">
        <v>610</v>
      </c>
      <c r="E298" s="128"/>
      <c r="F298" s="10" t="s">
        <v>802</v>
      </c>
      <c r="G298" s="23">
        <v>58</v>
      </c>
      <c r="H298" s="164"/>
      <c r="I298" s="23">
        <f>G298*AO298</f>
        <v>0</v>
      </c>
      <c r="J298" s="23">
        <f>G298*AP298</f>
        <v>0</v>
      </c>
      <c r="K298" s="23">
        <f>G298*H298</f>
        <v>0</v>
      </c>
      <c r="L298" s="23">
        <v>0.27</v>
      </c>
      <c r="M298" s="23">
        <f>G298*L298</f>
        <v>15.66</v>
      </c>
      <c r="N298" s="79" t="s">
        <v>832</v>
      </c>
      <c r="O298" s="3"/>
      <c r="Z298" s="23">
        <f>IF(AQ298="5",BJ298,0)</f>
        <v>0</v>
      </c>
      <c r="AB298" s="23">
        <f>IF(AQ298="1",BH298,0)</f>
        <v>0</v>
      </c>
      <c r="AC298" s="23">
        <f>IF(AQ298="1",BI298,0)</f>
        <v>0</v>
      </c>
      <c r="AD298" s="23">
        <f>IF(AQ298="7",BH298,0)</f>
        <v>0</v>
      </c>
      <c r="AE298" s="23">
        <f>IF(AQ298="7",BI298,0)</f>
        <v>0</v>
      </c>
      <c r="AF298" s="23">
        <f>IF(AQ298="2",BH298,0)</f>
        <v>0</v>
      </c>
      <c r="AG298" s="23">
        <f>IF(AQ298="2",BI298,0)</f>
        <v>0</v>
      </c>
      <c r="AH298" s="23">
        <f>IF(AQ298="0",BJ298,0)</f>
        <v>0</v>
      </c>
      <c r="AI298" s="17" t="s">
        <v>312</v>
      </c>
      <c r="AJ298" s="13">
        <f>IF(AN298=0,K298,0)</f>
        <v>0</v>
      </c>
      <c r="AK298" s="13">
        <f>IF(AN298=15,K298,0)</f>
        <v>0</v>
      </c>
      <c r="AL298" s="13">
        <f>IF(AN298=21,K298,0)</f>
        <v>0</v>
      </c>
      <c r="AN298" s="23">
        <v>21</v>
      </c>
      <c r="AO298" s="23">
        <f>H298*0</f>
        <v>0</v>
      </c>
      <c r="AP298" s="23">
        <f>H298*(1-0)</f>
        <v>0</v>
      </c>
      <c r="AQ298" s="24" t="s">
        <v>7</v>
      </c>
      <c r="AV298" s="23">
        <f>AW298+AX298</f>
        <v>0</v>
      </c>
      <c r="AW298" s="23">
        <f>G298*AO298</f>
        <v>0</v>
      </c>
      <c r="AX298" s="23">
        <f>G298*AP298</f>
        <v>0</v>
      </c>
      <c r="AY298" s="26" t="s">
        <v>845</v>
      </c>
      <c r="AZ298" s="26" t="s">
        <v>885</v>
      </c>
      <c r="BA298" s="17" t="s">
        <v>901</v>
      </c>
      <c r="BC298" s="23">
        <f>AW298+AX298</f>
        <v>0</v>
      </c>
      <c r="BD298" s="23">
        <f>H298/(100-BE298)*100</f>
        <v>0</v>
      </c>
      <c r="BE298" s="23">
        <v>0</v>
      </c>
      <c r="BF298" s="23">
        <f>M298</f>
        <v>15.66</v>
      </c>
      <c r="BH298" s="13">
        <f>G298*AO298</f>
        <v>0</v>
      </c>
      <c r="BI298" s="13">
        <f>G298*AP298</f>
        <v>0</v>
      </c>
      <c r="BJ298" s="13">
        <f>G298*H298</f>
        <v>0</v>
      </c>
      <c r="BK298" s="13" t="s">
        <v>909</v>
      </c>
      <c r="BL298" s="23">
        <v>11</v>
      </c>
    </row>
    <row r="299" spans="1:15" ht="12.75">
      <c r="A299" s="3"/>
      <c r="B299" s="80"/>
      <c r="C299" s="80"/>
      <c r="D299" s="81" t="s">
        <v>64</v>
      </c>
      <c r="E299" s="81"/>
      <c r="F299" s="80"/>
      <c r="G299" s="82">
        <v>58</v>
      </c>
      <c r="H299" s="80"/>
      <c r="I299" s="80"/>
      <c r="J299" s="80"/>
      <c r="K299" s="80"/>
      <c r="L299" s="80"/>
      <c r="M299" s="80"/>
      <c r="N299" s="20"/>
      <c r="O299" s="3"/>
    </row>
    <row r="300" spans="1:64" ht="12.75">
      <c r="A300" s="32" t="s">
        <v>148</v>
      </c>
      <c r="B300" s="10" t="s">
        <v>312</v>
      </c>
      <c r="C300" s="10" t="s">
        <v>404</v>
      </c>
      <c r="D300" s="113" t="s">
        <v>608</v>
      </c>
      <c r="E300" s="128"/>
      <c r="F300" s="10" t="s">
        <v>801</v>
      </c>
      <c r="G300" s="23">
        <v>121.28</v>
      </c>
      <c r="H300" s="164"/>
      <c r="I300" s="23">
        <f>G300*AO300</f>
        <v>0</v>
      </c>
      <c r="J300" s="23">
        <f>G300*AP300</f>
        <v>0</v>
      </c>
      <c r="K300" s="23">
        <f>G300*H300</f>
        <v>0</v>
      </c>
      <c r="L300" s="23">
        <v>0.225</v>
      </c>
      <c r="M300" s="23">
        <f>G300*L300</f>
        <v>27.288</v>
      </c>
      <c r="N300" s="79" t="s">
        <v>832</v>
      </c>
      <c r="O300" s="3"/>
      <c r="Z300" s="23">
        <f>IF(AQ300="5",BJ300,0)</f>
        <v>0</v>
      </c>
      <c r="AB300" s="23">
        <f>IF(AQ300="1",BH300,0)</f>
        <v>0</v>
      </c>
      <c r="AC300" s="23">
        <f>IF(AQ300="1",BI300,0)</f>
        <v>0</v>
      </c>
      <c r="AD300" s="23">
        <f>IF(AQ300="7",BH300,0)</f>
        <v>0</v>
      </c>
      <c r="AE300" s="23">
        <f>IF(AQ300="7",BI300,0)</f>
        <v>0</v>
      </c>
      <c r="AF300" s="23">
        <f>IF(AQ300="2",BH300,0)</f>
        <v>0</v>
      </c>
      <c r="AG300" s="23">
        <f>IF(AQ300="2",BI300,0)</f>
        <v>0</v>
      </c>
      <c r="AH300" s="23">
        <f>IF(AQ300="0",BJ300,0)</f>
        <v>0</v>
      </c>
      <c r="AI300" s="17" t="s">
        <v>312</v>
      </c>
      <c r="AJ300" s="13">
        <f>IF(AN300=0,K300,0)</f>
        <v>0</v>
      </c>
      <c r="AK300" s="13">
        <f>IF(AN300=15,K300,0)</f>
        <v>0</v>
      </c>
      <c r="AL300" s="13">
        <f>IF(AN300=21,K300,0)</f>
        <v>0</v>
      </c>
      <c r="AN300" s="23">
        <v>21</v>
      </c>
      <c r="AO300" s="23">
        <f>H300*0</f>
        <v>0</v>
      </c>
      <c r="AP300" s="23">
        <f>H300*(1-0)</f>
        <v>0</v>
      </c>
      <c r="AQ300" s="24" t="s">
        <v>7</v>
      </c>
      <c r="AV300" s="23">
        <f>AW300+AX300</f>
        <v>0</v>
      </c>
      <c r="AW300" s="23">
        <f>G300*AO300</f>
        <v>0</v>
      </c>
      <c r="AX300" s="23">
        <f>G300*AP300</f>
        <v>0</v>
      </c>
      <c r="AY300" s="26" t="s">
        <v>845</v>
      </c>
      <c r="AZ300" s="26" t="s">
        <v>885</v>
      </c>
      <c r="BA300" s="17" t="s">
        <v>901</v>
      </c>
      <c r="BC300" s="23">
        <f>AW300+AX300</f>
        <v>0</v>
      </c>
      <c r="BD300" s="23">
        <f>H300/(100-BE300)*100</f>
        <v>0</v>
      </c>
      <c r="BE300" s="23">
        <v>0</v>
      </c>
      <c r="BF300" s="23">
        <f>M300</f>
        <v>27.288</v>
      </c>
      <c r="BH300" s="13">
        <f>G300*AO300</f>
        <v>0</v>
      </c>
      <c r="BI300" s="13">
        <f>G300*AP300</f>
        <v>0</v>
      </c>
      <c r="BJ300" s="13">
        <f>G300*H300</f>
        <v>0</v>
      </c>
      <c r="BK300" s="13" t="s">
        <v>909</v>
      </c>
      <c r="BL300" s="23">
        <v>11</v>
      </c>
    </row>
    <row r="301" spans="1:15" ht="12.75">
      <c r="A301" s="3"/>
      <c r="B301" s="80"/>
      <c r="C301" s="80"/>
      <c r="D301" s="81" t="s">
        <v>668</v>
      </c>
      <c r="E301" s="81"/>
      <c r="F301" s="80"/>
      <c r="G301" s="82">
        <v>121.28</v>
      </c>
      <c r="H301" s="80"/>
      <c r="I301" s="80"/>
      <c r="J301" s="80"/>
      <c r="K301" s="80"/>
      <c r="L301" s="80"/>
      <c r="M301" s="80"/>
      <c r="N301" s="20"/>
      <c r="O301" s="3"/>
    </row>
    <row r="302" spans="1:47" ht="12.75">
      <c r="A302" s="73"/>
      <c r="B302" s="74" t="s">
        <v>312</v>
      </c>
      <c r="C302" s="74" t="s">
        <v>18</v>
      </c>
      <c r="D302" s="126" t="s">
        <v>480</v>
      </c>
      <c r="E302" s="127"/>
      <c r="F302" s="75" t="s">
        <v>6</v>
      </c>
      <c r="G302" s="75" t="s">
        <v>6</v>
      </c>
      <c r="H302" s="75"/>
      <c r="I302" s="76">
        <f>SUM(I303:I303)</f>
        <v>0</v>
      </c>
      <c r="J302" s="76">
        <f>SUM(J303:J303)</f>
        <v>0</v>
      </c>
      <c r="K302" s="76">
        <f>SUM(K303:K303)</f>
        <v>0</v>
      </c>
      <c r="L302" s="77"/>
      <c r="M302" s="76">
        <f>SUM(M303:M303)</f>
        <v>0</v>
      </c>
      <c r="N302" s="78"/>
      <c r="O302" s="3"/>
      <c r="AI302" s="17" t="s">
        <v>312</v>
      </c>
      <c r="AS302" s="28">
        <f>SUM(AJ303:AJ303)</f>
        <v>0</v>
      </c>
      <c r="AT302" s="28">
        <f>SUM(AK303:AK303)</f>
        <v>0</v>
      </c>
      <c r="AU302" s="28">
        <f>SUM(AL303:AL303)</f>
        <v>0</v>
      </c>
    </row>
    <row r="303" spans="1:64" ht="12.75">
      <c r="A303" s="32" t="s">
        <v>149</v>
      </c>
      <c r="B303" s="10" t="s">
        <v>312</v>
      </c>
      <c r="C303" s="10" t="s">
        <v>405</v>
      </c>
      <c r="D303" s="113" t="s">
        <v>612</v>
      </c>
      <c r="E303" s="128"/>
      <c r="F303" s="10" t="s">
        <v>803</v>
      </c>
      <c r="G303" s="23">
        <v>119.02</v>
      </c>
      <c r="H303" s="164"/>
      <c r="I303" s="23">
        <f>G303*AO303</f>
        <v>0</v>
      </c>
      <c r="J303" s="23">
        <f>G303*AP303</f>
        <v>0</v>
      </c>
      <c r="K303" s="23">
        <f>G303*H303</f>
        <v>0</v>
      </c>
      <c r="L303" s="23">
        <v>0</v>
      </c>
      <c r="M303" s="23">
        <f>G303*L303</f>
        <v>0</v>
      </c>
      <c r="N303" s="79" t="s">
        <v>832</v>
      </c>
      <c r="O303" s="3"/>
      <c r="Z303" s="23">
        <f>IF(AQ303="5",BJ303,0)</f>
        <v>0</v>
      </c>
      <c r="AB303" s="23">
        <f>IF(AQ303="1",BH303,0)</f>
        <v>0</v>
      </c>
      <c r="AC303" s="23">
        <f>IF(AQ303="1",BI303,0)</f>
        <v>0</v>
      </c>
      <c r="AD303" s="23">
        <f>IF(AQ303="7",BH303,0)</f>
        <v>0</v>
      </c>
      <c r="AE303" s="23">
        <f>IF(AQ303="7",BI303,0)</f>
        <v>0</v>
      </c>
      <c r="AF303" s="23">
        <f>IF(AQ303="2",BH303,0)</f>
        <v>0</v>
      </c>
      <c r="AG303" s="23">
        <f>IF(AQ303="2",BI303,0)</f>
        <v>0</v>
      </c>
      <c r="AH303" s="23">
        <f>IF(AQ303="0",BJ303,0)</f>
        <v>0</v>
      </c>
      <c r="AI303" s="17" t="s">
        <v>312</v>
      </c>
      <c r="AJ303" s="13">
        <f>IF(AN303=0,K303,0)</f>
        <v>0</v>
      </c>
      <c r="AK303" s="13">
        <f>IF(AN303=15,K303,0)</f>
        <v>0</v>
      </c>
      <c r="AL303" s="13">
        <f>IF(AN303=21,K303,0)</f>
        <v>0</v>
      </c>
      <c r="AN303" s="23">
        <v>21</v>
      </c>
      <c r="AO303" s="23">
        <f>H303*0</f>
        <v>0</v>
      </c>
      <c r="AP303" s="23">
        <f>H303*(1-0)</f>
        <v>0</v>
      </c>
      <c r="AQ303" s="24" t="s">
        <v>7</v>
      </c>
      <c r="AV303" s="23">
        <f>AW303+AX303</f>
        <v>0</v>
      </c>
      <c r="AW303" s="23">
        <f>G303*AO303</f>
        <v>0</v>
      </c>
      <c r="AX303" s="23">
        <f>G303*AP303</f>
        <v>0</v>
      </c>
      <c r="AY303" s="26" t="s">
        <v>846</v>
      </c>
      <c r="AZ303" s="26" t="s">
        <v>885</v>
      </c>
      <c r="BA303" s="17" t="s">
        <v>901</v>
      </c>
      <c r="BC303" s="23">
        <f>AW303+AX303</f>
        <v>0</v>
      </c>
      <c r="BD303" s="23">
        <f>H303/(100-BE303)*100</f>
        <v>0</v>
      </c>
      <c r="BE303" s="23">
        <v>0</v>
      </c>
      <c r="BF303" s="23">
        <f>M303</f>
        <v>0</v>
      </c>
      <c r="BH303" s="13">
        <f>G303*AO303</f>
        <v>0</v>
      </c>
      <c r="BI303" s="13">
        <f>G303*AP303</f>
        <v>0</v>
      </c>
      <c r="BJ303" s="13">
        <f>G303*H303</f>
        <v>0</v>
      </c>
      <c r="BK303" s="13" t="s">
        <v>909</v>
      </c>
      <c r="BL303" s="23">
        <v>12</v>
      </c>
    </row>
    <row r="304" spans="1:15" ht="12.75">
      <c r="A304" s="3"/>
      <c r="B304" s="80"/>
      <c r="C304" s="80"/>
      <c r="D304" s="81" t="s">
        <v>669</v>
      </c>
      <c r="E304" s="81" t="s">
        <v>783</v>
      </c>
      <c r="F304" s="80"/>
      <c r="G304" s="82">
        <v>112.93</v>
      </c>
      <c r="H304" s="80"/>
      <c r="I304" s="80"/>
      <c r="J304" s="80"/>
      <c r="K304" s="80"/>
      <c r="L304" s="80"/>
      <c r="M304" s="80"/>
      <c r="N304" s="20"/>
      <c r="O304" s="3"/>
    </row>
    <row r="305" spans="1:15" ht="12.75">
      <c r="A305" s="3"/>
      <c r="B305" s="80"/>
      <c r="C305" s="80"/>
      <c r="D305" s="81" t="s">
        <v>670</v>
      </c>
      <c r="E305" s="81" t="s">
        <v>784</v>
      </c>
      <c r="F305" s="80"/>
      <c r="G305" s="82">
        <v>6.09</v>
      </c>
      <c r="H305" s="80"/>
      <c r="I305" s="80"/>
      <c r="J305" s="80"/>
      <c r="K305" s="80"/>
      <c r="L305" s="80"/>
      <c r="M305" s="80"/>
      <c r="N305" s="20"/>
      <c r="O305" s="3"/>
    </row>
    <row r="306" spans="1:47" ht="12.75">
      <c r="A306" s="73"/>
      <c r="B306" s="74" t="s">
        <v>312</v>
      </c>
      <c r="C306" s="74" t="s">
        <v>22</v>
      </c>
      <c r="D306" s="126" t="s">
        <v>494</v>
      </c>
      <c r="E306" s="127"/>
      <c r="F306" s="75" t="s">
        <v>6</v>
      </c>
      <c r="G306" s="75" t="s">
        <v>6</v>
      </c>
      <c r="H306" s="75"/>
      <c r="I306" s="76">
        <f>SUM(I307:I309)</f>
        <v>0</v>
      </c>
      <c r="J306" s="76">
        <f>SUM(J307:J309)</f>
        <v>0</v>
      </c>
      <c r="K306" s="76">
        <f>SUM(K307:K309)</f>
        <v>0</v>
      </c>
      <c r="L306" s="77"/>
      <c r="M306" s="76">
        <f>SUM(M307:M309)</f>
        <v>0</v>
      </c>
      <c r="N306" s="78"/>
      <c r="O306" s="3"/>
      <c r="AI306" s="17" t="s">
        <v>312</v>
      </c>
      <c r="AS306" s="28">
        <f>SUM(AJ307:AJ309)</f>
        <v>0</v>
      </c>
      <c r="AT306" s="28">
        <f>SUM(AK307:AK309)</f>
        <v>0</v>
      </c>
      <c r="AU306" s="28">
        <f>SUM(AL307:AL309)</f>
        <v>0</v>
      </c>
    </row>
    <row r="307" spans="1:64" ht="12.75">
      <c r="A307" s="32" t="s">
        <v>150</v>
      </c>
      <c r="B307" s="10" t="s">
        <v>312</v>
      </c>
      <c r="C307" s="10" t="s">
        <v>331</v>
      </c>
      <c r="D307" s="113" t="s">
        <v>495</v>
      </c>
      <c r="E307" s="128"/>
      <c r="F307" s="10" t="s">
        <v>803</v>
      </c>
      <c r="G307" s="23">
        <v>125.11</v>
      </c>
      <c r="H307" s="164"/>
      <c r="I307" s="23">
        <f>G307*AO307</f>
        <v>0</v>
      </c>
      <c r="J307" s="23">
        <f>G307*AP307</f>
        <v>0</v>
      </c>
      <c r="K307" s="23">
        <f>G307*H307</f>
        <v>0</v>
      </c>
      <c r="L307" s="23">
        <v>0</v>
      </c>
      <c r="M307" s="23">
        <f>G307*L307</f>
        <v>0</v>
      </c>
      <c r="N307" s="79" t="s">
        <v>832</v>
      </c>
      <c r="O307" s="3"/>
      <c r="Z307" s="23">
        <f>IF(AQ307="5",BJ307,0)</f>
        <v>0</v>
      </c>
      <c r="AB307" s="23">
        <f>IF(AQ307="1",BH307,0)</f>
        <v>0</v>
      </c>
      <c r="AC307" s="23">
        <f>IF(AQ307="1",BI307,0)</f>
        <v>0</v>
      </c>
      <c r="AD307" s="23">
        <f>IF(AQ307="7",BH307,0)</f>
        <v>0</v>
      </c>
      <c r="AE307" s="23">
        <f>IF(AQ307="7",BI307,0)</f>
        <v>0</v>
      </c>
      <c r="AF307" s="23">
        <f>IF(AQ307="2",BH307,0)</f>
        <v>0</v>
      </c>
      <c r="AG307" s="23">
        <f>IF(AQ307="2",BI307,0)</f>
        <v>0</v>
      </c>
      <c r="AH307" s="23">
        <f>IF(AQ307="0",BJ307,0)</f>
        <v>0</v>
      </c>
      <c r="AI307" s="17" t="s">
        <v>312</v>
      </c>
      <c r="AJ307" s="13">
        <f>IF(AN307=0,K307,0)</f>
        <v>0</v>
      </c>
      <c r="AK307" s="13">
        <f>IF(AN307=15,K307,0)</f>
        <v>0</v>
      </c>
      <c r="AL307" s="13">
        <f>IF(AN307=21,K307,0)</f>
        <v>0</v>
      </c>
      <c r="AN307" s="23">
        <v>21</v>
      </c>
      <c r="AO307" s="23">
        <f>H307*0</f>
        <v>0</v>
      </c>
      <c r="AP307" s="23">
        <f>H307*(1-0)</f>
        <v>0</v>
      </c>
      <c r="AQ307" s="24" t="s">
        <v>7</v>
      </c>
      <c r="AV307" s="23">
        <f>AW307+AX307</f>
        <v>0</v>
      </c>
      <c r="AW307" s="23">
        <f>G307*AO307</f>
        <v>0</v>
      </c>
      <c r="AX307" s="23">
        <f>G307*AP307</f>
        <v>0</v>
      </c>
      <c r="AY307" s="26" t="s">
        <v>849</v>
      </c>
      <c r="AZ307" s="26" t="s">
        <v>885</v>
      </c>
      <c r="BA307" s="17" t="s">
        <v>901</v>
      </c>
      <c r="BC307" s="23">
        <f>AW307+AX307</f>
        <v>0</v>
      </c>
      <c r="BD307" s="23">
        <f>H307/(100-BE307)*100</f>
        <v>0</v>
      </c>
      <c r="BE307" s="23">
        <v>0</v>
      </c>
      <c r="BF307" s="23">
        <f>M307</f>
        <v>0</v>
      </c>
      <c r="BH307" s="13">
        <f>G307*AO307</f>
        <v>0</v>
      </c>
      <c r="BI307" s="13">
        <f>G307*AP307</f>
        <v>0</v>
      </c>
      <c r="BJ307" s="13">
        <f>G307*H307</f>
        <v>0</v>
      </c>
      <c r="BK307" s="13" t="s">
        <v>909</v>
      </c>
      <c r="BL307" s="23">
        <v>16</v>
      </c>
    </row>
    <row r="308" spans="1:15" ht="12.75">
      <c r="A308" s="3"/>
      <c r="B308" s="80"/>
      <c r="C308" s="80"/>
      <c r="D308" s="81" t="s">
        <v>671</v>
      </c>
      <c r="E308" s="81"/>
      <c r="F308" s="80"/>
      <c r="G308" s="82">
        <v>125.11</v>
      </c>
      <c r="H308" s="80"/>
      <c r="I308" s="80"/>
      <c r="J308" s="80"/>
      <c r="K308" s="80"/>
      <c r="L308" s="80"/>
      <c r="M308" s="80"/>
      <c r="N308" s="20"/>
      <c r="O308" s="3"/>
    </row>
    <row r="309" spans="1:64" ht="12.75">
      <c r="A309" s="32" t="s">
        <v>151</v>
      </c>
      <c r="B309" s="10" t="s">
        <v>312</v>
      </c>
      <c r="C309" s="10" t="s">
        <v>332</v>
      </c>
      <c r="D309" s="113" t="s">
        <v>498</v>
      </c>
      <c r="E309" s="128"/>
      <c r="F309" s="10" t="s">
        <v>803</v>
      </c>
      <c r="G309" s="23">
        <v>125.11</v>
      </c>
      <c r="H309" s="164"/>
      <c r="I309" s="23">
        <f>G309*AO309</f>
        <v>0</v>
      </c>
      <c r="J309" s="23">
        <f>G309*AP309</f>
        <v>0</v>
      </c>
      <c r="K309" s="23">
        <f>G309*H309</f>
        <v>0</v>
      </c>
      <c r="L309" s="23">
        <v>0</v>
      </c>
      <c r="M309" s="23">
        <f>G309*L309</f>
        <v>0</v>
      </c>
      <c r="N309" s="79" t="s">
        <v>832</v>
      </c>
      <c r="O309" s="3"/>
      <c r="Z309" s="23">
        <f>IF(AQ309="5",BJ309,0)</f>
        <v>0</v>
      </c>
      <c r="AB309" s="23">
        <f>IF(AQ309="1",BH309,0)</f>
        <v>0</v>
      </c>
      <c r="AC309" s="23">
        <f>IF(AQ309="1",BI309,0)</f>
        <v>0</v>
      </c>
      <c r="AD309" s="23">
        <f>IF(AQ309="7",BH309,0)</f>
        <v>0</v>
      </c>
      <c r="AE309" s="23">
        <f>IF(AQ309="7",BI309,0)</f>
        <v>0</v>
      </c>
      <c r="AF309" s="23">
        <f>IF(AQ309="2",BH309,0)</f>
        <v>0</v>
      </c>
      <c r="AG309" s="23">
        <f>IF(AQ309="2",BI309,0)</f>
        <v>0</v>
      </c>
      <c r="AH309" s="23">
        <f>IF(AQ309="0",BJ309,0)</f>
        <v>0</v>
      </c>
      <c r="AI309" s="17" t="s">
        <v>312</v>
      </c>
      <c r="AJ309" s="13">
        <f>IF(AN309=0,K309,0)</f>
        <v>0</v>
      </c>
      <c r="AK309" s="13">
        <f>IF(AN309=15,K309,0)</f>
        <v>0</v>
      </c>
      <c r="AL309" s="13">
        <f>IF(AN309=21,K309,0)</f>
        <v>0</v>
      </c>
      <c r="AN309" s="23">
        <v>21</v>
      </c>
      <c r="AO309" s="23">
        <f>H309*0</f>
        <v>0</v>
      </c>
      <c r="AP309" s="23">
        <f>H309*(1-0)</f>
        <v>0</v>
      </c>
      <c r="AQ309" s="24" t="s">
        <v>7</v>
      </c>
      <c r="AV309" s="23">
        <f>AW309+AX309</f>
        <v>0</v>
      </c>
      <c r="AW309" s="23">
        <f>G309*AO309</f>
        <v>0</v>
      </c>
      <c r="AX309" s="23">
        <f>G309*AP309</f>
        <v>0</v>
      </c>
      <c r="AY309" s="26" t="s">
        <v>849</v>
      </c>
      <c r="AZ309" s="26" t="s">
        <v>885</v>
      </c>
      <c r="BA309" s="17" t="s">
        <v>901</v>
      </c>
      <c r="BC309" s="23">
        <f>AW309+AX309</f>
        <v>0</v>
      </c>
      <c r="BD309" s="23">
        <f>H309/(100-BE309)*100</f>
        <v>0</v>
      </c>
      <c r="BE309" s="23">
        <v>0</v>
      </c>
      <c r="BF309" s="23">
        <f>M309</f>
        <v>0</v>
      </c>
      <c r="BH309" s="13">
        <f>G309*AO309</f>
        <v>0</v>
      </c>
      <c r="BI309" s="13">
        <f>G309*AP309</f>
        <v>0</v>
      </c>
      <c r="BJ309" s="13">
        <f>G309*H309</f>
        <v>0</v>
      </c>
      <c r="BK309" s="13" t="s">
        <v>909</v>
      </c>
      <c r="BL309" s="23">
        <v>16</v>
      </c>
    </row>
    <row r="310" spans="1:47" ht="12.75">
      <c r="A310" s="73"/>
      <c r="B310" s="74" t="s">
        <v>312</v>
      </c>
      <c r="C310" s="74" t="s">
        <v>24</v>
      </c>
      <c r="D310" s="126" t="s">
        <v>508</v>
      </c>
      <c r="E310" s="127"/>
      <c r="F310" s="75" t="s">
        <v>6</v>
      </c>
      <c r="G310" s="75" t="s">
        <v>6</v>
      </c>
      <c r="H310" s="75"/>
      <c r="I310" s="76">
        <f>SUM(I311:I311)</f>
        <v>0</v>
      </c>
      <c r="J310" s="76">
        <f>SUM(J311:J311)</f>
        <v>0</v>
      </c>
      <c r="K310" s="76">
        <f>SUM(K311:K311)</f>
        <v>0</v>
      </c>
      <c r="L310" s="77"/>
      <c r="M310" s="76">
        <f>SUM(M311:M311)</f>
        <v>0</v>
      </c>
      <c r="N310" s="78"/>
      <c r="O310" s="3"/>
      <c r="AI310" s="17" t="s">
        <v>312</v>
      </c>
      <c r="AS310" s="28">
        <f>SUM(AJ311:AJ311)</f>
        <v>0</v>
      </c>
      <c r="AT310" s="28">
        <f>SUM(AK311:AK311)</f>
        <v>0</v>
      </c>
      <c r="AU310" s="28">
        <f>SUM(AL311:AL311)</f>
        <v>0</v>
      </c>
    </row>
    <row r="311" spans="1:64" ht="12.75">
      <c r="A311" s="32" t="s">
        <v>152</v>
      </c>
      <c r="B311" s="10" t="s">
        <v>312</v>
      </c>
      <c r="C311" s="10" t="s">
        <v>337</v>
      </c>
      <c r="D311" s="113" t="s">
        <v>509</v>
      </c>
      <c r="E311" s="128"/>
      <c r="F311" s="10" t="s">
        <v>801</v>
      </c>
      <c r="G311" s="23">
        <v>365</v>
      </c>
      <c r="H311" s="164"/>
      <c r="I311" s="23">
        <f>G311*AO311</f>
        <v>0</v>
      </c>
      <c r="J311" s="23">
        <f>G311*AP311</f>
        <v>0</v>
      </c>
      <c r="K311" s="23">
        <f>G311*H311</f>
        <v>0</v>
      </c>
      <c r="L311" s="23">
        <v>0</v>
      </c>
      <c r="M311" s="23">
        <f>G311*L311</f>
        <v>0</v>
      </c>
      <c r="N311" s="79" t="s">
        <v>832</v>
      </c>
      <c r="O311" s="3"/>
      <c r="Z311" s="23">
        <f>IF(AQ311="5",BJ311,0)</f>
        <v>0</v>
      </c>
      <c r="AB311" s="23">
        <f>IF(AQ311="1",BH311,0)</f>
        <v>0</v>
      </c>
      <c r="AC311" s="23">
        <f>IF(AQ311="1",BI311,0)</f>
        <v>0</v>
      </c>
      <c r="AD311" s="23">
        <f>IF(AQ311="7",BH311,0)</f>
        <v>0</v>
      </c>
      <c r="AE311" s="23">
        <f>IF(AQ311="7",BI311,0)</f>
        <v>0</v>
      </c>
      <c r="AF311" s="23">
        <f>IF(AQ311="2",BH311,0)</f>
        <v>0</v>
      </c>
      <c r="AG311" s="23">
        <f>IF(AQ311="2",BI311,0)</f>
        <v>0</v>
      </c>
      <c r="AH311" s="23">
        <f>IF(AQ311="0",BJ311,0)</f>
        <v>0</v>
      </c>
      <c r="AI311" s="17" t="s">
        <v>312</v>
      </c>
      <c r="AJ311" s="13">
        <f>IF(AN311=0,K311,0)</f>
        <v>0</v>
      </c>
      <c r="AK311" s="13">
        <f>IF(AN311=15,K311,0)</f>
        <v>0</v>
      </c>
      <c r="AL311" s="13">
        <f>IF(AN311=21,K311,0)</f>
        <v>0</v>
      </c>
      <c r="AN311" s="23">
        <v>21</v>
      </c>
      <c r="AO311" s="23">
        <f>H311*0</f>
        <v>0</v>
      </c>
      <c r="AP311" s="23">
        <f>H311*(1-0)</f>
        <v>0</v>
      </c>
      <c r="AQ311" s="24" t="s">
        <v>7</v>
      </c>
      <c r="AV311" s="23">
        <f>AW311+AX311</f>
        <v>0</v>
      </c>
      <c r="AW311" s="23">
        <f>G311*AO311</f>
        <v>0</v>
      </c>
      <c r="AX311" s="23">
        <f>G311*AP311</f>
        <v>0</v>
      </c>
      <c r="AY311" s="26" t="s">
        <v>851</v>
      </c>
      <c r="AZ311" s="26" t="s">
        <v>885</v>
      </c>
      <c r="BA311" s="17" t="s">
        <v>901</v>
      </c>
      <c r="BC311" s="23">
        <f>AW311+AX311</f>
        <v>0</v>
      </c>
      <c r="BD311" s="23">
        <f>H311/(100-BE311)*100</f>
        <v>0</v>
      </c>
      <c r="BE311" s="23">
        <v>0</v>
      </c>
      <c r="BF311" s="23">
        <f>M311</f>
        <v>0</v>
      </c>
      <c r="BH311" s="13">
        <f>G311*AO311</f>
        <v>0</v>
      </c>
      <c r="BI311" s="13">
        <f>G311*AP311</f>
        <v>0</v>
      </c>
      <c r="BJ311" s="13">
        <f>G311*H311</f>
        <v>0</v>
      </c>
      <c r="BK311" s="13" t="s">
        <v>909</v>
      </c>
      <c r="BL311" s="23">
        <v>18</v>
      </c>
    </row>
    <row r="312" spans="1:15" ht="12.75">
      <c r="A312" s="3"/>
      <c r="B312" s="80"/>
      <c r="C312" s="80"/>
      <c r="D312" s="81" t="s">
        <v>672</v>
      </c>
      <c r="E312" s="81"/>
      <c r="F312" s="80"/>
      <c r="G312" s="82">
        <v>365</v>
      </c>
      <c r="H312" s="80"/>
      <c r="I312" s="80"/>
      <c r="J312" s="80"/>
      <c r="K312" s="80"/>
      <c r="L312" s="80"/>
      <c r="M312" s="80"/>
      <c r="N312" s="20"/>
      <c r="O312" s="3"/>
    </row>
    <row r="313" spans="1:47" ht="12.75">
      <c r="A313" s="73"/>
      <c r="B313" s="74" t="s">
        <v>312</v>
      </c>
      <c r="C313" s="74" t="s">
        <v>40</v>
      </c>
      <c r="D313" s="126" t="s">
        <v>617</v>
      </c>
      <c r="E313" s="127"/>
      <c r="F313" s="75" t="s">
        <v>6</v>
      </c>
      <c r="G313" s="75" t="s">
        <v>6</v>
      </c>
      <c r="H313" s="75"/>
      <c r="I313" s="76">
        <f>SUM(I314:I315)</f>
        <v>0</v>
      </c>
      <c r="J313" s="76">
        <f>SUM(J314:J315)</f>
        <v>0</v>
      </c>
      <c r="K313" s="76">
        <f>SUM(K314:K315)</f>
        <v>0</v>
      </c>
      <c r="L313" s="77"/>
      <c r="M313" s="76">
        <f>SUM(M314:M315)</f>
        <v>0.79965</v>
      </c>
      <c r="N313" s="78"/>
      <c r="O313" s="3"/>
      <c r="AI313" s="17" t="s">
        <v>312</v>
      </c>
      <c r="AS313" s="28">
        <f>SUM(AJ314:AJ315)</f>
        <v>0</v>
      </c>
      <c r="AT313" s="28">
        <f>SUM(AK314:AK315)</f>
        <v>0</v>
      </c>
      <c r="AU313" s="28">
        <f>SUM(AL314:AL315)</f>
        <v>0</v>
      </c>
    </row>
    <row r="314" spans="1:64" ht="12.75">
      <c r="A314" s="32" t="s">
        <v>153</v>
      </c>
      <c r="B314" s="10" t="s">
        <v>312</v>
      </c>
      <c r="C314" s="10" t="s">
        <v>406</v>
      </c>
      <c r="D314" s="113" t="s">
        <v>618</v>
      </c>
      <c r="E314" s="128"/>
      <c r="F314" s="10" t="s">
        <v>802</v>
      </c>
      <c r="G314" s="23">
        <v>15</v>
      </c>
      <c r="H314" s="164"/>
      <c r="I314" s="23">
        <f>G314*AO314</f>
        <v>0</v>
      </c>
      <c r="J314" s="23">
        <f>G314*AP314</f>
        <v>0</v>
      </c>
      <c r="K314" s="23">
        <f>G314*H314</f>
        <v>0</v>
      </c>
      <c r="L314" s="23">
        <v>0.04131</v>
      </c>
      <c r="M314" s="23">
        <f>G314*L314</f>
        <v>0.61965</v>
      </c>
      <c r="N314" s="79" t="s">
        <v>832</v>
      </c>
      <c r="O314" s="3"/>
      <c r="Z314" s="23">
        <f>IF(AQ314="5",BJ314,0)</f>
        <v>0</v>
      </c>
      <c r="AB314" s="23">
        <f>IF(AQ314="1",BH314,0)</f>
        <v>0</v>
      </c>
      <c r="AC314" s="23">
        <f>IF(AQ314="1",BI314,0)</f>
        <v>0</v>
      </c>
      <c r="AD314" s="23">
        <f>IF(AQ314="7",BH314,0)</f>
        <v>0</v>
      </c>
      <c r="AE314" s="23">
        <f>IF(AQ314="7",BI314,0)</f>
        <v>0</v>
      </c>
      <c r="AF314" s="23">
        <f>IF(AQ314="2",BH314,0)</f>
        <v>0</v>
      </c>
      <c r="AG314" s="23">
        <f>IF(AQ314="2",BI314,0)</f>
        <v>0</v>
      </c>
      <c r="AH314" s="23">
        <f>IF(AQ314="0",BJ314,0)</f>
        <v>0</v>
      </c>
      <c r="AI314" s="17" t="s">
        <v>312</v>
      </c>
      <c r="AJ314" s="13">
        <f>IF(AN314=0,K314,0)</f>
        <v>0</v>
      </c>
      <c r="AK314" s="13">
        <f>IF(AN314=15,K314,0)</f>
        <v>0</v>
      </c>
      <c r="AL314" s="13">
        <f>IF(AN314=21,K314,0)</f>
        <v>0</v>
      </c>
      <c r="AN314" s="23">
        <v>21</v>
      </c>
      <c r="AO314" s="23">
        <f>H314*0.732682379349046</f>
        <v>0</v>
      </c>
      <c r="AP314" s="23">
        <f>H314*(1-0.732682379349046)</f>
        <v>0</v>
      </c>
      <c r="AQ314" s="24" t="s">
        <v>7</v>
      </c>
      <c r="AV314" s="23">
        <f>AW314+AX314</f>
        <v>0</v>
      </c>
      <c r="AW314" s="23">
        <f>G314*AO314</f>
        <v>0</v>
      </c>
      <c r="AX314" s="23">
        <f>G314*AP314</f>
        <v>0</v>
      </c>
      <c r="AY314" s="26" t="s">
        <v>865</v>
      </c>
      <c r="AZ314" s="26" t="s">
        <v>886</v>
      </c>
      <c r="BA314" s="17" t="s">
        <v>901</v>
      </c>
      <c r="BC314" s="23">
        <f>AW314+AX314</f>
        <v>0</v>
      </c>
      <c r="BD314" s="23">
        <f>H314/(100-BE314)*100</f>
        <v>0</v>
      </c>
      <c r="BE314" s="23">
        <v>0</v>
      </c>
      <c r="BF314" s="23">
        <f>M314</f>
        <v>0.61965</v>
      </c>
      <c r="BH314" s="13">
        <f>G314*AO314</f>
        <v>0</v>
      </c>
      <c r="BI314" s="13">
        <f>G314*AP314</f>
        <v>0</v>
      </c>
      <c r="BJ314" s="13">
        <f>G314*H314</f>
        <v>0</v>
      </c>
      <c r="BK314" s="13" t="s">
        <v>909</v>
      </c>
      <c r="BL314" s="23">
        <v>34</v>
      </c>
    </row>
    <row r="315" spans="1:64" ht="12.75">
      <c r="A315" s="32" t="s">
        <v>154</v>
      </c>
      <c r="B315" s="10" t="s">
        <v>312</v>
      </c>
      <c r="C315" s="10" t="s">
        <v>407</v>
      </c>
      <c r="D315" s="113" t="s">
        <v>620</v>
      </c>
      <c r="E315" s="130"/>
      <c r="F315" s="10" t="s">
        <v>802</v>
      </c>
      <c r="G315" s="23">
        <v>15</v>
      </c>
      <c r="H315" s="164"/>
      <c r="I315" s="23">
        <f>G315*AO315</f>
        <v>0</v>
      </c>
      <c r="J315" s="23">
        <f>G315*AP315</f>
        <v>0</v>
      </c>
      <c r="K315" s="23">
        <f>G315*H315</f>
        <v>0</v>
      </c>
      <c r="L315" s="23">
        <v>0.012</v>
      </c>
      <c r="M315" s="23">
        <f>G315*L315</f>
        <v>0.18</v>
      </c>
      <c r="N315" s="79" t="s">
        <v>832</v>
      </c>
      <c r="O315" s="3"/>
      <c r="Z315" s="23">
        <f>IF(AQ315="5",BJ315,0)</f>
        <v>0</v>
      </c>
      <c r="AB315" s="23">
        <f>IF(AQ315="1",BH315,0)</f>
        <v>0</v>
      </c>
      <c r="AC315" s="23">
        <f>IF(AQ315="1",BI315,0)</f>
        <v>0</v>
      </c>
      <c r="AD315" s="23">
        <f>IF(AQ315="7",BH315,0)</f>
        <v>0</v>
      </c>
      <c r="AE315" s="23">
        <f>IF(AQ315="7",BI315,0)</f>
        <v>0</v>
      </c>
      <c r="AF315" s="23">
        <f>IF(AQ315="2",BH315,0)</f>
        <v>0</v>
      </c>
      <c r="AG315" s="23">
        <f>IF(AQ315="2",BI315,0)</f>
        <v>0</v>
      </c>
      <c r="AH315" s="23">
        <f>IF(AQ315="0",BJ315,0)</f>
        <v>0</v>
      </c>
      <c r="AI315" s="17" t="s">
        <v>312</v>
      </c>
      <c r="AJ315" s="14">
        <f>IF(AN315=0,K315,0)</f>
        <v>0</v>
      </c>
      <c r="AK315" s="14">
        <f>IF(AN315=15,K315,0)</f>
        <v>0</v>
      </c>
      <c r="AL315" s="14">
        <f>IF(AN315=21,K315,0)</f>
        <v>0</v>
      </c>
      <c r="AN315" s="23">
        <v>21</v>
      </c>
      <c r="AO315" s="23">
        <f>H315*1</f>
        <v>0</v>
      </c>
      <c r="AP315" s="23">
        <f>H315*(1-1)</f>
        <v>0</v>
      </c>
      <c r="AQ315" s="25" t="s">
        <v>7</v>
      </c>
      <c r="AV315" s="23">
        <f>AW315+AX315</f>
        <v>0</v>
      </c>
      <c r="AW315" s="23">
        <f>G315*AO315</f>
        <v>0</v>
      </c>
      <c r="AX315" s="23">
        <f>G315*AP315</f>
        <v>0</v>
      </c>
      <c r="AY315" s="26" t="s">
        <v>865</v>
      </c>
      <c r="AZ315" s="26" t="s">
        <v>886</v>
      </c>
      <c r="BA315" s="17" t="s">
        <v>901</v>
      </c>
      <c r="BC315" s="23">
        <f>AW315+AX315</f>
        <v>0</v>
      </c>
      <c r="BD315" s="23">
        <f>H315/(100-BE315)*100</f>
        <v>0</v>
      </c>
      <c r="BE315" s="23">
        <v>0</v>
      </c>
      <c r="BF315" s="23">
        <f>M315</f>
        <v>0.18</v>
      </c>
      <c r="BH315" s="14">
        <f>G315*AO315</f>
        <v>0</v>
      </c>
      <c r="BI315" s="14">
        <f>G315*AP315</f>
        <v>0</v>
      </c>
      <c r="BJ315" s="14">
        <f>G315*H315</f>
        <v>0</v>
      </c>
      <c r="BK315" s="14" t="s">
        <v>910</v>
      </c>
      <c r="BL315" s="23">
        <v>34</v>
      </c>
    </row>
    <row r="316" spans="1:47" ht="12.75">
      <c r="A316" s="73"/>
      <c r="B316" s="74" t="s">
        <v>312</v>
      </c>
      <c r="C316" s="74" t="s">
        <v>97</v>
      </c>
      <c r="D316" s="126" t="s">
        <v>524</v>
      </c>
      <c r="E316" s="127"/>
      <c r="F316" s="75" t="s">
        <v>6</v>
      </c>
      <c r="G316" s="75" t="s">
        <v>6</v>
      </c>
      <c r="H316" s="75"/>
      <c r="I316" s="76">
        <f>SUM(I317:I339)</f>
        <v>0</v>
      </c>
      <c r="J316" s="76">
        <f>SUM(J317:J339)</f>
        <v>0</v>
      </c>
      <c r="K316" s="76">
        <f>SUM(K317:K339)</f>
        <v>0</v>
      </c>
      <c r="L316" s="77"/>
      <c r="M316" s="76">
        <f>SUM(M317:M339)</f>
        <v>168.21206000000004</v>
      </c>
      <c r="N316" s="78"/>
      <c r="O316" s="3"/>
      <c r="AI316" s="17" t="s">
        <v>312</v>
      </c>
      <c r="AS316" s="28">
        <f>SUM(AJ317:AJ339)</f>
        <v>0</v>
      </c>
      <c r="AT316" s="28">
        <f>SUM(AK317:AK339)</f>
        <v>0</v>
      </c>
      <c r="AU316" s="28">
        <f>SUM(AL317:AL339)</f>
        <v>0</v>
      </c>
    </row>
    <row r="317" spans="1:64" ht="12.75">
      <c r="A317" s="32" t="s">
        <v>155</v>
      </c>
      <c r="B317" s="10" t="s">
        <v>312</v>
      </c>
      <c r="C317" s="10" t="s">
        <v>344</v>
      </c>
      <c r="D317" s="113" t="s">
        <v>525</v>
      </c>
      <c r="E317" s="128"/>
      <c r="F317" s="10" t="s">
        <v>802</v>
      </c>
      <c r="G317" s="23">
        <v>1018</v>
      </c>
      <c r="H317" s="164"/>
      <c r="I317" s="23">
        <f>G317*AO317</f>
        <v>0</v>
      </c>
      <c r="J317" s="23">
        <f>G317*AP317</f>
        <v>0</v>
      </c>
      <c r="K317" s="23">
        <f>G317*H317</f>
        <v>0</v>
      </c>
      <c r="L317" s="23">
        <v>0.14424</v>
      </c>
      <c r="M317" s="23">
        <f>G317*L317</f>
        <v>146.83632</v>
      </c>
      <c r="N317" s="79" t="s">
        <v>832</v>
      </c>
      <c r="O317" s="3"/>
      <c r="Z317" s="23">
        <f>IF(AQ317="5",BJ317,0)</f>
        <v>0</v>
      </c>
      <c r="AB317" s="23">
        <f>IF(AQ317="1",BH317,0)</f>
        <v>0</v>
      </c>
      <c r="AC317" s="23">
        <f>IF(AQ317="1",BI317,0)</f>
        <v>0</v>
      </c>
      <c r="AD317" s="23">
        <f>IF(AQ317="7",BH317,0)</f>
        <v>0</v>
      </c>
      <c r="AE317" s="23">
        <f>IF(AQ317="7",BI317,0)</f>
        <v>0</v>
      </c>
      <c r="AF317" s="23">
        <f>IF(AQ317="2",BH317,0)</f>
        <v>0</v>
      </c>
      <c r="AG317" s="23">
        <f>IF(AQ317="2",BI317,0)</f>
        <v>0</v>
      </c>
      <c r="AH317" s="23">
        <f>IF(AQ317="0",BJ317,0)</f>
        <v>0</v>
      </c>
      <c r="AI317" s="17" t="s">
        <v>312</v>
      </c>
      <c r="AJ317" s="13">
        <f>IF(AN317=0,K317,0)</f>
        <v>0</v>
      </c>
      <c r="AK317" s="13">
        <f>IF(AN317=15,K317,0)</f>
        <v>0</v>
      </c>
      <c r="AL317" s="13">
        <f>IF(AN317=21,K317,0)</f>
        <v>0</v>
      </c>
      <c r="AN317" s="23">
        <v>21</v>
      </c>
      <c r="AO317" s="23">
        <f>H317*0.56736301369863</f>
        <v>0</v>
      </c>
      <c r="AP317" s="23">
        <f>H317*(1-0.56736301369863)</f>
        <v>0</v>
      </c>
      <c r="AQ317" s="24" t="s">
        <v>7</v>
      </c>
      <c r="AV317" s="23">
        <f>AW317+AX317</f>
        <v>0</v>
      </c>
      <c r="AW317" s="23">
        <f>G317*AO317</f>
        <v>0</v>
      </c>
      <c r="AX317" s="23">
        <f>G317*AP317</f>
        <v>0</v>
      </c>
      <c r="AY317" s="26" t="s">
        <v>854</v>
      </c>
      <c r="AZ317" s="26" t="s">
        <v>887</v>
      </c>
      <c r="BA317" s="17" t="s">
        <v>901</v>
      </c>
      <c r="BC317" s="23">
        <f>AW317+AX317</f>
        <v>0</v>
      </c>
      <c r="BD317" s="23">
        <f>H317/(100-BE317)*100</f>
        <v>0</v>
      </c>
      <c r="BE317" s="23">
        <v>0</v>
      </c>
      <c r="BF317" s="23">
        <f>M317</f>
        <v>146.83632</v>
      </c>
      <c r="BH317" s="13">
        <f>G317*AO317</f>
        <v>0</v>
      </c>
      <c r="BI317" s="13">
        <f>G317*AP317</f>
        <v>0</v>
      </c>
      <c r="BJ317" s="13">
        <f>G317*H317</f>
        <v>0</v>
      </c>
      <c r="BK317" s="13" t="s">
        <v>909</v>
      </c>
      <c r="BL317" s="23">
        <v>91</v>
      </c>
    </row>
    <row r="318" spans="1:15" ht="12.75">
      <c r="A318" s="3"/>
      <c r="B318" s="80"/>
      <c r="C318" s="80"/>
      <c r="D318" s="81" t="s">
        <v>673</v>
      </c>
      <c r="E318" s="81" t="s">
        <v>779</v>
      </c>
      <c r="F318" s="80"/>
      <c r="G318" s="82">
        <v>254</v>
      </c>
      <c r="H318" s="80"/>
      <c r="I318" s="80"/>
      <c r="J318" s="80"/>
      <c r="K318" s="80"/>
      <c r="L318" s="80"/>
      <c r="M318" s="80"/>
      <c r="N318" s="20"/>
      <c r="O318" s="3"/>
    </row>
    <row r="319" spans="1:15" ht="12.75">
      <c r="A319" s="3"/>
      <c r="B319" s="80"/>
      <c r="C319" s="80"/>
      <c r="D319" s="81" t="s">
        <v>674</v>
      </c>
      <c r="E319" s="81" t="s">
        <v>791</v>
      </c>
      <c r="F319" s="80"/>
      <c r="G319" s="82">
        <v>8</v>
      </c>
      <c r="H319" s="80"/>
      <c r="I319" s="80"/>
      <c r="J319" s="80"/>
      <c r="K319" s="80"/>
      <c r="L319" s="80"/>
      <c r="M319" s="80"/>
      <c r="N319" s="20"/>
      <c r="O319" s="3"/>
    </row>
    <row r="320" spans="1:15" ht="12.75">
      <c r="A320" s="3"/>
      <c r="B320" s="80"/>
      <c r="C320" s="80"/>
      <c r="D320" s="81" t="s">
        <v>28</v>
      </c>
      <c r="E320" s="81" t="s">
        <v>792</v>
      </c>
      <c r="F320" s="80"/>
      <c r="G320" s="82">
        <v>22</v>
      </c>
      <c r="H320" s="80"/>
      <c r="I320" s="80"/>
      <c r="J320" s="80"/>
      <c r="K320" s="80"/>
      <c r="L320" s="80"/>
      <c r="M320" s="80"/>
      <c r="N320" s="20"/>
      <c r="O320" s="3"/>
    </row>
    <row r="321" spans="1:15" ht="12.75">
      <c r="A321" s="3"/>
      <c r="B321" s="80"/>
      <c r="C321" s="80"/>
      <c r="D321" s="81" t="s">
        <v>675</v>
      </c>
      <c r="E321" s="81" t="s">
        <v>793</v>
      </c>
      <c r="F321" s="80"/>
      <c r="G321" s="82">
        <v>10</v>
      </c>
      <c r="H321" s="80"/>
      <c r="I321" s="80"/>
      <c r="J321" s="80"/>
      <c r="K321" s="80"/>
      <c r="L321" s="80"/>
      <c r="M321" s="80"/>
      <c r="N321" s="20"/>
      <c r="O321" s="3"/>
    </row>
    <row r="322" spans="1:15" ht="12.75">
      <c r="A322" s="3"/>
      <c r="B322" s="80"/>
      <c r="C322" s="80"/>
      <c r="D322" s="81" t="s">
        <v>676</v>
      </c>
      <c r="E322" s="81" t="s">
        <v>786</v>
      </c>
      <c r="F322" s="80"/>
      <c r="G322" s="82">
        <v>262</v>
      </c>
      <c r="H322" s="80"/>
      <c r="I322" s="80"/>
      <c r="J322" s="80"/>
      <c r="K322" s="80"/>
      <c r="L322" s="80"/>
      <c r="M322" s="80"/>
      <c r="N322" s="20"/>
      <c r="O322" s="3"/>
    </row>
    <row r="323" spans="1:15" ht="12.75">
      <c r="A323" s="3"/>
      <c r="B323" s="80"/>
      <c r="C323" s="80"/>
      <c r="D323" s="81" t="s">
        <v>677</v>
      </c>
      <c r="E323" s="81" t="s">
        <v>787</v>
      </c>
      <c r="F323" s="80"/>
      <c r="G323" s="82">
        <v>462</v>
      </c>
      <c r="H323" s="80"/>
      <c r="I323" s="80"/>
      <c r="J323" s="80"/>
      <c r="K323" s="80"/>
      <c r="L323" s="80"/>
      <c r="M323" s="80"/>
      <c r="N323" s="20"/>
      <c r="O323" s="3"/>
    </row>
    <row r="324" spans="1:64" ht="12.75">
      <c r="A324" s="32" t="s">
        <v>156</v>
      </c>
      <c r="B324" s="10" t="s">
        <v>312</v>
      </c>
      <c r="C324" s="10" t="s">
        <v>408</v>
      </c>
      <c r="D324" s="113" t="s">
        <v>626</v>
      </c>
      <c r="E324" s="130"/>
      <c r="F324" s="10" t="s">
        <v>804</v>
      </c>
      <c r="G324" s="23">
        <v>462</v>
      </c>
      <c r="H324" s="164"/>
      <c r="I324" s="23">
        <f>G324*AO324</f>
        <v>0</v>
      </c>
      <c r="J324" s="23">
        <f>G324*AP324</f>
        <v>0</v>
      </c>
      <c r="K324" s="23">
        <f>G324*H324</f>
        <v>0</v>
      </c>
      <c r="L324" s="23">
        <v>0</v>
      </c>
      <c r="M324" s="23">
        <f>G324*L324</f>
        <v>0</v>
      </c>
      <c r="N324" s="79" t="s">
        <v>832</v>
      </c>
      <c r="O324" s="3"/>
      <c r="Z324" s="23">
        <f>IF(AQ324="5",BJ324,0)</f>
        <v>0</v>
      </c>
      <c r="AB324" s="23">
        <f>IF(AQ324="1",BH324,0)</f>
        <v>0</v>
      </c>
      <c r="AC324" s="23">
        <f>IF(AQ324="1",BI324,0)</f>
        <v>0</v>
      </c>
      <c r="AD324" s="23">
        <f>IF(AQ324="7",BH324,0)</f>
        <v>0</v>
      </c>
      <c r="AE324" s="23">
        <f>IF(AQ324="7",BI324,0)</f>
        <v>0</v>
      </c>
      <c r="AF324" s="23">
        <f>IF(AQ324="2",BH324,0)</f>
        <v>0</v>
      </c>
      <c r="AG324" s="23">
        <f>IF(AQ324="2",BI324,0)</f>
        <v>0</v>
      </c>
      <c r="AH324" s="23">
        <f>IF(AQ324="0",BJ324,0)</f>
        <v>0</v>
      </c>
      <c r="AI324" s="17" t="s">
        <v>312</v>
      </c>
      <c r="AJ324" s="14">
        <f>IF(AN324=0,K324,0)</f>
        <v>0</v>
      </c>
      <c r="AK324" s="14">
        <f>IF(AN324=15,K324,0)</f>
        <v>0</v>
      </c>
      <c r="AL324" s="14">
        <f>IF(AN324=21,K324,0)</f>
        <v>0</v>
      </c>
      <c r="AN324" s="23">
        <v>21</v>
      </c>
      <c r="AO324" s="23">
        <f>H324*1</f>
        <v>0</v>
      </c>
      <c r="AP324" s="23">
        <f>H324*(1-1)</f>
        <v>0</v>
      </c>
      <c r="AQ324" s="25" t="s">
        <v>7</v>
      </c>
      <c r="AV324" s="23">
        <f>AW324+AX324</f>
        <v>0</v>
      </c>
      <c r="AW324" s="23">
        <f>G324*AO324</f>
        <v>0</v>
      </c>
      <c r="AX324" s="23">
        <f>G324*AP324</f>
        <v>0</v>
      </c>
      <c r="AY324" s="26" t="s">
        <v>854</v>
      </c>
      <c r="AZ324" s="26" t="s">
        <v>887</v>
      </c>
      <c r="BA324" s="17" t="s">
        <v>901</v>
      </c>
      <c r="BC324" s="23">
        <f>AW324+AX324</f>
        <v>0</v>
      </c>
      <c r="BD324" s="23">
        <f>H324/(100-BE324)*100</f>
        <v>0</v>
      </c>
      <c r="BE324" s="23">
        <v>0</v>
      </c>
      <c r="BF324" s="23">
        <f>M324</f>
        <v>0</v>
      </c>
      <c r="BH324" s="14">
        <f>G324*AO324</f>
        <v>0</v>
      </c>
      <c r="BI324" s="14">
        <f>G324*AP324</f>
        <v>0</v>
      </c>
      <c r="BJ324" s="14">
        <f>G324*H324</f>
        <v>0</v>
      </c>
      <c r="BK324" s="14" t="s">
        <v>910</v>
      </c>
      <c r="BL324" s="23">
        <v>91</v>
      </c>
    </row>
    <row r="325" spans="1:15" ht="12.75">
      <c r="A325" s="3"/>
      <c r="B325" s="80"/>
      <c r="C325" s="80"/>
      <c r="D325" s="81" t="s">
        <v>677</v>
      </c>
      <c r="E325" s="81" t="s">
        <v>787</v>
      </c>
      <c r="F325" s="80"/>
      <c r="G325" s="82">
        <v>462</v>
      </c>
      <c r="H325" s="80"/>
      <c r="I325" s="80"/>
      <c r="J325" s="80"/>
      <c r="K325" s="80"/>
      <c r="L325" s="80"/>
      <c r="M325" s="80"/>
      <c r="N325" s="20"/>
      <c r="O325" s="3"/>
    </row>
    <row r="326" spans="1:64" ht="12.75">
      <c r="A326" s="32" t="s">
        <v>157</v>
      </c>
      <c r="B326" s="10" t="s">
        <v>312</v>
      </c>
      <c r="C326" s="10" t="s">
        <v>409</v>
      </c>
      <c r="D326" s="113" t="s">
        <v>627</v>
      </c>
      <c r="E326" s="130"/>
      <c r="F326" s="10" t="s">
        <v>804</v>
      </c>
      <c r="G326" s="23">
        <v>262</v>
      </c>
      <c r="H326" s="164"/>
      <c r="I326" s="23">
        <f>G326*AO326</f>
        <v>0</v>
      </c>
      <c r="J326" s="23">
        <f>G326*AP326</f>
        <v>0</v>
      </c>
      <c r="K326" s="23">
        <f>G326*H326</f>
        <v>0</v>
      </c>
      <c r="L326" s="23">
        <v>0</v>
      </c>
      <c r="M326" s="23">
        <f>G326*L326</f>
        <v>0</v>
      </c>
      <c r="N326" s="79" t="s">
        <v>832</v>
      </c>
      <c r="O326" s="3"/>
      <c r="Z326" s="23">
        <f>IF(AQ326="5",BJ326,0)</f>
        <v>0</v>
      </c>
      <c r="AB326" s="23">
        <f>IF(AQ326="1",BH326,0)</f>
        <v>0</v>
      </c>
      <c r="AC326" s="23">
        <f>IF(AQ326="1",BI326,0)</f>
        <v>0</v>
      </c>
      <c r="AD326" s="23">
        <f>IF(AQ326="7",BH326,0)</f>
        <v>0</v>
      </c>
      <c r="AE326" s="23">
        <f>IF(AQ326="7",BI326,0)</f>
        <v>0</v>
      </c>
      <c r="AF326" s="23">
        <f>IF(AQ326="2",BH326,0)</f>
        <v>0</v>
      </c>
      <c r="AG326" s="23">
        <f>IF(AQ326="2",BI326,0)</f>
        <v>0</v>
      </c>
      <c r="AH326" s="23">
        <f>IF(AQ326="0",BJ326,0)</f>
        <v>0</v>
      </c>
      <c r="AI326" s="17" t="s">
        <v>312</v>
      </c>
      <c r="AJ326" s="14">
        <f>IF(AN326=0,K326,0)</f>
        <v>0</v>
      </c>
      <c r="AK326" s="14">
        <f>IF(AN326=15,K326,0)</f>
        <v>0</v>
      </c>
      <c r="AL326" s="14">
        <f>IF(AN326=21,K326,0)</f>
        <v>0</v>
      </c>
      <c r="AN326" s="23">
        <v>21</v>
      </c>
      <c r="AO326" s="23">
        <f>H326*1</f>
        <v>0</v>
      </c>
      <c r="AP326" s="23">
        <f>H326*(1-1)</f>
        <v>0</v>
      </c>
      <c r="AQ326" s="25" t="s">
        <v>7</v>
      </c>
      <c r="AV326" s="23">
        <f>AW326+AX326</f>
        <v>0</v>
      </c>
      <c r="AW326" s="23">
        <f>G326*AO326</f>
        <v>0</v>
      </c>
      <c r="AX326" s="23">
        <f>G326*AP326</f>
        <v>0</v>
      </c>
      <c r="AY326" s="26" t="s">
        <v>854</v>
      </c>
      <c r="AZ326" s="26" t="s">
        <v>887</v>
      </c>
      <c r="BA326" s="17" t="s">
        <v>901</v>
      </c>
      <c r="BC326" s="23">
        <f>AW326+AX326</f>
        <v>0</v>
      </c>
      <c r="BD326" s="23">
        <f>H326/(100-BE326)*100</f>
        <v>0</v>
      </c>
      <c r="BE326" s="23">
        <v>0</v>
      </c>
      <c r="BF326" s="23">
        <f>M326</f>
        <v>0</v>
      </c>
      <c r="BH326" s="14">
        <f>G326*AO326</f>
        <v>0</v>
      </c>
      <c r="BI326" s="14">
        <f>G326*AP326</f>
        <v>0</v>
      </c>
      <c r="BJ326" s="14">
        <f>G326*H326</f>
        <v>0</v>
      </c>
      <c r="BK326" s="14" t="s">
        <v>910</v>
      </c>
      <c r="BL326" s="23">
        <v>91</v>
      </c>
    </row>
    <row r="327" spans="1:15" ht="12.75">
      <c r="A327" s="3"/>
      <c r="B327" s="80"/>
      <c r="C327" s="80"/>
      <c r="D327" s="81" t="s">
        <v>676</v>
      </c>
      <c r="E327" s="81" t="s">
        <v>786</v>
      </c>
      <c r="F327" s="80"/>
      <c r="G327" s="82">
        <v>262</v>
      </c>
      <c r="H327" s="80"/>
      <c r="I327" s="80"/>
      <c r="J327" s="80"/>
      <c r="K327" s="80"/>
      <c r="L327" s="80"/>
      <c r="M327" s="80"/>
      <c r="N327" s="20"/>
      <c r="O327" s="3"/>
    </row>
    <row r="328" spans="1:64" ht="12.75">
      <c r="A328" s="32" t="s">
        <v>158</v>
      </c>
      <c r="B328" s="10" t="s">
        <v>312</v>
      </c>
      <c r="C328" s="10" t="s">
        <v>345</v>
      </c>
      <c r="D328" s="113" t="s">
        <v>527</v>
      </c>
      <c r="E328" s="130"/>
      <c r="F328" s="10" t="s">
        <v>804</v>
      </c>
      <c r="G328" s="23">
        <v>254</v>
      </c>
      <c r="H328" s="164"/>
      <c r="I328" s="23">
        <f>G328*AO328</f>
        <v>0</v>
      </c>
      <c r="J328" s="23">
        <f>G328*AP328</f>
        <v>0</v>
      </c>
      <c r="K328" s="23">
        <f>G328*H328</f>
        <v>0</v>
      </c>
      <c r="L328" s="23">
        <v>0</v>
      </c>
      <c r="M328" s="23">
        <f>G328*L328</f>
        <v>0</v>
      </c>
      <c r="N328" s="79" t="s">
        <v>832</v>
      </c>
      <c r="O328" s="3"/>
      <c r="Z328" s="23">
        <f>IF(AQ328="5",BJ328,0)</f>
        <v>0</v>
      </c>
      <c r="AB328" s="23">
        <f>IF(AQ328="1",BH328,0)</f>
        <v>0</v>
      </c>
      <c r="AC328" s="23">
        <f>IF(AQ328="1",BI328,0)</f>
        <v>0</v>
      </c>
      <c r="AD328" s="23">
        <f>IF(AQ328="7",BH328,0)</f>
        <v>0</v>
      </c>
      <c r="AE328" s="23">
        <f>IF(AQ328="7",BI328,0)</f>
        <v>0</v>
      </c>
      <c r="AF328" s="23">
        <f>IF(AQ328="2",BH328,0)</f>
        <v>0</v>
      </c>
      <c r="AG328" s="23">
        <f>IF(AQ328="2",BI328,0)</f>
        <v>0</v>
      </c>
      <c r="AH328" s="23">
        <f>IF(AQ328="0",BJ328,0)</f>
        <v>0</v>
      </c>
      <c r="AI328" s="17" t="s">
        <v>312</v>
      </c>
      <c r="AJ328" s="14">
        <f>IF(AN328=0,K328,0)</f>
        <v>0</v>
      </c>
      <c r="AK328" s="14">
        <f>IF(AN328=15,K328,0)</f>
        <v>0</v>
      </c>
      <c r="AL328" s="14">
        <f>IF(AN328=21,K328,0)</f>
        <v>0</v>
      </c>
      <c r="AN328" s="23">
        <v>21</v>
      </c>
      <c r="AO328" s="23">
        <f>H328*1</f>
        <v>0</v>
      </c>
      <c r="AP328" s="23">
        <f>H328*(1-1)</f>
        <v>0</v>
      </c>
      <c r="AQ328" s="25" t="s">
        <v>7</v>
      </c>
      <c r="AV328" s="23">
        <f>AW328+AX328</f>
        <v>0</v>
      </c>
      <c r="AW328" s="23">
        <f>G328*AO328</f>
        <v>0</v>
      </c>
      <c r="AX328" s="23">
        <f>G328*AP328</f>
        <v>0</v>
      </c>
      <c r="AY328" s="26" t="s">
        <v>854</v>
      </c>
      <c r="AZ328" s="26" t="s">
        <v>887</v>
      </c>
      <c r="BA328" s="17" t="s">
        <v>901</v>
      </c>
      <c r="BC328" s="23">
        <f>AW328+AX328</f>
        <v>0</v>
      </c>
      <c r="BD328" s="23">
        <f>H328/(100-BE328)*100</f>
        <v>0</v>
      </c>
      <c r="BE328" s="23">
        <v>0</v>
      </c>
      <c r="BF328" s="23">
        <f>M328</f>
        <v>0</v>
      </c>
      <c r="BH328" s="14">
        <f>G328*AO328</f>
        <v>0</v>
      </c>
      <c r="BI328" s="14">
        <f>G328*AP328</f>
        <v>0</v>
      </c>
      <c r="BJ328" s="14">
        <f>G328*H328</f>
        <v>0</v>
      </c>
      <c r="BK328" s="14" t="s">
        <v>910</v>
      </c>
      <c r="BL328" s="23">
        <v>91</v>
      </c>
    </row>
    <row r="329" spans="1:15" ht="12.75">
      <c r="A329" s="3"/>
      <c r="B329" s="80"/>
      <c r="C329" s="80"/>
      <c r="D329" s="81" t="s">
        <v>673</v>
      </c>
      <c r="E329" s="81" t="s">
        <v>779</v>
      </c>
      <c r="F329" s="80"/>
      <c r="G329" s="82">
        <v>254</v>
      </c>
      <c r="H329" s="80"/>
      <c r="I329" s="80"/>
      <c r="J329" s="80"/>
      <c r="K329" s="80"/>
      <c r="L329" s="80"/>
      <c r="M329" s="80"/>
      <c r="N329" s="20"/>
      <c r="O329" s="3"/>
    </row>
    <row r="330" spans="1:64" ht="12.75">
      <c r="A330" s="32" t="s">
        <v>159</v>
      </c>
      <c r="B330" s="10" t="s">
        <v>312</v>
      </c>
      <c r="C330" s="10" t="s">
        <v>346</v>
      </c>
      <c r="D330" s="113" t="s">
        <v>528</v>
      </c>
      <c r="E330" s="130"/>
      <c r="F330" s="10" t="s">
        <v>804</v>
      </c>
      <c r="G330" s="23">
        <v>7</v>
      </c>
      <c r="H330" s="164"/>
      <c r="I330" s="23">
        <f>G330*AO330</f>
        <v>0</v>
      </c>
      <c r="J330" s="23">
        <f>G330*AP330</f>
        <v>0</v>
      </c>
      <c r="K330" s="23">
        <f>G330*H330</f>
        <v>0</v>
      </c>
      <c r="L330" s="23">
        <v>0</v>
      </c>
      <c r="M330" s="23">
        <f>G330*L330</f>
        <v>0</v>
      </c>
      <c r="N330" s="79" t="s">
        <v>832</v>
      </c>
      <c r="O330" s="3"/>
      <c r="Z330" s="23">
        <f>IF(AQ330="5",BJ330,0)</f>
        <v>0</v>
      </c>
      <c r="AB330" s="23">
        <f>IF(AQ330="1",BH330,0)</f>
        <v>0</v>
      </c>
      <c r="AC330" s="23">
        <f>IF(AQ330="1",BI330,0)</f>
        <v>0</v>
      </c>
      <c r="AD330" s="23">
        <f>IF(AQ330="7",BH330,0)</f>
        <v>0</v>
      </c>
      <c r="AE330" s="23">
        <f>IF(AQ330="7",BI330,0)</f>
        <v>0</v>
      </c>
      <c r="AF330" s="23">
        <f>IF(AQ330="2",BH330,0)</f>
        <v>0</v>
      </c>
      <c r="AG330" s="23">
        <f>IF(AQ330="2",BI330,0)</f>
        <v>0</v>
      </c>
      <c r="AH330" s="23">
        <f>IF(AQ330="0",BJ330,0)</f>
        <v>0</v>
      </c>
      <c r="AI330" s="17" t="s">
        <v>312</v>
      </c>
      <c r="AJ330" s="14">
        <f>IF(AN330=0,K330,0)</f>
        <v>0</v>
      </c>
      <c r="AK330" s="14">
        <f>IF(AN330=15,K330,0)</f>
        <v>0</v>
      </c>
      <c r="AL330" s="14">
        <f>IF(AN330=21,K330,0)</f>
        <v>0</v>
      </c>
      <c r="AN330" s="23">
        <v>21</v>
      </c>
      <c r="AO330" s="23">
        <f>H330*1</f>
        <v>0</v>
      </c>
      <c r="AP330" s="23">
        <f>H330*(1-1)</f>
        <v>0</v>
      </c>
      <c r="AQ330" s="25" t="s">
        <v>7</v>
      </c>
      <c r="AV330" s="23">
        <f>AW330+AX330</f>
        <v>0</v>
      </c>
      <c r="AW330" s="23">
        <f>G330*AO330</f>
        <v>0</v>
      </c>
      <c r="AX330" s="23">
        <f>G330*AP330</f>
        <v>0</v>
      </c>
      <c r="AY330" s="26" t="s">
        <v>854</v>
      </c>
      <c r="AZ330" s="26" t="s">
        <v>887</v>
      </c>
      <c r="BA330" s="17" t="s">
        <v>901</v>
      </c>
      <c r="BC330" s="23">
        <f>AW330+AX330</f>
        <v>0</v>
      </c>
      <c r="BD330" s="23">
        <f>H330/(100-BE330)*100</f>
        <v>0</v>
      </c>
      <c r="BE330" s="23">
        <v>0</v>
      </c>
      <c r="BF330" s="23">
        <f>M330</f>
        <v>0</v>
      </c>
      <c r="BH330" s="14">
        <f>G330*AO330</f>
        <v>0</v>
      </c>
      <c r="BI330" s="14">
        <f>G330*AP330</f>
        <v>0</v>
      </c>
      <c r="BJ330" s="14">
        <f>G330*H330</f>
        <v>0</v>
      </c>
      <c r="BK330" s="14" t="s">
        <v>910</v>
      </c>
      <c r="BL330" s="23">
        <v>91</v>
      </c>
    </row>
    <row r="331" spans="1:15" ht="12.75">
      <c r="A331" s="3"/>
      <c r="B331" s="80"/>
      <c r="C331" s="80"/>
      <c r="D331" s="81" t="s">
        <v>13</v>
      </c>
      <c r="E331" s="81" t="s">
        <v>791</v>
      </c>
      <c r="F331" s="80"/>
      <c r="G331" s="82">
        <v>7</v>
      </c>
      <c r="H331" s="80"/>
      <c r="I331" s="80"/>
      <c r="J331" s="80"/>
      <c r="K331" s="80"/>
      <c r="L331" s="80"/>
      <c r="M331" s="80"/>
      <c r="N331" s="20"/>
      <c r="O331" s="3"/>
    </row>
    <row r="332" spans="1:64" ht="12.75">
      <c r="A332" s="32" t="s">
        <v>160</v>
      </c>
      <c r="B332" s="10" t="s">
        <v>312</v>
      </c>
      <c r="C332" s="10" t="s">
        <v>347</v>
      </c>
      <c r="D332" s="113" t="s">
        <v>529</v>
      </c>
      <c r="E332" s="130"/>
      <c r="F332" s="10" t="s">
        <v>804</v>
      </c>
      <c r="G332" s="23">
        <v>9</v>
      </c>
      <c r="H332" s="164"/>
      <c r="I332" s="23">
        <f>G332*AO332</f>
        <v>0</v>
      </c>
      <c r="J332" s="23">
        <f>G332*AP332</f>
        <v>0</v>
      </c>
      <c r="K332" s="23">
        <f>G332*H332</f>
        <v>0</v>
      </c>
      <c r="L332" s="23">
        <v>0</v>
      </c>
      <c r="M332" s="23">
        <f>G332*L332</f>
        <v>0</v>
      </c>
      <c r="N332" s="79" t="s">
        <v>832</v>
      </c>
      <c r="O332" s="3"/>
      <c r="Z332" s="23">
        <f>IF(AQ332="5",BJ332,0)</f>
        <v>0</v>
      </c>
      <c r="AB332" s="23">
        <f>IF(AQ332="1",BH332,0)</f>
        <v>0</v>
      </c>
      <c r="AC332" s="23">
        <f>IF(AQ332="1",BI332,0)</f>
        <v>0</v>
      </c>
      <c r="AD332" s="23">
        <f>IF(AQ332="7",BH332,0)</f>
        <v>0</v>
      </c>
      <c r="AE332" s="23">
        <f>IF(AQ332="7",BI332,0)</f>
        <v>0</v>
      </c>
      <c r="AF332" s="23">
        <f>IF(AQ332="2",BH332,0)</f>
        <v>0</v>
      </c>
      <c r="AG332" s="23">
        <f>IF(AQ332="2",BI332,0)</f>
        <v>0</v>
      </c>
      <c r="AH332" s="23">
        <f>IF(AQ332="0",BJ332,0)</f>
        <v>0</v>
      </c>
      <c r="AI332" s="17" t="s">
        <v>312</v>
      </c>
      <c r="AJ332" s="14">
        <f>IF(AN332=0,K332,0)</f>
        <v>0</v>
      </c>
      <c r="AK332" s="14">
        <f>IF(AN332=15,K332,0)</f>
        <v>0</v>
      </c>
      <c r="AL332" s="14">
        <f>IF(AN332=21,K332,0)</f>
        <v>0</v>
      </c>
      <c r="AN332" s="23">
        <v>21</v>
      </c>
      <c r="AO332" s="23">
        <f>H332*1</f>
        <v>0</v>
      </c>
      <c r="AP332" s="23">
        <f>H332*(1-1)</f>
        <v>0</v>
      </c>
      <c r="AQ332" s="25" t="s">
        <v>7</v>
      </c>
      <c r="AV332" s="23">
        <f>AW332+AX332</f>
        <v>0</v>
      </c>
      <c r="AW332" s="23">
        <f>G332*AO332</f>
        <v>0</v>
      </c>
      <c r="AX332" s="23">
        <f>G332*AP332</f>
        <v>0</v>
      </c>
      <c r="AY332" s="26" t="s">
        <v>854</v>
      </c>
      <c r="AZ332" s="26" t="s">
        <v>887</v>
      </c>
      <c r="BA332" s="17" t="s">
        <v>901</v>
      </c>
      <c r="BC332" s="23">
        <f>AW332+AX332</f>
        <v>0</v>
      </c>
      <c r="BD332" s="23">
        <f>H332/(100-BE332)*100</f>
        <v>0</v>
      </c>
      <c r="BE332" s="23">
        <v>0</v>
      </c>
      <c r="BF332" s="23">
        <f>M332</f>
        <v>0</v>
      </c>
      <c r="BH332" s="14">
        <f>G332*AO332</f>
        <v>0</v>
      </c>
      <c r="BI332" s="14">
        <f>G332*AP332</f>
        <v>0</v>
      </c>
      <c r="BJ332" s="14">
        <f>G332*H332</f>
        <v>0</v>
      </c>
      <c r="BK332" s="14" t="s">
        <v>910</v>
      </c>
      <c r="BL332" s="23">
        <v>91</v>
      </c>
    </row>
    <row r="333" spans="1:15" ht="12.75">
      <c r="A333" s="3"/>
      <c r="B333" s="80"/>
      <c r="C333" s="80"/>
      <c r="D333" s="81" t="s">
        <v>15</v>
      </c>
      <c r="E333" s="81" t="s">
        <v>793</v>
      </c>
      <c r="F333" s="80"/>
      <c r="G333" s="82">
        <v>9</v>
      </c>
      <c r="H333" s="80"/>
      <c r="I333" s="80"/>
      <c r="J333" s="80"/>
      <c r="K333" s="80"/>
      <c r="L333" s="80"/>
      <c r="M333" s="80"/>
      <c r="N333" s="20"/>
      <c r="O333" s="3"/>
    </row>
    <row r="334" spans="1:64" ht="12.75">
      <c r="A334" s="32" t="s">
        <v>161</v>
      </c>
      <c r="B334" s="10" t="s">
        <v>312</v>
      </c>
      <c r="C334" s="10" t="s">
        <v>430</v>
      </c>
      <c r="D334" s="113" t="s">
        <v>678</v>
      </c>
      <c r="E334" s="130"/>
      <c r="F334" s="10" t="s">
        <v>804</v>
      </c>
      <c r="G334" s="23">
        <v>22</v>
      </c>
      <c r="H334" s="164"/>
      <c r="I334" s="23">
        <f>G334*AO334</f>
        <v>0</v>
      </c>
      <c r="J334" s="23">
        <f>G334*AP334</f>
        <v>0</v>
      </c>
      <c r="K334" s="23">
        <f>G334*H334</f>
        <v>0</v>
      </c>
      <c r="L334" s="23">
        <v>0.05417</v>
      </c>
      <c r="M334" s="23">
        <f>G334*L334</f>
        <v>1.19174</v>
      </c>
      <c r="N334" s="79" t="s">
        <v>832</v>
      </c>
      <c r="O334" s="3"/>
      <c r="Z334" s="23">
        <f>IF(AQ334="5",BJ334,0)</f>
        <v>0</v>
      </c>
      <c r="AB334" s="23">
        <f>IF(AQ334="1",BH334,0)</f>
        <v>0</v>
      </c>
      <c r="AC334" s="23">
        <f>IF(AQ334="1",BI334,0)</f>
        <v>0</v>
      </c>
      <c r="AD334" s="23">
        <f>IF(AQ334="7",BH334,0)</f>
        <v>0</v>
      </c>
      <c r="AE334" s="23">
        <f>IF(AQ334="7",BI334,0)</f>
        <v>0</v>
      </c>
      <c r="AF334" s="23">
        <f>IF(AQ334="2",BH334,0)</f>
        <v>0</v>
      </c>
      <c r="AG334" s="23">
        <f>IF(AQ334="2",BI334,0)</f>
        <v>0</v>
      </c>
      <c r="AH334" s="23">
        <f>IF(AQ334="0",BJ334,0)</f>
        <v>0</v>
      </c>
      <c r="AI334" s="17" t="s">
        <v>312</v>
      </c>
      <c r="AJ334" s="14">
        <f>IF(AN334=0,K334,0)</f>
        <v>0</v>
      </c>
      <c r="AK334" s="14">
        <f>IF(AN334=15,K334,0)</f>
        <v>0</v>
      </c>
      <c r="AL334" s="14">
        <f>IF(AN334=21,K334,0)</f>
        <v>0</v>
      </c>
      <c r="AN334" s="23">
        <v>21</v>
      </c>
      <c r="AO334" s="23">
        <f>H334*1</f>
        <v>0</v>
      </c>
      <c r="AP334" s="23">
        <f>H334*(1-1)</f>
        <v>0</v>
      </c>
      <c r="AQ334" s="25" t="s">
        <v>7</v>
      </c>
      <c r="AV334" s="23">
        <f>AW334+AX334</f>
        <v>0</v>
      </c>
      <c r="AW334" s="23">
        <f>G334*AO334</f>
        <v>0</v>
      </c>
      <c r="AX334" s="23">
        <f>G334*AP334</f>
        <v>0</v>
      </c>
      <c r="AY334" s="26" t="s">
        <v>854</v>
      </c>
      <c r="AZ334" s="26" t="s">
        <v>887</v>
      </c>
      <c r="BA334" s="17" t="s">
        <v>901</v>
      </c>
      <c r="BC334" s="23">
        <f>AW334+AX334</f>
        <v>0</v>
      </c>
      <c r="BD334" s="23">
        <f>H334/(100-BE334)*100</f>
        <v>0</v>
      </c>
      <c r="BE334" s="23">
        <v>0</v>
      </c>
      <c r="BF334" s="23">
        <f>M334</f>
        <v>1.19174</v>
      </c>
      <c r="BH334" s="14">
        <f>G334*AO334</f>
        <v>0</v>
      </c>
      <c r="BI334" s="14">
        <f>G334*AP334</f>
        <v>0</v>
      </c>
      <c r="BJ334" s="14">
        <f>G334*H334</f>
        <v>0</v>
      </c>
      <c r="BK334" s="14" t="s">
        <v>910</v>
      </c>
      <c r="BL334" s="23">
        <v>91</v>
      </c>
    </row>
    <row r="335" spans="1:15" ht="12.75">
      <c r="A335" s="3"/>
      <c r="B335" s="80"/>
      <c r="C335" s="80"/>
      <c r="D335" s="81" t="s">
        <v>28</v>
      </c>
      <c r="E335" s="81"/>
      <c r="F335" s="80"/>
      <c r="G335" s="82">
        <v>22</v>
      </c>
      <c r="H335" s="80"/>
      <c r="I335" s="80"/>
      <c r="J335" s="80"/>
      <c r="K335" s="80"/>
      <c r="L335" s="80"/>
      <c r="M335" s="80"/>
      <c r="N335" s="20"/>
      <c r="O335" s="3"/>
    </row>
    <row r="336" spans="1:64" ht="12.75">
      <c r="A336" s="32" t="s">
        <v>162</v>
      </c>
      <c r="B336" s="10" t="s">
        <v>312</v>
      </c>
      <c r="C336" s="10" t="s">
        <v>348</v>
      </c>
      <c r="D336" s="113" t="s">
        <v>530</v>
      </c>
      <c r="E336" s="128"/>
      <c r="F336" s="10" t="s">
        <v>802</v>
      </c>
      <c r="G336" s="23">
        <v>85</v>
      </c>
      <c r="H336" s="164"/>
      <c r="I336" s="23">
        <f>G336*AO336</f>
        <v>0</v>
      </c>
      <c r="J336" s="23">
        <f>G336*AP336</f>
        <v>0</v>
      </c>
      <c r="K336" s="23">
        <f>G336*H336</f>
        <v>0</v>
      </c>
      <c r="L336" s="23">
        <v>0</v>
      </c>
      <c r="M336" s="23">
        <f>G336*L336</f>
        <v>0</v>
      </c>
      <c r="N336" s="79" t="s">
        <v>832</v>
      </c>
      <c r="O336" s="3"/>
      <c r="Z336" s="23">
        <f>IF(AQ336="5",BJ336,0)</f>
        <v>0</v>
      </c>
      <c r="AB336" s="23">
        <f>IF(AQ336="1",BH336,0)</f>
        <v>0</v>
      </c>
      <c r="AC336" s="23">
        <f>IF(AQ336="1",BI336,0)</f>
        <v>0</v>
      </c>
      <c r="AD336" s="23">
        <f>IF(AQ336="7",BH336,0)</f>
        <v>0</v>
      </c>
      <c r="AE336" s="23">
        <f>IF(AQ336="7",BI336,0)</f>
        <v>0</v>
      </c>
      <c r="AF336" s="23">
        <f>IF(AQ336="2",BH336,0)</f>
        <v>0</v>
      </c>
      <c r="AG336" s="23">
        <f>IF(AQ336="2",BI336,0)</f>
        <v>0</v>
      </c>
      <c r="AH336" s="23">
        <f>IF(AQ336="0",BJ336,0)</f>
        <v>0</v>
      </c>
      <c r="AI336" s="17" t="s">
        <v>312</v>
      </c>
      <c r="AJ336" s="13">
        <f>IF(AN336=0,K336,0)</f>
        <v>0</v>
      </c>
      <c r="AK336" s="13">
        <f>IF(AN336=15,K336,0)</f>
        <v>0</v>
      </c>
      <c r="AL336" s="13">
        <f>IF(AN336=21,K336,0)</f>
        <v>0</v>
      </c>
      <c r="AN336" s="23">
        <v>21</v>
      </c>
      <c r="AO336" s="23">
        <f>H336*0.593303571428571</f>
        <v>0</v>
      </c>
      <c r="AP336" s="23">
        <f>H336*(1-0.593303571428571)</f>
        <v>0</v>
      </c>
      <c r="AQ336" s="24" t="s">
        <v>7</v>
      </c>
      <c r="AV336" s="23">
        <f>AW336+AX336</f>
        <v>0</v>
      </c>
      <c r="AW336" s="23">
        <f>G336*AO336</f>
        <v>0</v>
      </c>
      <c r="AX336" s="23">
        <f>G336*AP336</f>
        <v>0</v>
      </c>
      <c r="AY336" s="26" t="s">
        <v>854</v>
      </c>
      <c r="AZ336" s="26" t="s">
        <v>887</v>
      </c>
      <c r="BA336" s="17" t="s">
        <v>901</v>
      </c>
      <c r="BC336" s="23">
        <f>AW336+AX336</f>
        <v>0</v>
      </c>
      <c r="BD336" s="23">
        <f>H336/(100-BE336)*100</f>
        <v>0</v>
      </c>
      <c r="BE336" s="23">
        <v>0</v>
      </c>
      <c r="BF336" s="23">
        <f>M336</f>
        <v>0</v>
      </c>
      <c r="BH336" s="13">
        <f>G336*AO336</f>
        <v>0</v>
      </c>
      <c r="BI336" s="13">
        <f>G336*AP336</f>
        <v>0</v>
      </c>
      <c r="BJ336" s="13">
        <f>G336*H336</f>
        <v>0</v>
      </c>
      <c r="BK336" s="13" t="s">
        <v>909</v>
      </c>
      <c r="BL336" s="23">
        <v>91</v>
      </c>
    </row>
    <row r="337" spans="1:15" ht="12.75">
      <c r="A337" s="3"/>
      <c r="B337" s="80"/>
      <c r="C337" s="80"/>
      <c r="D337" s="81" t="s">
        <v>679</v>
      </c>
      <c r="E337" s="81"/>
      <c r="F337" s="80"/>
      <c r="G337" s="82">
        <v>85</v>
      </c>
      <c r="H337" s="80"/>
      <c r="I337" s="80"/>
      <c r="J337" s="80"/>
      <c r="K337" s="80"/>
      <c r="L337" s="80"/>
      <c r="M337" s="80"/>
      <c r="N337" s="20"/>
      <c r="O337" s="3"/>
    </row>
    <row r="338" spans="1:64" ht="12.75">
      <c r="A338" s="32" t="s">
        <v>163</v>
      </c>
      <c r="B338" s="10" t="s">
        <v>312</v>
      </c>
      <c r="C338" s="10" t="s">
        <v>431</v>
      </c>
      <c r="D338" s="113" t="s">
        <v>680</v>
      </c>
      <c r="E338" s="128"/>
      <c r="F338" s="10" t="s">
        <v>802</v>
      </c>
      <c r="G338" s="23">
        <v>116</v>
      </c>
      <c r="H338" s="164"/>
      <c r="I338" s="23">
        <f>G338*AO338</f>
        <v>0</v>
      </c>
      <c r="J338" s="23">
        <f>G338*AP338</f>
        <v>0</v>
      </c>
      <c r="K338" s="23">
        <f>G338*H338</f>
        <v>0</v>
      </c>
      <c r="L338" s="23">
        <v>0.13</v>
      </c>
      <c r="M338" s="23">
        <f>G338*L338</f>
        <v>15.08</v>
      </c>
      <c r="N338" s="79" t="s">
        <v>832</v>
      </c>
      <c r="O338" s="3"/>
      <c r="Z338" s="23">
        <f>IF(AQ338="5",BJ338,0)</f>
        <v>0</v>
      </c>
      <c r="AB338" s="23">
        <f>IF(AQ338="1",BH338,0)</f>
        <v>0</v>
      </c>
      <c r="AC338" s="23">
        <f>IF(AQ338="1",BI338,0)</f>
        <v>0</v>
      </c>
      <c r="AD338" s="23">
        <f>IF(AQ338="7",BH338,0)</f>
        <v>0</v>
      </c>
      <c r="AE338" s="23">
        <f>IF(AQ338="7",BI338,0)</f>
        <v>0</v>
      </c>
      <c r="AF338" s="23">
        <f>IF(AQ338="2",BH338,0)</f>
        <v>0</v>
      </c>
      <c r="AG338" s="23">
        <f>IF(AQ338="2",BI338,0)</f>
        <v>0</v>
      </c>
      <c r="AH338" s="23">
        <f>IF(AQ338="0",BJ338,0)</f>
        <v>0</v>
      </c>
      <c r="AI338" s="17" t="s">
        <v>312</v>
      </c>
      <c r="AJ338" s="13">
        <f>IF(AN338=0,K338,0)</f>
        <v>0</v>
      </c>
      <c r="AK338" s="13">
        <f>IF(AN338=15,K338,0)</f>
        <v>0</v>
      </c>
      <c r="AL338" s="13">
        <f>IF(AN338=21,K338,0)</f>
        <v>0</v>
      </c>
      <c r="AN338" s="23">
        <v>21</v>
      </c>
      <c r="AO338" s="23">
        <f>H338*0.461939393939394</f>
        <v>0</v>
      </c>
      <c r="AP338" s="23">
        <f>H338*(1-0.461939393939394)</f>
        <v>0</v>
      </c>
      <c r="AQ338" s="24" t="s">
        <v>7</v>
      </c>
      <c r="AV338" s="23">
        <f>AW338+AX338</f>
        <v>0</v>
      </c>
      <c r="AW338" s="23">
        <f>G338*AO338</f>
        <v>0</v>
      </c>
      <c r="AX338" s="23">
        <f>G338*AP338</f>
        <v>0</v>
      </c>
      <c r="AY338" s="26" t="s">
        <v>854</v>
      </c>
      <c r="AZ338" s="26" t="s">
        <v>887</v>
      </c>
      <c r="BA338" s="17" t="s">
        <v>901</v>
      </c>
      <c r="BC338" s="23">
        <f>AW338+AX338</f>
        <v>0</v>
      </c>
      <c r="BD338" s="23">
        <f>H338/(100-BE338)*100</f>
        <v>0</v>
      </c>
      <c r="BE338" s="23">
        <v>0</v>
      </c>
      <c r="BF338" s="23">
        <f>M338</f>
        <v>15.08</v>
      </c>
      <c r="BH338" s="13">
        <f>G338*AO338</f>
        <v>0</v>
      </c>
      <c r="BI338" s="13">
        <f>G338*AP338</f>
        <v>0</v>
      </c>
      <c r="BJ338" s="13">
        <f>G338*H338</f>
        <v>0</v>
      </c>
      <c r="BK338" s="13" t="s">
        <v>909</v>
      </c>
      <c r="BL338" s="23">
        <v>91</v>
      </c>
    </row>
    <row r="339" spans="1:64" ht="12.75">
      <c r="A339" s="32" t="s">
        <v>164</v>
      </c>
      <c r="B339" s="10" t="s">
        <v>312</v>
      </c>
      <c r="C339" s="10" t="s">
        <v>432</v>
      </c>
      <c r="D339" s="113" t="s">
        <v>681</v>
      </c>
      <c r="E339" s="130"/>
      <c r="F339" s="10" t="s">
        <v>804</v>
      </c>
      <c r="G339" s="23">
        <v>232</v>
      </c>
      <c r="H339" s="164"/>
      <c r="I339" s="23">
        <f>G339*AO339</f>
        <v>0</v>
      </c>
      <c r="J339" s="23">
        <f>G339*AP339</f>
        <v>0</v>
      </c>
      <c r="K339" s="23">
        <f>G339*H339</f>
        <v>0</v>
      </c>
      <c r="L339" s="23">
        <v>0.022</v>
      </c>
      <c r="M339" s="23">
        <f>G339*L339</f>
        <v>5.104</v>
      </c>
      <c r="N339" s="79" t="s">
        <v>832</v>
      </c>
      <c r="O339" s="3"/>
      <c r="Z339" s="23">
        <f>IF(AQ339="5",BJ339,0)</f>
        <v>0</v>
      </c>
      <c r="AB339" s="23">
        <f>IF(AQ339="1",BH339,0)</f>
        <v>0</v>
      </c>
      <c r="AC339" s="23">
        <f>IF(AQ339="1",BI339,0)</f>
        <v>0</v>
      </c>
      <c r="AD339" s="23">
        <f>IF(AQ339="7",BH339,0)</f>
        <v>0</v>
      </c>
      <c r="AE339" s="23">
        <f>IF(AQ339="7",BI339,0)</f>
        <v>0</v>
      </c>
      <c r="AF339" s="23">
        <f>IF(AQ339="2",BH339,0)</f>
        <v>0</v>
      </c>
      <c r="AG339" s="23">
        <f>IF(AQ339="2",BI339,0)</f>
        <v>0</v>
      </c>
      <c r="AH339" s="23">
        <f>IF(AQ339="0",BJ339,0)</f>
        <v>0</v>
      </c>
      <c r="AI339" s="17" t="s">
        <v>312</v>
      </c>
      <c r="AJ339" s="14">
        <f>IF(AN339=0,K339,0)</f>
        <v>0</v>
      </c>
      <c r="AK339" s="14">
        <f>IF(AN339=15,K339,0)</f>
        <v>0</v>
      </c>
      <c r="AL339" s="14">
        <f>IF(AN339=21,K339,0)</f>
        <v>0</v>
      </c>
      <c r="AN339" s="23">
        <v>21</v>
      </c>
      <c r="AO339" s="23">
        <f>H339*1</f>
        <v>0</v>
      </c>
      <c r="AP339" s="23">
        <f>H339*(1-1)</f>
        <v>0</v>
      </c>
      <c r="AQ339" s="25" t="s">
        <v>7</v>
      </c>
      <c r="AV339" s="23">
        <f>AW339+AX339</f>
        <v>0</v>
      </c>
      <c r="AW339" s="23">
        <f>G339*AO339</f>
        <v>0</v>
      </c>
      <c r="AX339" s="23">
        <f>G339*AP339</f>
        <v>0</v>
      </c>
      <c r="AY339" s="26" t="s">
        <v>854</v>
      </c>
      <c r="AZ339" s="26" t="s">
        <v>887</v>
      </c>
      <c r="BA339" s="17" t="s">
        <v>901</v>
      </c>
      <c r="BC339" s="23">
        <f>AW339+AX339</f>
        <v>0</v>
      </c>
      <c r="BD339" s="23">
        <f>H339/(100-BE339)*100</f>
        <v>0</v>
      </c>
      <c r="BE339" s="23">
        <v>0</v>
      </c>
      <c r="BF339" s="23">
        <f>M339</f>
        <v>5.104</v>
      </c>
      <c r="BH339" s="14">
        <f>G339*AO339</f>
        <v>0</v>
      </c>
      <c r="BI339" s="14">
        <f>G339*AP339</f>
        <v>0</v>
      </c>
      <c r="BJ339" s="14">
        <f>G339*H339</f>
        <v>0</v>
      </c>
      <c r="BK339" s="14" t="s">
        <v>910</v>
      </c>
      <c r="BL339" s="23">
        <v>91</v>
      </c>
    </row>
    <row r="340" spans="1:15" ht="12.75">
      <c r="A340" s="3"/>
      <c r="B340" s="80"/>
      <c r="C340" s="80"/>
      <c r="D340" s="81" t="s">
        <v>682</v>
      </c>
      <c r="E340" s="81"/>
      <c r="F340" s="80"/>
      <c r="G340" s="82">
        <v>232</v>
      </c>
      <c r="H340" s="80"/>
      <c r="I340" s="80"/>
      <c r="J340" s="80"/>
      <c r="K340" s="80"/>
      <c r="L340" s="80"/>
      <c r="M340" s="80"/>
      <c r="N340" s="20"/>
      <c r="O340" s="3"/>
    </row>
    <row r="341" spans="1:47" ht="12.75">
      <c r="A341" s="73"/>
      <c r="B341" s="74" t="s">
        <v>312</v>
      </c>
      <c r="C341" s="74" t="s">
        <v>62</v>
      </c>
      <c r="D341" s="126" t="s">
        <v>551</v>
      </c>
      <c r="E341" s="127"/>
      <c r="F341" s="75" t="s">
        <v>6</v>
      </c>
      <c r="G341" s="75" t="s">
        <v>6</v>
      </c>
      <c r="H341" s="75"/>
      <c r="I341" s="76">
        <f>SUM(I342:I351)</f>
        <v>0</v>
      </c>
      <c r="J341" s="76">
        <f>SUM(J342:J351)</f>
        <v>0</v>
      </c>
      <c r="K341" s="76">
        <f>SUM(K342:K351)</f>
        <v>0</v>
      </c>
      <c r="L341" s="77"/>
      <c r="M341" s="76">
        <f>SUM(M342:M351)</f>
        <v>1770.713042</v>
      </c>
      <c r="N341" s="78"/>
      <c r="O341" s="3"/>
      <c r="AI341" s="17" t="s">
        <v>312</v>
      </c>
      <c r="AS341" s="28">
        <f>SUM(AJ342:AJ351)</f>
        <v>0</v>
      </c>
      <c r="AT341" s="28">
        <f>SUM(AK342:AK351)</f>
        <v>0</v>
      </c>
      <c r="AU341" s="28">
        <f>SUM(AL342:AL351)</f>
        <v>0</v>
      </c>
    </row>
    <row r="342" spans="1:64" ht="12.75">
      <c r="A342" s="32" t="s">
        <v>165</v>
      </c>
      <c r="B342" s="10" t="s">
        <v>312</v>
      </c>
      <c r="C342" s="10" t="s">
        <v>414</v>
      </c>
      <c r="D342" s="113" t="s">
        <v>683</v>
      </c>
      <c r="E342" s="128"/>
      <c r="F342" s="10" t="s">
        <v>801</v>
      </c>
      <c r="G342" s="23">
        <v>1551.71</v>
      </c>
      <c r="H342" s="164"/>
      <c r="I342" s="23">
        <f>G342*AO342</f>
        <v>0</v>
      </c>
      <c r="J342" s="23">
        <f>G342*AP342</f>
        <v>0</v>
      </c>
      <c r="K342" s="23">
        <f>G342*H342</f>
        <v>0</v>
      </c>
      <c r="L342" s="23">
        <v>0.55125</v>
      </c>
      <c r="M342" s="23">
        <f>G342*L342</f>
        <v>855.3801375</v>
      </c>
      <c r="N342" s="79" t="s">
        <v>832</v>
      </c>
      <c r="O342" s="3"/>
      <c r="Z342" s="23">
        <f>IF(AQ342="5",BJ342,0)</f>
        <v>0</v>
      </c>
      <c r="AB342" s="23">
        <f>IF(AQ342="1",BH342,0)</f>
        <v>0</v>
      </c>
      <c r="AC342" s="23">
        <f>IF(AQ342="1",BI342,0)</f>
        <v>0</v>
      </c>
      <c r="AD342" s="23">
        <f>IF(AQ342="7",BH342,0)</f>
        <v>0</v>
      </c>
      <c r="AE342" s="23">
        <f>IF(AQ342="7",BI342,0)</f>
        <v>0</v>
      </c>
      <c r="AF342" s="23">
        <f>IF(AQ342="2",BH342,0)</f>
        <v>0</v>
      </c>
      <c r="AG342" s="23">
        <f>IF(AQ342="2",BI342,0)</f>
        <v>0</v>
      </c>
      <c r="AH342" s="23">
        <f>IF(AQ342="0",BJ342,0)</f>
        <v>0</v>
      </c>
      <c r="AI342" s="17" t="s">
        <v>312</v>
      </c>
      <c r="AJ342" s="13">
        <f>IF(AN342=0,K342,0)</f>
        <v>0</v>
      </c>
      <c r="AK342" s="13">
        <f>IF(AN342=15,K342,0)</f>
        <v>0</v>
      </c>
      <c r="AL342" s="13">
        <f>IF(AN342=21,K342,0)</f>
        <v>0</v>
      </c>
      <c r="AN342" s="23">
        <v>21</v>
      </c>
      <c r="AO342" s="23">
        <f>H342*0.875520617598634</f>
        <v>0</v>
      </c>
      <c r="AP342" s="23">
        <f>H342*(1-0.875520617598634)</f>
        <v>0</v>
      </c>
      <c r="AQ342" s="24" t="s">
        <v>7</v>
      </c>
      <c r="AV342" s="23">
        <f>AW342+AX342</f>
        <v>0</v>
      </c>
      <c r="AW342" s="23">
        <f>G342*AO342</f>
        <v>0</v>
      </c>
      <c r="AX342" s="23">
        <f>G342*AP342</f>
        <v>0</v>
      </c>
      <c r="AY342" s="26" t="s">
        <v>856</v>
      </c>
      <c r="AZ342" s="26" t="s">
        <v>888</v>
      </c>
      <c r="BA342" s="17" t="s">
        <v>901</v>
      </c>
      <c r="BC342" s="23">
        <f>AW342+AX342</f>
        <v>0</v>
      </c>
      <c r="BD342" s="23">
        <f>H342/(100-BE342)*100</f>
        <v>0</v>
      </c>
      <c r="BE342" s="23">
        <v>0</v>
      </c>
      <c r="BF342" s="23">
        <f>M342</f>
        <v>855.3801375</v>
      </c>
      <c r="BH342" s="13">
        <f>G342*AO342</f>
        <v>0</v>
      </c>
      <c r="BI342" s="13">
        <f>G342*AP342</f>
        <v>0</v>
      </c>
      <c r="BJ342" s="13">
        <f>G342*H342</f>
        <v>0</v>
      </c>
      <c r="BK342" s="13" t="s">
        <v>909</v>
      </c>
      <c r="BL342" s="23">
        <v>56</v>
      </c>
    </row>
    <row r="343" spans="1:15" ht="12.75">
      <c r="A343" s="3"/>
      <c r="B343" s="80"/>
      <c r="C343" s="80"/>
      <c r="D343" s="81" t="s">
        <v>684</v>
      </c>
      <c r="E343" s="81" t="s">
        <v>784</v>
      </c>
      <c r="F343" s="80"/>
      <c r="G343" s="82">
        <v>524.96</v>
      </c>
      <c r="H343" s="80"/>
      <c r="I343" s="80"/>
      <c r="J343" s="80"/>
      <c r="K343" s="80"/>
      <c r="L343" s="80"/>
      <c r="M343" s="80"/>
      <c r="N343" s="20"/>
      <c r="O343" s="3"/>
    </row>
    <row r="344" spans="1:15" ht="12.75">
      <c r="A344" s="3"/>
      <c r="B344" s="80"/>
      <c r="C344" s="80"/>
      <c r="D344" s="81" t="s">
        <v>685</v>
      </c>
      <c r="E344" s="81" t="s">
        <v>794</v>
      </c>
      <c r="F344" s="80"/>
      <c r="G344" s="82">
        <v>1026.75</v>
      </c>
      <c r="H344" s="80"/>
      <c r="I344" s="80"/>
      <c r="J344" s="80"/>
      <c r="K344" s="80"/>
      <c r="L344" s="80"/>
      <c r="M344" s="80"/>
      <c r="N344" s="20"/>
      <c r="O344" s="3"/>
    </row>
    <row r="345" spans="1:64" ht="12.75">
      <c r="A345" s="32" t="s">
        <v>166</v>
      </c>
      <c r="B345" s="10" t="s">
        <v>312</v>
      </c>
      <c r="C345" s="10" t="s">
        <v>413</v>
      </c>
      <c r="D345" s="113" t="s">
        <v>638</v>
      </c>
      <c r="E345" s="128"/>
      <c r="F345" s="10" t="s">
        <v>801</v>
      </c>
      <c r="G345" s="23">
        <v>553.87</v>
      </c>
      <c r="H345" s="164"/>
      <c r="I345" s="23">
        <f>G345*AO345</f>
        <v>0</v>
      </c>
      <c r="J345" s="23">
        <f>G345*AP345</f>
        <v>0</v>
      </c>
      <c r="K345" s="23">
        <f>G345*H345</f>
        <v>0</v>
      </c>
      <c r="L345" s="23">
        <v>0.33075</v>
      </c>
      <c r="M345" s="23">
        <f>G345*L345</f>
        <v>183.1925025</v>
      </c>
      <c r="N345" s="79" t="s">
        <v>832</v>
      </c>
      <c r="O345" s="3"/>
      <c r="Z345" s="23">
        <f>IF(AQ345="5",BJ345,0)</f>
        <v>0</v>
      </c>
      <c r="AB345" s="23">
        <f>IF(AQ345="1",BH345,0)</f>
        <v>0</v>
      </c>
      <c r="AC345" s="23">
        <f>IF(AQ345="1",BI345,0)</f>
        <v>0</v>
      </c>
      <c r="AD345" s="23">
        <f>IF(AQ345="7",BH345,0)</f>
        <v>0</v>
      </c>
      <c r="AE345" s="23">
        <f>IF(AQ345="7",BI345,0)</f>
        <v>0</v>
      </c>
      <c r="AF345" s="23">
        <f>IF(AQ345="2",BH345,0)</f>
        <v>0</v>
      </c>
      <c r="AG345" s="23">
        <f>IF(AQ345="2",BI345,0)</f>
        <v>0</v>
      </c>
      <c r="AH345" s="23">
        <f>IF(AQ345="0",BJ345,0)</f>
        <v>0</v>
      </c>
      <c r="AI345" s="17" t="s">
        <v>312</v>
      </c>
      <c r="AJ345" s="13">
        <f>IF(AN345=0,K345,0)</f>
        <v>0</v>
      </c>
      <c r="AK345" s="13">
        <f>IF(AN345=15,K345,0)</f>
        <v>0</v>
      </c>
      <c r="AL345" s="13">
        <f>IF(AN345=21,K345,0)</f>
        <v>0</v>
      </c>
      <c r="AN345" s="23">
        <v>21</v>
      </c>
      <c r="AO345" s="23">
        <f>H345*0.854845895142709</f>
        <v>0</v>
      </c>
      <c r="AP345" s="23">
        <f>H345*(1-0.854845895142709)</f>
        <v>0</v>
      </c>
      <c r="AQ345" s="24" t="s">
        <v>7</v>
      </c>
      <c r="AV345" s="23">
        <f>AW345+AX345</f>
        <v>0</v>
      </c>
      <c r="AW345" s="23">
        <f>G345*AO345</f>
        <v>0</v>
      </c>
      <c r="AX345" s="23">
        <f>G345*AP345</f>
        <v>0</v>
      </c>
      <c r="AY345" s="26" t="s">
        <v>856</v>
      </c>
      <c r="AZ345" s="26" t="s">
        <v>888</v>
      </c>
      <c r="BA345" s="17" t="s">
        <v>901</v>
      </c>
      <c r="BC345" s="23">
        <f>AW345+AX345</f>
        <v>0</v>
      </c>
      <c r="BD345" s="23">
        <f>H345/(100-BE345)*100</f>
        <v>0</v>
      </c>
      <c r="BE345" s="23">
        <v>0</v>
      </c>
      <c r="BF345" s="23">
        <f>M345</f>
        <v>183.1925025</v>
      </c>
      <c r="BH345" s="13">
        <f>G345*AO345</f>
        <v>0</v>
      </c>
      <c r="BI345" s="13">
        <f>G345*AP345</f>
        <v>0</v>
      </c>
      <c r="BJ345" s="13">
        <f>G345*H345</f>
        <v>0</v>
      </c>
      <c r="BK345" s="13" t="s">
        <v>909</v>
      </c>
      <c r="BL345" s="23">
        <v>56</v>
      </c>
    </row>
    <row r="346" spans="1:15" ht="12.75">
      <c r="A346" s="3"/>
      <c r="B346" s="80"/>
      <c r="C346" s="80"/>
      <c r="D346" s="81" t="s">
        <v>686</v>
      </c>
      <c r="E346" s="81" t="s">
        <v>783</v>
      </c>
      <c r="F346" s="80"/>
      <c r="G346" s="82">
        <v>553.87</v>
      </c>
      <c r="H346" s="80"/>
      <c r="I346" s="80"/>
      <c r="J346" s="80"/>
      <c r="K346" s="80"/>
      <c r="L346" s="80"/>
      <c r="M346" s="80"/>
      <c r="N346" s="20"/>
      <c r="O346" s="3"/>
    </row>
    <row r="347" spans="1:64" ht="12.75">
      <c r="A347" s="32" t="s">
        <v>167</v>
      </c>
      <c r="B347" s="10" t="s">
        <v>312</v>
      </c>
      <c r="C347" s="10" t="s">
        <v>433</v>
      </c>
      <c r="D347" s="113" t="s">
        <v>687</v>
      </c>
      <c r="E347" s="128"/>
      <c r="F347" s="10" t="s">
        <v>801</v>
      </c>
      <c r="G347" s="23">
        <v>782.6</v>
      </c>
      <c r="H347" s="164"/>
      <c r="I347" s="23">
        <f>G347*AO347</f>
        <v>0</v>
      </c>
      <c r="J347" s="23">
        <f>G347*AP347</f>
        <v>0</v>
      </c>
      <c r="K347" s="23">
        <f>G347*H347</f>
        <v>0</v>
      </c>
      <c r="L347" s="23">
        <v>0.30651</v>
      </c>
      <c r="M347" s="23">
        <f>G347*L347</f>
        <v>239.874726</v>
      </c>
      <c r="N347" s="79" t="s">
        <v>832</v>
      </c>
      <c r="O347" s="3"/>
      <c r="Z347" s="23">
        <f>IF(AQ347="5",BJ347,0)</f>
        <v>0</v>
      </c>
      <c r="AB347" s="23">
        <f>IF(AQ347="1",BH347,0)</f>
        <v>0</v>
      </c>
      <c r="AC347" s="23">
        <f>IF(AQ347="1",BI347,0)</f>
        <v>0</v>
      </c>
      <c r="AD347" s="23">
        <f>IF(AQ347="7",BH347,0)</f>
        <v>0</v>
      </c>
      <c r="AE347" s="23">
        <f>IF(AQ347="7",BI347,0)</f>
        <v>0</v>
      </c>
      <c r="AF347" s="23">
        <f>IF(AQ347="2",BH347,0)</f>
        <v>0</v>
      </c>
      <c r="AG347" s="23">
        <f>IF(AQ347="2",BI347,0)</f>
        <v>0</v>
      </c>
      <c r="AH347" s="23">
        <f>IF(AQ347="0",BJ347,0)</f>
        <v>0</v>
      </c>
      <c r="AI347" s="17" t="s">
        <v>312</v>
      </c>
      <c r="AJ347" s="13">
        <f>IF(AN347=0,K347,0)</f>
        <v>0</v>
      </c>
      <c r="AK347" s="13">
        <f>IF(AN347=15,K347,0)</f>
        <v>0</v>
      </c>
      <c r="AL347" s="13">
        <f>IF(AN347=21,K347,0)</f>
        <v>0</v>
      </c>
      <c r="AN347" s="23">
        <v>21</v>
      </c>
      <c r="AO347" s="23">
        <f>H347*0.88404181184669</f>
        <v>0</v>
      </c>
      <c r="AP347" s="23">
        <f>H347*(1-0.88404181184669)</f>
        <v>0</v>
      </c>
      <c r="AQ347" s="24" t="s">
        <v>7</v>
      </c>
      <c r="AV347" s="23">
        <f>AW347+AX347</f>
        <v>0</v>
      </c>
      <c r="AW347" s="23">
        <f>G347*AO347</f>
        <v>0</v>
      </c>
      <c r="AX347" s="23">
        <f>G347*AP347</f>
        <v>0</v>
      </c>
      <c r="AY347" s="26" t="s">
        <v>856</v>
      </c>
      <c r="AZ347" s="26" t="s">
        <v>888</v>
      </c>
      <c r="BA347" s="17" t="s">
        <v>901</v>
      </c>
      <c r="BC347" s="23">
        <f>AW347+AX347</f>
        <v>0</v>
      </c>
      <c r="BD347" s="23">
        <f>H347/(100-BE347)*100</f>
        <v>0</v>
      </c>
      <c r="BE347" s="23">
        <v>0</v>
      </c>
      <c r="BF347" s="23">
        <f>M347</f>
        <v>239.874726</v>
      </c>
      <c r="BH347" s="13">
        <f>G347*AO347</f>
        <v>0</v>
      </c>
      <c r="BI347" s="13">
        <f>G347*AP347</f>
        <v>0</v>
      </c>
      <c r="BJ347" s="13">
        <f>G347*H347</f>
        <v>0</v>
      </c>
      <c r="BK347" s="13" t="s">
        <v>909</v>
      </c>
      <c r="BL347" s="23">
        <v>56</v>
      </c>
    </row>
    <row r="348" spans="1:15" ht="12.75">
      <c r="A348" s="3"/>
      <c r="B348" s="80"/>
      <c r="C348" s="80"/>
      <c r="D348" s="81" t="s">
        <v>688</v>
      </c>
      <c r="E348" s="81" t="s">
        <v>795</v>
      </c>
      <c r="F348" s="80"/>
      <c r="G348" s="82">
        <v>782.6</v>
      </c>
      <c r="H348" s="80"/>
      <c r="I348" s="80"/>
      <c r="J348" s="80"/>
      <c r="K348" s="80"/>
      <c r="L348" s="80"/>
      <c r="M348" s="80"/>
      <c r="N348" s="20"/>
      <c r="O348" s="3"/>
    </row>
    <row r="349" spans="1:64" ht="12.75">
      <c r="A349" s="32" t="s">
        <v>168</v>
      </c>
      <c r="B349" s="10" t="s">
        <v>312</v>
      </c>
      <c r="C349" s="10" t="s">
        <v>365</v>
      </c>
      <c r="D349" s="113" t="s">
        <v>552</v>
      </c>
      <c r="E349" s="128"/>
      <c r="F349" s="10" t="s">
        <v>801</v>
      </c>
      <c r="G349" s="23">
        <v>835.4</v>
      </c>
      <c r="H349" s="164"/>
      <c r="I349" s="23">
        <f>G349*AO349</f>
        <v>0</v>
      </c>
      <c r="J349" s="23">
        <f>G349*AP349</f>
        <v>0</v>
      </c>
      <c r="K349" s="23">
        <f>G349*H349</f>
        <v>0</v>
      </c>
      <c r="L349" s="23">
        <v>0.441</v>
      </c>
      <c r="M349" s="23">
        <f>G349*L349</f>
        <v>368.4114</v>
      </c>
      <c r="N349" s="79" t="s">
        <v>832</v>
      </c>
      <c r="O349" s="3"/>
      <c r="Z349" s="23">
        <f>IF(AQ349="5",BJ349,0)</f>
        <v>0</v>
      </c>
      <c r="AB349" s="23">
        <f>IF(AQ349="1",BH349,0)</f>
        <v>0</v>
      </c>
      <c r="AC349" s="23">
        <f>IF(AQ349="1",BI349,0)</f>
        <v>0</v>
      </c>
      <c r="AD349" s="23">
        <f>IF(AQ349="7",BH349,0)</f>
        <v>0</v>
      </c>
      <c r="AE349" s="23">
        <f>IF(AQ349="7",BI349,0)</f>
        <v>0</v>
      </c>
      <c r="AF349" s="23">
        <f>IF(AQ349="2",BH349,0)</f>
        <v>0</v>
      </c>
      <c r="AG349" s="23">
        <f>IF(AQ349="2",BI349,0)</f>
        <v>0</v>
      </c>
      <c r="AH349" s="23">
        <f>IF(AQ349="0",BJ349,0)</f>
        <v>0</v>
      </c>
      <c r="AI349" s="17" t="s">
        <v>312</v>
      </c>
      <c r="AJ349" s="13">
        <f>IF(AN349=0,K349,0)</f>
        <v>0</v>
      </c>
      <c r="AK349" s="13">
        <f>IF(AN349=15,K349,0)</f>
        <v>0</v>
      </c>
      <c r="AL349" s="13">
        <f>IF(AN349=21,K349,0)</f>
        <v>0</v>
      </c>
      <c r="AN349" s="23">
        <v>21</v>
      </c>
      <c r="AO349" s="23">
        <f>H349*0.855824012669504</f>
        <v>0</v>
      </c>
      <c r="AP349" s="23">
        <f>H349*(1-0.855824012669504)</f>
        <v>0</v>
      </c>
      <c r="AQ349" s="24" t="s">
        <v>7</v>
      </c>
      <c r="AV349" s="23">
        <f>AW349+AX349</f>
        <v>0</v>
      </c>
      <c r="AW349" s="23">
        <f>G349*AO349</f>
        <v>0</v>
      </c>
      <c r="AX349" s="23">
        <f>G349*AP349</f>
        <v>0</v>
      </c>
      <c r="AY349" s="26" t="s">
        <v>856</v>
      </c>
      <c r="AZ349" s="26" t="s">
        <v>888</v>
      </c>
      <c r="BA349" s="17" t="s">
        <v>901</v>
      </c>
      <c r="BC349" s="23">
        <f>AW349+AX349</f>
        <v>0</v>
      </c>
      <c r="BD349" s="23">
        <f>H349/(100-BE349)*100</f>
        <v>0</v>
      </c>
      <c r="BE349" s="23">
        <v>0</v>
      </c>
      <c r="BF349" s="23">
        <f>M349</f>
        <v>368.4114</v>
      </c>
      <c r="BH349" s="13">
        <f>G349*AO349</f>
        <v>0</v>
      </c>
      <c r="BI349" s="13">
        <f>G349*AP349</f>
        <v>0</v>
      </c>
      <c r="BJ349" s="13">
        <f>G349*H349</f>
        <v>0</v>
      </c>
      <c r="BK349" s="13" t="s">
        <v>909</v>
      </c>
      <c r="BL349" s="23">
        <v>56</v>
      </c>
    </row>
    <row r="350" spans="1:15" ht="12.75">
      <c r="A350" s="3"/>
      <c r="B350" s="80"/>
      <c r="C350" s="80"/>
      <c r="D350" s="81" t="s">
        <v>689</v>
      </c>
      <c r="E350" s="81" t="s">
        <v>795</v>
      </c>
      <c r="F350" s="80"/>
      <c r="G350" s="82">
        <v>835.4</v>
      </c>
      <c r="H350" s="80"/>
      <c r="I350" s="80"/>
      <c r="J350" s="80"/>
      <c r="K350" s="80"/>
      <c r="L350" s="80"/>
      <c r="M350" s="80"/>
      <c r="N350" s="20"/>
      <c r="O350" s="3"/>
    </row>
    <row r="351" spans="1:64" ht="12.75">
      <c r="A351" s="32" t="s">
        <v>169</v>
      </c>
      <c r="B351" s="10" t="s">
        <v>312</v>
      </c>
      <c r="C351" s="10" t="s">
        <v>434</v>
      </c>
      <c r="D351" s="113" t="s">
        <v>690</v>
      </c>
      <c r="E351" s="128"/>
      <c r="F351" s="10" t="s">
        <v>801</v>
      </c>
      <c r="G351" s="23">
        <v>782.6</v>
      </c>
      <c r="H351" s="164"/>
      <c r="I351" s="23">
        <f>G351*AO351</f>
        <v>0</v>
      </c>
      <c r="J351" s="23">
        <f>G351*AP351</f>
        <v>0</v>
      </c>
      <c r="K351" s="23">
        <f>G351*H351</f>
        <v>0</v>
      </c>
      <c r="L351" s="23">
        <v>0.15826</v>
      </c>
      <c r="M351" s="23">
        <f>G351*L351</f>
        <v>123.85427600000001</v>
      </c>
      <c r="N351" s="79" t="s">
        <v>832</v>
      </c>
      <c r="O351" s="3"/>
      <c r="Z351" s="23">
        <f>IF(AQ351="5",BJ351,0)</f>
        <v>0</v>
      </c>
      <c r="AB351" s="23">
        <f>IF(AQ351="1",BH351,0)</f>
        <v>0</v>
      </c>
      <c r="AC351" s="23">
        <f>IF(AQ351="1",BI351,0)</f>
        <v>0</v>
      </c>
      <c r="AD351" s="23">
        <f>IF(AQ351="7",BH351,0)</f>
        <v>0</v>
      </c>
      <c r="AE351" s="23">
        <f>IF(AQ351="7",BI351,0)</f>
        <v>0</v>
      </c>
      <c r="AF351" s="23">
        <f>IF(AQ351="2",BH351,0)</f>
        <v>0</v>
      </c>
      <c r="AG351" s="23">
        <f>IF(AQ351="2",BI351,0)</f>
        <v>0</v>
      </c>
      <c r="AH351" s="23">
        <f>IF(AQ351="0",BJ351,0)</f>
        <v>0</v>
      </c>
      <c r="AI351" s="17" t="s">
        <v>312</v>
      </c>
      <c r="AJ351" s="13">
        <f>IF(AN351=0,K351,0)</f>
        <v>0</v>
      </c>
      <c r="AK351" s="13">
        <f>IF(AN351=15,K351,0)</f>
        <v>0</v>
      </c>
      <c r="AL351" s="13">
        <f>IF(AN351=21,K351,0)</f>
        <v>0</v>
      </c>
      <c r="AN351" s="23">
        <v>21</v>
      </c>
      <c r="AO351" s="23">
        <f>H351*0.872980501392758</f>
        <v>0</v>
      </c>
      <c r="AP351" s="23">
        <f>H351*(1-0.872980501392758)</f>
        <v>0</v>
      </c>
      <c r="AQ351" s="24" t="s">
        <v>7</v>
      </c>
      <c r="AV351" s="23">
        <f>AW351+AX351</f>
        <v>0</v>
      </c>
      <c r="AW351" s="23">
        <f>G351*AO351</f>
        <v>0</v>
      </c>
      <c r="AX351" s="23">
        <f>G351*AP351</f>
        <v>0</v>
      </c>
      <c r="AY351" s="26" t="s">
        <v>856</v>
      </c>
      <c r="AZ351" s="26" t="s">
        <v>888</v>
      </c>
      <c r="BA351" s="17" t="s">
        <v>901</v>
      </c>
      <c r="BC351" s="23">
        <f>AW351+AX351</f>
        <v>0</v>
      </c>
      <c r="BD351" s="23">
        <f>H351/(100-BE351)*100</f>
        <v>0</v>
      </c>
      <c r="BE351" s="23">
        <v>0</v>
      </c>
      <c r="BF351" s="23">
        <f>M351</f>
        <v>123.85427600000001</v>
      </c>
      <c r="BH351" s="13">
        <f>G351*AO351</f>
        <v>0</v>
      </c>
      <c r="BI351" s="13">
        <f>G351*AP351</f>
        <v>0</v>
      </c>
      <c r="BJ351" s="13">
        <f>G351*H351</f>
        <v>0</v>
      </c>
      <c r="BK351" s="13" t="s">
        <v>909</v>
      </c>
      <c r="BL351" s="23">
        <v>56</v>
      </c>
    </row>
    <row r="352" spans="1:15" ht="12.75">
      <c r="A352" s="3"/>
      <c r="B352" s="80"/>
      <c r="C352" s="80"/>
      <c r="D352" s="81" t="s">
        <v>688</v>
      </c>
      <c r="E352" s="81" t="s">
        <v>795</v>
      </c>
      <c r="F352" s="80"/>
      <c r="G352" s="82">
        <v>782.6</v>
      </c>
      <c r="H352" s="80"/>
      <c r="I352" s="80"/>
      <c r="J352" s="80"/>
      <c r="K352" s="80"/>
      <c r="L352" s="80"/>
      <c r="M352" s="80"/>
      <c r="N352" s="20"/>
      <c r="O352" s="3"/>
    </row>
    <row r="353" spans="1:47" ht="12.75">
      <c r="A353" s="73"/>
      <c r="B353" s="74" t="s">
        <v>312</v>
      </c>
      <c r="C353" s="74" t="s">
        <v>63</v>
      </c>
      <c r="D353" s="126" t="s">
        <v>564</v>
      </c>
      <c r="E353" s="127"/>
      <c r="F353" s="75" t="s">
        <v>6</v>
      </c>
      <c r="G353" s="75" t="s">
        <v>6</v>
      </c>
      <c r="H353" s="75"/>
      <c r="I353" s="76">
        <f>SUM(I354:I358)</f>
        <v>0</v>
      </c>
      <c r="J353" s="76">
        <f>SUM(J354:J358)</f>
        <v>0</v>
      </c>
      <c r="K353" s="76">
        <f>SUM(K354:K358)</f>
        <v>0</v>
      </c>
      <c r="L353" s="77"/>
      <c r="M353" s="76">
        <f>SUM(M354:M358)</f>
        <v>86.04687000000001</v>
      </c>
      <c r="N353" s="78"/>
      <c r="O353" s="3"/>
      <c r="AI353" s="17" t="s">
        <v>312</v>
      </c>
      <c r="AS353" s="28">
        <f>SUM(AJ354:AJ358)</f>
        <v>0</v>
      </c>
      <c r="AT353" s="28">
        <f>SUM(AK354:AK358)</f>
        <v>0</v>
      </c>
      <c r="AU353" s="28">
        <f>SUM(AL354:AL358)</f>
        <v>0</v>
      </c>
    </row>
    <row r="354" spans="1:64" ht="12.75">
      <c r="A354" s="32" t="s">
        <v>170</v>
      </c>
      <c r="B354" s="10" t="s">
        <v>312</v>
      </c>
      <c r="C354" s="10" t="s">
        <v>372</v>
      </c>
      <c r="D354" s="113" t="s">
        <v>565</v>
      </c>
      <c r="E354" s="128"/>
      <c r="F354" s="10" t="s">
        <v>801</v>
      </c>
      <c r="G354" s="23">
        <v>782.6</v>
      </c>
      <c r="H354" s="164"/>
      <c r="I354" s="23">
        <f>G354*AO354</f>
        <v>0</v>
      </c>
      <c r="J354" s="23">
        <f>G354*AP354</f>
        <v>0</v>
      </c>
      <c r="K354" s="23">
        <f>G354*H354</f>
        <v>0</v>
      </c>
      <c r="L354" s="23">
        <v>0.10373</v>
      </c>
      <c r="M354" s="23">
        <f>G354*L354</f>
        <v>81.17909800000001</v>
      </c>
      <c r="N354" s="79" t="s">
        <v>832</v>
      </c>
      <c r="O354" s="3"/>
      <c r="Z354" s="23">
        <f>IF(AQ354="5",BJ354,0)</f>
        <v>0</v>
      </c>
      <c r="AB354" s="23">
        <f>IF(AQ354="1",BH354,0)</f>
        <v>0</v>
      </c>
      <c r="AC354" s="23">
        <f>IF(AQ354="1",BI354,0)</f>
        <v>0</v>
      </c>
      <c r="AD354" s="23">
        <f>IF(AQ354="7",BH354,0)</f>
        <v>0</v>
      </c>
      <c r="AE354" s="23">
        <f>IF(AQ354="7",BI354,0)</f>
        <v>0</v>
      </c>
      <c r="AF354" s="23">
        <f>IF(AQ354="2",BH354,0)</f>
        <v>0</v>
      </c>
      <c r="AG354" s="23">
        <f>IF(AQ354="2",BI354,0)</f>
        <v>0</v>
      </c>
      <c r="AH354" s="23">
        <f>IF(AQ354="0",BJ354,0)</f>
        <v>0</v>
      </c>
      <c r="AI354" s="17" t="s">
        <v>312</v>
      </c>
      <c r="AJ354" s="13">
        <f>IF(AN354=0,K354,0)</f>
        <v>0</v>
      </c>
      <c r="AK354" s="13">
        <f>IF(AN354=15,K354,0)</f>
        <v>0</v>
      </c>
      <c r="AL354" s="13">
        <f>IF(AN354=21,K354,0)</f>
        <v>0</v>
      </c>
      <c r="AN354" s="23">
        <v>21</v>
      </c>
      <c r="AO354" s="23">
        <f>H354*0.909036402569593</f>
        <v>0</v>
      </c>
      <c r="AP354" s="23">
        <f>H354*(1-0.909036402569593)</f>
        <v>0</v>
      </c>
      <c r="AQ354" s="24" t="s">
        <v>7</v>
      </c>
      <c r="AV354" s="23">
        <f>AW354+AX354</f>
        <v>0</v>
      </c>
      <c r="AW354" s="23">
        <f>G354*AO354</f>
        <v>0</v>
      </c>
      <c r="AX354" s="23">
        <f>G354*AP354</f>
        <v>0</v>
      </c>
      <c r="AY354" s="26" t="s">
        <v>857</v>
      </c>
      <c r="AZ354" s="26" t="s">
        <v>888</v>
      </c>
      <c r="BA354" s="17" t="s">
        <v>901</v>
      </c>
      <c r="BC354" s="23">
        <f>AW354+AX354</f>
        <v>0</v>
      </c>
      <c r="BD354" s="23">
        <f>H354/(100-BE354)*100</f>
        <v>0</v>
      </c>
      <c r="BE354" s="23">
        <v>0</v>
      </c>
      <c r="BF354" s="23">
        <f>M354</f>
        <v>81.17909800000001</v>
      </c>
      <c r="BH354" s="13">
        <f>G354*AO354</f>
        <v>0</v>
      </c>
      <c r="BI354" s="13">
        <f>G354*AP354</f>
        <v>0</v>
      </c>
      <c r="BJ354" s="13">
        <f>G354*H354</f>
        <v>0</v>
      </c>
      <c r="BK354" s="13" t="s">
        <v>909</v>
      </c>
      <c r="BL354" s="23">
        <v>57</v>
      </c>
    </row>
    <row r="355" spans="1:15" ht="12.75">
      <c r="A355" s="3"/>
      <c r="B355" s="80"/>
      <c r="C355" s="80"/>
      <c r="D355" s="81" t="s">
        <v>688</v>
      </c>
      <c r="E355" s="81" t="s">
        <v>795</v>
      </c>
      <c r="F355" s="80"/>
      <c r="G355" s="82">
        <v>782.6</v>
      </c>
      <c r="H355" s="80"/>
      <c r="I355" s="80"/>
      <c r="J355" s="80"/>
      <c r="K355" s="80"/>
      <c r="L355" s="80"/>
      <c r="M355" s="80"/>
      <c r="N355" s="20"/>
      <c r="O355" s="3"/>
    </row>
    <row r="356" spans="1:64" ht="12.75">
      <c r="A356" s="32" t="s">
        <v>171</v>
      </c>
      <c r="B356" s="10" t="s">
        <v>312</v>
      </c>
      <c r="C356" s="10" t="s">
        <v>373</v>
      </c>
      <c r="D356" s="113" t="s">
        <v>566</v>
      </c>
      <c r="E356" s="128"/>
      <c r="F356" s="10" t="s">
        <v>801</v>
      </c>
      <c r="G356" s="23">
        <v>782.6</v>
      </c>
      <c r="H356" s="164"/>
      <c r="I356" s="23">
        <f>G356*AO356</f>
        <v>0</v>
      </c>
      <c r="J356" s="23">
        <f>G356*AP356</f>
        <v>0</v>
      </c>
      <c r="K356" s="23">
        <f>G356*H356</f>
        <v>0</v>
      </c>
      <c r="L356" s="23">
        <v>0.00061</v>
      </c>
      <c r="M356" s="23">
        <f>G356*L356</f>
        <v>0.477386</v>
      </c>
      <c r="N356" s="79" t="s">
        <v>832</v>
      </c>
      <c r="O356" s="3"/>
      <c r="Z356" s="23">
        <f>IF(AQ356="5",BJ356,0)</f>
        <v>0</v>
      </c>
      <c r="AB356" s="23">
        <f>IF(AQ356="1",BH356,0)</f>
        <v>0</v>
      </c>
      <c r="AC356" s="23">
        <f>IF(AQ356="1",BI356,0)</f>
        <v>0</v>
      </c>
      <c r="AD356" s="23">
        <f>IF(AQ356="7",BH356,0)</f>
        <v>0</v>
      </c>
      <c r="AE356" s="23">
        <f>IF(AQ356="7",BI356,0)</f>
        <v>0</v>
      </c>
      <c r="AF356" s="23">
        <f>IF(AQ356="2",BH356,0)</f>
        <v>0</v>
      </c>
      <c r="AG356" s="23">
        <f>IF(AQ356="2",BI356,0)</f>
        <v>0</v>
      </c>
      <c r="AH356" s="23">
        <f>IF(AQ356="0",BJ356,0)</f>
        <v>0</v>
      </c>
      <c r="AI356" s="17" t="s">
        <v>312</v>
      </c>
      <c r="AJ356" s="13">
        <f>IF(AN356=0,K356,0)</f>
        <v>0</v>
      </c>
      <c r="AK356" s="13">
        <f>IF(AN356=15,K356,0)</f>
        <v>0</v>
      </c>
      <c r="AL356" s="13">
        <f>IF(AN356=21,K356,0)</f>
        <v>0</v>
      </c>
      <c r="AN356" s="23">
        <v>21</v>
      </c>
      <c r="AO356" s="23">
        <f>H356*0.925674077271746</f>
        <v>0</v>
      </c>
      <c r="AP356" s="23">
        <f>H356*(1-0.925674077271746)</f>
        <v>0</v>
      </c>
      <c r="AQ356" s="24" t="s">
        <v>7</v>
      </c>
      <c r="AV356" s="23">
        <f>AW356+AX356</f>
        <v>0</v>
      </c>
      <c r="AW356" s="23">
        <f>G356*AO356</f>
        <v>0</v>
      </c>
      <c r="AX356" s="23">
        <f>G356*AP356</f>
        <v>0</v>
      </c>
      <c r="AY356" s="26" t="s">
        <v>857</v>
      </c>
      <c r="AZ356" s="26" t="s">
        <v>888</v>
      </c>
      <c r="BA356" s="17" t="s">
        <v>901</v>
      </c>
      <c r="BC356" s="23">
        <f>AW356+AX356</f>
        <v>0</v>
      </c>
      <c r="BD356" s="23">
        <f>H356/(100-BE356)*100</f>
        <v>0</v>
      </c>
      <c r="BE356" s="23">
        <v>0</v>
      </c>
      <c r="BF356" s="23">
        <f>M356</f>
        <v>0.477386</v>
      </c>
      <c r="BH356" s="13">
        <f>G356*AO356</f>
        <v>0</v>
      </c>
      <c r="BI356" s="13">
        <f>G356*AP356</f>
        <v>0</v>
      </c>
      <c r="BJ356" s="13">
        <f>G356*H356</f>
        <v>0</v>
      </c>
      <c r="BK356" s="13" t="s">
        <v>909</v>
      </c>
      <c r="BL356" s="23">
        <v>57</v>
      </c>
    </row>
    <row r="357" spans="1:15" ht="12.75">
      <c r="A357" s="3"/>
      <c r="B357" s="80"/>
      <c r="C357" s="80"/>
      <c r="D357" s="81" t="s">
        <v>688</v>
      </c>
      <c r="E357" s="81" t="s">
        <v>795</v>
      </c>
      <c r="F357" s="80"/>
      <c r="G357" s="82">
        <v>782.6</v>
      </c>
      <c r="H357" s="80"/>
      <c r="I357" s="80"/>
      <c r="J357" s="80"/>
      <c r="K357" s="80"/>
      <c r="L357" s="80"/>
      <c r="M357" s="80"/>
      <c r="N357" s="20"/>
      <c r="O357" s="3"/>
    </row>
    <row r="358" spans="1:64" ht="12.75">
      <c r="A358" s="32" t="s">
        <v>172</v>
      </c>
      <c r="B358" s="10" t="s">
        <v>312</v>
      </c>
      <c r="C358" s="10" t="s">
        <v>374</v>
      </c>
      <c r="D358" s="113" t="s">
        <v>568</v>
      </c>
      <c r="E358" s="128"/>
      <c r="F358" s="10" t="s">
        <v>801</v>
      </c>
      <c r="G358" s="23">
        <v>782.6</v>
      </c>
      <c r="H358" s="164"/>
      <c r="I358" s="23">
        <f>G358*AO358</f>
        <v>0</v>
      </c>
      <c r="J358" s="23">
        <f>G358*AP358</f>
        <v>0</v>
      </c>
      <c r="K358" s="23">
        <f>G358*H358</f>
        <v>0</v>
      </c>
      <c r="L358" s="23">
        <v>0.00561</v>
      </c>
      <c r="M358" s="23">
        <f>G358*L358</f>
        <v>4.390386</v>
      </c>
      <c r="N358" s="79" t="s">
        <v>832</v>
      </c>
      <c r="O358" s="3"/>
      <c r="Z358" s="23">
        <f>IF(AQ358="5",BJ358,0)</f>
        <v>0</v>
      </c>
      <c r="AB358" s="23">
        <f>IF(AQ358="1",BH358,0)</f>
        <v>0</v>
      </c>
      <c r="AC358" s="23">
        <f>IF(AQ358="1",BI358,0)</f>
        <v>0</v>
      </c>
      <c r="AD358" s="23">
        <f>IF(AQ358="7",BH358,0)</f>
        <v>0</v>
      </c>
      <c r="AE358" s="23">
        <f>IF(AQ358="7",BI358,0)</f>
        <v>0</v>
      </c>
      <c r="AF358" s="23">
        <f>IF(AQ358="2",BH358,0)</f>
        <v>0</v>
      </c>
      <c r="AG358" s="23">
        <f>IF(AQ358="2",BI358,0)</f>
        <v>0</v>
      </c>
      <c r="AH358" s="23">
        <f>IF(AQ358="0",BJ358,0)</f>
        <v>0</v>
      </c>
      <c r="AI358" s="17" t="s">
        <v>312</v>
      </c>
      <c r="AJ358" s="13">
        <f>IF(AN358=0,K358,0)</f>
        <v>0</v>
      </c>
      <c r="AK358" s="13">
        <f>IF(AN358=15,K358,0)</f>
        <v>0</v>
      </c>
      <c r="AL358" s="13">
        <f>IF(AN358=21,K358,0)</f>
        <v>0</v>
      </c>
      <c r="AN358" s="23">
        <v>21</v>
      </c>
      <c r="AO358" s="23">
        <f>H358*0.868377965139138</f>
        <v>0</v>
      </c>
      <c r="AP358" s="23">
        <f>H358*(1-0.868377965139138)</f>
        <v>0</v>
      </c>
      <c r="AQ358" s="24" t="s">
        <v>7</v>
      </c>
      <c r="AV358" s="23">
        <f>AW358+AX358</f>
        <v>0</v>
      </c>
      <c r="AW358" s="23">
        <f>G358*AO358</f>
        <v>0</v>
      </c>
      <c r="AX358" s="23">
        <f>G358*AP358</f>
        <v>0</v>
      </c>
      <c r="AY358" s="26" t="s">
        <v>857</v>
      </c>
      <c r="AZ358" s="26" t="s">
        <v>888</v>
      </c>
      <c r="BA358" s="17" t="s">
        <v>901</v>
      </c>
      <c r="BC358" s="23">
        <f>AW358+AX358</f>
        <v>0</v>
      </c>
      <c r="BD358" s="23">
        <f>H358/(100-BE358)*100</f>
        <v>0</v>
      </c>
      <c r="BE358" s="23">
        <v>0</v>
      </c>
      <c r="BF358" s="23">
        <f>M358</f>
        <v>4.390386</v>
      </c>
      <c r="BH358" s="13">
        <f>G358*AO358</f>
        <v>0</v>
      </c>
      <c r="BI358" s="13">
        <f>G358*AP358</f>
        <v>0</v>
      </c>
      <c r="BJ358" s="13">
        <f>G358*H358</f>
        <v>0</v>
      </c>
      <c r="BK358" s="13" t="s">
        <v>909</v>
      </c>
      <c r="BL358" s="23">
        <v>57</v>
      </c>
    </row>
    <row r="359" spans="1:15" ht="12.75">
      <c r="A359" s="3"/>
      <c r="B359" s="80"/>
      <c r="C359" s="80"/>
      <c r="D359" s="81" t="s">
        <v>688</v>
      </c>
      <c r="E359" s="81" t="s">
        <v>795</v>
      </c>
      <c r="F359" s="80"/>
      <c r="G359" s="82">
        <v>782.6</v>
      </c>
      <c r="H359" s="80"/>
      <c r="I359" s="80"/>
      <c r="J359" s="80"/>
      <c r="K359" s="80"/>
      <c r="L359" s="80"/>
      <c r="M359" s="80"/>
      <c r="N359" s="20"/>
      <c r="O359" s="3"/>
    </row>
    <row r="360" spans="1:47" ht="12.75">
      <c r="A360" s="73"/>
      <c r="B360" s="74" t="s">
        <v>312</v>
      </c>
      <c r="C360" s="74" t="s">
        <v>65</v>
      </c>
      <c r="D360" s="126" t="s">
        <v>644</v>
      </c>
      <c r="E360" s="127"/>
      <c r="F360" s="75" t="s">
        <v>6</v>
      </c>
      <c r="G360" s="75" t="s">
        <v>6</v>
      </c>
      <c r="H360" s="75"/>
      <c r="I360" s="76">
        <f>SUM(I361:I373)</f>
        <v>0</v>
      </c>
      <c r="J360" s="76">
        <f>SUM(J361:J373)</f>
        <v>0</v>
      </c>
      <c r="K360" s="76">
        <f>SUM(K361:K373)</f>
        <v>0</v>
      </c>
      <c r="L360" s="77"/>
      <c r="M360" s="76">
        <f>SUM(M361:M373)</f>
        <v>428.70332199999996</v>
      </c>
      <c r="N360" s="78"/>
      <c r="O360" s="3"/>
      <c r="AI360" s="17" t="s">
        <v>312</v>
      </c>
      <c r="AS360" s="28">
        <f>SUM(AJ361:AJ373)</f>
        <v>0</v>
      </c>
      <c r="AT360" s="28">
        <f>SUM(AK361:AK373)</f>
        <v>0</v>
      </c>
      <c r="AU360" s="28">
        <f>SUM(AL361:AL373)</f>
        <v>0</v>
      </c>
    </row>
    <row r="361" spans="1:64" ht="12.75">
      <c r="A361" s="32" t="s">
        <v>173</v>
      </c>
      <c r="B361" s="10" t="s">
        <v>312</v>
      </c>
      <c r="C361" s="10" t="s">
        <v>418</v>
      </c>
      <c r="D361" s="113" t="s">
        <v>648</v>
      </c>
      <c r="E361" s="128"/>
      <c r="F361" s="10" t="s">
        <v>801</v>
      </c>
      <c r="G361" s="23">
        <v>553.87</v>
      </c>
      <c r="H361" s="164"/>
      <c r="I361" s="23">
        <f>G361*AO361</f>
        <v>0</v>
      </c>
      <c r="J361" s="23">
        <f>G361*AP361</f>
        <v>0</v>
      </c>
      <c r="K361" s="23">
        <f>G361*H361</f>
        <v>0</v>
      </c>
      <c r="L361" s="23">
        <v>0.0739</v>
      </c>
      <c r="M361" s="23">
        <f>G361*L361</f>
        <v>40.930992999999994</v>
      </c>
      <c r="N361" s="79" t="s">
        <v>832</v>
      </c>
      <c r="O361" s="3"/>
      <c r="Z361" s="23">
        <f>IF(AQ361="5",BJ361,0)</f>
        <v>0</v>
      </c>
      <c r="AB361" s="23">
        <f>IF(AQ361="1",BH361,0)</f>
        <v>0</v>
      </c>
      <c r="AC361" s="23">
        <f>IF(AQ361="1",BI361,0)</f>
        <v>0</v>
      </c>
      <c r="AD361" s="23">
        <f>IF(AQ361="7",BH361,0)</f>
        <v>0</v>
      </c>
      <c r="AE361" s="23">
        <f>IF(AQ361="7",BI361,0)</f>
        <v>0</v>
      </c>
      <c r="AF361" s="23">
        <f>IF(AQ361="2",BH361,0)</f>
        <v>0</v>
      </c>
      <c r="AG361" s="23">
        <f>IF(AQ361="2",BI361,0)</f>
        <v>0</v>
      </c>
      <c r="AH361" s="23">
        <f>IF(AQ361="0",BJ361,0)</f>
        <v>0</v>
      </c>
      <c r="AI361" s="17" t="s">
        <v>312</v>
      </c>
      <c r="AJ361" s="13">
        <f>IF(AN361=0,K361,0)</f>
        <v>0</v>
      </c>
      <c r="AK361" s="13">
        <f>IF(AN361=15,K361,0)</f>
        <v>0</v>
      </c>
      <c r="AL361" s="13">
        <f>IF(AN361=21,K361,0)</f>
        <v>0</v>
      </c>
      <c r="AN361" s="23">
        <v>21</v>
      </c>
      <c r="AO361" s="23">
        <f>H361*0.151280153608703</f>
        <v>0</v>
      </c>
      <c r="AP361" s="23">
        <f>H361*(1-0.151280153608703)</f>
        <v>0</v>
      </c>
      <c r="AQ361" s="24" t="s">
        <v>7</v>
      </c>
      <c r="AV361" s="23">
        <f>AW361+AX361</f>
        <v>0</v>
      </c>
      <c r="AW361" s="23">
        <f>G361*AO361</f>
        <v>0</v>
      </c>
      <c r="AX361" s="23">
        <f>G361*AP361</f>
        <v>0</v>
      </c>
      <c r="AY361" s="26" t="s">
        <v>867</v>
      </c>
      <c r="AZ361" s="26" t="s">
        <v>888</v>
      </c>
      <c r="BA361" s="17" t="s">
        <v>901</v>
      </c>
      <c r="BC361" s="23">
        <f>AW361+AX361</f>
        <v>0</v>
      </c>
      <c r="BD361" s="23">
        <f>H361/(100-BE361)*100</f>
        <v>0</v>
      </c>
      <c r="BE361" s="23">
        <v>0</v>
      </c>
      <c r="BF361" s="23">
        <f>M361</f>
        <v>40.930992999999994</v>
      </c>
      <c r="BH361" s="13">
        <f>G361*AO361</f>
        <v>0</v>
      </c>
      <c r="BI361" s="13">
        <f>G361*AP361</f>
        <v>0</v>
      </c>
      <c r="BJ361" s="13">
        <f>G361*H361</f>
        <v>0</v>
      </c>
      <c r="BK361" s="13" t="s">
        <v>909</v>
      </c>
      <c r="BL361" s="23">
        <v>59</v>
      </c>
    </row>
    <row r="362" spans="1:15" ht="12.75">
      <c r="A362" s="3"/>
      <c r="B362" s="80"/>
      <c r="C362" s="80"/>
      <c r="D362" s="81" t="s">
        <v>691</v>
      </c>
      <c r="E362" s="81" t="s">
        <v>783</v>
      </c>
      <c r="F362" s="80"/>
      <c r="G362" s="82">
        <v>530.4</v>
      </c>
      <c r="H362" s="80"/>
      <c r="I362" s="80"/>
      <c r="J362" s="80"/>
      <c r="K362" s="80"/>
      <c r="L362" s="80"/>
      <c r="M362" s="80"/>
      <c r="N362" s="20"/>
      <c r="O362" s="3"/>
    </row>
    <row r="363" spans="1:15" ht="12.75">
      <c r="A363" s="3"/>
      <c r="B363" s="80"/>
      <c r="C363" s="80"/>
      <c r="D363" s="81" t="s">
        <v>692</v>
      </c>
      <c r="E363" s="81" t="s">
        <v>790</v>
      </c>
      <c r="F363" s="80"/>
      <c r="G363" s="82">
        <v>23.47</v>
      </c>
      <c r="H363" s="80"/>
      <c r="I363" s="80"/>
      <c r="J363" s="80"/>
      <c r="K363" s="80"/>
      <c r="L363" s="80"/>
      <c r="M363" s="80"/>
      <c r="N363" s="20"/>
      <c r="O363" s="3"/>
    </row>
    <row r="364" spans="1:64" ht="12.75">
      <c r="A364" s="32" t="s">
        <v>174</v>
      </c>
      <c r="B364" s="10" t="s">
        <v>312</v>
      </c>
      <c r="C364" s="10" t="s">
        <v>419</v>
      </c>
      <c r="D364" s="113" t="s">
        <v>650</v>
      </c>
      <c r="E364" s="130"/>
      <c r="F364" s="10" t="s">
        <v>801</v>
      </c>
      <c r="G364" s="23">
        <v>530.4</v>
      </c>
      <c r="H364" s="164"/>
      <c r="I364" s="23">
        <f>G364*AO364</f>
        <v>0</v>
      </c>
      <c r="J364" s="23">
        <f>G364*AP364</f>
        <v>0</v>
      </c>
      <c r="K364" s="23">
        <f>G364*H364</f>
        <v>0</v>
      </c>
      <c r="L364" s="23">
        <v>0</v>
      </c>
      <c r="M364" s="23">
        <f>G364*L364</f>
        <v>0</v>
      </c>
      <c r="N364" s="79" t="s">
        <v>832</v>
      </c>
      <c r="O364" s="3"/>
      <c r="Z364" s="23">
        <f>IF(AQ364="5",BJ364,0)</f>
        <v>0</v>
      </c>
      <c r="AB364" s="23">
        <f>IF(AQ364="1",BH364,0)</f>
        <v>0</v>
      </c>
      <c r="AC364" s="23">
        <f>IF(AQ364="1",BI364,0)</f>
        <v>0</v>
      </c>
      <c r="AD364" s="23">
        <f>IF(AQ364="7",BH364,0)</f>
        <v>0</v>
      </c>
      <c r="AE364" s="23">
        <f>IF(AQ364="7",BI364,0)</f>
        <v>0</v>
      </c>
      <c r="AF364" s="23">
        <f>IF(AQ364="2",BH364,0)</f>
        <v>0</v>
      </c>
      <c r="AG364" s="23">
        <f>IF(AQ364="2",BI364,0)</f>
        <v>0</v>
      </c>
      <c r="AH364" s="23">
        <f>IF(AQ364="0",BJ364,0)</f>
        <v>0</v>
      </c>
      <c r="AI364" s="17" t="s">
        <v>312</v>
      </c>
      <c r="AJ364" s="14">
        <f>IF(AN364=0,K364,0)</f>
        <v>0</v>
      </c>
      <c r="AK364" s="14">
        <f>IF(AN364=15,K364,0)</f>
        <v>0</v>
      </c>
      <c r="AL364" s="14">
        <f>IF(AN364=21,K364,0)</f>
        <v>0</v>
      </c>
      <c r="AN364" s="23">
        <v>21</v>
      </c>
      <c r="AO364" s="23">
        <f>H364*1</f>
        <v>0</v>
      </c>
      <c r="AP364" s="23">
        <f>H364*(1-1)</f>
        <v>0</v>
      </c>
      <c r="AQ364" s="25" t="s">
        <v>7</v>
      </c>
      <c r="AV364" s="23">
        <f>AW364+AX364</f>
        <v>0</v>
      </c>
      <c r="AW364" s="23">
        <f>G364*AO364</f>
        <v>0</v>
      </c>
      <c r="AX364" s="23">
        <f>G364*AP364</f>
        <v>0</v>
      </c>
      <c r="AY364" s="26" t="s">
        <v>867</v>
      </c>
      <c r="AZ364" s="26" t="s">
        <v>888</v>
      </c>
      <c r="BA364" s="17" t="s">
        <v>901</v>
      </c>
      <c r="BC364" s="23">
        <f>AW364+AX364</f>
        <v>0</v>
      </c>
      <c r="BD364" s="23">
        <f>H364/(100-BE364)*100</f>
        <v>0</v>
      </c>
      <c r="BE364" s="23">
        <v>0</v>
      </c>
      <c r="BF364" s="23">
        <f>M364</f>
        <v>0</v>
      </c>
      <c r="BH364" s="14">
        <f>G364*AO364</f>
        <v>0</v>
      </c>
      <c r="BI364" s="14">
        <f>G364*AP364</f>
        <v>0</v>
      </c>
      <c r="BJ364" s="14">
        <f>G364*H364</f>
        <v>0</v>
      </c>
      <c r="BK364" s="14" t="s">
        <v>910</v>
      </c>
      <c r="BL364" s="23">
        <v>59</v>
      </c>
    </row>
    <row r="365" spans="1:15" ht="12.75">
      <c r="A365" s="3"/>
      <c r="B365" s="80"/>
      <c r="C365" s="80"/>
      <c r="D365" s="81" t="s">
        <v>691</v>
      </c>
      <c r="E365" s="81" t="s">
        <v>783</v>
      </c>
      <c r="F365" s="80"/>
      <c r="G365" s="82">
        <v>530.4</v>
      </c>
      <c r="H365" s="80"/>
      <c r="I365" s="80"/>
      <c r="J365" s="80"/>
      <c r="K365" s="80"/>
      <c r="L365" s="80"/>
      <c r="M365" s="80"/>
      <c r="N365" s="20"/>
      <c r="O365" s="3"/>
    </row>
    <row r="366" spans="1:64" ht="12.75">
      <c r="A366" s="32" t="s">
        <v>175</v>
      </c>
      <c r="B366" s="10" t="s">
        <v>312</v>
      </c>
      <c r="C366" s="10" t="s">
        <v>420</v>
      </c>
      <c r="D366" s="113" t="s">
        <v>651</v>
      </c>
      <c r="E366" s="130"/>
      <c r="F366" s="10" t="s">
        <v>801</v>
      </c>
      <c r="G366" s="23">
        <v>23.47</v>
      </c>
      <c r="H366" s="164"/>
      <c r="I366" s="23">
        <f>G366*AO366</f>
        <v>0</v>
      </c>
      <c r="J366" s="23">
        <f>G366*AP366</f>
        <v>0</v>
      </c>
      <c r="K366" s="23">
        <f>G366*H366</f>
        <v>0</v>
      </c>
      <c r="L366" s="23">
        <v>0</v>
      </c>
      <c r="M366" s="23">
        <f>G366*L366</f>
        <v>0</v>
      </c>
      <c r="N366" s="79" t="s">
        <v>832</v>
      </c>
      <c r="O366" s="3"/>
      <c r="Z366" s="23">
        <f>IF(AQ366="5",BJ366,0)</f>
        <v>0</v>
      </c>
      <c r="AB366" s="23">
        <f>IF(AQ366="1",BH366,0)</f>
        <v>0</v>
      </c>
      <c r="AC366" s="23">
        <f>IF(AQ366="1",BI366,0)</f>
        <v>0</v>
      </c>
      <c r="AD366" s="23">
        <f>IF(AQ366="7",BH366,0)</f>
        <v>0</v>
      </c>
      <c r="AE366" s="23">
        <f>IF(AQ366="7",BI366,0)</f>
        <v>0</v>
      </c>
      <c r="AF366" s="23">
        <f>IF(AQ366="2",BH366,0)</f>
        <v>0</v>
      </c>
      <c r="AG366" s="23">
        <f>IF(AQ366="2",BI366,0)</f>
        <v>0</v>
      </c>
      <c r="AH366" s="23">
        <f>IF(AQ366="0",BJ366,0)</f>
        <v>0</v>
      </c>
      <c r="AI366" s="17" t="s">
        <v>312</v>
      </c>
      <c r="AJ366" s="14">
        <f>IF(AN366=0,K366,0)</f>
        <v>0</v>
      </c>
      <c r="AK366" s="14">
        <f>IF(AN366=15,K366,0)</f>
        <v>0</v>
      </c>
      <c r="AL366" s="14">
        <f>IF(AN366=21,K366,0)</f>
        <v>0</v>
      </c>
      <c r="AN366" s="23">
        <v>21</v>
      </c>
      <c r="AO366" s="23">
        <f>H366*1</f>
        <v>0</v>
      </c>
      <c r="AP366" s="23">
        <f>H366*(1-1)</f>
        <v>0</v>
      </c>
      <c r="AQ366" s="25" t="s">
        <v>7</v>
      </c>
      <c r="AV366" s="23">
        <f>AW366+AX366</f>
        <v>0</v>
      </c>
      <c r="AW366" s="23">
        <f>G366*AO366</f>
        <v>0</v>
      </c>
      <c r="AX366" s="23">
        <f>G366*AP366</f>
        <v>0</v>
      </c>
      <c r="AY366" s="26" t="s">
        <v>867</v>
      </c>
      <c r="AZ366" s="26" t="s">
        <v>888</v>
      </c>
      <c r="BA366" s="17" t="s">
        <v>901</v>
      </c>
      <c r="BC366" s="23">
        <f>AW366+AX366</f>
        <v>0</v>
      </c>
      <c r="BD366" s="23">
        <f>H366/(100-BE366)*100</f>
        <v>0</v>
      </c>
      <c r="BE366" s="23">
        <v>0</v>
      </c>
      <c r="BF366" s="23">
        <f>M366</f>
        <v>0</v>
      </c>
      <c r="BH366" s="14">
        <f>G366*AO366</f>
        <v>0</v>
      </c>
      <c r="BI366" s="14">
        <f>G366*AP366</f>
        <v>0</v>
      </c>
      <c r="BJ366" s="14">
        <f>G366*H366</f>
        <v>0</v>
      </c>
      <c r="BK366" s="14" t="s">
        <v>910</v>
      </c>
      <c r="BL366" s="23">
        <v>59</v>
      </c>
    </row>
    <row r="367" spans="1:15" ht="12.75">
      <c r="A367" s="3"/>
      <c r="B367" s="80"/>
      <c r="C367" s="80"/>
      <c r="D367" s="81" t="s">
        <v>692</v>
      </c>
      <c r="E367" s="81" t="s">
        <v>783</v>
      </c>
      <c r="F367" s="80"/>
      <c r="G367" s="82">
        <v>23.47</v>
      </c>
      <c r="H367" s="80"/>
      <c r="I367" s="80"/>
      <c r="J367" s="80"/>
      <c r="K367" s="80"/>
      <c r="L367" s="80"/>
      <c r="M367" s="80"/>
      <c r="N367" s="20"/>
      <c r="O367" s="3"/>
    </row>
    <row r="368" spans="1:64" ht="12.75">
      <c r="A368" s="32" t="s">
        <v>176</v>
      </c>
      <c r="B368" s="10" t="s">
        <v>312</v>
      </c>
      <c r="C368" s="10" t="s">
        <v>415</v>
      </c>
      <c r="D368" s="113" t="s">
        <v>645</v>
      </c>
      <c r="E368" s="128"/>
      <c r="F368" s="10" t="s">
        <v>801</v>
      </c>
      <c r="G368" s="23">
        <v>1551.71</v>
      </c>
      <c r="H368" s="164"/>
      <c r="I368" s="23">
        <f>G368*AO368</f>
        <v>0</v>
      </c>
      <c r="J368" s="23">
        <f>G368*AP368</f>
        <v>0</v>
      </c>
      <c r="K368" s="23">
        <f>G368*H368</f>
        <v>0</v>
      </c>
      <c r="L368" s="23">
        <v>0.0739</v>
      </c>
      <c r="M368" s="23">
        <f>G368*L368</f>
        <v>114.671369</v>
      </c>
      <c r="N368" s="79" t="s">
        <v>832</v>
      </c>
      <c r="O368" s="3"/>
      <c r="Z368" s="23">
        <f>IF(AQ368="5",BJ368,0)</f>
        <v>0</v>
      </c>
      <c r="AB368" s="23">
        <f>IF(AQ368="1",BH368,0)</f>
        <v>0</v>
      </c>
      <c r="AC368" s="23">
        <f>IF(AQ368="1",BI368,0)</f>
        <v>0</v>
      </c>
      <c r="AD368" s="23">
        <f>IF(AQ368="7",BH368,0)</f>
        <v>0</v>
      </c>
      <c r="AE368" s="23">
        <f>IF(AQ368="7",BI368,0)</f>
        <v>0</v>
      </c>
      <c r="AF368" s="23">
        <f>IF(AQ368="2",BH368,0)</f>
        <v>0</v>
      </c>
      <c r="AG368" s="23">
        <f>IF(AQ368="2",BI368,0)</f>
        <v>0</v>
      </c>
      <c r="AH368" s="23">
        <f>IF(AQ368="0",BJ368,0)</f>
        <v>0</v>
      </c>
      <c r="AI368" s="17" t="s">
        <v>312</v>
      </c>
      <c r="AJ368" s="13">
        <f>IF(AN368=0,K368,0)</f>
        <v>0</v>
      </c>
      <c r="AK368" s="13">
        <f>IF(AN368=15,K368,0)</f>
        <v>0</v>
      </c>
      <c r="AL368" s="13">
        <f>IF(AN368=21,K368,0)</f>
        <v>0</v>
      </c>
      <c r="AN368" s="23">
        <v>21</v>
      </c>
      <c r="AO368" s="23">
        <f>H368*0.143837374074745</f>
        <v>0</v>
      </c>
      <c r="AP368" s="23">
        <f>H368*(1-0.143837374074745)</f>
        <v>0</v>
      </c>
      <c r="AQ368" s="24" t="s">
        <v>7</v>
      </c>
      <c r="AV368" s="23">
        <f>AW368+AX368</f>
        <v>0</v>
      </c>
      <c r="AW368" s="23">
        <f>G368*AO368</f>
        <v>0</v>
      </c>
      <c r="AX368" s="23">
        <f>G368*AP368</f>
        <v>0</v>
      </c>
      <c r="AY368" s="26" t="s">
        <v>867</v>
      </c>
      <c r="AZ368" s="26" t="s">
        <v>888</v>
      </c>
      <c r="BA368" s="17" t="s">
        <v>901</v>
      </c>
      <c r="BC368" s="23">
        <f>AW368+AX368</f>
        <v>0</v>
      </c>
      <c r="BD368" s="23">
        <f>H368/(100-BE368)*100</f>
        <v>0</v>
      </c>
      <c r="BE368" s="23">
        <v>0</v>
      </c>
      <c r="BF368" s="23">
        <f>M368</f>
        <v>114.671369</v>
      </c>
      <c r="BH368" s="13">
        <f>G368*AO368</f>
        <v>0</v>
      </c>
      <c r="BI368" s="13">
        <f>G368*AP368</f>
        <v>0</v>
      </c>
      <c r="BJ368" s="13">
        <f>G368*H368</f>
        <v>0</v>
      </c>
      <c r="BK368" s="13" t="s">
        <v>909</v>
      </c>
      <c r="BL368" s="23">
        <v>59</v>
      </c>
    </row>
    <row r="369" spans="1:15" ht="12.75">
      <c r="A369" s="3"/>
      <c r="B369" s="80"/>
      <c r="C369" s="80"/>
      <c r="D369" s="81" t="s">
        <v>693</v>
      </c>
      <c r="E369" s="81" t="s">
        <v>784</v>
      </c>
      <c r="F369" s="80"/>
      <c r="G369" s="82">
        <v>1500.71</v>
      </c>
      <c r="H369" s="80"/>
      <c r="I369" s="80"/>
      <c r="J369" s="80"/>
      <c r="K369" s="80"/>
      <c r="L369" s="80"/>
      <c r="M369" s="80"/>
      <c r="N369" s="20"/>
      <c r="O369" s="3"/>
    </row>
    <row r="370" spans="1:15" ht="12.75">
      <c r="A370" s="3"/>
      <c r="B370" s="80"/>
      <c r="C370" s="80"/>
      <c r="D370" s="81" t="s">
        <v>694</v>
      </c>
      <c r="E370" s="81" t="s">
        <v>796</v>
      </c>
      <c r="F370" s="80"/>
      <c r="G370" s="82">
        <v>51</v>
      </c>
      <c r="H370" s="80"/>
      <c r="I370" s="80"/>
      <c r="J370" s="80"/>
      <c r="K370" s="80"/>
      <c r="L370" s="80"/>
      <c r="M370" s="80"/>
      <c r="N370" s="20"/>
      <c r="O370" s="3"/>
    </row>
    <row r="371" spans="1:64" ht="12.75">
      <c r="A371" s="32" t="s">
        <v>177</v>
      </c>
      <c r="B371" s="10" t="s">
        <v>312</v>
      </c>
      <c r="C371" s="10" t="s">
        <v>416</v>
      </c>
      <c r="D371" s="113" t="s">
        <v>646</v>
      </c>
      <c r="E371" s="130"/>
      <c r="F371" s="10" t="s">
        <v>801</v>
      </c>
      <c r="G371" s="23">
        <v>51</v>
      </c>
      <c r="H371" s="164"/>
      <c r="I371" s="23">
        <f>G371*AO371</f>
        <v>0</v>
      </c>
      <c r="J371" s="23">
        <f>G371*AP371</f>
        <v>0</v>
      </c>
      <c r="K371" s="23">
        <f>G371*H371</f>
        <v>0</v>
      </c>
      <c r="L371" s="23">
        <v>0.176</v>
      </c>
      <c r="M371" s="23">
        <f>G371*L371</f>
        <v>8.975999999999999</v>
      </c>
      <c r="N371" s="79" t="s">
        <v>832</v>
      </c>
      <c r="O371" s="3"/>
      <c r="Z371" s="23">
        <f>IF(AQ371="5",BJ371,0)</f>
        <v>0</v>
      </c>
      <c r="AB371" s="23">
        <f>IF(AQ371="1",BH371,0)</f>
        <v>0</v>
      </c>
      <c r="AC371" s="23">
        <f>IF(AQ371="1",BI371,0)</f>
        <v>0</v>
      </c>
      <c r="AD371" s="23">
        <f>IF(AQ371="7",BH371,0)</f>
        <v>0</v>
      </c>
      <c r="AE371" s="23">
        <f>IF(AQ371="7",BI371,0)</f>
        <v>0</v>
      </c>
      <c r="AF371" s="23">
        <f>IF(AQ371="2",BH371,0)</f>
        <v>0</v>
      </c>
      <c r="AG371" s="23">
        <f>IF(AQ371="2",BI371,0)</f>
        <v>0</v>
      </c>
      <c r="AH371" s="23">
        <f>IF(AQ371="0",BJ371,0)</f>
        <v>0</v>
      </c>
      <c r="AI371" s="17" t="s">
        <v>312</v>
      </c>
      <c r="AJ371" s="14">
        <f>IF(AN371=0,K371,0)</f>
        <v>0</v>
      </c>
      <c r="AK371" s="14">
        <f>IF(AN371=15,K371,0)</f>
        <v>0</v>
      </c>
      <c r="AL371" s="14">
        <f>IF(AN371=21,K371,0)</f>
        <v>0</v>
      </c>
      <c r="AN371" s="23">
        <v>21</v>
      </c>
      <c r="AO371" s="23">
        <f>H371*1</f>
        <v>0</v>
      </c>
      <c r="AP371" s="23">
        <f>H371*(1-1)</f>
        <v>0</v>
      </c>
      <c r="AQ371" s="25" t="s">
        <v>7</v>
      </c>
      <c r="AV371" s="23">
        <f>AW371+AX371</f>
        <v>0</v>
      </c>
      <c r="AW371" s="23">
        <f>G371*AO371</f>
        <v>0</v>
      </c>
      <c r="AX371" s="23">
        <f>G371*AP371</f>
        <v>0</v>
      </c>
      <c r="AY371" s="26" t="s">
        <v>867</v>
      </c>
      <c r="AZ371" s="26" t="s">
        <v>888</v>
      </c>
      <c r="BA371" s="17" t="s">
        <v>901</v>
      </c>
      <c r="BC371" s="23">
        <f>AW371+AX371</f>
        <v>0</v>
      </c>
      <c r="BD371" s="23">
        <f>H371/(100-BE371)*100</f>
        <v>0</v>
      </c>
      <c r="BE371" s="23">
        <v>0</v>
      </c>
      <c r="BF371" s="23">
        <f>M371</f>
        <v>8.975999999999999</v>
      </c>
      <c r="BH371" s="14">
        <f>G371*AO371</f>
        <v>0</v>
      </c>
      <c r="BI371" s="14">
        <f>G371*AP371</f>
        <v>0</v>
      </c>
      <c r="BJ371" s="14">
        <f>G371*H371</f>
        <v>0</v>
      </c>
      <c r="BK371" s="14" t="s">
        <v>910</v>
      </c>
      <c r="BL371" s="23">
        <v>59</v>
      </c>
    </row>
    <row r="372" spans="1:15" ht="12.75">
      <c r="A372" s="3"/>
      <c r="B372" s="80"/>
      <c r="C372" s="80"/>
      <c r="D372" s="81" t="s">
        <v>694</v>
      </c>
      <c r="E372" s="81" t="s">
        <v>796</v>
      </c>
      <c r="F372" s="80"/>
      <c r="G372" s="82">
        <v>51</v>
      </c>
      <c r="H372" s="80"/>
      <c r="I372" s="80"/>
      <c r="J372" s="80"/>
      <c r="K372" s="80"/>
      <c r="L372" s="80"/>
      <c r="M372" s="80"/>
      <c r="N372" s="20"/>
      <c r="O372" s="3"/>
    </row>
    <row r="373" spans="1:64" ht="12.75">
      <c r="A373" s="32" t="s">
        <v>178</v>
      </c>
      <c r="B373" s="10" t="s">
        <v>312</v>
      </c>
      <c r="C373" s="10" t="s">
        <v>417</v>
      </c>
      <c r="D373" s="113" t="s">
        <v>647</v>
      </c>
      <c r="E373" s="130"/>
      <c r="F373" s="10" t="s">
        <v>801</v>
      </c>
      <c r="G373" s="23">
        <v>1500.71</v>
      </c>
      <c r="H373" s="164"/>
      <c r="I373" s="23">
        <f>G373*AO373</f>
        <v>0</v>
      </c>
      <c r="J373" s="23">
        <f>G373*AP373</f>
        <v>0</v>
      </c>
      <c r="K373" s="23">
        <f>G373*H373</f>
        <v>0</v>
      </c>
      <c r="L373" s="23">
        <v>0.176</v>
      </c>
      <c r="M373" s="23">
        <f>G373*L373</f>
        <v>264.12496</v>
      </c>
      <c r="N373" s="79" t="s">
        <v>832</v>
      </c>
      <c r="O373" s="3"/>
      <c r="Z373" s="23">
        <f>IF(AQ373="5",BJ373,0)</f>
        <v>0</v>
      </c>
      <c r="AB373" s="23">
        <f>IF(AQ373="1",BH373,0)</f>
        <v>0</v>
      </c>
      <c r="AC373" s="23">
        <f>IF(AQ373="1",BI373,0)</f>
        <v>0</v>
      </c>
      <c r="AD373" s="23">
        <f>IF(AQ373="7",BH373,0)</f>
        <v>0</v>
      </c>
      <c r="AE373" s="23">
        <f>IF(AQ373="7",BI373,0)</f>
        <v>0</v>
      </c>
      <c r="AF373" s="23">
        <f>IF(AQ373="2",BH373,0)</f>
        <v>0</v>
      </c>
      <c r="AG373" s="23">
        <f>IF(AQ373="2",BI373,0)</f>
        <v>0</v>
      </c>
      <c r="AH373" s="23">
        <f>IF(AQ373="0",BJ373,0)</f>
        <v>0</v>
      </c>
      <c r="AI373" s="17" t="s">
        <v>312</v>
      </c>
      <c r="AJ373" s="14">
        <f>IF(AN373=0,K373,0)</f>
        <v>0</v>
      </c>
      <c r="AK373" s="14">
        <f>IF(AN373=15,K373,0)</f>
        <v>0</v>
      </c>
      <c r="AL373" s="14">
        <f>IF(AN373=21,K373,0)</f>
        <v>0</v>
      </c>
      <c r="AN373" s="23">
        <v>21</v>
      </c>
      <c r="AO373" s="23">
        <f>H373*1</f>
        <v>0</v>
      </c>
      <c r="AP373" s="23">
        <f>H373*(1-1)</f>
        <v>0</v>
      </c>
      <c r="AQ373" s="25" t="s">
        <v>7</v>
      </c>
      <c r="AV373" s="23">
        <f>AW373+AX373</f>
        <v>0</v>
      </c>
      <c r="AW373" s="23">
        <f>G373*AO373</f>
        <v>0</v>
      </c>
      <c r="AX373" s="23">
        <f>G373*AP373</f>
        <v>0</v>
      </c>
      <c r="AY373" s="26" t="s">
        <v>867</v>
      </c>
      <c r="AZ373" s="26" t="s">
        <v>888</v>
      </c>
      <c r="BA373" s="17" t="s">
        <v>901</v>
      </c>
      <c r="BC373" s="23">
        <f>AW373+AX373</f>
        <v>0</v>
      </c>
      <c r="BD373" s="23">
        <f>H373/(100-BE373)*100</f>
        <v>0</v>
      </c>
      <c r="BE373" s="23">
        <v>0</v>
      </c>
      <c r="BF373" s="23">
        <f>M373</f>
        <v>264.12496</v>
      </c>
      <c r="BH373" s="14">
        <f>G373*AO373</f>
        <v>0</v>
      </c>
      <c r="BI373" s="14">
        <f>G373*AP373</f>
        <v>0</v>
      </c>
      <c r="BJ373" s="14">
        <f>G373*H373</f>
        <v>0</v>
      </c>
      <c r="BK373" s="14" t="s">
        <v>910</v>
      </c>
      <c r="BL373" s="23">
        <v>59</v>
      </c>
    </row>
    <row r="374" spans="1:15" ht="12.75">
      <c r="A374" s="3"/>
      <c r="B374" s="80"/>
      <c r="C374" s="80"/>
      <c r="D374" s="81" t="s">
        <v>695</v>
      </c>
      <c r="E374" s="81" t="s">
        <v>784</v>
      </c>
      <c r="F374" s="80"/>
      <c r="G374" s="82">
        <v>473.96</v>
      </c>
      <c r="H374" s="80"/>
      <c r="I374" s="80"/>
      <c r="J374" s="80"/>
      <c r="K374" s="80"/>
      <c r="L374" s="80"/>
      <c r="M374" s="80"/>
      <c r="N374" s="20"/>
      <c r="O374" s="3"/>
    </row>
    <row r="375" spans="1:15" ht="12.75">
      <c r="A375" s="3"/>
      <c r="B375" s="80"/>
      <c r="C375" s="80"/>
      <c r="D375" s="81" t="s">
        <v>685</v>
      </c>
      <c r="E375" s="81" t="s">
        <v>794</v>
      </c>
      <c r="F375" s="80"/>
      <c r="G375" s="82">
        <v>1026.75</v>
      </c>
      <c r="H375" s="80"/>
      <c r="I375" s="80"/>
      <c r="J375" s="80"/>
      <c r="K375" s="80"/>
      <c r="L375" s="80"/>
      <c r="M375" s="80"/>
      <c r="N375" s="20"/>
      <c r="O375" s="3"/>
    </row>
    <row r="376" spans="1:47" ht="12.75">
      <c r="A376" s="73"/>
      <c r="B376" s="74" t="s">
        <v>312</v>
      </c>
      <c r="C376" s="74" t="s">
        <v>95</v>
      </c>
      <c r="D376" s="126" t="s">
        <v>577</v>
      </c>
      <c r="E376" s="127"/>
      <c r="F376" s="75" t="s">
        <v>6</v>
      </c>
      <c r="G376" s="75" t="s">
        <v>6</v>
      </c>
      <c r="H376" s="75"/>
      <c r="I376" s="76">
        <f>SUM(I377:I377)</f>
        <v>0</v>
      </c>
      <c r="J376" s="76">
        <f>SUM(J377:J377)</f>
        <v>0</v>
      </c>
      <c r="K376" s="76">
        <f>SUM(K377:K377)</f>
        <v>0</v>
      </c>
      <c r="L376" s="77"/>
      <c r="M376" s="76">
        <f>SUM(M377:M377)</f>
        <v>5.4862400000000004</v>
      </c>
      <c r="N376" s="78"/>
      <c r="O376" s="3"/>
      <c r="AI376" s="17" t="s">
        <v>312</v>
      </c>
      <c r="AS376" s="28">
        <f>SUM(AJ377:AJ377)</f>
        <v>0</v>
      </c>
      <c r="AT376" s="28">
        <f>SUM(AK377:AK377)</f>
        <v>0</v>
      </c>
      <c r="AU376" s="28">
        <f>SUM(AL377:AL377)</f>
        <v>0</v>
      </c>
    </row>
    <row r="377" spans="1:64" ht="12.75">
      <c r="A377" s="32" t="s">
        <v>179</v>
      </c>
      <c r="B377" s="10" t="s">
        <v>312</v>
      </c>
      <c r="C377" s="10" t="s">
        <v>380</v>
      </c>
      <c r="D377" s="113" t="s">
        <v>578</v>
      </c>
      <c r="E377" s="128"/>
      <c r="F377" s="10" t="s">
        <v>804</v>
      </c>
      <c r="G377" s="23">
        <v>17</v>
      </c>
      <c r="H377" s="164"/>
      <c r="I377" s="23">
        <f>G377*AO377</f>
        <v>0</v>
      </c>
      <c r="J377" s="23">
        <f>G377*AP377</f>
        <v>0</v>
      </c>
      <c r="K377" s="23">
        <f>G377*H377</f>
        <v>0</v>
      </c>
      <c r="L377" s="23">
        <v>0.32272</v>
      </c>
      <c r="M377" s="23">
        <f>G377*L377</f>
        <v>5.4862400000000004</v>
      </c>
      <c r="N377" s="79" t="s">
        <v>832</v>
      </c>
      <c r="O377" s="3"/>
      <c r="Z377" s="23">
        <f>IF(AQ377="5",BJ377,0)</f>
        <v>0</v>
      </c>
      <c r="AB377" s="23">
        <f>IF(AQ377="1",BH377,0)</f>
        <v>0</v>
      </c>
      <c r="AC377" s="23">
        <f>IF(AQ377="1",BI377,0)</f>
        <v>0</v>
      </c>
      <c r="AD377" s="23">
        <f>IF(AQ377="7",BH377,0)</f>
        <v>0</v>
      </c>
      <c r="AE377" s="23">
        <f>IF(AQ377="7",BI377,0)</f>
        <v>0</v>
      </c>
      <c r="AF377" s="23">
        <f>IF(AQ377="2",BH377,0)</f>
        <v>0</v>
      </c>
      <c r="AG377" s="23">
        <f>IF(AQ377="2",BI377,0)</f>
        <v>0</v>
      </c>
      <c r="AH377" s="23">
        <f>IF(AQ377="0",BJ377,0)</f>
        <v>0</v>
      </c>
      <c r="AI377" s="17" t="s">
        <v>312</v>
      </c>
      <c r="AJ377" s="13">
        <f>IF(AN377=0,K377,0)</f>
        <v>0</v>
      </c>
      <c r="AK377" s="13">
        <f>IF(AN377=15,K377,0)</f>
        <v>0</v>
      </c>
      <c r="AL377" s="13">
        <f>IF(AN377=21,K377,0)</f>
        <v>0</v>
      </c>
      <c r="AN377" s="23">
        <v>21</v>
      </c>
      <c r="AO377" s="23">
        <f>H377*0.372802095796031</f>
        <v>0</v>
      </c>
      <c r="AP377" s="23">
        <f>H377*(1-0.372802095796031)</f>
        <v>0</v>
      </c>
      <c r="AQ377" s="24" t="s">
        <v>7</v>
      </c>
      <c r="AV377" s="23">
        <f>AW377+AX377</f>
        <v>0</v>
      </c>
      <c r="AW377" s="23">
        <f>G377*AO377</f>
        <v>0</v>
      </c>
      <c r="AX377" s="23">
        <f>G377*AP377</f>
        <v>0</v>
      </c>
      <c r="AY377" s="26" t="s">
        <v>859</v>
      </c>
      <c r="AZ377" s="26" t="s">
        <v>889</v>
      </c>
      <c r="BA377" s="17" t="s">
        <v>901</v>
      </c>
      <c r="BC377" s="23">
        <f>AW377+AX377</f>
        <v>0</v>
      </c>
      <c r="BD377" s="23">
        <f>H377/(100-BE377)*100</f>
        <v>0</v>
      </c>
      <c r="BE377" s="23">
        <v>0</v>
      </c>
      <c r="BF377" s="23">
        <f>M377</f>
        <v>5.4862400000000004</v>
      </c>
      <c r="BH377" s="13">
        <f>G377*AO377</f>
        <v>0</v>
      </c>
      <c r="BI377" s="13">
        <f>G377*AP377</f>
        <v>0</v>
      </c>
      <c r="BJ377" s="13">
        <f>G377*H377</f>
        <v>0</v>
      </c>
      <c r="BK377" s="13" t="s">
        <v>909</v>
      </c>
      <c r="BL377" s="23">
        <v>89</v>
      </c>
    </row>
    <row r="378" spans="1:47" ht="12.75">
      <c r="A378" s="73"/>
      <c r="B378" s="74" t="s">
        <v>312</v>
      </c>
      <c r="C378" s="74" t="s">
        <v>384</v>
      </c>
      <c r="D378" s="126" t="s">
        <v>582</v>
      </c>
      <c r="E378" s="127"/>
      <c r="F378" s="75" t="s">
        <v>6</v>
      </c>
      <c r="G378" s="75" t="s">
        <v>6</v>
      </c>
      <c r="H378" s="75"/>
      <c r="I378" s="76">
        <f>SUM(I379:I389)</f>
        <v>0</v>
      </c>
      <c r="J378" s="76">
        <f>SUM(J379:J389)</f>
        <v>0</v>
      </c>
      <c r="K378" s="76">
        <f>SUM(K379:K389)</f>
        <v>0</v>
      </c>
      <c r="L378" s="77"/>
      <c r="M378" s="76">
        <f>SUM(M379:M389)</f>
        <v>0</v>
      </c>
      <c r="N378" s="78"/>
      <c r="O378" s="3"/>
      <c r="AI378" s="17" t="s">
        <v>312</v>
      </c>
      <c r="AS378" s="28">
        <f>SUM(AJ379:AJ389)</f>
        <v>0</v>
      </c>
      <c r="AT378" s="28">
        <f>SUM(AK379:AK389)</f>
        <v>0</v>
      </c>
      <c r="AU378" s="28">
        <f>SUM(AL379:AL389)</f>
        <v>0</v>
      </c>
    </row>
    <row r="379" spans="1:64" ht="12.75">
      <c r="A379" s="32" t="s">
        <v>180</v>
      </c>
      <c r="B379" s="10" t="s">
        <v>312</v>
      </c>
      <c r="C379" s="10" t="s">
        <v>422</v>
      </c>
      <c r="D379" s="113" t="s">
        <v>653</v>
      </c>
      <c r="E379" s="128"/>
      <c r="F379" s="10" t="s">
        <v>807</v>
      </c>
      <c r="G379" s="23">
        <v>426.23</v>
      </c>
      <c r="H379" s="164"/>
      <c r="I379" s="23">
        <f>G379*AO379</f>
        <v>0</v>
      </c>
      <c r="J379" s="23">
        <f>G379*AP379</f>
        <v>0</v>
      </c>
      <c r="K379" s="23">
        <f>G379*H379</f>
        <v>0</v>
      </c>
      <c r="L379" s="23">
        <v>0</v>
      </c>
      <c r="M379" s="23">
        <f>G379*L379</f>
        <v>0</v>
      </c>
      <c r="N379" s="79" t="s">
        <v>832</v>
      </c>
      <c r="O379" s="3"/>
      <c r="Z379" s="23">
        <f>IF(AQ379="5",BJ379,0)</f>
        <v>0</v>
      </c>
      <c r="AB379" s="23">
        <f>IF(AQ379="1",BH379,0)</f>
        <v>0</v>
      </c>
      <c r="AC379" s="23">
        <f>IF(AQ379="1",BI379,0)</f>
        <v>0</v>
      </c>
      <c r="AD379" s="23">
        <f>IF(AQ379="7",BH379,0)</f>
        <v>0</v>
      </c>
      <c r="AE379" s="23">
        <f>IF(AQ379="7",BI379,0)</f>
        <v>0</v>
      </c>
      <c r="AF379" s="23">
        <f>IF(AQ379="2",BH379,0)</f>
        <v>0</v>
      </c>
      <c r="AG379" s="23">
        <f>IF(AQ379="2",BI379,0)</f>
        <v>0</v>
      </c>
      <c r="AH379" s="23">
        <f>IF(AQ379="0",BJ379,0)</f>
        <v>0</v>
      </c>
      <c r="AI379" s="17" t="s">
        <v>312</v>
      </c>
      <c r="AJ379" s="13">
        <f>IF(AN379=0,K379,0)</f>
        <v>0</v>
      </c>
      <c r="AK379" s="13">
        <f>IF(AN379=15,K379,0)</f>
        <v>0</v>
      </c>
      <c r="AL379" s="13">
        <f>IF(AN379=21,K379,0)</f>
        <v>0</v>
      </c>
      <c r="AN379" s="23">
        <v>21</v>
      </c>
      <c r="AO379" s="23">
        <f>H379*0</f>
        <v>0</v>
      </c>
      <c r="AP379" s="23">
        <f>H379*(1-0)</f>
        <v>0</v>
      </c>
      <c r="AQ379" s="24" t="s">
        <v>11</v>
      </c>
      <c r="AV379" s="23">
        <f>AW379+AX379</f>
        <v>0</v>
      </c>
      <c r="AW379" s="23">
        <f>G379*AO379</f>
        <v>0</v>
      </c>
      <c r="AX379" s="23">
        <f>G379*AP379</f>
        <v>0</v>
      </c>
      <c r="AY379" s="26" t="s">
        <v>860</v>
      </c>
      <c r="AZ379" s="26" t="s">
        <v>887</v>
      </c>
      <c r="BA379" s="17" t="s">
        <v>901</v>
      </c>
      <c r="BC379" s="23">
        <f>AW379+AX379</f>
        <v>0</v>
      </c>
      <c r="BD379" s="23">
        <f>H379/(100-BE379)*100</f>
        <v>0</v>
      </c>
      <c r="BE379" s="23">
        <v>0</v>
      </c>
      <c r="BF379" s="23">
        <f>M379</f>
        <v>0</v>
      </c>
      <c r="BH379" s="13">
        <f>G379*AO379</f>
        <v>0</v>
      </c>
      <c r="BI379" s="13">
        <f>G379*AP379</f>
        <v>0</v>
      </c>
      <c r="BJ379" s="13">
        <f>G379*H379</f>
        <v>0</v>
      </c>
      <c r="BK379" s="13" t="s">
        <v>909</v>
      </c>
      <c r="BL379" s="23" t="s">
        <v>384</v>
      </c>
    </row>
    <row r="380" spans="1:64" ht="12.75">
      <c r="A380" s="32" t="s">
        <v>181</v>
      </c>
      <c r="B380" s="10" t="s">
        <v>312</v>
      </c>
      <c r="C380" s="10" t="s">
        <v>423</v>
      </c>
      <c r="D380" s="113" t="s">
        <v>654</v>
      </c>
      <c r="E380" s="128"/>
      <c r="F380" s="10" t="s">
        <v>807</v>
      </c>
      <c r="G380" s="23">
        <v>2131.15</v>
      </c>
      <c r="H380" s="164"/>
      <c r="I380" s="23">
        <f>G380*AO380</f>
        <v>0</v>
      </c>
      <c r="J380" s="23">
        <f>G380*AP380</f>
        <v>0</v>
      </c>
      <c r="K380" s="23">
        <f>G380*H380</f>
        <v>0</v>
      </c>
      <c r="L380" s="23">
        <v>0</v>
      </c>
      <c r="M380" s="23">
        <f>G380*L380</f>
        <v>0</v>
      </c>
      <c r="N380" s="79" t="s">
        <v>832</v>
      </c>
      <c r="O380" s="3"/>
      <c r="Z380" s="23">
        <f>IF(AQ380="5",BJ380,0)</f>
        <v>0</v>
      </c>
      <c r="AB380" s="23">
        <f>IF(AQ380="1",BH380,0)</f>
        <v>0</v>
      </c>
      <c r="AC380" s="23">
        <f>IF(AQ380="1",BI380,0)</f>
        <v>0</v>
      </c>
      <c r="AD380" s="23">
        <f>IF(AQ380="7",BH380,0)</f>
        <v>0</v>
      </c>
      <c r="AE380" s="23">
        <f>IF(AQ380="7",BI380,0)</f>
        <v>0</v>
      </c>
      <c r="AF380" s="23">
        <f>IF(AQ380="2",BH380,0)</f>
        <v>0</v>
      </c>
      <c r="AG380" s="23">
        <f>IF(AQ380="2",BI380,0)</f>
        <v>0</v>
      </c>
      <c r="AH380" s="23">
        <f>IF(AQ380="0",BJ380,0)</f>
        <v>0</v>
      </c>
      <c r="AI380" s="17" t="s">
        <v>312</v>
      </c>
      <c r="AJ380" s="13">
        <f>IF(AN380=0,K380,0)</f>
        <v>0</v>
      </c>
      <c r="AK380" s="13">
        <f>IF(AN380=15,K380,0)</f>
        <v>0</v>
      </c>
      <c r="AL380" s="13">
        <f>IF(AN380=21,K380,0)</f>
        <v>0</v>
      </c>
      <c r="AN380" s="23">
        <v>21</v>
      </c>
      <c r="AO380" s="23">
        <f>H380*0</f>
        <v>0</v>
      </c>
      <c r="AP380" s="23">
        <f>H380*(1-0)</f>
        <v>0</v>
      </c>
      <c r="AQ380" s="24" t="s">
        <v>11</v>
      </c>
      <c r="AV380" s="23">
        <f>AW380+AX380</f>
        <v>0</v>
      </c>
      <c r="AW380" s="23">
        <f>G380*AO380</f>
        <v>0</v>
      </c>
      <c r="AX380" s="23">
        <f>G380*AP380</f>
        <v>0</v>
      </c>
      <c r="AY380" s="26" t="s">
        <v>860</v>
      </c>
      <c r="AZ380" s="26" t="s">
        <v>887</v>
      </c>
      <c r="BA380" s="17" t="s">
        <v>901</v>
      </c>
      <c r="BC380" s="23">
        <f>AW380+AX380</f>
        <v>0</v>
      </c>
      <c r="BD380" s="23">
        <f>H380/(100-BE380)*100</f>
        <v>0</v>
      </c>
      <c r="BE380" s="23">
        <v>0</v>
      </c>
      <c r="BF380" s="23">
        <f>M380</f>
        <v>0</v>
      </c>
      <c r="BH380" s="13">
        <f>G380*AO380</f>
        <v>0</v>
      </c>
      <c r="BI380" s="13">
        <f>G380*AP380</f>
        <v>0</v>
      </c>
      <c r="BJ380" s="13">
        <f>G380*H380</f>
        <v>0</v>
      </c>
      <c r="BK380" s="13" t="s">
        <v>909</v>
      </c>
      <c r="BL380" s="23" t="s">
        <v>384</v>
      </c>
    </row>
    <row r="381" spans="1:15" ht="12.75">
      <c r="A381" s="3"/>
      <c r="B381" s="80"/>
      <c r="C381" s="80"/>
      <c r="D381" s="81" t="s">
        <v>696</v>
      </c>
      <c r="E381" s="81"/>
      <c r="F381" s="80"/>
      <c r="G381" s="82">
        <v>2131.15</v>
      </c>
      <c r="H381" s="80"/>
      <c r="I381" s="80"/>
      <c r="J381" s="80"/>
      <c r="K381" s="80"/>
      <c r="L381" s="80"/>
      <c r="M381" s="80"/>
      <c r="N381" s="20"/>
      <c r="O381" s="3"/>
    </row>
    <row r="382" spans="1:64" ht="12.75">
      <c r="A382" s="32" t="s">
        <v>182</v>
      </c>
      <c r="B382" s="10" t="s">
        <v>312</v>
      </c>
      <c r="C382" s="10" t="s">
        <v>385</v>
      </c>
      <c r="D382" s="113" t="s">
        <v>583</v>
      </c>
      <c r="E382" s="128"/>
      <c r="F382" s="10" t="s">
        <v>807</v>
      </c>
      <c r="G382" s="23">
        <v>1406.98</v>
      </c>
      <c r="H382" s="164"/>
      <c r="I382" s="23">
        <f>G382*AO382</f>
        <v>0</v>
      </c>
      <c r="J382" s="23">
        <f>G382*AP382</f>
        <v>0</v>
      </c>
      <c r="K382" s="23">
        <f>G382*H382</f>
        <v>0</v>
      </c>
      <c r="L382" s="23">
        <v>0</v>
      </c>
      <c r="M382" s="23">
        <f>G382*L382</f>
        <v>0</v>
      </c>
      <c r="N382" s="79" t="s">
        <v>832</v>
      </c>
      <c r="O382" s="3"/>
      <c r="Z382" s="23">
        <f>IF(AQ382="5",BJ382,0)</f>
        <v>0</v>
      </c>
      <c r="AB382" s="23">
        <f>IF(AQ382="1",BH382,0)</f>
        <v>0</v>
      </c>
      <c r="AC382" s="23">
        <f>IF(AQ382="1",BI382,0)</f>
        <v>0</v>
      </c>
      <c r="AD382" s="23">
        <f>IF(AQ382="7",BH382,0)</f>
        <v>0</v>
      </c>
      <c r="AE382" s="23">
        <f>IF(AQ382="7",BI382,0)</f>
        <v>0</v>
      </c>
      <c r="AF382" s="23">
        <f>IF(AQ382="2",BH382,0)</f>
        <v>0</v>
      </c>
      <c r="AG382" s="23">
        <f>IF(AQ382="2",BI382,0)</f>
        <v>0</v>
      </c>
      <c r="AH382" s="23">
        <f>IF(AQ382="0",BJ382,0)</f>
        <v>0</v>
      </c>
      <c r="AI382" s="17" t="s">
        <v>312</v>
      </c>
      <c r="AJ382" s="13">
        <f>IF(AN382=0,K382,0)</f>
        <v>0</v>
      </c>
      <c r="AK382" s="13">
        <f>IF(AN382=15,K382,0)</f>
        <v>0</v>
      </c>
      <c r="AL382" s="13">
        <f>IF(AN382=21,K382,0)</f>
        <v>0</v>
      </c>
      <c r="AN382" s="23">
        <v>21</v>
      </c>
      <c r="AO382" s="23">
        <f>H382*0</f>
        <v>0</v>
      </c>
      <c r="AP382" s="23">
        <f>H382*(1-0)</f>
        <v>0</v>
      </c>
      <c r="AQ382" s="24" t="s">
        <v>11</v>
      </c>
      <c r="AV382" s="23">
        <f>AW382+AX382</f>
        <v>0</v>
      </c>
      <c r="AW382" s="23">
        <f>G382*AO382</f>
        <v>0</v>
      </c>
      <c r="AX382" s="23">
        <f>G382*AP382</f>
        <v>0</v>
      </c>
      <c r="AY382" s="26" t="s">
        <v>860</v>
      </c>
      <c r="AZ382" s="26" t="s">
        <v>887</v>
      </c>
      <c r="BA382" s="17" t="s">
        <v>901</v>
      </c>
      <c r="BC382" s="23">
        <f>AW382+AX382</f>
        <v>0</v>
      </c>
      <c r="BD382" s="23">
        <f>H382/(100-BE382)*100</f>
        <v>0</v>
      </c>
      <c r="BE382" s="23">
        <v>0</v>
      </c>
      <c r="BF382" s="23">
        <f>M382</f>
        <v>0</v>
      </c>
      <c r="BH382" s="13">
        <f>G382*AO382</f>
        <v>0</v>
      </c>
      <c r="BI382" s="13">
        <f>G382*AP382</f>
        <v>0</v>
      </c>
      <c r="BJ382" s="13">
        <f>G382*H382</f>
        <v>0</v>
      </c>
      <c r="BK382" s="13" t="s">
        <v>909</v>
      </c>
      <c r="BL382" s="23" t="s">
        <v>384</v>
      </c>
    </row>
    <row r="383" spans="1:64" ht="12.75">
      <c r="A383" s="32" t="s">
        <v>183</v>
      </c>
      <c r="B383" s="10" t="s">
        <v>312</v>
      </c>
      <c r="C383" s="10" t="s">
        <v>386</v>
      </c>
      <c r="D383" s="113" t="s">
        <v>584</v>
      </c>
      <c r="E383" s="128"/>
      <c r="F383" s="10" t="s">
        <v>807</v>
      </c>
      <c r="G383" s="23">
        <v>14069.8</v>
      </c>
      <c r="H383" s="164"/>
      <c r="I383" s="23">
        <f>G383*AO383</f>
        <v>0</v>
      </c>
      <c r="J383" s="23">
        <f>G383*AP383</f>
        <v>0</v>
      </c>
      <c r="K383" s="23">
        <f>G383*H383</f>
        <v>0</v>
      </c>
      <c r="L383" s="23">
        <v>0</v>
      </c>
      <c r="M383" s="23">
        <f>G383*L383</f>
        <v>0</v>
      </c>
      <c r="N383" s="79" t="s">
        <v>832</v>
      </c>
      <c r="O383" s="3"/>
      <c r="Z383" s="23">
        <f>IF(AQ383="5",BJ383,0)</f>
        <v>0</v>
      </c>
      <c r="AB383" s="23">
        <f>IF(AQ383="1",BH383,0)</f>
        <v>0</v>
      </c>
      <c r="AC383" s="23">
        <f>IF(AQ383="1",BI383,0)</f>
        <v>0</v>
      </c>
      <c r="AD383" s="23">
        <f>IF(AQ383="7",BH383,0)</f>
        <v>0</v>
      </c>
      <c r="AE383" s="23">
        <f>IF(AQ383="7",BI383,0)</f>
        <v>0</v>
      </c>
      <c r="AF383" s="23">
        <f>IF(AQ383="2",BH383,0)</f>
        <v>0</v>
      </c>
      <c r="AG383" s="23">
        <f>IF(AQ383="2",BI383,0)</f>
        <v>0</v>
      </c>
      <c r="AH383" s="23">
        <f>IF(AQ383="0",BJ383,0)</f>
        <v>0</v>
      </c>
      <c r="AI383" s="17" t="s">
        <v>312</v>
      </c>
      <c r="AJ383" s="13">
        <f>IF(AN383=0,K383,0)</f>
        <v>0</v>
      </c>
      <c r="AK383" s="13">
        <f>IF(AN383=15,K383,0)</f>
        <v>0</v>
      </c>
      <c r="AL383" s="13">
        <f>IF(AN383=21,K383,0)</f>
        <v>0</v>
      </c>
      <c r="AN383" s="23">
        <v>21</v>
      </c>
      <c r="AO383" s="23">
        <f>H383*0</f>
        <v>0</v>
      </c>
      <c r="AP383" s="23">
        <f>H383*(1-0)</f>
        <v>0</v>
      </c>
      <c r="AQ383" s="24" t="s">
        <v>11</v>
      </c>
      <c r="AV383" s="23">
        <f>AW383+AX383</f>
        <v>0</v>
      </c>
      <c r="AW383" s="23">
        <f>G383*AO383</f>
        <v>0</v>
      </c>
      <c r="AX383" s="23">
        <f>G383*AP383</f>
        <v>0</v>
      </c>
      <c r="AY383" s="26" t="s">
        <v>860</v>
      </c>
      <c r="AZ383" s="26" t="s">
        <v>887</v>
      </c>
      <c r="BA383" s="17" t="s">
        <v>901</v>
      </c>
      <c r="BC383" s="23">
        <f>AW383+AX383</f>
        <v>0</v>
      </c>
      <c r="BD383" s="23">
        <f>H383/(100-BE383)*100</f>
        <v>0</v>
      </c>
      <c r="BE383" s="23">
        <v>0</v>
      </c>
      <c r="BF383" s="23">
        <f>M383</f>
        <v>0</v>
      </c>
      <c r="BH383" s="13">
        <f>G383*AO383</f>
        <v>0</v>
      </c>
      <c r="BI383" s="13">
        <f>G383*AP383</f>
        <v>0</v>
      </c>
      <c r="BJ383" s="13">
        <f>G383*H383</f>
        <v>0</v>
      </c>
      <c r="BK383" s="13" t="s">
        <v>909</v>
      </c>
      <c r="BL383" s="23" t="s">
        <v>384</v>
      </c>
    </row>
    <row r="384" spans="1:15" ht="12.75">
      <c r="A384" s="3"/>
      <c r="B384" s="80"/>
      <c r="C384" s="80"/>
      <c r="D384" s="81" t="s">
        <v>697</v>
      </c>
      <c r="E384" s="81"/>
      <c r="F384" s="80"/>
      <c r="G384" s="82">
        <v>14069.8</v>
      </c>
      <c r="H384" s="80"/>
      <c r="I384" s="80"/>
      <c r="J384" s="80"/>
      <c r="K384" s="80"/>
      <c r="L384" s="80"/>
      <c r="M384" s="80"/>
      <c r="N384" s="20"/>
      <c r="O384" s="3"/>
    </row>
    <row r="385" spans="1:64" ht="12.75">
      <c r="A385" s="32" t="s">
        <v>184</v>
      </c>
      <c r="B385" s="10" t="s">
        <v>312</v>
      </c>
      <c r="C385" s="10" t="s">
        <v>387</v>
      </c>
      <c r="D385" s="113" t="s">
        <v>586</v>
      </c>
      <c r="E385" s="128"/>
      <c r="F385" s="10" t="s">
        <v>807</v>
      </c>
      <c r="G385" s="23">
        <v>209.9</v>
      </c>
      <c r="H385" s="164"/>
      <c r="I385" s="23">
        <f>G385*AO385</f>
        <v>0</v>
      </c>
      <c r="J385" s="23">
        <f>G385*AP385</f>
        <v>0</v>
      </c>
      <c r="K385" s="23">
        <f>G385*H385</f>
        <v>0</v>
      </c>
      <c r="L385" s="23">
        <v>0</v>
      </c>
      <c r="M385" s="23">
        <f>G385*L385</f>
        <v>0</v>
      </c>
      <c r="N385" s="79" t="s">
        <v>832</v>
      </c>
      <c r="O385" s="3"/>
      <c r="Z385" s="23">
        <f>IF(AQ385="5",BJ385,0)</f>
        <v>0</v>
      </c>
      <c r="AB385" s="23">
        <f>IF(AQ385="1",BH385,0)</f>
        <v>0</v>
      </c>
      <c r="AC385" s="23">
        <f>IF(AQ385="1",BI385,0)</f>
        <v>0</v>
      </c>
      <c r="AD385" s="23">
        <f>IF(AQ385="7",BH385,0)</f>
        <v>0</v>
      </c>
      <c r="AE385" s="23">
        <f>IF(AQ385="7",BI385,0)</f>
        <v>0</v>
      </c>
      <c r="AF385" s="23">
        <f>IF(AQ385="2",BH385,0)</f>
        <v>0</v>
      </c>
      <c r="AG385" s="23">
        <f>IF(AQ385="2",BI385,0)</f>
        <v>0</v>
      </c>
      <c r="AH385" s="23">
        <f>IF(AQ385="0",BJ385,0)</f>
        <v>0</v>
      </c>
      <c r="AI385" s="17" t="s">
        <v>312</v>
      </c>
      <c r="AJ385" s="13">
        <f>IF(AN385=0,K385,0)</f>
        <v>0</v>
      </c>
      <c r="AK385" s="13">
        <f>IF(AN385=15,K385,0)</f>
        <v>0</v>
      </c>
      <c r="AL385" s="13">
        <f>IF(AN385=21,K385,0)</f>
        <v>0</v>
      </c>
      <c r="AN385" s="23">
        <v>21</v>
      </c>
      <c r="AO385" s="23">
        <f>H385*0</f>
        <v>0</v>
      </c>
      <c r="AP385" s="23">
        <f>H385*(1-0)</f>
        <v>0</v>
      </c>
      <c r="AQ385" s="24" t="s">
        <v>11</v>
      </c>
      <c r="AV385" s="23">
        <f>AW385+AX385</f>
        <v>0</v>
      </c>
      <c r="AW385" s="23">
        <f>G385*AO385</f>
        <v>0</v>
      </c>
      <c r="AX385" s="23">
        <f>G385*AP385</f>
        <v>0</v>
      </c>
      <c r="AY385" s="26" t="s">
        <v>860</v>
      </c>
      <c r="AZ385" s="26" t="s">
        <v>887</v>
      </c>
      <c r="BA385" s="17" t="s">
        <v>901</v>
      </c>
      <c r="BC385" s="23">
        <f>AW385+AX385</f>
        <v>0</v>
      </c>
      <c r="BD385" s="23">
        <f>H385/(100-BE385)*100</f>
        <v>0</v>
      </c>
      <c r="BE385" s="23">
        <v>0</v>
      </c>
      <c r="BF385" s="23">
        <f>M385</f>
        <v>0</v>
      </c>
      <c r="BH385" s="13">
        <f>G385*AO385</f>
        <v>0</v>
      </c>
      <c r="BI385" s="13">
        <f>G385*AP385</f>
        <v>0</v>
      </c>
      <c r="BJ385" s="13">
        <f>G385*H385</f>
        <v>0</v>
      </c>
      <c r="BK385" s="13" t="s">
        <v>909</v>
      </c>
      <c r="BL385" s="23" t="s">
        <v>384</v>
      </c>
    </row>
    <row r="386" spans="1:64" ht="12.75">
      <c r="A386" s="32" t="s">
        <v>185</v>
      </c>
      <c r="B386" s="10" t="s">
        <v>312</v>
      </c>
      <c r="C386" s="10" t="s">
        <v>388</v>
      </c>
      <c r="D386" s="113" t="s">
        <v>587</v>
      </c>
      <c r="E386" s="128"/>
      <c r="F386" s="10" t="s">
        <v>807</v>
      </c>
      <c r="G386" s="23">
        <v>1259.4</v>
      </c>
      <c r="H386" s="164"/>
      <c r="I386" s="23">
        <f>G386*AO386</f>
        <v>0</v>
      </c>
      <c r="J386" s="23">
        <f>G386*AP386</f>
        <v>0</v>
      </c>
      <c r="K386" s="23">
        <f>G386*H386</f>
        <v>0</v>
      </c>
      <c r="L386" s="23">
        <v>0</v>
      </c>
      <c r="M386" s="23">
        <f>G386*L386</f>
        <v>0</v>
      </c>
      <c r="N386" s="79" t="s">
        <v>832</v>
      </c>
      <c r="O386" s="3"/>
      <c r="Z386" s="23">
        <f>IF(AQ386="5",BJ386,0)</f>
        <v>0</v>
      </c>
      <c r="AB386" s="23">
        <f>IF(AQ386="1",BH386,0)</f>
        <v>0</v>
      </c>
      <c r="AC386" s="23">
        <f>IF(AQ386="1",BI386,0)</f>
        <v>0</v>
      </c>
      <c r="AD386" s="23">
        <f>IF(AQ386="7",BH386,0)</f>
        <v>0</v>
      </c>
      <c r="AE386" s="23">
        <f>IF(AQ386="7",BI386,0)</f>
        <v>0</v>
      </c>
      <c r="AF386" s="23">
        <f>IF(AQ386="2",BH386,0)</f>
        <v>0</v>
      </c>
      <c r="AG386" s="23">
        <f>IF(AQ386="2",BI386,0)</f>
        <v>0</v>
      </c>
      <c r="AH386" s="23">
        <f>IF(AQ386="0",BJ386,0)</f>
        <v>0</v>
      </c>
      <c r="AI386" s="17" t="s">
        <v>312</v>
      </c>
      <c r="AJ386" s="13">
        <f>IF(AN386=0,K386,0)</f>
        <v>0</v>
      </c>
      <c r="AK386" s="13">
        <f>IF(AN386=15,K386,0)</f>
        <v>0</v>
      </c>
      <c r="AL386" s="13">
        <f>IF(AN386=21,K386,0)</f>
        <v>0</v>
      </c>
      <c r="AN386" s="23">
        <v>21</v>
      </c>
      <c r="AO386" s="23">
        <f>H386*0</f>
        <v>0</v>
      </c>
      <c r="AP386" s="23">
        <f>H386*(1-0)</f>
        <v>0</v>
      </c>
      <c r="AQ386" s="24" t="s">
        <v>11</v>
      </c>
      <c r="AV386" s="23">
        <f>AW386+AX386</f>
        <v>0</v>
      </c>
      <c r="AW386" s="23">
        <f>G386*AO386</f>
        <v>0</v>
      </c>
      <c r="AX386" s="23">
        <f>G386*AP386</f>
        <v>0</v>
      </c>
      <c r="AY386" s="26" t="s">
        <v>860</v>
      </c>
      <c r="AZ386" s="26" t="s">
        <v>887</v>
      </c>
      <c r="BA386" s="17" t="s">
        <v>901</v>
      </c>
      <c r="BC386" s="23">
        <f>AW386+AX386</f>
        <v>0</v>
      </c>
      <c r="BD386" s="23">
        <f>H386/(100-BE386)*100</f>
        <v>0</v>
      </c>
      <c r="BE386" s="23">
        <v>0</v>
      </c>
      <c r="BF386" s="23">
        <f>M386</f>
        <v>0</v>
      </c>
      <c r="BH386" s="13">
        <f>G386*AO386</f>
        <v>0</v>
      </c>
      <c r="BI386" s="13">
        <f>G386*AP386</f>
        <v>0</v>
      </c>
      <c r="BJ386" s="13">
        <f>G386*H386</f>
        <v>0</v>
      </c>
      <c r="BK386" s="13" t="s">
        <v>909</v>
      </c>
      <c r="BL386" s="23" t="s">
        <v>384</v>
      </c>
    </row>
    <row r="387" spans="1:15" ht="12.75">
      <c r="A387" s="3"/>
      <c r="B387" s="80"/>
      <c r="C387" s="80"/>
      <c r="D387" s="81" t="s">
        <v>698</v>
      </c>
      <c r="E387" s="81"/>
      <c r="F387" s="80"/>
      <c r="G387" s="82">
        <v>1259.4</v>
      </c>
      <c r="H387" s="80"/>
      <c r="I387" s="80"/>
      <c r="J387" s="80"/>
      <c r="K387" s="80"/>
      <c r="L387" s="80"/>
      <c r="M387" s="80"/>
      <c r="N387" s="20"/>
      <c r="O387" s="3"/>
    </row>
    <row r="388" spans="1:64" ht="12.75">
      <c r="A388" s="32" t="s">
        <v>186</v>
      </c>
      <c r="B388" s="10" t="s">
        <v>312</v>
      </c>
      <c r="C388" s="10" t="s">
        <v>389</v>
      </c>
      <c r="D388" s="113" t="s">
        <v>589</v>
      </c>
      <c r="E388" s="128"/>
      <c r="F388" s="10" t="s">
        <v>807</v>
      </c>
      <c r="G388" s="23">
        <v>239.87</v>
      </c>
      <c r="H388" s="164"/>
      <c r="I388" s="23">
        <f>G388*AO388</f>
        <v>0</v>
      </c>
      <c r="J388" s="23">
        <f>G388*AP388</f>
        <v>0</v>
      </c>
      <c r="K388" s="23">
        <f>G388*H388</f>
        <v>0</v>
      </c>
      <c r="L388" s="23">
        <v>0</v>
      </c>
      <c r="M388" s="23">
        <f>G388*L388</f>
        <v>0</v>
      </c>
      <c r="N388" s="79" t="s">
        <v>832</v>
      </c>
      <c r="O388" s="3"/>
      <c r="Z388" s="23">
        <f>IF(AQ388="5",BJ388,0)</f>
        <v>0</v>
      </c>
      <c r="AB388" s="23">
        <f>IF(AQ388="1",BH388,0)</f>
        <v>0</v>
      </c>
      <c r="AC388" s="23">
        <f>IF(AQ388="1",BI388,0)</f>
        <v>0</v>
      </c>
      <c r="AD388" s="23">
        <f>IF(AQ388="7",BH388,0)</f>
        <v>0</v>
      </c>
      <c r="AE388" s="23">
        <f>IF(AQ388="7",BI388,0)</f>
        <v>0</v>
      </c>
      <c r="AF388" s="23">
        <f>IF(AQ388="2",BH388,0)</f>
        <v>0</v>
      </c>
      <c r="AG388" s="23">
        <f>IF(AQ388="2",BI388,0)</f>
        <v>0</v>
      </c>
      <c r="AH388" s="23">
        <f>IF(AQ388="0",BJ388,0)</f>
        <v>0</v>
      </c>
      <c r="AI388" s="17" t="s">
        <v>312</v>
      </c>
      <c r="AJ388" s="13">
        <f>IF(AN388=0,K388,0)</f>
        <v>0</v>
      </c>
      <c r="AK388" s="13">
        <f>IF(AN388=15,K388,0)</f>
        <v>0</v>
      </c>
      <c r="AL388" s="13">
        <f>IF(AN388=21,K388,0)</f>
        <v>0</v>
      </c>
      <c r="AN388" s="23">
        <v>21</v>
      </c>
      <c r="AO388" s="23">
        <f>H388*0</f>
        <v>0</v>
      </c>
      <c r="AP388" s="23">
        <f>H388*(1-0)</f>
        <v>0</v>
      </c>
      <c r="AQ388" s="24" t="s">
        <v>11</v>
      </c>
      <c r="AV388" s="23">
        <f>AW388+AX388</f>
        <v>0</v>
      </c>
      <c r="AW388" s="23">
        <f>G388*AO388</f>
        <v>0</v>
      </c>
      <c r="AX388" s="23">
        <f>G388*AP388</f>
        <v>0</v>
      </c>
      <c r="AY388" s="26" t="s">
        <v>860</v>
      </c>
      <c r="AZ388" s="26" t="s">
        <v>887</v>
      </c>
      <c r="BA388" s="17" t="s">
        <v>901</v>
      </c>
      <c r="BC388" s="23">
        <f>AW388+AX388</f>
        <v>0</v>
      </c>
      <c r="BD388" s="23">
        <f>H388/(100-BE388)*100</f>
        <v>0</v>
      </c>
      <c r="BE388" s="23">
        <v>0</v>
      </c>
      <c r="BF388" s="23">
        <f>M388</f>
        <v>0</v>
      </c>
      <c r="BH388" s="13">
        <f>G388*AO388</f>
        <v>0</v>
      </c>
      <c r="BI388" s="13">
        <f>G388*AP388</f>
        <v>0</v>
      </c>
      <c r="BJ388" s="13">
        <f>G388*H388</f>
        <v>0</v>
      </c>
      <c r="BK388" s="13" t="s">
        <v>909</v>
      </c>
      <c r="BL388" s="23" t="s">
        <v>384</v>
      </c>
    </row>
    <row r="389" spans="1:64" ht="12.75">
      <c r="A389" s="32" t="s">
        <v>187</v>
      </c>
      <c r="B389" s="10" t="s">
        <v>312</v>
      </c>
      <c r="C389" s="10" t="s">
        <v>390</v>
      </c>
      <c r="D389" s="113" t="s">
        <v>590</v>
      </c>
      <c r="E389" s="128"/>
      <c r="F389" s="10" t="s">
        <v>807</v>
      </c>
      <c r="G389" s="23">
        <v>1918.96</v>
      </c>
      <c r="H389" s="164"/>
      <c r="I389" s="23">
        <f>G389*AO389</f>
        <v>0</v>
      </c>
      <c r="J389" s="23">
        <f>G389*AP389</f>
        <v>0</v>
      </c>
      <c r="K389" s="23">
        <f>G389*H389</f>
        <v>0</v>
      </c>
      <c r="L389" s="23">
        <v>0</v>
      </c>
      <c r="M389" s="23">
        <f>G389*L389</f>
        <v>0</v>
      </c>
      <c r="N389" s="79" t="s">
        <v>832</v>
      </c>
      <c r="O389" s="3"/>
      <c r="Z389" s="23">
        <f>IF(AQ389="5",BJ389,0)</f>
        <v>0</v>
      </c>
      <c r="AB389" s="23">
        <f>IF(AQ389="1",BH389,0)</f>
        <v>0</v>
      </c>
      <c r="AC389" s="23">
        <f>IF(AQ389="1",BI389,0)</f>
        <v>0</v>
      </c>
      <c r="AD389" s="23">
        <f>IF(AQ389="7",BH389,0)</f>
        <v>0</v>
      </c>
      <c r="AE389" s="23">
        <f>IF(AQ389="7",BI389,0)</f>
        <v>0</v>
      </c>
      <c r="AF389" s="23">
        <f>IF(AQ389="2",BH389,0)</f>
        <v>0</v>
      </c>
      <c r="AG389" s="23">
        <f>IF(AQ389="2",BI389,0)</f>
        <v>0</v>
      </c>
      <c r="AH389" s="23">
        <f>IF(AQ389="0",BJ389,0)</f>
        <v>0</v>
      </c>
      <c r="AI389" s="17" t="s">
        <v>312</v>
      </c>
      <c r="AJ389" s="13">
        <f>IF(AN389=0,K389,0)</f>
        <v>0</v>
      </c>
      <c r="AK389" s="13">
        <f>IF(AN389=15,K389,0)</f>
        <v>0</v>
      </c>
      <c r="AL389" s="13">
        <f>IF(AN389=21,K389,0)</f>
        <v>0</v>
      </c>
      <c r="AN389" s="23">
        <v>21</v>
      </c>
      <c r="AO389" s="23">
        <f>H389*0</f>
        <v>0</v>
      </c>
      <c r="AP389" s="23">
        <f>H389*(1-0)</f>
        <v>0</v>
      </c>
      <c r="AQ389" s="24" t="s">
        <v>11</v>
      </c>
      <c r="AV389" s="23">
        <f>AW389+AX389</f>
        <v>0</v>
      </c>
      <c r="AW389" s="23">
        <f>G389*AO389</f>
        <v>0</v>
      </c>
      <c r="AX389" s="23">
        <f>G389*AP389</f>
        <v>0</v>
      </c>
      <c r="AY389" s="26" t="s">
        <v>860</v>
      </c>
      <c r="AZ389" s="26" t="s">
        <v>887</v>
      </c>
      <c r="BA389" s="17" t="s">
        <v>901</v>
      </c>
      <c r="BC389" s="23">
        <f>AW389+AX389</f>
        <v>0</v>
      </c>
      <c r="BD389" s="23">
        <f>H389/(100-BE389)*100</f>
        <v>0</v>
      </c>
      <c r="BE389" s="23">
        <v>0</v>
      </c>
      <c r="BF389" s="23">
        <f>M389</f>
        <v>0</v>
      </c>
      <c r="BH389" s="13">
        <f>G389*AO389</f>
        <v>0</v>
      </c>
      <c r="BI389" s="13">
        <f>G389*AP389</f>
        <v>0</v>
      </c>
      <c r="BJ389" s="13">
        <f>G389*H389</f>
        <v>0</v>
      </c>
      <c r="BK389" s="13" t="s">
        <v>909</v>
      </c>
      <c r="BL389" s="23" t="s">
        <v>384</v>
      </c>
    </row>
    <row r="390" spans="1:15" ht="12.75">
      <c r="A390" s="3"/>
      <c r="B390" s="80"/>
      <c r="C390" s="80"/>
      <c r="D390" s="81" t="s">
        <v>699</v>
      </c>
      <c r="E390" s="81"/>
      <c r="F390" s="80"/>
      <c r="G390" s="82">
        <v>1918.96</v>
      </c>
      <c r="H390" s="80"/>
      <c r="I390" s="80"/>
      <c r="J390" s="80"/>
      <c r="K390" s="80"/>
      <c r="L390" s="80"/>
      <c r="M390" s="80"/>
      <c r="N390" s="20"/>
      <c r="O390" s="3"/>
    </row>
    <row r="391" spans="1:47" ht="12.75">
      <c r="A391" s="73"/>
      <c r="B391" s="74" t="s">
        <v>312</v>
      </c>
      <c r="C391" s="74" t="s">
        <v>391</v>
      </c>
      <c r="D391" s="126" t="s">
        <v>592</v>
      </c>
      <c r="E391" s="127"/>
      <c r="F391" s="75" t="s">
        <v>6</v>
      </c>
      <c r="G391" s="75" t="s">
        <v>6</v>
      </c>
      <c r="H391" s="75"/>
      <c r="I391" s="76">
        <f>SUM(I392:I392)</f>
        <v>0</v>
      </c>
      <c r="J391" s="76">
        <f>SUM(J392:J392)</f>
        <v>0</v>
      </c>
      <c r="K391" s="76">
        <f>SUM(K392:K392)</f>
        <v>0</v>
      </c>
      <c r="L391" s="77"/>
      <c r="M391" s="76">
        <f>SUM(M392:M392)</f>
        <v>0.007300000000000001</v>
      </c>
      <c r="N391" s="78"/>
      <c r="O391" s="3"/>
      <c r="AI391" s="17" t="s">
        <v>312</v>
      </c>
      <c r="AS391" s="28">
        <f>SUM(AJ392:AJ392)</f>
        <v>0</v>
      </c>
      <c r="AT391" s="28">
        <f>SUM(AK392:AK392)</f>
        <v>0</v>
      </c>
      <c r="AU391" s="28">
        <f>SUM(AL392:AL392)</f>
        <v>0</v>
      </c>
    </row>
    <row r="392" spans="1:64" ht="12.75">
      <c r="A392" s="32" t="s">
        <v>188</v>
      </c>
      <c r="B392" s="10" t="s">
        <v>312</v>
      </c>
      <c r="C392" s="10" t="s">
        <v>392</v>
      </c>
      <c r="D392" s="113" t="s">
        <v>593</v>
      </c>
      <c r="E392" s="128"/>
      <c r="F392" s="10" t="s">
        <v>801</v>
      </c>
      <c r="G392" s="23">
        <v>365</v>
      </c>
      <c r="H392" s="164"/>
      <c r="I392" s="23">
        <f>G392*AO392</f>
        <v>0</v>
      </c>
      <c r="J392" s="23">
        <f>G392*AP392</f>
        <v>0</v>
      </c>
      <c r="K392" s="23">
        <f>G392*H392</f>
        <v>0</v>
      </c>
      <c r="L392" s="23">
        <v>2E-05</v>
      </c>
      <c r="M392" s="23">
        <f>G392*L392</f>
        <v>0.007300000000000001</v>
      </c>
      <c r="N392" s="79" t="s">
        <v>832</v>
      </c>
      <c r="O392" s="3"/>
      <c r="Z392" s="23">
        <f>IF(AQ392="5",BJ392,0)</f>
        <v>0</v>
      </c>
      <c r="AB392" s="23">
        <f>IF(AQ392="1",BH392,0)</f>
        <v>0</v>
      </c>
      <c r="AC392" s="23">
        <f>IF(AQ392="1",BI392,0)</f>
        <v>0</v>
      </c>
      <c r="AD392" s="23">
        <f>IF(AQ392="7",BH392,0)</f>
        <v>0</v>
      </c>
      <c r="AE392" s="23">
        <f>IF(AQ392="7",BI392,0)</f>
        <v>0</v>
      </c>
      <c r="AF392" s="23">
        <f>IF(AQ392="2",BH392,0)</f>
        <v>0</v>
      </c>
      <c r="AG392" s="23">
        <f>IF(AQ392="2",BI392,0)</f>
        <v>0</v>
      </c>
      <c r="AH392" s="23">
        <f>IF(AQ392="0",BJ392,0)</f>
        <v>0</v>
      </c>
      <c r="AI392" s="17" t="s">
        <v>312</v>
      </c>
      <c r="AJ392" s="13">
        <f>IF(AN392=0,K392,0)</f>
        <v>0</v>
      </c>
      <c r="AK392" s="13">
        <f>IF(AN392=15,K392,0)</f>
        <v>0</v>
      </c>
      <c r="AL392" s="13">
        <f>IF(AN392=21,K392,0)</f>
        <v>0</v>
      </c>
      <c r="AN392" s="23">
        <v>21</v>
      </c>
      <c r="AO392" s="23">
        <f>H392*0.108177636570561</f>
        <v>0</v>
      </c>
      <c r="AP392" s="23">
        <f>H392*(1-0.108177636570561)</f>
        <v>0</v>
      </c>
      <c r="AQ392" s="24" t="s">
        <v>8</v>
      </c>
      <c r="AV392" s="23">
        <f>AW392+AX392</f>
        <v>0</v>
      </c>
      <c r="AW392" s="23">
        <f>G392*AO392</f>
        <v>0</v>
      </c>
      <c r="AX392" s="23">
        <f>G392*AP392</f>
        <v>0</v>
      </c>
      <c r="AY392" s="26" t="s">
        <v>861</v>
      </c>
      <c r="AZ392" s="26" t="s">
        <v>887</v>
      </c>
      <c r="BA392" s="17" t="s">
        <v>901</v>
      </c>
      <c r="BC392" s="23">
        <f>AW392+AX392</f>
        <v>0</v>
      </c>
      <c r="BD392" s="23">
        <f>H392/(100-BE392)*100</f>
        <v>0</v>
      </c>
      <c r="BE392" s="23">
        <v>0</v>
      </c>
      <c r="BF392" s="23">
        <f>M392</f>
        <v>0.007300000000000001</v>
      </c>
      <c r="BH392" s="13">
        <f>G392*AO392</f>
        <v>0</v>
      </c>
      <c r="BI392" s="13">
        <f>G392*AP392</f>
        <v>0</v>
      </c>
      <c r="BJ392" s="13">
        <f>G392*H392</f>
        <v>0</v>
      </c>
      <c r="BK392" s="13" t="s">
        <v>909</v>
      </c>
      <c r="BL392" s="23" t="s">
        <v>391</v>
      </c>
    </row>
    <row r="393" spans="1:47" ht="12.75">
      <c r="A393" s="73"/>
      <c r="B393" s="74" t="s">
        <v>312</v>
      </c>
      <c r="C393" s="74" t="s">
        <v>393</v>
      </c>
      <c r="D393" s="126" t="s">
        <v>594</v>
      </c>
      <c r="E393" s="127"/>
      <c r="F393" s="75" t="s">
        <v>6</v>
      </c>
      <c r="G393" s="75" t="s">
        <v>6</v>
      </c>
      <c r="H393" s="75"/>
      <c r="I393" s="76">
        <f>SUM(I394:I398)</f>
        <v>0</v>
      </c>
      <c r="J393" s="76">
        <f>SUM(J394:J398)</f>
        <v>0</v>
      </c>
      <c r="K393" s="76">
        <f>SUM(K394:K398)</f>
        <v>0</v>
      </c>
      <c r="L393" s="77"/>
      <c r="M393" s="76">
        <f>SUM(M394:M398)</f>
        <v>0</v>
      </c>
      <c r="N393" s="78"/>
      <c r="O393" s="3"/>
      <c r="AI393" s="17" t="s">
        <v>312</v>
      </c>
      <c r="AS393" s="28">
        <f>SUM(AJ394:AJ398)</f>
        <v>0</v>
      </c>
      <c r="AT393" s="28">
        <f>SUM(AK394:AK398)</f>
        <v>0</v>
      </c>
      <c r="AU393" s="28">
        <f>SUM(AL394:AL398)</f>
        <v>0</v>
      </c>
    </row>
    <row r="394" spans="1:64" ht="12.75">
      <c r="A394" s="32" t="s">
        <v>189</v>
      </c>
      <c r="B394" s="10" t="s">
        <v>312</v>
      </c>
      <c r="C394" s="10" t="s">
        <v>394</v>
      </c>
      <c r="D394" s="113" t="s">
        <v>595</v>
      </c>
      <c r="E394" s="128"/>
      <c r="F394" s="10" t="s">
        <v>807</v>
      </c>
      <c r="G394" s="23">
        <v>847.02</v>
      </c>
      <c r="H394" s="164"/>
      <c r="I394" s="23">
        <f>G394*AO394</f>
        <v>0</v>
      </c>
      <c r="J394" s="23">
        <f>G394*AP394</f>
        <v>0</v>
      </c>
      <c r="K394" s="23">
        <f>G394*H394</f>
        <v>0</v>
      </c>
      <c r="L394" s="23">
        <v>0</v>
      </c>
      <c r="M394" s="23">
        <f>G394*L394</f>
        <v>0</v>
      </c>
      <c r="N394" s="79" t="s">
        <v>832</v>
      </c>
      <c r="O394" s="3"/>
      <c r="Z394" s="23">
        <f>IF(AQ394="5",BJ394,0)</f>
        <v>0</v>
      </c>
      <c r="AB394" s="23">
        <f>IF(AQ394="1",BH394,0)</f>
        <v>0</v>
      </c>
      <c r="AC394" s="23">
        <f>IF(AQ394="1",BI394,0)</f>
        <v>0</v>
      </c>
      <c r="AD394" s="23">
        <f>IF(AQ394="7",BH394,0)</f>
        <v>0</v>
      </c>
      <c r="AE394" s="23">
        <f>IF(AQ394="7",BI394,0)</f>
        <v>0</v>
      </c>
      <c r="AF394" s="23">
        <f>IF(AQ394="2",BH394,0)</f>
        <v>0</v>
      </c>
      <c r="AG394" s="23">
        <f>IF(AQ394="2",BI394,0)</f>
        <v>0</v>
      </c>
      <c r="AH394" s="23">
        <f>IF(AQ394="0",BJ394,0)</f>
        <v>0</v>
      </c>
      <c r="AI394" s="17" t="s">
        <v>312</v>
      </c>
      <c r="AJ394" s="13">
        <f>IF(AN394=0,K394,0)</f>
        <v>0</v>
      </c>
      <c r="AK394" s="13">
        <f>IF(AN394=15,K394,0)</f>
        <v>0</v>
      </c>
      <c r="AL394" s="13">
        <f>IF(AN394=21,K394,0)</f>
        <v>0</v>
      </c>
      <c r="AN394" s="23">
        <v>21</v>
      </c>
      <c r="AO394" s="23">
        <f>H394*0</f>
        <v>0</v>
      </c>
      <c r="AP394" s="23">
        <f>H394*(1-0)</f>
        <v>0</v>
      </c>
      <c r="AQ394" s="24" t="s">
        <v>11</v>
      </c>
      <c r="AV394" s="23">
        <f>AW394+AX394</f>
        <v>0</v>
      </c>
      <c r="AW394" s="23">
        <f>G394*AO394</f>
        <v>0</v>
      </c>
      <c r="AX394" s="23">
        <f>G394*AP394</f>
        <v>0</v>
      </c>
      <c r="AY394" s="26" t="s">
        <v>862</v>
      </c>
      <c r="AZ394" s="26" t="s">
        <v>887</v>
      </c>
      <c r="BA394" s="17" t="s">
        <v>901</v>
      </c>
      <c r="BC394" s="23">
        <f>AW394+AX394</f>
        <v>0</v>
      </c>
      <c r="BD394" s="23">
        <f>H394/(100-BE394)*100</f>
        <v>0</v>
      </c>
      <c r="BE394" s="23">
        <v>0</v>
      </c>
      <c r="BF394" s="23">
        <f>M394</f>
        <v>0</v>
      </c>
      <c r="BH394" s="13">
        <f>G394*AO394</f>
        <v>0</v>
      </c>
      <c r="BI394" s="13">
        <f>G394*AP394</f>
        <v>0</v>
      </c>
      <c r="BJ394" s="13">
        <f>G394*H394</f>
        <v>0</v>
      </c>
      <c r="BK394" s="13" t="s">
        <v>909</v>
      </c>
      <c r="BL394" s="23" t="s">
        <v>393</v>
      </c>
    </row>
    <row r="395" spans="1:64" ht="12.75">
      <c r="A395" s="32" t="s">
        <v>190</v>
      </c>
      <c r="B395" s="10" t="s">
        <v>312</v>
      </c>
      <c r="C395" s="10" t="s">
        <v>395</v>
      </c>
      <c r="D395" s="113" t="s">
        <v>596</v>
      </c>
      <c r="E395" s="128"/>
      <c r="F395" s="10" t="s">
        <v>807</v>
      </c>
      <c r="G395" s="23">
        <v>3388.08</v>
      </c>
      <c r="H395" s="164"/>
      <c r="I395" s="23">
        <f>G395*AO395</f>
        <v>0</v>
      </c>
      <c r="J395" s="23">
        <f>G395*AP395</f>
        <v>0</v>
      </c>
      <c r="K395" s="23">
        <f>G395*H395</f>
        <v>0</v>
      </c>
      <c r="L395" s="23">
        <v>0</v>
      </c>
      <c r="M395" s="23">
        <f>G395*L395</f>
        <v>0</v>
      </c>
      <c r="N395" s="79" t="s">
        <v>832</v>
      </c>
      <c r="O395" s="3"/>
      <c r="Z395" s="23">
        <f>IF(AQ395="5",BJ395,0)</f>
        <v>0</v>
      </c>
      <c r="AB395" s="23">
        <f>IF(AQ395="1",BH395,0)</f>
        <v>0</v>
      </c>
      <c r="AC395" s="23">
        <f>IF(AQ395="1",BI395,0)</f>
        <v>0</v>
      </c>
      <c r="AD395" s="23">
        <f>IF(AQ395="7",BH395,0)</f>
        <v>0</v>
      </c>
      <c r="AE395" s="23">
        <f>IF(AQ395="7",BI395,0)</f>
        <v>0</v>
      </c>
      <c r="AF395" s="23">
        <f>IF(AQ395="2",BH395,0)</f>
        <v>0</v>
      </c>
      <c r="AG395" s="23">
        <f>IF(AQ395="2",BI395,0)</f>
        <v>0</v>
      </c>
      <c r="AH395" s="23">
        <f>IF(AQ395="0",BJ395,0)</f>
        <v>0</v>
      </c>
      <c r="AI395" s="17" t="s">
        <v>312</v>
      </c>
      <c r="AJ395" s="13">
        <f>IF(AN395=0,K395,0)</f>
        <v>0</v>
      </c>
      <c r="AK395" s="13">
        <f>IF(AN395=15,K395,0)</f>
        <v>0</v>
      </c>
      <c r="AL395" s="13">
        <f>IF(AN395=21,K395,0)</f>
        <v>0</v>
      </c>
      <c r="AN395" s="23">
        <v>21</v>
      </c>
      <c r="AO395" s="23">
        <f>H395*0</f>
        <v>0</v>
      </c>
      <c r="AP395" s="23">
        <f>H395*(1-0)</f>
        <v>0</v>
      </c>
      <c r="AQ395" s="24" t="s">
        <v>11</v>
      </c>
      <c r="AV395" s="23">
        <f>AW395+AX395</f>
        <v>0</v>
      </c>
      <c r="AW395" s="23">
        <f>G395*AO395</f>
        <v>0</v>
      </c>
      <c r="AX395" s="23">
        <f>G395*AP395</f>
        <v>0</v>
      </c>
      <c r="AY395" s="26" t="s">
        <v>862</v>
      </c>
      <c r="AZ395" s="26" t="s">
        <v>887</v>
      </c>
      <c r="BA395" s="17" t="s">
        <v>901</v>
      </c>
      <c r="BC395" s="23">
        <f>AW395+AX395</f>
        <v>0</v>
      </c>
      <c r="BD395" s="23">
        <f>H395/(100-BE395)*100</f>
        <v>0</v>
      </c>
      <c r="BE395" s="23">
        <v>0</v>
      </c>
      <c r="BF395" s="23">
        <f>M395</f>
        <v>0</v>
      </c>
      <c r="BH395" s="13">
        <f>G395*AO395</f>
        <v>0</v>
      </c>
      <c r="BI395" s="13">
        <f>G395*AP395</f>
        <v>0</v>
      </c>
      <c r="BJ395" s="13">
        <f>G395*H395</f>
        <v>0</v>
      </c>
      <c r="BK395" s="13" t="s">
        <v>909</v>
      </c>
      <c r="BL395" s="23" t="s">
        <v>393</v>
      </c>
    </row>
    <row r="396" spans="1:15" ht="12.75">
      <c r="A396" s="3"/>
      <c r="B396" s="80"/>
      <c r="C396" s="80"/>
      <c r="D396" s="81" t="s">
        <v>700</v>
      </c>
      <c r="E396" s="81"/>
      <c r="F396" s="80"/>
      <c r="G396" s="82">
        <v>3388.08</v>
      </c>
      <c r="H396" s="80"/>
      <c r="I396" s="80"/>
      <c r="J396" s="80"/>
      <c r="K396" s="80"/>
      <c r="L396" s="80"/>
      <c r="M396" s="80"/>
      <c r="N396" s="20"/>
      <c r="O396" s="3"/>
    </row>
    <row r="397" spans="1:64" ht="12.75">
      <c r="A397" s="32" t="s">
        <v>191</v>
      </c>
      <c r="B397" s="10" t="s">
        <v>312</v>
      </c>
      <c r="C397" s="10" t="s">
        <v>396</v>
      </c>
      <c r="D397" s="113" t="s">
        <v>598</v>
      </c>
      <c r="E397" s="128"/>
      <c r="F397" s="10" t="s">
        <v>807</v>
      </c>
      <c r="G397" s="23">
        <v>441.92</v>
      </c>
      <c r="H397" s="164"/>
      <c r="I397" s="23">
        <f>G397*AO397</f>
        <v>0</v>
      </c>
      <c r="J397" s="23">
        <f>G397*AP397</f>
        <v>0</v>
      </c>
      <c r="K397" s="23">
        <f>G397*H397</f>
        <v>0</v>
      </c>
      <c r="L397" s="23">
        <v>0</v>
      </c>
      <c r="M397" s="23">
        <f>G397*L397</f>
        <v>0</v>
      </c>
      <c r="N397" s="79" t="s">
        <v>832</v>
      </c>
      <c r="O397" s="3"/>
      <c r="Z397" s="23">
        <f>IF(AQ397="5",BJ397,0)</f>
        <v>0</v>
      </c>
      <c r="AB397" s="23">
        <f>IF(AQ397="1",BH397,0)</f>
        <v>0</v>
      </c>
      <c r="AC397" s="23">
        <f>IF(AQ397="1",BI397,0)</f>
        <v>0</v>
      </c>
      <c r="AD397" s="23">
        <f>IF(AQ397="7",BH397,0)</f>
        <v>0</v>
      </c>
      <c r="AE397" s="23">
        <f>IF(AQ397="7",BI397,0)</f>
        <v>0</v>
      </c>
      <c r="AF397" s="23">
        <f>IF(AQ397="2",BH397,0)</f>
        <v>0</v>
      </c>
      <c r="AG397" s="23">
        <f>IF(AQ397="2",BI397,0)</f>
        <v>0</v>
      </c>
      <c r="AH397" s="23">
        <f>IF(AQ397="0",BJ397,0)</f>
        <v>0</v>
      </c>
      <c r="AI397" s="17" t="s">
        <v>312</v>
      </c>
      <c r="AJ397" s="13">
        <f>IF(AN397=0,K397,0)</f>
        <v>0</v>
      </c>
      <c r="AK397" s="13">
        <f>IF(AN397=15,K397,0)</f>
        <v>0</v>
      </c>
      <c r="AL397" s="13">
        <f>IF(AN397=21,K397,0)</f>
        <v>0</v>
      </c>
      <c r="AN397" s="23">
        <v>21</v>
      </c>
      <c r="AO397" s="23">
        <f>H397*0</f>
        <v>0</v>
      </c>
      <c r="AP397" s="23">
        <f>H397*(1-0)</f>
        <v>0</v>
      </c>
      <c r="AQ397" s="24" t="s">
        <v>11</v>
      </c>
      <c r="AV397" s="23">
        <f>AW397+AX397</f>
        <v>0</v>
      </c>
      <c r="AW397" s="23">
        <f>G397*AO397</f>
        <v>0</v>
      </c>
      <c r="AX397" s="23">
        <f>G397*AP397</f>
        <v>0</v>
      </c>
      <c r="AY397" s="26" t="s">
        <v>862</v>
      </c>
      <c r="AZ397" s="26" t="s">
        <v>887</v>
      </c>
      <c r="BA397" s="17" t="s">
        <v>901</v>
      </c>
      <c r="BC397" s="23">
        <f>AW397+AX397</f>
        <v>0</v>
      </c>
      <c r="BD397" s="23">
        <f>H397/(100-BE397)*100</f>
        <v>0</v>
      </c>
      <c r="BE397" s="23">
        <v>0</v>
      </c>
      <c r="BF397" s="23">
        <f>M397</f>
        <v>0</v>
      </c>
      <c r="BH397" s="13">
        <f>G397*AO397</f>
        <v>0</v>
      </c>
      <c r="BI397" s="13">
        <f>G397*AP397</f>
        <v>0</v>
      </c>
      <c r="BJ397" s="13">
        <f>G397*H397</f>
        <v>0</v>
      </c>
      <c r="BK397" s="13" t="s">
        <v>909</v>
      </c>
      <c r="BL397" s="23" t="s">
        <v>393</v>
      </c>
    </row>
    <row r="398" spans="1:64" ht="12.75">
      <c r="A398" s="32" t="s">
        <v>192</v>
      </c>
      <c r="B398" s="10" t="s">
        <v>312</v>
      </c>
      <c r="C398" s="10" t="s">
        <v>428</v>
      </c>
      <c r="D398" s="113" t="s">
        <v>663</v>
      </c>
      <c r="E398" s="128"/>
      <c r="F398" s="10" t="s">
        <v>807</v>
      </c>
      <c r="G398" s="23">
        <v>405.1</v>
      </c>
      <c r="H398" s="164"/>
      <c r="I398" s="23">
        <f>G398*AO398</f>
        <v>0</v>
      </c>
      <c r="J398" s="23">
        <f>G398*AP398</f>
        <v>0</v>
      </c>
      <c r="K398" s="23">
        <f>G398*H398</f>
        <v>0</v>
      </c>
      <c r="L398" s="23">
        <v>0</v>
      </c>
      <c r="M398" s="23">
        <f>G398*L398</f>
        <v>0</v>
      </c>
      <c r="N398" s="79" t="s">
        <v>832</v>
      </c>
      <c r="O398" s="3"/>
      <c r="Z398" s="23">
        <f>IF(AQ398="5",BJ398,0)</f>
        <v>0</v>
      </c>
      <c r="AB398" s="23">
        <f>IF(AQ398="1",BH398,0)</f>
        <v>0</v>
      </c>
      <c r="AC398" s="23">
        <f>IF(AQ398="1",BI398,0)</f>
        <v>0</v>
      </c>
      <c r="AD398" s="23">
        <f>IF(AQ398="7",BH398,0)</f>
        <v>0</v>
      </c>
      <c r="AE398" s="23">
        <f>IF(AQ398="7",BI398,0)</f>
        <v>0</v>
      </c>
      <c r="AF398" s="23">
        <f>IF(AQ398="2",BH398,0)</f>
        <v>0</v>
      </c>
      <c r="AG398" s="23">
        <f>IF(AQ398="2",BI398,0)</f>
        <v>0</v>
      </c>
      <c r="AH398" s="23">
        <f>IF(AQ398="0",BJ398,0)</f>
        <v>0</v>
      </c>
      <c r="AI398" s="17" t="s">
        <v>312</v>
      </c>
      <c r="AJ398" s="13">
        <f>IF(AN398=0,K398,0)</f>
        <v>0</v>
      </c>
      <c r="AK398" s="13">
        <f>IF(AN398=15,K398,0)</f>
        <v>0</v>
      </c>
      <c r="AL398" s="13">
        <f>IF(AN398=21,K398,0)</f>
        <v>0</v>
      </c>
      <c r="AN398" s="23">
        <v>21</v>
      </c>
      <c r="AO398" s="23">
        <f>H398*0</f>
        <v>0</v>
      </c>
      <c r="AP398" s="23">
        <f>H398*(1-0)</f>
        <v>0</v>
      </c>
      <c r="AQ398" s="24" t="s">
        <v>11</v>
      </c>
      <c r="AV398" s="23">
        <f>AW398+AX398</f>
        <v>0</v>
      </c>
      <c r="AW398" s="23">
        <f>G398*AO398</f>
        <v>0</v>
      </c>
      <c r="AX398" s="23">
        <f>G398*AP398</f>
        <v>0</v>
      </c>
      <c r="AY398" s="26" t="s">
        <v>862</v>
      </c>
      <c r="AZ398" s="26" t="s">
        <v>887</v>
      </c>
      <c r="BA398" s="17" t="s">
        <v>901</v>
      </c>
      <c r="BC398" s="23">
        <f>AW398+AX398</f>
        <v>0</v>
      </c>
      <c r="BD398" s="23">
        <f>H398/(100-BE398)*100</f>
        <v>0</v>
      </c>
      <c r="BE398" s="23">
        <v>0</v>
      </c>
      <c r="BF398" s="23">
        <f>M398</f>
        <v>0</v>
      </c>
      <c r="BH398" s="13">
        <f>G398*AO398</f>
        <v>0</v>
      </c>
      <c r="BI398" s="13">
        <f>G398*AP398</f>
        <v>0</v>
      </c>
      <c r="BJ398" s="13">
        <f>G398*H398</f>
        <v>0</v>
      </c>
      <c r="BK398" s="13" t="s">
        <v>909</v>
      </c>
      <c r="BL398" s="23" t="s">
        <v>393</v>
      </c>
    </row>
    <row r="399" spans="1:15" ht="12.75">
      <c r="A399" s="83"/>
      <c r="B399" s="84" t="s">
        <v>313</v>
      </c>
      <c r="C399" s="84"/>
      <c r="D399" s="131" t="s">
        <v>966</v>
      </c>
      <c r="E399" s="132"/>
      <c r="F399" s="83" t="s">
        <v>6</v>
      </c>
      <c r="G399" s="83" t="s">
        <v>6</v>
      </c>
      <c r="H399" s="83"/>
      <c r="I399" s="85">
        <f>I400+I405+I410+I431+I434+I445+I454+I461</f>
        <v>0</v>
      </c>
      <c r="J399" s="85">
        <f>J400+J405+J410+J431+J434+J445+J454+J461</f>
        <v>0</v>
      </c>
      <c r="K399" s="85">
        <f>K400+K405+K410+K431+K434+K445+K454+K461</f>
        <v>0</v>
      </c>
      <c r="L399" s="87"/>
      <c r="M399" s="85">
        <f>M400+M405+M410+M431+M434+M445+M454+M461</f>
        <v>346.05530999999996</v>
      </c>
      <c r="N399" s="86"/>
      <c r="O399" s="72"/>
    </row>
    <row r="400" spans="1:47" ht="12.75">
      <c r="A400" s="73"/>
      <c r="B400" s="74" t="s">
        <v>313</v>
      </c>
      <c r="C400" s="74" t="s">
        <v>17</v>
      </c>
      <c r="D400" s="126" t="s">
        <v>473</v>
      </c>
      <c r="E400" s="127"/>
      <c r="F400" s="75" t="s">
        <v>6</v>
      </c>
      <c r="G400" s="75" t="s">
        <v>6</v>
      </c>
      <c r="H400" s="75"/>
      <c r="I400" s="76">
        <f>SUM(I401:I403)</f>
        <v>0</v>
      </c>
      <c r="J400" s="76">
        <f>SUM(J401:J403)</f>
        <v>0</v>
      </c>
      <c r="K400" s="76">
        <f>SUM(K401:K403)</f>
        <v>0</v>
      </c>
      <c r="L400" s="77"/>
      <c r="M400" s="76">
        <f>SUM(M401:M403)</f>
        <v>69.368</v>
      </c>
      <c r="N400" s="78"/>
      <c r="O400" s="3"/>
      <c r="AI400" s="17" t="s">
        <v>313</v>
      </c>
      <c r="AS400" s="28">
        <f>SUM(AJ401:AJ403)</f>
        <v>0</v>
      </c>
      <c r="AT400" s="28">
        <f>SUM(AK401:AK403)</f>
        <v>0</v>
      </c>
      <c r="AU400" s="28">
        <f>SUM(AL401:AL403)</f>
        <v>0</v>
      </c>
    </row>
    <row r="401" spans="1:64" ht="12.75">
      <c r="A401" s="32" t="s">
        <v>193</v>
      </c>
      <c r="B401" s="10" t="s">
        <v>313</v>
      </c>
      <c r="C401" s="10" t="s">
        <v>403</v>
      </c>
      <c r="D401" s="113" t="s">
        <v>607</v>
      </c>
      <c r="E401" s="128"/>
      <c r="F401" s="10" t="s">
        <v>801</v>
      </c>
      <c r="G401" s="23">
        <v>150.8</v>
      </c>
      <c r="H401" s="164"/>
      <c r="I401" s="23">
        <f>G401*AO401</f>
        <v>0</v>
      </c>
      <c r="J401" s="23">
        <f>G401*AP401</f>
        <v>0</v>
      </c>
      <c r="K401" s="23">
        <f>G401*H401</f>
        <v>0</v>
      </c>
      <c r="L401" s="23">
        <v>0.22</v>
      </c>
      <c r="M401" s="23">
        <f>G401*L401</f>
        <v>33.176</v>
      </c>
      <c r="N401" s="79" t="s">
        <v>832</v>
      </c>
      <c r="O401" s="3"/>
      <c r="Z401" s="23">
        <f>IF(AQ401="5",BJ401,0)</f>
        <v>0</v>
      </c>
      <c r="AB401" s="23">
        <f>IF(AQ401="1",BH401,0)</f>
        <v>0</v>
      </c>
      <c r="AC401" s="23">
        <f>IF(AQ401="1",BI401,0)</f>
        <v>0</v>
      </c>
      <c r="AD401" s="23">
        <f>IF(AQ401="7",BH401,0)</f>
        <v>0</v>
      </c>
      <c r="AE401" s="23">
        <f>IF(AQ401="7",BI401,0)</f>
        <v>0</v>
      </c>
      <c r="AF401" s="23">
        <f>IF(AQ401="2",BH401,0)</f>
        <v>0</v>
      </c>
      <c r="AG401" s="23">
        <f>IF(AQ401="2",BI401,0)</f>
        <v>0</v>
      </c>
      <c r="AH401" s="23">
        <f>IF(AQ401="0",BJ401,0)</f>
        <v>0</v>
      </c>
      <c r="AI401" s="17" t="s">
        <v>313</v>
      </c>
      <c r="AJ401" s="13">
        <f>IF(AN401=0,K401,0)</f>
        <v>0</v>
      </c>
      <c r="AK401" s="13">
        <f>IF(AN401=15,K401,0)</f>
        <v>0</v>
      </c>
      <c r="AL401" s="13">
        <f>IF(AN401=21,K401,0)</f>
        <v>0</v>
      </c>
      <c r="AN401" s="23">
        <v>21</v>
      </c>
      <c r="AO401" s="23">
        <f>H401*0</f>
        <v>0</v>
      </c>
      <c r="AP401" s="23">
        <f>H401*(1-0)</f>
        <v>0</v>
      </c>
      <c r="AQ401" s="24" t="s">
        <v>7</v>
      </c>
      <c r="AV401" s="23">
        <f>AW401+AX401</f>
        <v>0</v>
      </c>
      <c r="AW401" s="23">
        <f>G401*AO401</f>
        <v>0</v>
      </c>
      <c r="AX401" s="23">
        <f>G401*AP401</f>
        <v>0</v>
      </c>
      <c r="AY401" s="26" t="s">
        <v>845</v>
      </c>
      <c r="AZ401" s="26" t="s">
        <v>890</v>
      </c>
      <c r="BA401" s="17" t="s">
        <v>902</v>
      </c>
      <c r="BC401" s="23">
        <f>AW401+AX401</f>
        <v>0</v>
      </c>
      <c r="BD401" s="23">
        <f>H401/(100-BE401)*100</f>
        <v>0</v>
      </c>
      <c r="BE401" s="23">
        <v>0</v>
      </c>
      <c r="BF401" s="23">
        <f>M401</f>
        <v>33.176</v>
      </c>
      <c r="BH401" s="13">
        <f>G401*AO401</f>
        <v>0</v>
      </c>
      <c r="BI401" s="13">
        <f>G401*AP401</f>
        <v>0</v>
      </c>
      <c r="BJ401" s="13">
        <f>G401*H401</f>
        <v>0</v>
      </c>
      <c r="BK401" s="13" t="s">
        <v>909</v>
      </c>
      <c r="BL401" s="23">
        <v>11</v>
      </c>
    </row>
    <row r="402" spans="1:15" ht="12.75">
      <c r="A402" s="3"/>
      <c r="B402" s="80"/>
      <c r="C402" s="80"/>
      <c r="D402" s="81" t="s">
        <v>702</v>
      </c>
      <c r="E402" s="81"/>
      <c r="F402" s="80"/>
      <c r="G402" s="82">
        <v>150.8</v>
      </c>
      <c r="H402" s="80"/>
      <c r="I402" s="80"/>
      <c r="J402" s="80"/>
      <c r="K402" s="80"/>
      <c r="L402" s="80"/>
      <c r="M402" s="80"/>
      <c r="N402" s="20"/>
      <c r="O402" s="3"/>
    </row>
    <row r="403" spans="1:64" ht="12.75">
      <c r="A403" s="32" t="s">
        <v>194</v>
      </c>
      <c r="B403" s="10" t="s">
        <v>313</v>
      </c>
      <c r="C403" s="10" t="s">
        <v>321</v>
      </c>
      <c r="D403" s="113" t="s">
        <v>474</v>
      </c>
      <c r="E403" s="128"/>
      <c r="F403" s="10" t="s">
        <v>801</v>
      </c>
      <c r="G403" s="23">
        <v>150.8</v>
      </c>
      <c r="H403" s="164"/>
      <c r="I403" s="23">
        <f>G403*AO403</f>
        <v>0</v>
      </c>
      <c r="J403" s="23">
        <f>G403*AP403</f>
        <v>0</v>
      </c>
      <c r="K403" s="23">
        <f>G403*H403</f>
        <v>0</v>
      </c>
      <c r="L403" s="23">
        <v>0.24</v>
      </c>
      <c r="M403" s="23">
        <f>G403*L403</f>
        <v>36.192</v>
      </c>
      <c r="N403" s="79" t="s">
        <v>832</v>
      </c>
      <c r="O403" s="3"/>
      <c r="Z403" s="23">
        <f>IF(AQ403="5",BJ403,0)</f>
        <v>0</v>
      </c>
      <c r="AB403" s="23">
        <f>IF(AQ403="1",BH403,0)</f>
        <v>0</v>
      </c>
      <c r="AC403" s="23">
        <f>IF(AQ403="1",BI403,0)</f>
        <v>0</v>
      </c>
      <c r="AD403" s="23">
        <f>IF(AQ403="7",BH403,0)</f>
        <v>0</v>
      </c>
      <c r="AE403" s="23">
        <f>IF(AQ403="7",BI403,0)</f>
        <v>0</v>
      </c>
      <c r="AF403" s="23">
        <f>IF(AQ403="2",BH403,0)</f>
        <v>0</v>
      </c>
      <c r="AG403" s="23">
        <f>IF(AQ403="2",BI403,0)</f>
        <v>0</v>
      </c>
      <c r="AH403" s="23">
        <f>IF(AQ403="0",BJ403,0)</f>
        <v>0</v>
      </c>
      <c r="AI403" s="17" t="s">
        <v>313</v>
      </c>
      <c r="AJ403" s="13">
        <f>IF(AN403=0,K403,0)</f>
        <v>0</v>
      </c>
      <c r="AK403" s="13">
        <f>IF(AN403=15,K403,0)</f>
        <v>0</v>
      </c>
      <c r="AL403" s="13">
        <f>IF(AN403=21,K403,0)</f>
        <v>0</v>
      </c>
      <c r="AN403" s="23">
        <v>21</v>
      </c>
      <c r="AO403" s="23">
        <f>H403*0</f>
        <v>0</v>
      </c>
      <c r="AP403" s="23">
        <f>H403*(1-0)</f>
        <v>0</v>
      </c>
      <c r="AQ403" s="24" t="s">
        <v>7</v>
      </c>
      <c r="AV403" s="23">
        <f>AW403+AX403</f>
        <v>0</v>
      </c>
      <c r="AW403" s="23">
        <f>G403*AO403</f>
        <v>0</v>
      </c>
      <c r="AX403" s="23">
        <f>G403*AP403</f>
        <v>0</v>
      </c>
      <c r="AY403" s="26" t="s">
        <v>845</v>
      </c>
      <c r="AZ403" s="26" t="s">
        <v>890</v>
      </c>
      <c r="BA403" s="17" t="s">
        <v>902</v>
      </c>
      <c r="BC403" s="23">
        <f>AW403+AX403</f>
        <v>0</v>
      </c>
      <c r="BD403" s="23">
        <f>H403/(100-BE403)*100</f>
        <v>0</v>
      </c>
      <c r="BE403" s="23">
        <v>0</v>
      </c>
      <c r="BF403" s="23">
        <f>M403</f>
        <v>36.192</v>
      </c>
      <c r="BH403" s="13">
        <f>G403*AO403</f>
        <v>0</v>
      </c>
      <c r="BI403" s="13">
        <f>G403*AP403</f>
        <v>0</v>
      </c>
      <c r="BJ403" s="13">
        <f>G403*H403</f>
        <v>0</v>
      </c>
      <c r="BK403" s="13" t="s">
        <v>909</v>
      </c>
      <c r="BL403" s="23">
        <v>11</v>
      </c>
    </row>
    <row r="404" spans="1:15" ht="12.75">
      <c r="A404" s="3"/>
      <c r="B404" s="80"/>
      <c r="C404" s="80"/>
      <c r="D404" s="81" t="s">
        <v>702</v>
      </c>
      <c r="E404" s="81"/>
      <c r="F404" s="80"/>
      <c r="G404" s="82">
        <v>150.8</v>
      </c>
      <c r="H404" s="80"/>
      <c r="I404" s="80"/>
      <c r="J404" s="80"/>
      <c r="K404" s="80"/>
      <c r="L404" s="80"/>
      <c r="M404" s="80"/>
      <c r="N404" s="20"/>
      <c r="O404" s="3"/>
    </row>
    <row r="405" spans="1:47" ht="12.75">
      <c r="A405" s="73"/>
      <c r="B405" s="74" t="s">
        <v>313</v>
      </c>
      <c r="C405" s="74" t="s">
        <v>24</v>
      </c>
      <c r="D405" s="126" t="s">
        <v>508</v>
      </c>
      <c r="E405" s="127"/>
      <c r="F405" s="75" t="s">
        <v>6</v>
      </c>
      <c r="G405" s="75" t="s">
        <v>6</v>
      </c>
      <c r="H405" s="75"/>
      <c r="I405" s="76">
        <f>SUM(I406:I408)</f>
        <v>0</v>
      </c>
      <c r="J405" s="76">
        <f>SUM(J406:J408)</f>
        <v>0</v>
      </c>
      <c r="K405" s="76">
        <f>SUM(K406:K408)</f>
        <v>0</v>
      </c>
      <c r="L405" s="77"/>
      <c r="M405" s="76">
        <f>SUM(M406:M408)</f>
        <v>18.900000000000002</v>
      </c>
      <c r="N405" s="78"/>
      <c r="O405" s="3"/>
      <c r="AI405" s="17" t="s">
        <v>313</v>
      </c>
      <c r="AS405" s="28">
        <f>SUM(AJ406:AJ408)</f>
        <v>0</v>
      </c>
      <c r="AT405" s="28">
        <f>SUM(AK406:AK408)</f>
        <v>0</v>
      </c>
      <c r="AU405" s="28">
        <f>SUM(AL406:AL408)</f>
        <v>0</v>
      </c>
    </row>
    <row r="406" spans="1:64" ht="12.75">
      <c r="A406" s="32" t="s">
        <v>195</v>
      </c>
      <c r="B406" s="10" t="s">
        <v>313</v>
      </c>
      <c r="C406" s="10" t="s">
        <v>338</v>
      </c>
      <c r="D406" s="113" t="s">
        <v>510</v>
      </c>
      <c r="E406" s="128"/>
      <c r="F406" s="10" t="s">
        <v>801</v>
      </c>
      <c r="G406" s="23">
        <v>185.8</v>
      </c>
      <c r="H406" s="164"/>
      <c r="I406" s="23">
        <f>G406*AO406</f>
        <v>0</v>
      </c>
      <c r="J406" s="23">
        <f>G406*AP406</f>
        <v>0</v>
      </c>
      <c r="K406" s="23">
        <f>G406*H406</f>
        <v>0</v>
      </c>
      <c r="L406" s="23">
        <v>0</v>
      </c>
      <c r="M406" s="23">
        <f>G406*L406</f>
        <v>0</v>
      </c>
      <c r="N406" s="79" t="s">
        <v>832</v>
      </c>
      <c r="O406" s="3"/>
      <c r="Z406" s="23">
        <f>IF(AQ406="5",BJ406,0)</f>
        <v>0</v>
      </c>
      <c r="AB406" s="23">
        <f>IF(AQ406="1",BH406,0)</f>
        <v>0</v>
      </c>
      <c r="AC406" s="23">
        <f>IF(AQ406="1",BI406,0)</f>
        <v>0</v>
      </c>
      <c r="AD406" s="23">
        <f>IF(AQ406="7",BH406,0)</f>
        <v>0</v>
      </c>
      <c r="AE406" s="23">
        <f>IF(AQ406="7",BI406,0)</f>
        <v>0</v>
      </c>
      <c r="AF406" s="23">
        <f>IF(AQ406="2",BH406,0)</f>
        <v>0</v>
      </c>
      <c r="AG406" s="23">
        <f>IF(AQ406="2",BI406,0)</f>
        <v>0</v>
      </c>
      <c r="AH406" s="23">
        <f>IF(AQ406="0",BJ406,0)</f>
        <v>0</v>
      </c>
      <c r="AI406" s="17" t="s">
        <v>313</v>
      </c>
      <c r="AJ406" s="13">
        <f>IF(AN406=0,K406,0)</f>
        <v>0</v>
      </c>
      <c r="AK406" s="13">
        <f>IF(AN406=15,K406,0)</f>
        <v>0</v>
      </c>
      <c r="AL406" s="13">
        <f>IF(AN406=21,K406,0)</f>
        <v>0</v>
      </c>
      <c r="AN406" s="23">
        <v>21</v>
      </c>
      <c r="AO406" s="23">
        <f>H406*0</f>
        <v>0</v>
      </c>
      <c r="AP406" s="23">
        <f>H406*(1-0)</f>
        <v>0</v>
      </c>
      <c r="AQ406" s="24" t="s">
        <v>7</v>
      </c>
      <c r="AV406" s="23">
        <f>AW406+AX406</f>
        <v>0</v>
      </c>
      <c r="AW406" s="23">
        <f>G406*AO406</f>
        <v>0</v>
      </c>
      <c r="AX406" s="23">
        <f>G406*AP406</f>
        <v>0</v>
      </c>
      <c r="AY406" s="26" t="s">
        <v>851</v>
      </c>
      <c r="AZ406" s="26" t="s">
        <v>890</v>
      </c>
      <c r="BA406" s="17" t="s">
        <v>902</v>
      </c>
      <c r="BC406" s="23">
        <f>AW406+AX406</f>
        <v>0</v>
      </c>
      <c r="BD406" s="23">
        <f>H406/(100-BE406)*100</f>
        <v>0</v>
      </c>
      <c r="BE406" s="23">
        <v>0</v>
      </c>
      <c r="BF406" s="23">
        <f>M406</f>
        <v>0</v>
      </c>
      <c r="BH406" s="13">
        <f>G406*AO406</f>
        <v>0</v>
      </c>
      <c r="BI406" s="13">
        <f>G406*AP406</f>
        <v>0</v>
      </c>
      <c r="BJ406" s="13">
        <f>G406*H406</f>
        <v>0</v>
      </c>
      <c r="BK406" s="13" t="s">
        <v>909</v>
      </c>
      <c r="BL406" s="23">
        <v>18</v>
      </c>
    </row>
    <row r="407" spans="1:15" ht="12.75">
      <c r="A407" s="3"/>
      <c r="B407" s="80"/>
      <c r="C407" s="80"/>
      <c r="D407" s="81" t="s">
        <v>703</v>
      </c>
      <c r="E407" s="81"/>
      <c r="F407" s="80"/>
      <c r="G407" s="82">
        <v>185.8</v>
      </c>
      <c r="H407" s="80"/>
      <c r="I407" s="80"/>
      <c r="J407" s="80"/>
      <c r="K407" s="80"/>
      <c r="L407" s="80"/>
      <c r="M407" s="80"/>
      <c r="N407" s="20"/>
      <c r="O407" s="3"/>
    </row>
    <row r="408" spans="1:64" ht="12.75">
      <c r="A408" s="32" t="s">
        <v>196</v>
      </c>
      <c r="B408" s="10" t="s">
        <v>313</v>
      </c>
      <c r="C408" s="10" t="s">
        <v>324</v>
      </c>
      <c r="D408" s="113" t="s">
        <v>478</v>
      </c>
      <c r="E408" s="128"/>
      <c r="F408" s="10" t="s">
        <v>802</v>
      </c>
      <c r="G408" s="23">
        <v>70</v>
      </c>
      <c r="H408" s="164"/>
      <c r="I408" s="23">
        <f>G408*AO408</f>
        <v>0</v>
      </c>
      <c r="J408" s="23">
        <f>G408*AP408</f>
        <v>0</v>
      </c>
      <c r="K408" s="23">
        <f>G408*H408</f>
        <v>0</v>
      </c>
      <c r="L408" s="23">
        <v>0.27</v>
      </c>
      <c r="M408" s="23">
        <f>G408*L408</f>
        <v>18.900000000000002</v>
      </c>
      <c r="N408" s="79" t="s">
        <v>832</v>
      </c>
      <c r="O408" s="3"/>
      <c r="Z408" s="23">
        <f>IF(AQ408="5",BJ408,0)</f>
        <v>0</v>
      </c>
      <c r="AB408" s="23">
        <f>IF(AQ408="1",BH408,0)</f>
        <v>0</v>
      </c>
      <c r="AC408" s="23">
        <f>IF(AQ408="1",BI408,0)</f>
        <v>0</v>
      </c>
      <c r="AD408" s="23">
        <f>IF(AQ408="7",BH408,0)</f>
        <v>0</v>
      </c>
      <c r="AE408" s="23">
        <f>IF(AQ408="7",BI408,0)</f>
        <v>0</v>
      </c>
      <c r="AF408" s="23">
        <f>IF(AQ408="2",BH408,0)</f>
        <v>0</v>
      </c>
      <c r="AG408" s="23">
        <f>IF(AQ408="2",BI408,0)</f>
        <v>0</v>
      </c>
      <c r="AH408" s="23">
        <f>IF(AQ408="0",BJ408,0)</f>
        <v>0</v>
      </c>
      <c r="AI408" s="17" t="s">
        <v>313</v>
      </c>
      <c r="AJ408" s="13">
        <f>IF(AN408=0,K408,0)</f>
        <v>0</v>
      </c>
      <c r="AK408" s="13">
        <f>IF(AN408=15,K408,0)</f>
        <v>0</v>
      </c>
      <c r="AL408" s="13">
        <f>IF(AN408=21,K408,0)</f>
        <v>0</v>
      </c>
      <c r="AN408" s="23">
        <v>21</v>
      </c>
      <c r="AO408" s="23">
        <f>H408*0</f>
        <v>0</v>
      </c>
      <c r="AP408" s="23">
        <f>H408*(1-0)</f>
        <v>0</v>
      </c>
      <c r="AQ408" s="24" t="s">
        <v>7</v>
      </c>
      <c r="AV408" s="23">
        <f>AW408+AX408</f>
        <v>0</v>
      </c>
      <c r="AW408" s="23">
        <f>G408*AO408</f>
        <v>0</v>
      </c>
      <c r="AX408" s="23">
        <f>G408*AP408</f>
        <v>0</v>
      </c>
      <c r="AY408" s="26" t="s">
        <v>851</v>
      </c>
      <c r="AZ408" s="26" t="s">
        <v>890</v>
      </c>
      <c r="BA408" s="17" t="s">
        <v>902</v>
      </c>
      <c r="BC408" s="23">
        <f>AW408+AX408</f>
        <v>0</v>
      </c>
      <c r="BD408" s="23">
        <f>H408/(100-BE408)*100</f>
        <v>0</v>
      </c>
      <c r="BE408" s="23">
        <v>0</v>
      </c>
      <c r="BF408" s="23">
        <f>M408</f>
        <v>18.900000000000002</v>
      </c>
      <c r="BH408" s="13">
        <f>G408*AO408</f>
        <v>0</v>
      </c>
      <c r="BI408" s="13">
        <f>G408*AP408</f>
        <v>0</v>
      </c>
      <c r="BJ408" s="13">
        <f>G408*H408</f>
        <v>0</v>
      </c>
      <c r="BK408" s="13" t="s">
        <v>909</v>
      </c>
      <c r="BL408" s="23">
        <v>18</v>
      </c>
    </row>
    <row r="409" spans="1:15" ht="12.75">
      <c r="A409" s="3"/>
      <c r="B409" s="80"/>
      <c r="C409" s="80"/>
      <c r="D409" s="81" t="s">
        <v>704</v>
      </c>
      <c r="E409" s="81"/>
      <c r="F409" s="80"/>
      <c r="G409" s="82">
        <v>70</v>
      </c>
      <c r="H409" s="80"/>
      <c r="I409" s="80"/>
      <c r="J409" s="80"/>
      <c r="K409" s="80"/>
      <c r="L409" s="80"/>
      <c r="M409" s="80"/>
      <c r="N409" s="20"/>
      <c r="O409" s="3"/>
    </row>
    <row r="410" spans="1:47" ht="12.75">
      <c r="A410" s="73"/>
      <c r="B410" s="74" t="s">
        <v>313</v>
      </c>
      <c r="C410" s="74" t="s">
        <v>97</v>
      </c>
      <c r="D410" s="126" t="s">
        <v>524</v>
      </c>
      <c r="E410" s="127"/>
      <c r="F410" s="75" t="s">
        <v>6</v>
      </c>
      <c r="G410" s="75" t="s">
        <v>6</v>
      </c>
      <c r="H410" s="75"/>
      <c r="I410" s="76">
        <f>SUM(I411:I430)</f>
        <v>0</v>
      </c>
      <c r="J410" s="76">
        <f>SUM(J411:J430)</f>
        <v>0</v>
      </c>
      <c r="K410" s="76">
        <f>SUM(K411:K430)</f>
        <v>0</v>
      </c>
      <c r="L410" s="77"/>
      <c r="M410" s="76">
        <f>SUM(M411:M430)</f>
        <v>26.126959999999997</v>
      </c>
      <c r="N410" s="78"/>
      <c r="O410" s="3"/>
      <c r="AI410" s="17" t="s">
        <v>313</v>
      </c>
      <c r="AS410" s="28">
        <f>SUM(AJ411:AJ430)</f>
        <v>0</v>
      </c>
      <c r="AT410" s="28">
        <f>SUM(AK411:AK430)</f>
        <v>0</v>
      </c>
      <c r="AU410" s="28">
        <f>SUM(AL411:AL430)</f>
        <v>0</v>
      </c>
    </row>
    <row r="411" spans="1:64" ht="12.75">
      <c r="A411" s="32" t="s">
        <v>197</v>
      </c>
      <c r="B411" s="10" t="s">
        <v>313</v>
      </c>
      <c r="C411" s="10" t="s">
        <v>344</v>
      </c>
      <c r="D411" s="113" t="s">
        <v>525</v>
      </c>
      <c r="E411" s="128"/>
      <c r="F411" s="10" t="s">
        <v>802</v>
      </c>
      <c r="G411" s="23">
        <v>54</v>
      </c>
      <c r="H411" s="164"/>
      <c r="I411" s="23">
        <f>G411*AO411</f>
        <v>0</v>
      </c>
      <c r="J411" s="23">
        <f>G411*AP411</f>
        <v>0</v>
      </c>
      <c r="K411" s="23">
        <f>G411*H411</f>
        <v>0</v>
      </c>
      <c r="L411" s="23">
        <v>0.14424</v>
      </c>
      <c r="M411" s="23">
        <f>G411*L411</f>
        <v>7.78896</v>
      </c>
      <c r="N411" s="79" t="s">
        <v>832</v>
      </c>
      <c r="O411" s="3"/>
      <c r="Z411" s="23">
        <f>IF(AQ411="5",BJ411,0)</f>
        <v>0</v>
      </c>
      <c r="AB411" s="23">
        <f>IF(AQ411="1",BH411,0)</f>
        <v>0</v>
      </c>
      <c r="AC411" s="23">
        <f>IF(AQ411="1",BI411,0)</f>
        <v>0</v>
      </c>
      <c r="AD411" s="23">
        <f>IF(AQ411="7",BH411,0)</f>
        <v>0</v>
      </c>
      <c r="AE411" s="23">
        <f>IF(AQ411="7",BI411,0)</f>
        <v>0</v>
      </c>
      <c r="AF411" s="23">
        <f>IF(AQ411="2",BH411,0)</f>
        <v>0</v>
      </c>
      <c r="AG411" s="23">
        <f>IF(AQ411="2",BI411,0)</f>
        <v>0</v>
      </c>
      <c r="AH411" s="23">
        <f>IF(AQ411="0",BJ411,0)</f>
        <v>0</v>
      </c>
      <c r="AI411" s="17" t="s">
        <v>313</v>
      </c>
      <c r="AJ411" s="13">
        <f>IF(AN411=0,K411,0)</f>
        <v>0</v>
      </c>
      <c r="AK411" s="13">
        <f>IF(AN411=15,K411,0)</f>
        <v>0</v>
      </c>
      <c r="AL411" s="13">
        <f>IF(AN411=21,K411,0)</f>
        <v>0</v>
      </c>
      <c r="AN411" s="23">
        <v>21</v>
      </c>
      <c r="AO411" s="23">
        <f>H411*0.56736301369863</f>
        <v>0</v>
      </c>
      <c r="AP411" s="23">
        <f>H411*(1-0.56736301369863)</f>
        <v>0</v>
      </c>
      <c r="AQ411" s="24" t="s">
        <v>7</v>
      </c>
      <c r="AV411" s="23">
        <f>AW411+AX411</f>
        <v>0</v>
      </c>
      <c r="AW411" s="23">
        <f>G411*AO411</f>
        <v>0</v>
      </c>
      <c r="AX411" s="23">
        <f>G411*AP411</f>
        <v>0</v>
      </c>
      <c r="AY411" s="26" t="s">
        <v>854</v>
      </c>
      <c r="AZ411" s="26" t="s">
        <v>891</v>
      </c>
      <c r="BA411" s="17" t="s">
        <v>902</v>
      </c>
      <c r="BC411" s="23">
        <f>AW411+AX411</f>
        <v>0</v>
      </c>
      <c r="BD411" s="23">
        <f>H411/(100-BE411)*100</f>
        <v>0</v>
      </c>
      <c r="BE411" s="23">
        <v>0</v>
      </c>
      <c r="BF411" s="23">
        <f>M411</f>
        <v>7.78896</v>
      </c>
      <c r="BH411" s="13">
        <f>G411*AO411</f>
        <v>0</v>
      </c>
      <c r="BI411" s="13">
        <f>G411*AP411</f>
        <v>0</v>
      </c>
      <c r="BJ411" s="13">
        <f>G411*H411</f>
        <v>0</v>
      </c>
      <c r="BK411" s="13" t="s">
        <v>909</v>
      </c>
      <c r="BL411" s="23">
        <v>91</v>
      </c>
    </row>
    <row r="412" spans="1:15" ht="12.75">
      <c r="A412" s="3"/>
      <c r="B412" s="80"/>
      <c r="C412" s="80"/>
      <c r="D412" s="81" t="s">
        <v>705</v>
      </c>
      <c r="E412" s="81" t="s">
        <v>779</v>
      </c>
      <c r="F412" s="80"/>
      <c r="G412" s="82">
        <v>34</v>
      </c>
      <c r="H412" s="80"/>
      <c r="I412" s="80"/>
      <c r="J412" s="80"/>
      <c r="K412" s="80"/>
      <c r="L412" s="80"/>
      <c r="M412" s="80"/>
      <c r="N412" s="20"/>
      <c r="O412" s="3"/>
    </row>
    <row r="413" spans="1:15" ht="12.75">
      <c r="A413" s="3"/>
      <c r="B413" s="80"/>
      <c r="C413" s="80"/>
      <c r="D413" s="81" t="s">
        <v>706</v>
      </c>
      <c r="E413" s="81" t="s">
        <v>786</v>
      </c>
      <c r="F413" s="80"/>
      <c r="G413" s="82">
        <v>14</v>
      </c>
      <c r="H413" s="80"/>
      <c r="I413" s="80"/>
      <c r="J413" s="80"/>
      <c r="K413" s="80"/>
      <c r="L413" s="80"/>
      <c r="M413" s="80"/>
      <c r="N413" s="20"/>
      <c r="O413" s="3"/>
    </row>
    <row r="414" spans="1:15" ht="12.75">
      <c r="A414" s="3"/>
      <c r="B414" s="80"/>
      <c r="C414" s="80"/>
      <c r="D414" s="81" t="s">
        <v>9</v>
      </c>
      <c r="E414" s="81" t="s">
        <v>780</v>
      </c>
      <c r="F414" s="80"/>
      <c r="G414" s="82">
        <v>3</v>
      </c>
      <c r="H414" s="80"/>
      <c r="I414" s="80"/>
      <c r="J414" s="80"/>
      <c r="K414" s="80"/>
      <c r="L414" s="80"/>
      <c r="M414" s="80"/>
      <c r="N414" s="20"/>
      <c r="O414" s="3"/>
    </row>
    <row r="415" spans="1:15" ht="12.75">
      <c r="A415" s="3"/>
      <c r="B415" s="80"/>
      <c r="C415" s="80"/>
      <c r="D415" s="81" t="s">
        <v>9</v>
      </c>
      <c r="E415" s="81" t="s">
        <v>781</v>
      </c>
      <c r="F415" s="80"/>
      <c r="G415" s="82">
        <v>3</v>
      </c>
      <c r="H415" s="80"/>
      <c r="I415" s="80"/>
      <c r="J415" s="80"/>
      <c r="K415" s="80"/>
      <c r="L415" s="80"/>
      <c r="M415" s="80"/>
      <c r="N415" s="20"/>
      <c r="O415" s="3"/>
    </row>
    <row r="416" spans="1:64" ht="12.75">
      <c r="A416" s="32" t="s">
        <v>198</v>
      </c>
      <c r="B416" s="10" t="s">
        <v>313</v>
      </c>
      <c r="C416" s="10" t="s">
        <v>409</v>
      </c>
      <c r="D416" s="113" t="s">
        <v>627</v>
      </c>
      <c r="E416" s="130"/>
      <c r="F416" s="10" t="s">
        <v>804</v>
      </c>
      <c r="G416" s="23">
        <v>14</v>
      </c>
      <c r="H416" s="164"/>
      <c r="I416" s="23">
        <f>G416*AO416</f>
        <v>0</v>
      </c>
      <c r="J416" s="23">
        <f>G416*AP416</f>
        <v>0</v>
      </c>
      <c r="K416" s="23">
        <f>G416*H416</f>
        <v>0</v>
      </c>
      <c r="L416" s="23">
        <v>0</v>
      </c>
      <c r="M416" s="23">
        <f>G416*L416</f>
        <v>0</v>
      </c>
      <c r="N416" s="79" t="s">
        <v>832</v>
      </c>
      <c r="O416" s="3"/>
      <c r="Z416" s="23">
        <f>IF(AQ416="5",BJ416,0)</f>
        <v>0</v>
      </c>
      <c r="AB416" s="23">
        <f>IF(AQ416="1",BH416,0)</f>
        <v>0</v>
      </c>
      <c r="AC416" s="23">
        <f>IF(AQ416="1",BI416,0)</f>
        <v>0</v>
      </c>
      <c r="AD416" s="23">
        <f>IF(AQ416="7",BH416,0)</f>
        <v>0</v>
      </c>
      <c r="AE416" s="23">
        <f>IF(AQ416="7",BI416,0)</f>
        <v>0</v>
      </c>
      <c r="AF416" s="23">
        <f>IF(AQ416="2",BH416,0)</f>
        <v>0</v>
      </c>
      <c r="AG416" s="23">
        <f>IF(AQ416="2",BI416,0)</f>
        <v>0</v>
      </c>
      <c r="AH416" s="23">
        <f>IF(AQ416="0",BJ416,0)</f>
        <v>0</v>
      </c>
      <c r="AI416" s="17" t="s">
        <v>313</v>
      </c>
      <c r="AJ416" s="14">
        <f>IF(AN416=0,K416,0)</f>
        <v>0</v>
      </c>
      <c r="AK416" s="14">
        <f>IF(AN416=15,K416,0)</f>
        <v>0</v>
      </c>
      <c r="AL416" s="14">
        <f>IF(AN416=21,K416,0)</f>
        <v>0</v>
      </c>
      <c r="AN416" s="23">
        <v>21</v>
      </c>
      <c r="AO416" s="23">
        <f>H416*1</f>
        <v>0</v>
      </c>
      <c r="AP416" s="23">
        <f>H416*(1-1)</f>
        <v>0</v>
      </c>
      <c r="AQ416" s="25" t="s">
        <v>7</v>
      </c>
      <c r="AV416" s="23">
        <f>AW416+AX416</f>
        <v>0</v>
      </c>
      <c r="AW416" s="23">
        <f>G416*AO416</f>
        <v>0</v>
      </c>
      <c r="AX416" s="23">
        <f>G416*AP416</f>
        <v>0</v>
      </c>
      <c r="AY416" s="26" t="s">
        <v>854</v>
      </c>
      <c r="AZ416" s="26" t="s">
        <v>891</v>
      </c>
      <c r="BA416" s="17" t="s">
        <v>902</v>
      </c>
      <c r="BC416" s="23">
        <f>AW416+AX416</f>
        <v>0</v>
      </c>
      <c r="BD416" s="23">
        <f>H416/(100-BE416)*100</f>
        <v>0</v>
      </c>
      <c r="BE416" s="23">
        <v>0</v>
      </c>
      <c r="BF416" s="23">
        <f>M416</f>
        <v>0</v>
      </c>
      <c r="BH416" s="14">
        <f>G416*AO416</f>
        <v>0</v>
      </c>
      <c r="BI416" s="14">
        <f>G416*AP416</f>
        <v>0</v>
      </c>
      <c r="BJ416" s="14">
        <f>G416*H416</f>
        <v>0</v>
      </c>
      <c r="BK416" s="14" t="s">
        <v>910</v>
      </c>
      <c r="BL416" s="23">
        <v>91</v>
      </c>
    </row>
    <row r="417" spans="1:15" ht="12.75">
      <c r="A417" s="3"/>
      <c r="B417" s="80"/>
      <c r="C417" s="80"/>
      <c r="D417" s="81" t="s">
        <v>20</v>
      </c>
      <c r="E417" s="81" t="s">
        <v>786</v>
      </c>
      <c r="F417" s="80"/>
      <c r="G417" s="82">
        <v>14</v>
      </c>
      <c r="H417" s="80"/>
      <c r="I417" s="80"/>
      <c r="J417" s="80"/>
      <c r="K417" s="80"/>
      <c r="L417" s="80"/>
      <c r="M417" s="80"/>
      <c r="N417" s="20"/>
      <c r="O417" s="3"/>
    </row>
    <row r="418" spans="1:64" ht="12.75">
      <c r="A418" s="32" t="s">
        <v>199</v>
      </c>
      <c r="B418" s="10" t="s">
        <v>313</v>
      </c>
      <c r="C418" s="10" t="s">
        <v>345</v>
      </c>
      <c r="D418" s="113" t="s">
        <v>527</v>
      </c>
      <c r="E418" s="130"/>
      <c r="F418" s="10" t="s">
        <v>804</v>
      </c>
      <c r="G418" s="23">
        <v>54</v>
      </c>
      <c r="H418" s="164"/>
      <c r="I418" s="23">
        <f>G418*AO418</f>
        <v>0</v>
      </c>
      <c r="J418" s="23">
        <f>G418*AP418</f>
        <v>0</v>
      </c>
      <c r="K418" s="23">
        <f>G418*H418</f>
        <v>0</v>
      </c>
      <c r="L418" s="23">
        <v>0</v>
      </c>
      <c r="M418" s="23">
        <f>G418*L418</f>
        <v>0</v>
      </c>
      <c r="N418" s="79" t="s">
        <v>832</v>
      </c>
      <c r="O418" s="3"/>
      <c r="Z418" s="23">
        <f>IF(AQ418="5",BJ418,0)</f>
        <v>0</v>
      </c>
      <c r="AB418" s="23">
        <f>IF(AQ418="1",BH418,0)</f>
        <v>0</v>
      </c>
      <c r="AC418" s="23">
        <f>IF(AQ418="1",BI418,0)</f>
        <v>0</v>
      </c>
      <c r="AD418" s="23">
        <f>IF(AQ418="7",BH418,0)</f>
        <v>0</v>
      </c>
      <c r="AE418" s="23">
        <f>IF(AQ418="7",BI418,0)</f>
        <v>0</v>
      </c>
      <c r="AF418" s="23">
        <f>IF(AQ418="2",BH418,0)</f>
        <v>0</v>
      </c>
      <c r="AG418" s="23">
        <f>IF(AQ418="2",BI418,0)</f>
        <v>0</v>
      </c>
      <c r="AH418" s="23">
        <f>IF(AQ418="0",BJ418,0)</f>
        <v>0</v>
      </c>
      <c r="AI418" s="17" t="s">
        <v>313</v>
      </c>
      <c r="AJ418" s="14">
        <f>IF(AN418=0,K418,0)</f>
        <v>0</v>
      </c>
      <c r="AK418" s="14">
        <f>IF(AN418=15,K418,0)</f>
        <v>0</v>
      </c>
      <c r="AL418" s="14">
        <f>IF(AN418=21,K418,0)</f>
        <v>0</v>
      </c>
      <c r="AN418" s="23">
        <v>21</v>
      </c>
      <c r="AO418" s="23">
        <f>H418*1</f>
        <v>0</v>
      </c>
      <c r="AP418" s="23">
        <f>H418*(1-1)</f>
        <v>0</v>
      </c>
      <c r="AQ418" s="25" t="s">
        <v>7</v>
      </c>
      <c r="AV418" s="23">
        <f>AW418+AX418</f>
        <v>0</v>
      </c>
      <c r="AW418" s="23">
        <f>G418*AO418</f>
        <v>0</v>
      </c>
      <c r="AX418" s="23">
        <f>G418*AP418</f>
        <v>0</v>
      </c>
      <c r="AY418" s="26" t="s">
        <v>854</v>
      </c>
      <c r="AZ418" s="26" t="s">
        <v>891</v>
      </c>
      <c r="BA418" s="17" t="s">
        <v>902</v>
      </c>
      <c r="BC418" s="23">
        <f>AW418+AX418</f>
        <v>0</v>
      </c>
      <c r="BD418" s="23">
        <f>H418/(100-BE418)*100</f>
        <v>0</v>
      </c>
      <c r="BE418" s="23">
        <v>0</v>
      </c>
      <c r="BF418" s="23">
        <f>M418</f>
        <v>0</v>
      </c>
      <c r="BH418" s="14">
        <f>G418*AO418</f>
        <v>0</v>
      </c>
      <c r="BI418" s="14">
        <f>G418*AP418</f>
        <v>0</v>
      </c>
      <c r="BJ418" s="14">
        <f>G418*H418</f>
        <v>0</v>
      </c>
      <c r="BK418" s="14" t="s">
        <v>910</v>
      </c>
      <c r="BL418" s="23">
        <v>91</v>
      </c>
    </row>
    <row r="419" spans="1:15" ht="12.75">
      <c r="A419" s="3"/>
      <c r="B419" s="80"/>
      <c r="C419" s="80"/>
      <c r="D419" s="81" t="s">
        <v>60</v>
      </c>
      <c r="E419" s="81" t="s">
        <v>779</v>
      </c>
      <c r="F419" s="80"/>
      <c r="G419" s="82">
        <v>54</v>
      </c>
      <c r="H419" s="80"/>
      <c r="I419" s="80"/>
      <c r="J419" s="80"/>
      <c r="K419" s="80"/>
      <c r="L419" s="80"/>
      <c r="M419" s="80"/>
      <c r="N419" s="20"/>
      <c r="O419" s="3"/>
    </row>
    <row r="420" spans="1:64" ht="12.75">
      <c r="A420" s="32" t="s">
        <v>200</v>
      </c>
      <c r="B420" s="10" t="s">
        <v>313</v>
      </c>
      <c r="C420" s="10" t="s">
        <v>346</v>
      </c>
      <c r="D420" s="113" t="s">
        <v>528</v>
      </c>
      <c r="E420" s="130"/>
      <c r="F420" s="10" t="s">
        <v>804</v>
      </c>
      <c r="G420" s="23">
        <v>3</v>
      </c>
      <c r="H420" s="164"/>
      <c r="I420" s="23">
        <f>G420*AO420</f>
        <v>0</v>
      </c>
      <c r="J420" s="23">
        <f>G420*AP420</f>
        <v>0</v>
      </c>
      <c r="K420" s="23">
        <f>G420*H420</f>
        <v>0</v>
      </c>
      <c r="L420" s="23">
        <v>0</v>
      </c>
      <c r="M420" s="23">
        <f>G420*L420</f>
        <v>0</v>
      </c>
      <c r="N420" s="79" t="s">
        <v>832</v>
      </c>
      <c r="O420" s="3"/>
      <c r="Z420" s="23">
        <f>IF(AQ420="5",BJ420,0)</f>
        <v>0</v>
      </c>
      <c r="AB420" s="23">
        <f>IF(AQ420="1",BH420,0)</f>
        <v>0</v>
      </c>
      <c r="AC420" s="23">
        <f>IF(AQ420="1",BI420,0)</f>
        <v>0</v>
      </c>
      <c r="AD420" s="23">
        <f>IF(AQ420="7",BH420,0)</f>
        <v>0</v>
      </c>
      <c r="AE420" s="23">
        <f>IF(AQ420="7",BI420,0)</f>
        <v>0</v>
      </c>
      <c r="AF420" s="23">
        <f>IF(AQ420="2",BH420,0)</f>
        <v>0</v>
      </c>
      <c r="AG420" s="23">
        <f>IF(AQ420="2",BI420,0)</f>
        <v>0</v>
      </c>
      <c r="AH420" s="23">
        <f>IF(AQ420="0",BJ420,0)</f>
        <v>0</v>
      </c>
      <c r="AI420" s="17" t="s">
        <v>313</v>
      </c>
      <c r="AJ420" s="14">
        <f>IF(AN420=0,K420,0)</f>
        <v>0</v>
      </c>
      <c r="AK420" s="14">
        <f>IF(AN420=15,K420,0)</f>
        <v>0</v>
      </c>
      <c r="AL420" s="14">
        <f>IF(AN420=21,K420,0)</f>
        <v>0</v>
      </c>
      <c r="AN420" s="23">
        <v>21</v>
      </c>
      <c r="AO420" s="23">
        <f>H420*1</f>
        <v>0</v>
      </c>
      <c r="AP420" s="23">
        <f>H420*(1-1)</f>
        <v>0</v>
      </c>
      <c r="AQ420" s="25" t="s">
        <v>7</v>
      </c>
      <c r="AV420" s="23">
        <f>AW420+AX420</f>
        <v>0</v>
      </c>
      <c r="AW420" s="23">
        <f>G420*AO420</f>
        <v>0</v>
      </c>
      <c r="AX420" s="23">
        <f>G420*AP420</f>
        <v>0</v>
      </c>
      <c r="AY420" s="26" t="s">
        <v>854</v>
      </c>
      <c r="AZ420" s="26" t="s">
        <v>891</v>
      </c>
      <c r="BA420" s="17" t="s">
        <v>902</v>
      </c>
      <c r="BC420" s="23">
        <f>AW420+AX420</f>
        <v>0</v>
      </c>
      <c r="BD420" s="23">
        <f>H420/(100-BE420)*100</f>
        <v>0</v>
      </c>
      <c r="BE420" s="23">
        <v>0</v>
      </c>
      <c r="BF420" s="23">
        <f>M420</f>
        <v>0</v>
      </c>
      <c r="BH420" s="14">
        <f>G420*AO420</f>
        <v>0</v>
      </c>
      <c r="BI420" s="14">
        <f>G420*AP420</f>
        <v>0</v>
      </c>
      <c r="BJ420" s="14">
        <f>G420*H420</f>
        <v>0</v>
      </c>
      <c r="BK420" s="14" t="s">
        <v>910</v>
      </c>
      <c r="BL420" s="23">
        <v>91</v>
      </c>
    </row>
    <row r="421" spans="1:15" ht="12.75">
      <c r="A421" s="3"/>
      <c r="B421" s="80"/>
      <c r="C421" s="80"/>
      <c r="D421" s="81" t="s">
        <v>9</v>
      </c>
      <c r="E421" s="81" t="s">
        <v>781</v>
      </c>
      <c r="F421" s="80"/>
      <c r="G421" s="82">
        <v>3</v>
      </c>
      <c r="H421" s="80"/>
      <c r="I421" s="80"/>
      <c r="J421" s="80"/>
      <c r="K421" s="80"/>
      <c r="L421" s="80"/>
      <c r="M421" s="80"/>
      <c r="N421" s="20"/>
      <c r="O421" s="3"/>
    </row>
    <row r="422" spans="1:64" ht="12.75">
      <c r="A422" s="32" t="s">
        <v>201</v>
      </c>
      <c r="B422" s="10" t="s">
        <v>313</v>
      </c>
      <c r="C422" s="10" t="s">
        <v>347</v>
      </c>
      <c r="D422" s="113" t="s">
        <v>529</v>
      </c>
      <c r="E422" s="130"/>
      <c r="F422" s="10" t="s">
        <v>804</v>
      </c>
      <c r="G422" s="23">
        <v>3</v>
      </c>
      <c r="H422" s="164"/>
      <c r="I422" s="23">
        <f>G422*AO422</f>
        <v>0</v>
      </c>
      <c r="J422" s="23">
        <f>G422*AP422</f>
        <v>0</v>
      </c>
      <c r="K422" s="23">
        <f>G422*H422</f>
        <v>0</v>
      </c>
      <c r="L422" s="23">
        <v>0</v>
      </c>
      <c r="M422" s="23">
        <f>G422*L422</f>
        <v>0</v>
      </c>
      <c r="N422" s="79" t="s">
        <v>832</v>
      </c>
      <c r="O422" s="3"/>
      <c r="Z422" s="23">
        <f>IF(AQ422="5",BJ422,0)</f>
        <v>0</v>
      </c>
      <c r="AB422" s="23">
        <f>IF(AQ422="1",BH422,0)</f>
        <v>0</v>
      </c>
      <c r="AC422" s="23">
        <f>IF(AQ422="1",BI422,0)</f>
        <v>0</v>
      </c>
      <c r="AD422" s="23">
        <f>IF(AQ422="7",BH422,0)</f>
        <v>0</v>
      </c>
      <c r="AE422" s="23">
        <f>IF(AQ422="7",BI422,0)</f>
        <v>0</v>
      </c>
      <c r="AF422" s="23">
        <f>IF(AQ422="2",BH422,0)</f>
        <v>0</v>
      </c>
      <c r="AG422" s="23">
        <f>IF(AQ422="2",BI422,0)</f>
        <v>0</v>
      </c>
      <c r="AH422" s="23">
        <f>IF(AQ422="0",BJ422,0)</f>
        <v>0</v>
      </c>
      <c r="AI422" s="17" t="s">
        <v>313</v>
      </c>
      <c r="AJ422" s="14">
        <f>IF(AN422=0,K422,0)</f>
        <v>0</v>
      </c>
      <c r="AK422" s="14">
        <f>IF(AN422=15,K422,0)</f>
        <v>0</v>
      </c>
      <c r="AL422" s="14">
        <f>IF(AN422=21,K422,0)</f>
        <v>0</v>
      </c>
      <c r="AN422" s="23">
        <v>21</v>
      </c>
      <c r="AO422" s="23">
        <f>H422*1</f>
        <v>0</v>
      </c>
      <c r="AP422" s="23">
        <f>H422*(1-1)</f>
        <v>0</v>
      </c>
      <c r="AQ422" s="25" t="s">
        <v>7</v>
      </c>
      <c r="AV422" s="23">
        <f>AW422+AX422</f>
        <v>0</v>
      </c>
      <c r="AW422" s="23">
        <f>G422*AO422</f>
        <v>0</v>
      </c>
      <c r="AX422" s="23">
        <f>G422*AP422</f>
        <v>0</v>
      </c>
      <c r="AY422" s="26" t="s">
        <v>854</v>
      </c>
      <c r="AZ422" s="26" t="s">
        <v>891</v>
      </c>
      <c r="BA422" s="17" t="s">
        <v>902</v>
      </c>
      <c r="BC422" s="23">
        <f>AW422+AX422</f>
        <v>0</v>
      </c>
      <c r="BD422" s="23">
        <f>H422/(100-BE422)*100</f>
        <v>0</v>
      </c>
      <c r="BE422" s="23">
        <v>0</v>
      </c>
      <c r="BF422" s="23">
        <f>M422</f>
        <v>0</v>
      </c>
      <c r="BH422" s="14">
        <f>G422*AO422</f>
        <v>0</v>
      </c>
      <c r="BI422" s="14">
        <f>G422*AP422</f>
        <v>0</v>
      </c>
      <c r="BJ422" s="14">
        <f>G422*H422</f>
        <v>0</v>
      </c>
      <c r="BK422" s="14" t="s">
        <v>910</v>
      </c>
      <c r="BL422" s="23">
        <v>91</v>
      </c>
    </row>
    <row r="423" spans="1:15" ht="12.75">
      <c r="A423" s="3"/>
      <c r="B423" s="80"/>
      <c r="C423" s="80"/>
      <c r="D423" s="81" t="s">
        <v>9</v>
      </c>
      <c r="E423" s="81" t="s">
        <v>780</v>
      </c>
      <c r="F423" s="80"/>
      <c r="G423" s="82">
        <v>3</v>
      </c>
      <c r="H423" s="80"/>
      <c r="I423" s="80"/>
      <c r="J423" s="80"/>
      <c r="K423" s="80"/>
      <c r="L423" s="80"/>
      <c r="M423" s="80"/>
      <c r="N423" s="20"/>
      <c r="O423" s="3"/>
    </row>
    <row r="424" spans="1:64" ht="12.75">
      <c r="A424" s="32" t="s">
        <v>202</v>
      </c>
      <c r="B424" s="10" t="s">
        <v>313</v>
      </c>
      <c r="C424" s="10" t="s">
        <v>435</v>
      </c>
      <c r="D424" s="113" t="s">
        <v>707</v>
      </c>
      <c r="E424" s="128"/>
      <c r="F424" s="10" t="s">
        <v>802</v>
      </c>
      <c r="G424" s="23">
        <v>30</v>
      </c>
      <c r="H424" s="164"/>
      <c r="I424" s="23">
        <f>G424*AO424</f>
        <v>0</v>
      </c>
      <c r="J424" s="23">
        <f>G424*AP424</f>
        <v>0</v>
      </c>
      <c r="K424" s="23">
        <f>G424*H424</f>
        <v>0</v>
      </c>
      <c r="L424" s="23">
        <v>0.325</v>
      </c>
      <c r="M424" s="23">
        <f>G424*L424</f>
        <v>9.75</v>
      </c>
      <c r="N424" s="79" t="s">
        <v>832</v>
      </c>
      <c r="O424" s="3"/>
      <c r="Z424" s="23">
        <f>IF(AQ424="5",BJ424,0)</f>
        <v>0</v>
      </c>
      <c r="AB424" s="23">
        <f>IF(AQ424="1",BH424,0)</f>
        <v>0</v>
      </c>
      <c r="AC424" s="23">
        <f>IF(AQ424="1",BI424,0)</f>
        <v>0</v>
      </c>
      <c r="AD424" s="23">
        <f>IF(AQ424="7",BH424,0)</f>
        <v>0</v>
      </c>
      <c r="AE424" s="23">
        <f>IF(AQ424="7",BI424,0)</f>
        <v>0</v>
      </c>
      <c r="AF424" s="23">
        <f>IF(AQ424="2",BH424,0)</f>
        <v>0</v>
      </c>
      <c r="AG424" s="23">
        <f>IF(AQ424="2",BI424,0)</f>
        <v>0</v>
      </c>
      <c r="AH424" s="23">
        <f>IF(AQ424="0",BJ424,0)</f>
        <v>0</v>
      </c>
      <c r="AI424" s="17" t="s">
        <v>313</v>
      </c>
      <c r="AJ424" s="13">
        <f>IF(AN424=0,K424,0)</f>
        <v>0</v>
      </c>
      <c r="AK424" s="13">
        <f>IF(AN424=15,K424,0)</f>
        <v>0</v>
      </c>
      <c r="AL424" s="13">
        <f>IF(AN424=21,K424,0)</f>
        <v>0</v>
      </c>
      <c r="AN424" s="23">
        <v>21</v>
      </c>
      <c r="AO424" s="23">
        <f>H424*0.544953326108861</f>
        <v>0</v>
      </c>
      <c r="AP424" s="23">
        <f>H424*(1-0.544953326108861)</f>
        <v>0</v>
      </c>
      <c r="AQ424" s="24" t="s">
        <v>7</v>
      </c>
      <c r="AV424" s="23">
        <f>AW424+AX424</f>
        <v>0</v>
      </c>
      <c r="AW424" s="23">
        <f>G424*AO424</f>
        <v>0</v>
      </c>
      <c r="AX424" s="23">
        <f>G424*AP424</f>
        <v>0</v>
      </c>
      <c r="AY424" s="26" t="s">
        <v>854</v>
      </c>
      <c r="AZ424" s="26" t="s">
        <v>891</v>
      </c>
      <c r="BA424" s="17" t="s">
        <v>902</v>
      </c>
      <c r="BC424" s="23">
        <f>AW424+AX424</f>
        <v>0</v>
      </c>
      <c r="BD424" s="23">
        <f>H424/(100-BE424)*100</f>
        <v>0</v>
      </c>
      <c r="BE424" s="23">
        <v>0</v>
      </c>
      <c r="BF424" s="23">
        <f>M424</f>
        <v>9.75</v>
      </c>
      <c r="BH424" s="13">
        <f>G424*AO424</f>
        <v>0</v>
      </c>
      <c r="BI424" s="13">
        <f>G424*AP424</f>
        <v>0</v>
      </c>
      <c r="BJ424" s="13">
        <f>G424*H424</f>
        <v>0</v>
      </c>
      <c r="BK424" s="13" t="s">
        <v>909</v>
      </c>
      <c r="BL424" s="23">
        <v>91</v>
      </c>
    </row>
    <row r="425" spans="1:15" ht="12.75">
      <c r="A425" s="3"/>
      <c r="B425" s="80"/>
      <c r="C425" s="80"/>
      <c r="D425" s="81" t="s">
        <v>708</v>
      </c>
      <c r="E425" s="81"/>
      <c r="F425" s="80"/>
      <c r="G425" s="82">
        <v>30</v>
      </c>
      <c r="H425" s="80"/>
      <c r="I425" s="80"/>
      <c r="J425" s="80"/>
      <c r="K425" s="80"/>
      <c r="L425" s="80"/>
      <c r="M425" s="80"/>
      <c r="N425" s="20"/>
      <c r="O425" s="3"/>
    </row>
    <row r="426" spans="1:64" ht="12.75">
      <c r="A426" s="32" t="s">
        <v>203</v>
      </c>
      <c r="B426" s="10" t="s">
        <v>313</v>
      </c>
      <c r="C426" s="10" t="s">
        <v>436</v>
      </c>
      <c r="D426" s="113" t="s">
        <v>709</v>
      </c>
      <c r="E426" s="130"/>
      <c r="F426" s="10" t="s">
        <v>804</v>
      </c>
      <c r="G426" s="23">
        <v>26</v>
      </c>
      <c r="H426" s="164"/>
      <c r="I426" s="23">
        <f>G426*AO426</f>
        <v>0</v>
      </c>
      <c r="J426" s="23">
        <f>G426*AP426</f>
        <v>0</v>
      </c>
      <c r="K426" s="23">
        <f>G426*H426</f>
        <v>0</v>
      </c>
      <c r="L426" s="23">
        <v>0.3</v>
      </c>
      <c r="M426" s="23">
        <f>G426*L426</f>
        <v>7.8</v>
      </c>
      <c r="N426" s="79" t="s">
        <v>832</v>
      </c>
      <c r="O426" s="3"/>
      <c r="Z426" s="23">
        <f>IF(AQ426="5",BJ426,0)</f>
        <v>0</v>
      </c>
      <c r="AB426" s="23">
        <f>IF(AQ426="1",BH426,0)</f>
        <v>0</v>
      </c>
      <c r="AC426" s="23">
        <f>IF(AQ426="1",BI426,0)</f>
        <v>0</v>
      </c>
      <c r="AD426" s="23">
        <f>IF(AQ426="7",BH426,0)</f>
        <v>0</v>
      </c>
      <c r="AE426" s="23">
        <f>IF(AQ426="7",BI426,0)</f>
        <v>0</v>
      </c>
      <c r="AF426" s="23">
        <f>IF(AQ426="2",BH426,0)</f>
        <v>0</v>
      </c>
      <c r="AG426" s="23">
        <f>IF(AQ426="2",BI426,0)</f>
        <v>0</v>
      </c>
      <c r="AH426" s="23">
        <f>IF(AQ426="0",BJ426,0)</f>
        <v>0</v>
      </c>
      <c r="AI426" s="17" t="s">
        <v>313</v>
      </c>
      <c r="AJ426" s="14">
        <f>IF(AN426=0,K426,0)</f>
        <v>0</v>
      </c>
      <c r="AK426" s="14">
        <f>IF(AN426=15,K426,0)</f>
        <v>0</v>
      </c>
      <c r="AL426" s="14">
        <f>IF(AN426=21,K426,0)</f>
        <v>0</v>
      </c>
      <c r="AN426" s="23">
        <v>21</v>
      </c>
      <c r="AO426" s="23">
        <f>H426*1</f>
        <v>0</v>
      </c>
      <c r="AP426" s="23">
        <f>H426*(1-1)</f>
        <v>0</v>
      </c>
      <c r="AQ426" s="25" t="s">
        <v>7</v>
      </c>
      <c r="AV426" s="23">
        <f>AW426+AX426</f>
        <v>0</v>
      </c>
      <c r="AW426" s="23">
        <f>G426*AO426</f>
        <v>0</v>
      </c>
      <c r="AX426" s="23">
        <f>G426*AP426</f>
        <v>0</v>
      </c>
      <c r="AY426" s="26" t="s">
        <v>854</v>
      </c>
      <c r="AZ426" s="26" t="s">
        <v>891</v>
      </c>
      <c r="BA426" s="17" t="s">
        <v>902</v>
      </c>
      <c r="BC426" s="23">
        <f>AW426+AX426</f>
        <v>0</v>
      </c>
      <c r="BD426" s="23">
        <f>H426/(100-BE426)*100</f>
        <v>0</v>
      </c>
      <c r="BE426" s="23">
        <v>0</v>
      </c>
      <c r="BF426" s="23">
        <f>M426</f>
        <v>7.8</v>
      </c>
      <c r="BH426" s="14">
        <f>G426*AO426</f>
        <v>0</v>
      </c>
      <c r="BI426" s="14">
        <f>G426*AP426</f>
        <v>0</v>
      </c>
      <c r="BJ426" s="14">
        <f>G426*H426</f>
        <v>0</v>
      </c>
      <c r="BK426" s="14" t="s">
        <v>910</v>
      </c>
      <c r="BL426" s="23">
        <v>91</v>
      </c>
    </row>
    <row r="427" spans="1:15" ht="12.75">
      <c r="A427" s="3"/>
      <c r="B427" s="80"/>
      <c r="C427" s="80"/>
      <c r="D427" s="81" t="s">
        <v>710</v>
      </c>
      <c r="E427" s="81"/>
      <c r="F427" s="80"/>
      <c r="G427" s="82">
        <v>26</v>
      </c>
      <c r="H427" s="80"/>
      <c r="I427" s="80"/>
      <c r="J427" s="80"/>
      <c r="K427" s="80"/>
      <c r="L427" s="80"/>
      <c r="M427" s="80"/>
      <c r="N427" s="20"/>
      <c r="O427" s="3"/>
    </row>
    <row r="428" spans="1:64" ht="12.75">
      <c r="A428" s="32" t="s">
        <v>204</v>
      </c>
      <c r="B428" s="10" t="s">
        <v>313</v>
      </c>
      <c r="C428" s="10" t="s">
        <v>437</v>
      </c>
      <c r="D428" s="113" t="s">
        <v>711</v>
      </c>
      <c r="E428" s="130"/>
      <c r="F428" s="10" t="s">
        <v>804</v>
      </c>
      <c r="G428" s="23">
        <v>2</v>
      </c>
      <c r="H428" s="164"/>
      <c r="I428" s="23">
        <f>G428*AO428</f>
        <v>0</v>
      </c>
      <c r="J428" s="23">
        <f>G428*AP428</f>
        <v>0</v>
      </c>
      <c r="K428" s="23">
        <f>G428*H428</f>
        <v>0</v>
      </c>
      <c r="L428" s="23">
        <v>0.197</v>
      </c>
      <c r="M428" s="23">
        <f>G428*L428</f>
        <v>0.394</v>
      </c>
      <c r="N428" s="79" t="s">
        <v>832</v>
      </c>
      <c r="O428" s="3"/>
      <c r="Z428" s="23">
        <f>IF(AQ428="5",BJ428,0)</f>
        <v>0</v>
      </c>
      <c r="AB428" s="23">
        <f>IF(AQ428="1",BH428,0)</f>
        <v>0</v>
      </c>
      <c r="AC428" s="23">
        <f>IF(AQ428="1",BI428,0)</f>
        <v>0</v>
      </c>
      <c r="AD428" s="23">
        <f>IF(AQ428="7",BH428,0)</f>
        <v>0</v>
      </c>
      <c r="AE428" s="23">
        <f>IF(AQ428="7",BI428,0)</f>
        <v>0</v>
      </c>
      <c r="AF428" s="23">
        <f>IF(AQ428="2",BH428,0)</f>
        <v>0</v>
      </c>
      <c r="AG428" s="23">
        <f>IF(AQ428="2",BI428,0)</f>
        <v>0</v>
      </c>
      <c r="AH428" s="23">
        <f>IF(AQ428="0",BJ428,0)</f>
        <v>0</v>
      </c>
      <c r="AI428" s="17" t="s">
        <v>313</v>
      </c>
      <c r="AJ428" s="14">
        <f>IF(AN428=0,K428,0)</f>
        <v>0</v>
      </c>
      <c r="AK428" s="14">
        <f>IF(AN428=15,K428,0)</f>
        <v>0</v>
      </c>
      <c r="AL428" s="14">
        <f>IF(AN428=21,K428,0)</f>
        <v>0</v>
      </c>
      <c r="AN428" s="23">
        <v>21</v>
      </c>
      <c r="AO428" s="23">
        <f>H428*1</f>
        <v>0</v>
      </c>
      <c r="AP428" s="23">
        <f>H428*(1-1)</f>
        <v>0</v>
      </c>
      <c r="AQ428" s="25" t="s">
        <v>7</v>
      </c>
      <c r="AV428" s="23">
        <f>AW428+AX428</f>
        <v>0</v>
      </c>
      <c r="AW428" s="23">
        <f>G428*AO428</f>
        <v>0</v>
      </c>
      <c r="AX428" s="23">
        <f>G428*AP428</f>
        <v>0</v>
      </c>
      <c r="AY428" s="26" t="s">
        <v>854</v>
      </c>
      <c r="AZ428" s="26" t="s">
        <v>891</v>
      </c>
      <c r="BA428" s="17" t="s">
        <v>902</v>
      </c>
      <c r="BC428" s="23">
        <f>AW428+AX428</f>
        <v>0</v>
      </c>
      <c r="BD428" s="23">
        <f>H428/(100-BE428)*100</f>
        <v>0</v>
      </c>
      <c r="BE428" s="23">
        <v>0</v>
      </c>
      <c r="BF428" s="23">
        <f>M428</f>
        <v>0.394</v>
      </c>
      <c r="BH428" s="14">
        <f>G428*AO428</f>
        <v>0</v>
      </c>
      <c r="BI428" s="14">
        <f>G428*AP428</f>
        <v>0</v>
      </c>
      <c r="BJ428" s="14">
        <f>G428*H428</f>
        <v>0</v>
      </c>
      <c r="BK428" s="14" t="s">
        <v>910</v>
      </c>
      <c r="BL428" s="23">
        <v>91</v>
      </c>
    </row>
    <row r="429" spans="1:64" ht="12.75">
      <c r="A429" s="32" t="s">
        <v>205</v>
      </c>
      <c r="B429" s="10" t="s">
        <v>313</v>
      </c>
      <c r="C429" s="10" t="s">
        <v>438</v>
      </c>
      <c r="D429" s="113" t="s">
        <v>712</v>
      </c>
      <c r="E429" s="130"/>
      <c r="F429" s="10" t="s">
        <v>804</v>
      </c>
      <c r="G429" s="23">
        <v>2</v>
      </c>
      <c r="H429" s="164"/>
      <c r="I429" s="23">
        <f>G429*AO429</f>
        <v>0</v>
      </c>
      <c r="J429" s="23">
        <f>G429*AP429</f>
        <v>0</v>
      </c>
      <c r="K429" s="23">
        <f>G429*H429</f>
        <v>0</v>
      </c>
      <c r="L429" s="23">
        <v>0.197</v>
      </c>
      <c r="M429" s="23">
        <f>G429*L429</f>
        <v>0.394</v>
      </c>
      <c r="N429" s="79" t="s">
        <v>832</v>
      </c>
      <c r="O429" s="3"/>
      <c r="Z429" s="23">
        <f>IF(AQ429="5",BJ429,0)</f>
        <v>0</v>
      </c>
      <c r="AB429" s="23">
        <f>IF(AQ429="1",BH429,0)</f>
        <v>0</v>
      </c>
      <c r="AC429" s="23">
        <f>IF(AQ429="1",BI429,0)</f>
        <v>0</v>
      </c>
      <c r="AD429" s="23">
        <f>IF(AQ429="7",BH429,0)</f>
        <v>0</v>
      </c>
      <c r="AE429" s="23">
        <f>IF(AQ429="7",BI429,0)</f>
        <v>0</v>
      </c>
      <c r="AF429" s="23">
        <f>IF(AQ429="2",BH429,0)</f>
        <v>0</v>
      </c>
      <c r="AG429" s="23">
        <f>IF(AQ429="2",BI429,0)</f>
        <v>0</v>
      </c>
      <c r="AH429" s="23">
        <f>IF(AQ429="0",BJ429,0)</f>
        <v>0</v>
      </c>
      <c r="AI429" s="17" t="s">
        <v>313</v>
      </c>
      <c r="AJ429" s="14">
        <f>IF(AN429=0,K429,0)</f>
        <v>0</v>
      </c>
      <c r="AK429" s="14">
        <f>IF(AN429=15,K429,0)</f>
        <v>0</v>
      </c>
      <c r="AL429" s="14">
        <f>IF(AN429=21,K429,0)</f>
        <v>0</v>
      </c>
      <c r="AN429" s="23">
        <v>21</v>
      </c>
      <c r="AO429" s="23">
        <f>H429*1</f>
        <v>0</v>
      </c>
      <c r="AP429" s="23">
        <f>H429*(1-1)</f>
        <v>0</v>
      </c>
      <c r="AQ429" s="25" t="s">
        <v>7</v>
      </c>
      <c r="AV429" s="23">
        <f>AW429+AX429</f>
        <v>0</v>
      </c>
      <c r="AW429" s="23">
        <f>G429*AO429</f>
        <v>0</v>
      </c>
      <c r="AX429" s="23">
        <f>G429*AP429</f>
        <v>0</v>
      </c>
      <c r="AY429" s="26" t="s">
        <v>854</v>
      </c>
      <c r="AZ429" s="26" t="s">
        <v>891</v>
      </c>
      <c r="BA429" s="17" t="s">
        <v>902</v>
      </c>
      <c r="BC429" s="23">
        <f>AW429+AX429</f>
        <v>0</v>
      </c>
      <c r="BD429" s="23">
        <f>H429/(100-BE429)*100</f>
        <v>0</v>
      </c>
      <c r="BE429" s="23">
        <v>0</v>
      </c>
      <c r="BF429" s="23">
        <f>M429</f>
        <v>0.394</v>
      </c>
      <c r="BH429" s="14">
        <f>G429*AO429</f>
        <v>0</v>
      </c>
      <c r="BI429" s="14">
        <f>G429*AP429</f>
        <v>0</v>
      </c>
      <c r="BJ429" s="14">
        <f>G429*H429</f>
        <v>0</v>
      </c>
      <c r="BK429" s="14" t="s">
        <v>910</v>
      </c>
      <c r="BL429" s="23">
        <v>91</v>
      </c>
    </row>
    <row r="430" spans="1:64" ht="12.75">
      <c r="A430" s="32" t="s">
        <v>206</v>
      </c>
      <c r="B430" s="10" t="s">
        <v>313</v>
      </c>
      <c r="C430" s="10" t="s">
        <v>348</v>
      </c>
      <c r="D430" s="113" t="s">
        <v>530</v>
      </c>
      <c r="E430" s="128"/>
      <c r="F430" s="10" t="s">
        <v>802</v>
      </c>
      <c r="G430" s="23">
        <v>70</v>
      </c>
      <c r="H430" s="164"/>
      <c r="I430" s="23">
        <f>G430*AO430</f>
        <v>0</v>
      </c>
      <c r="J430" s="23">
        <f>G430*AP430</f>
        <v>0</v>
      </c>
      <c r="K430" s="23">
        <f>G430*H430</f>
        <v>0</v>
      </c>
      <c r="L430" s="23">
        <v>0</v>
      </c>
      <c r="M430" s="23">
        <f>G430*L430</f>
        <v>0</v>
      </c>
      <c r="N430" s="79" t="s">
        <v>832</v>
      </c>
      <c r="O430" s="3"/>
      <c r="Z430" s="23">
        <f>IF(AQ430="5",BJ430,0)</f>
        <v>0</v>
      </c>
      <c r="AB430" s="23">
        <f>IF(AQ430="1",BH430,0)</f>
        <v>0</v>
      </c>
      <c r="AC430" s="23">
        <f>IF(AQ430="1",BI430,0)</f>
        <v>0</v>
      </c>
      <c r="AD430" s="23">
        <f>IF(AQ430="7",BH430,0)</f>
        <v>0</v>
      </c>
      <c r="AE430" s="23">
        <f>IF(AQ430="7",BI430,0)</f>
        <v>0</v>
      </c>
      <c r="AF430" s="23">
        <f>IF(AQ430="2",BH430,0)</f>
        <v>0</v>
      </c>
      <c r="AG430" s="23">
        <f>IF(AQ430="2",BI430,0)</f>
        <v>0</v>
      </c>
      <c r="AH430" s="23">
        <f>IF(AQ430="0",BJ430,0)</f>
        <v>0</v>
      </c>
      <c r="AI430" s="17" t="s">
        <v>313</v>
      </c>
      <c r="AJ430" s="13">
        <f>IF(AN430=0,K430,0)</f>
        <v>0</v>
      </c>
      <c r="AK430" s="13">
        <f>IF(AN430=15,K430,0)</f>
        <v>0</v>
      </c>
      <c r="AL430" s="13">
        <f>IF(AN430=21,K430,0)</f>
        <v>0</v>
      </c>
      <c r="AN430" s="23">
        <v>21</v>
      </c>
      <c r="AO430" s="23">
        <f>H430*0.593303571428571</f>
        <v>0</v>
      </c>
      <c r="AP430" s="23">
        <f>H430*(1-0.593303571428571)</f>
        <v>0</v>
      </c>
      <c r="AQ430" s="24" t="s">
        <v>7</v>
      </c>
      <c r="AV430" s="23">
        <f>AW430+AX430</f>
        <v>0</v>
      </c>
      <c r="AW430" s="23">
        <f>G430*AO430</f>
        <v>0</v>
      </c>
      <c r="AX430" s="23">
        <f>G430*AP430</f>
        <v>0</v>
      </c>
      <c r="AY430" s="26" t="s">
        <v>854</v>
      </c>
      <c r="AZ430" s="26" t="s">
        <v>891</v>
      </c>
      <c r="BA430" s="17" t="s">
        <v>902</v>
      </c>
      <c r="BC430" s="23">
        <f>AW430+AX430</f>
        <v>0</v>
      </c>
      <c r="BD430" s="23">
        <f>H430/(100-BE430)*100</f>
        <v>0</v>
      </c>
      <c r="BE430" s="23">
        <v>0</v>
      </c>
      <c r="BF430" s="23">
        <f>M430</f>
        <v>0</v>
      </c>
      <c r="BH430" s="13">
        <f>G430*AO430</f>
        <v>0</v>
      </c>
      <c r="BI430" s="13">
        <f>G430*AP430</f>
        <v>0</v>
      </c>
      <c r="BJ430" s="13">
        <f>G430*H430</f>
        <v>0</v>
      </c>
      <c r="BK430" s="13" t="s">
        <v>909</v>
      </c>
      <c r="BL430" s="23">
        <v>91</v>
      </c>
    </row>
    <row r="431" spans="1:47" ht="12.75">
      <c r="A431" s="73"/>
      <c r="B431" s="74" t="s">
        <v>313</v>
      </c>
      <c r="C431" s="74" t="s">
        <v>99</v>
      </c>
      <c r="D431" s="126" t="s">
        <v>548</v>
      </c>
      <c r="E431" s="127"/>
      <c r="F431" s="75" t="s">
        <v>6</v>
      </c>
      <c r="G431" s="75" t="s">
        <v>6</v>
      </c>
      <c r="H431" s="75"/>
      <c r="I431" s="76">
        <f>SUM(I432:I432)</f>
        <v>0</v>
      </c>
      <c r="J431" s="76">
        <f>SUM(J432:J432)</f>
        <v>0</v>
      </c>
      <c r="K431" s="76">
        <f>SUM(K432:K432)</f>
        <v>0</v>
      </c>
      <c r="L431" s="77"/>
      <c r="M431" s="76">
        <f>SUM(M432:M432)</f>
        <v>0.02</v>
      </c>
      <c r="N431" s="78"/>
      <c r="O431" s="3"/>
      <c r="AI431" s="17" t="s">
        <v>313</v>
      </c>
      <c r="AS431" s="28">
        <f>SUM(AJ432:AJ432)</f>
        <v>0</v>
      </c>
      <c r="AT431" s="28">
        <f>SUM(AK432:AK432)</f>
        <v>0</v>
      </c>
      <c r="AU431" s="28">
        <f>SUM(AL432:AL432)</f>
        <v>0</v>
      </c>
    </row>
    <row r="432" spans="1:64" ht="12.75">
      <c r="A432" s="32" t="s">
        <v>207</v>
      </c>
      <c r="B432" s="10" t="s">
        <v>313</v>
      </c>
      <c r="C432" s="10" t="s">
        <v>439</v>
      </c>
      <c r="D432" s="113" t="s">
        <v>713</v>
      </c>
      <c r="E432" s="128"/>
      <c r="F432" s="10" t="s">
        <v>809</v>
      </c>
      <c r="G432" s="23">
        <v>20</v>
      </c>
      <c r="H432" s="164"/>
      <c r="I432" s="23">
        <f>G432*AO432</f>
        <v>0</v>
      </c>
      <c r="J432" s="23">
        <f>G432*AP432</f>
        <v>0</v>
      </c>
      <c r="K432" s="23">
        <f>G432*H432</f>
        <v>0</v>
      </c>
      <c r="L432" s="23">
        <v>0.001</v>
      </c>
      <c r="M432" s="23">
        <f>G432*L432</f>
        <v>0.02</v>
      </c>
      <c r="N432" s="79" t="s">
        <v>832</v>
      </c>
      <c r="O432" s="3"/>
      <c r="Z432" s="23">
        <f>IF(AQ432="5",BJ432,0)</f>
        <v>0</v>
      </c>
      <c r="AB432" s="23">
        <f>IF(AQ432="1",BH432,0)</f>
        <v>0</v>
      </c>
      <c r="AC432" s="23">
        <f>IF(AQ432="1",BI432,0)</f>
        <v>0</v>
      </c>
      <c r="AD432" s="23">
        <f>IF(AQ432="7",BH432,0)</f>
        <v>0</v>
      </c>
      <c r="AE432" s="23">
        <f>IF(AQ432="7",BI432,0)</f>
        <v>0</v>
      </c>
      <c r="AF432" s="23">
        <f>IF(AQ432="2",BH432,0)</f>
        <v>0</v>
      </c>
      <c r="AG432" s="23">
        <f>IF(AQ432="2",BI432,0)</f>
        <v>0</v>
      </c>
      <c r="AH432" s="23">
        <f>IF(AQ432="0",BJ432,0)</f>
        <v>0</v>
      </c>
      <c r="AI432" s="17" t="s">
        <v>313</v>
      </c>
      <c r="AJ432" s="13">
        <f>IF(AN432=0,K432,0)</f>
        <v>0</v>
      </c>
      <c r="AK432" s="13">
        <f>IF(AN432=15,K432,0)</f>
        <v>0</v>
      </c>
      <c r="AL432" s="13">
        <f>IF(AN432=21,K432,0)</f>
        <v>0</v>
      </c>
      <c r="AN432" s="23">
        <v>21</v>
      </c>
      <c r="AO432" s="23">
        <f>H432*0.547843942505133</f>
        <v>0</v>
      </c>
      <c r="AP432" s="23">
        <f>H432*(1-0.547843942505133)</f>
        <v>0</v>
      </c>
      <c r="AQ432" s="24" t="s">
        <v>7</v>
      </c>
      <c r="AV432" s="23">
        <f>AW432+AX432</f>
        <v>0</v>
      </c>
      <c r="AW432" s="23">
        <f>G432*AO432</f>
        <v>0</v>
      </c>
      <c r="AX432" s="23">
        <f>G432*AP432</f>
        <v>0</v>
      </c>
      <c r="AY432" s="26" t="s">
        <v>855</v>
      </c>
      <c r="AZ432" s="26" t="s">
        <v>891</v>
      </c>
      <c r="BA432" s="17" t="s">
        <v>902</v>
      </c>
      <c r="BC432" s="23">
        <f>AW432+AX432</f>
        <v>0</v>
      </c>
      <c r="BD432" s="23">
        <f>H432/(100-BE432)*100</f>
        <v>0</v>
      </c>
      <c r="BE432" s="23">
        <v>0</v>
      </c>
      <c r="BF432" s="23">
        <f>M432</f>
        <v>0.02</v>
      </c>
      <c r="BH432" s="13">
        <f>G432*AO432</f>
        <v>0</v>
      </c>
      <c r="BI432" s="13">
        <f>G432*AP432</f>
        <v>0</v>
      </c>
      <c r="BJ432" s="13">
        <f>G432*H432</f>
        <v>0</v>
      </c>
      <c r="BK432" s="13" t="s">
        <v>909</v>
      </c>
      <c r="BL432" s="23">
        <v>93</v>
      </c>
    </row>
    <row r="433" spans="1:15" ht="12.75">
      <c r="A433" s="3"/>
      <c r="B433" s="80"/>
      <c r="C433" s="80"/>
      <c r="D433" s="81" t="s">
        <v>26</v>
      </c>
      <c r="E433" s="81"/>
      <c r="F433" s="80"/>
      <c r="G433" s="82">
        <v>20</v>
      </c>
      <c r="H433" s="80"/>
      <c r="I433" s="80"/>
      <c r="J433" s="80"/>
      <c r="K433" s="80"/>
      <c r="L433" s="80"/>
      <c r="M433" s="80"/>
      <c r="N433" s="20"/>
      <c r="O433" s="3"/>
    </row>
    <row r="434" spans="1:47" ht="12.75">
      <c r="A434" s="73"/>
      <c r="B434" s="74" t="s">
        <v>313</v>
      </c>
      <c r="C434" s="74" t="s">
        <v>62</v>
      </c>
      <c r="D434" s="126" t="s">
        <v>551</v>
      </c>
      <c r="E434" s="127"/>
      <c r="F434" s="75" t="s">
        <v>6</v>
      </c>
      <c r="G434" s="75" t="s">
        <v>6</v>
      </c>
      <c r="H434" s="75"/>
      <c r="I434" s="76">
        <f>SUM(I435:I443)</f>
        <v>0</v>
      </c>
      <c r="J434" s="76">
        <f>SUM(J435:J443)</f>
        <v>0</v>
      </c>
      <c r="K434" s="76">
        <f>SUM(K435:K443)</f>
        <v>0</v>
      </c>
      <c r="L434" s="77"/>
      <c r="M434" s="76">
        <f>SUM(M435:M443)</f>
        <v>184.63075</v>
      </c>
      <c r="N434" s="78"/>
      <c r="O434" s="3"/>
      <c r="AI434" s="17" t="s">
        <v>313</v>
      </c>
      <c r="AS434" s="28">
        <f>SUM(AJ435:AJ443)</f>
        <v>0</v>
      </c>
      <c r="AT434" s="28">
        <f>SUM(AK435:AK443)</f>
        <v>0</v>
      </c>
      <c r="AU434" s="28">
        <f>SUM(AL435:AL443)</f>
        <v>0</v>
      </c>
    </row>
    <row r="435" spans="1:64" ht="12.75">
      <c r="A435" s="32" t="s">
        <v>208</v>
      </c>
      <c r="B435" s="10" t="s">
        <v>313</v>
      </c>
      <c r="C435" s="10" t="s">
        <v>414</v>
      </c>
      <c r="D435" s="113" t="s">
        <v>714</v>
      </c>
      <c r="E435" s="128"/>
      <c r="F435" s="10" t="s">
        <v>801</v>
      </c>
      <c r="G435" s="23">
        <v>25.02</v>
      </c>
      <c r="H435" s="164"/>
      <c r="I435" s="23">
        <f>G435*AO435</f>
        <v>0</v>
      </c>
      <c r="J435" s="23">
        <f>G435*AP435</f>
        <v>0</v>
      </c>
      <c r="K435" s="23">
        <f>G435*H435</f>
        <v>0</v>
      </c>
      <c r="L435" s="23">
        <v>0.55125</v>
      </c>
      <c r="M435" s="23">
        <f>G435*L435</f>
        <v>13.792275</v>
      </c>
      <c r="N435" s="79" t="s">
        <v>832</v>
      </c>
      <c r="O435" s="3"/>
      <c r="Z435" s="23">
        <f>IF(AQ435="5",BJ435,0)</f>
        <v>0</v>
      </c>
      <c r="AB435" s="23">
        <f>IF(AQ435="1",BH435,0)</f>
        <v>0</v>
      </c>
      <c r="AC435" s="23">
        <f>IF(AQ435="1",BI435,0)</f>
        <v>0</v>
      </c>
      <c r="AD435" s="23">
        <f>IF(AQ435="7",BH435,0)</f>
        <v>0</v>
      </c>
      <c r="AE435" s="23">
        <f>IF(AQ435="7",BI435,0)</f>
        <v>0</v>
      </c>
      <c r="AF435" s="23">
        <f>IF(AQ435="2",BH435,0)</f>
        <v>0</v>
      </c>
      <c r="AG435" s="23">
        <f>IF(AQ435="2",BI435,0)</f>
        <v>0</v>
      </c>
      <c r="AH435" s="23">
        <f>IF(AQ435="0",BJ435,0)</f>
        <v>0</v>
      </c>
      <c r="AI435" s="17" t="s">
        <v>313</v>
      </c>
      <c r="AJ435" s="13">
        <f>IF(AN435=0,K435,0)</f>
        <v>0</v>
      </c>
      <c r="AK435" s="13">
        <f>IF(AN435=15,K435,0)</f>
        <v>0</v>
      </c>
      <c r="AL435" s="13">
        <f>IF(AN435=21,K435,0)</f>
        <v>0</v>
      </c>
      <c r="AN435" s="23">
        <v>21</v>
      </c>
      <c r="AO435" s="23">
        <f>H435*0.875519253721967</f>
        <v>0</v>
      </c>
      <c r="AP435" s="23">
        <f>H435*(1-0.875519253721967)</f>
        <v>0</v>
      </c>
      <c r="AQ435" s="24" t="s">
        <v>7</v>
      </c>
      <c r="AV435" s="23">
        <f>AW435+AX435</f>
        <v>0</v>
      </c>
      <c r="AW435" s="23">
        <f>G435*AO435</f>
        <v>0</v>
      </c>
      <c r="AX435" s="23">
        <f>G435*AP435</f>
        <v>0</v>
      </c>
      <c r="AY435" s="26" t="s">
        <v>856</v>
      </c>
      <c r="AZ435" s="26" t="s">
        <v>892</v>
      </c>
      <c r="BA435" s="17" t="s">
        <v>902</v>
      </c>
      <c r="BC435" s="23">
        <f>AW435+AX435</f>
        <v>0</v>
      </c>
      <c r="BD435" s="23">
        <f>H435/(100-BE435)*100</f>
        <v>0</v>
      </c>
      <c r="BE435" s="23">
        <v>0</v>
      </c>
      <c r="BF435" s="23">
        <f>M435</f>
        <v>13.792275</v>
      </c>
      <c r="BH435" s="13">
        <f>G435*AO435</f>
        <v>0</v>
      </c>
      <c r="BI435" s="13">
        <f>G435*AP435</f>
        <v>0</v>
      </c>
      <c r="BJ435" s="13">
        <f>G435*H435</f>
        <v>0</v>
      </c>
      <c r="BK435" s="13" t="s">
        <v>909</v>
      </c>
      <c r="BL435" s="23">
        <v>56</v>
      </c>
    </row>
    <row r="436" spans="1:15" ht="12.75">
      <c r="A436" s="3"/>
      <c r="B436" s="80"/>
      <c r="C436" s="80"/>
      <c r="D436" s="81" t="s">
        <v>715</v>
      </c>
      <c r="E436" s="81" t="s">
        <v>797</v>
      </c>
      <c r="F436" s="80"/>
      <c r="G436" s="82">
        <v>25.02</v>
      </c>
      <c r="H436" s="80"/>
      <c r="I436" s="80"/>
      <c r="J436" s="80"/>
      <c r="K436" s="80"/>
      <c r="L436" s="80"/>
      <c r="M436" s="80"/>
      <c r="N436" s="20"/>
      <c r="O436" s="3"/>
    </row>
    <row r="437" spans="1:64" ht="12.75">
      <c r="A437" s="32" t="s">
        <v>209</v>
      </c>
      <c r="B437" s="10" t="s">
        <v>313</v>
      </c>
      <c r="C437" s="10" t="s">
        <v>368</v>
      </c>
      <c r="D437" s="113" t="s">
        <v>556</v>
      </c>
      <c r="E437" s="128"/>
      <c r="F437" s="10" t="s">
        <v>801</v>
      </c>
      <c r="G437" s="23">
        <v>156.3</v>
      </c>
      <c r="H437" s="164"/>
      <c r="I437" s="23">
        <f>G437*AO437</f>
        <v>0</v>
      </c>
      <c r="J437" s="23">
        <f>G437*AP437</f>
        <v>0</v>
      </c>
      <c r="K437" s="23">
        <f>G437*H437</f>
        <v>0</v>
      </c>
      <c r="L437" s="23">
        <v>0.46305</v>
      </c>
      <c r="M437" s="23">
        <f>G437*L437</f>
        <v>72.37471500000001</v>
      </c>
      <c r="N437" s="79" t="s">
        <v>832</v>
      </c>
      <c r="O437" s="3"/>
      <c r="Z437" s="23">
        <f>IF(AQ437="5",BJ437,0)</f>
        <v>0</v>
      </c>
      <c r="AB437" s="23">
        <f>IF(AQ437="1",BH437,0)</f>
        <v>0</v>
      </c>
      <c r="AC437" s="23">
        <f>IF(AQ437="1",BI437,0)</f>
        <v>0</v>
      </c>
      <c r="AD437" s="23">
        <f>IF(AQ437="7",BH437,0)</f>
        <v>0</v>
      </c>
      <c r="AE437" s="23">
        <f>IF(AQ437="7",BI437,0)</f>
        <v>0</v>
      </c>
      <c r="AF437" s="23">
        <f>IF(AQ437="2",BH437,0)</f>
        <v>0</v>
      </c>
      <c r="AG437" s="23">
        <f>IF(AQ437="2",BI437,0)</f>
        <v>0</v>
      </c>
      <c r="AH437" s="23">
        <f>IF(AQ437="0",BJ437,0)</f>
        <v>0</v>
      </c>
      <c r="AI437" s="17" t="s">
        <v>313</v>
      </c>
      <c r="AJ437" s="13">
        <f>IF(AN437=0,K437,0)</f>
        <v>0</v>
      </c>
      <c r="AK437" s="13">
        <f>IF(AN437=15,K437,0)</f>
        <v>0</v>
      </c>
      <c r="AL437" s="13">
        <f>IF(AN437=21,K437,0)</f>
        <v>0</v>
      </c>
      <c r="AN437" s="23">
        <v>21</v>
      </c>
      <c r="AO437" s="23">
        <f>H437*0.870338983050847</f>
        <v>0</v>
      </c>
      <c r="AP437" s="23">
        <f>H437*(1-0.870338983050847)</f>
        <v>0</v>
      </c>
      <c r="AQ437" s="24" t="s">
        <v>7</v>
      </c>
      <c r="AV437" s="23">
        <f>AW437+AX437</f>
        <v>0</v>
      </c>
      <c r="AW437" s="23">
        <f>G437*AO437</f>
        <v>0</v>
      </c>
      <c r="AX437" s="23">
        <f>G437*AP437</f>
        <v>0</v>
      </c>
      <c r="AY437" s="26" t="s">
        <v>856</v>
      </c>
      <c r="AZ437" s="26" t="s">
        <v>892</v>
      </c>
      <c r="BA437" s="17" t="s">
        <v>902</v>
      </c>
      <c r="BC437" s="23">
        <f>AW437+AX437</f>
        <v>0</v>
      </c>
      <c r="BD437" s="23">
        <f>H437/(100-BE437)*100</f>
        <v>0</v>
      </c>
      <c r="BE437" s="23">
        <v>0</v>
      </c>
      <c r="BF437" s="23">
        <f>M437</f>
        <v>72.37471500000001</v>
      </c>
      <c r="BH437" s="13">
        <f>G437*AO437</f>
        <v>0</v>
      </c>
      <c r="BI437" s="13">
        <f>G437*AP437</f>
        <v>0</v>
      </c>
      <c r="BJ437" s="13">
        <f>G437*H437</f>
        <v>0</v>
      </c>
      <c r="BK437" s="13" t="s">
        <v>909</v>
      </c>
      <c r="BL437" s="23">
        <v>56</v>
      </c>
    </row>
    <row r="438" spans="1:15" ht="12.75">
      <c r="A438" s="3"/>
      <c r="B438" s="80"/>
      <c r="C438" s="80"/>
      <c r="D438" s="81" t="s">
        <v>716</v>
      </c>
      <c r="E438" s="81" t="s">
        <v>777</v>
      </c>
      <c r="F438" s="80"/>
      <c r="G438" s="82">
        <v>156.3</v>
      </c>
      <c r="H438" s="80"/>
      <c r="I438" s="80"/>
      <c r="J438" s="80"/>
      <c r="K438" s="80"/>
      <c r="L438" s="80"/>
      <c r="M438" s="80"/>
      <c r="N438" s="20"/>
      <c r="O438" s="3"/>
    </row>
    <row r="439" spans="1:64" ht="12.75">
      <c r="A439" s="32" t="s">
        <v>210</v>
      </c>
      <c r="B439" s="10" t="s">
        <v>313</v>
      </c>
      <c r="C439" s="10" t="s">
        <v>369</v>
      </c>
      <c r="D439" s="113" t="s">
        <v>558</v>
      </c>
      <c r="E439" s="128"/>
      <c r="F439" s="10" t="s">
        <v>801</v>
      </c>
      <c r="G439" s="23">
        <v>138</v>
      </c>
      <c r="H439" s="164"/>
      <c r="I439" s="23">
        <f>G439*AO439</f>
        <v>0</v>
      </c>
      <c r="J439" s="23">
        <f>G439*AP439</f>
        <v>0</v>
      </c>
      <c r="K439" s="23">
        <f>G439*H439</f>
        <v>0</v>
      </c>
      <c r="L439" s="23">
        <v>0.15826</v>
      </c>
      <c r="M439" s="23">
        <f>G439*L439</f>
        <v>21.83988</v>
      </c>
      <c r="N439" s="79" t="s">
        <v>832</v>
      </c>
      <c r="O439" s="3"/>
      <c r="Z439" s="23">
        <f>IF(AQ439="5",BJ439,0)</f>
        <v>0</v>
      </c>
      <c r="AB439" s="23">
        <f>IF(AQ439="1",BH439,0)</f>
        <v>0</v>
      </c>
      <c r="AC439" s="23">
        <f>IF(AQ439="1",BI439,0)</f>
        <v>0</v>
      </c>
      <c r="AD439" s="23">
        <f>IF(AQ439="7",BH439,0)</f>
        <v>0</v>
      </c>
      <c r="AE439" s="23">
        <f>IF(AQ439="7",BI439,0)</f>
        <v>0</v>
      </c>
      <c r="AF439" s="23">
        <f>IF(AQ439="2",BH439,0)</f>
        <v>0</v>
      </c>
      <c r="AG439" s="23">
        <f>IF(AQ439="2",BI439,0)</f>
        <v>0</v>
      </c>
      <c r="AH439" s="23">
        <f>IF(AQ439="0",BJ439,0)</f>
        <v>0</v>
      </c>
      <c r="AI439" s="17" t="s">
        <v>313</v>
      </c>
      <c r="AJ439" s="13">
        <f>IF(AN439=0,K439,0)</f>
        <v>0</v>
      </c>
      <c r="AK439" s="13">
        <f>IF(AN439=15,K439,0)</f>
        <v>0</v>
      </c>
      <c r="AL439" s="13">
        <f>IF(AN439=21,K439,0)</f>
        <v>0</v>
      </c>
      <c r="AN439" s="23">
        <v>21</v>
      </c>
      <c r="AO439" s="23">
        <f>H439*0.789056603773585</f>
        <v>0</v>
      </c>
      <c r="AP439" s="23">
        <f>H439*(1-0.789056603773585)</f>
        <v>0</v>
      </c>
      <c r="AQ439" s="24" t="s">
        <v>7</v>
      </c>
      <c r="AV439" s="23">
        <f>AW439+AX439</f>
        <v>0</v>
      </c>
      <c r="AW439" s="23">
        <f>G439*AO439</f>
        <v>0</v>
      </c>
      <c r="AX439" s="23">
        <f>G439*AP439</f>
        <v>0</v>
      </c>
      <c r="AY439" s="26" t="s">
        <v>856</v>
      </c>
      <c r="AZ439" s="26" t="s">
        <v>892</v>
      </c>
      <c r="BA439" s="17" t="s">
        <v>902</v>
      </c>
      <c r="BC439" s="23">
        <f>AW439+AX439</f>
        <v>0</v>
      </c>
      <c r="BD439" s="23">
        <f>H439/(100-BE439)*100</f>
        <v>0</v>
      </c>
      <c r="BE439" s="23">
        <v>0</v>
      </c>
      <c r="BF439" s="23">
        <f>M439</f>
        <v>21.83988</v>
      </c>
      <c r="BH439" s="13">
        <f>G439*AO439</f>
        <v>0</v>
      </c>
      <c r="BI439" s="13">
        <f>G439*AP439</f>
        <v>0</v>
      </c>
      <c r="BJ439" s="13">
        <f>G439*H439</f>
        <v>0</v>
      </c>
      <c r="BK439" s="13" t="s">
        <v>909</v>
      </c>
      <c r="BL439" s="23">
        <v>56</v>
      </c>
    </row>
    <row r="440" spans="1:15" ht="12.75">
      <c r="A440" s="3"/>
      <c r="B440" s="80"/>
      <c r="C440" s="80"/>
      <c r="D440" s="81" t="s">
        <v>144</v>
      </c>
      <c r="E440" s="81" t="s">
        <v>777</v>
      </c>
      <c r="F440" s="80"/>
      <c r="G440" s="82">
        <v>138</v>
      </c>
      <c r="H440" s="80"/>
      <c r="I440" s="80"/>
      <c r="J440" s="80"/>
      <c r="K440" s="80"/>
      <c r="L440" s="80"/>
      <c r="M440" s="80"/>
      <c r="N440" s="20"/>
      <c r="O440" s="3"/>
    </row>
    <row r="441" spans="1:64" ht="12.75">
      <c r="A441" s="32" t="s">
        <v>211</v>
      </c>
      <c r="B441" s="10" t="s">
        <v>313</v>
      </c>
      <c r="C441" s="10" t="s">
        <v>370</v>
      </c>
      <c r="D441" s="113" t="s">
        <v>561</v>
      </c>
      <c r="E441" s="128"/>
      <c r="F441" s="10" t="s">
        <v>801</v>
      </c>
      <c r="G441" s="23">
        <v>220</v>
      </c>
      <c r="H441" s="164"/>
      <c r="I441" s="23">
        <f>G441*AO441</f>
        <v>0</v>
      </c>
      <c r="J441" s="23">
        <f>G441*AP441</f>
        <v>0</v>
      </c>
      <c r="K441" s="23">
        <f>G441*H441</f>
        <v>0</v>
      </c>
      <c r="L441" s="23">
        <v>0.211</v>
      </c>
      <c r="M441" s="23">
        <f>G441*L441</f>
        <v>46.42</v>
      </c>
      <c r="N441" s="79" t="s">
        <v>832</v>
      </c>
      <c r="O441" s="3"/>
      <c r="Z441" s="23">
        <f>IF(AQ441="5",BJ441,0)</f>
        <v>0</v>
      </c>
      <c r="AB441" s="23">
        <f>IF(AQ441="1",BH441,0)</f>
        <v>0</v>
      </c>
      <c r="AC441" s="23">
        <f>IF(AQ441="1",BI441,0)</f>
        <v>0</v>
      </c>
      <c r="AD441" s="23">
        <f>IF(AQ441="7",BH441,0)</f>
        <v>0</v>
      </c>
      <c r="AE441" s="23">
        <f>IF(AQ441="7",BI441,0)</f>
        <v>0</v>
      </c>
      <c r="AF441" s="23">
        <f>IF(AQ441="2",BH441,0)</f>
        <v>0</v>
      </c>
      <c r="AG441" s="23">
        <f>IF(AQ441="2",BI441,0)</f>
        <v>0</v>
      </c>
      <c r="AH441" s="23">
        <f>IF(AQ441="0",BJ441,0)</f>
        <v>0</v>
      </c>
      <c r="AI441" s="17" t="s">
        <v>313</v>
      </c>
      <c r="AJ441" s="13">
        <f>IF(AN441=0,K441,0)</f>
        <v>0</v>
      </c>
      <c r="AK441" s="13">
        <f>IF(AN441=15,K441,0)</f>
        <v>0</v>
      </c>
      <c r="AL441" s="13">
        <f>IF(AN441=21,K441,0)</f>
        <v>0</v>
      </c>
      <c r="AN441" s="23">
        <v>21</v>
      </c>
      <c r="AO441" s="23">
        <f>H441*0.815601867223969</f>
        <v>0</v>
      </c>
      <c r="AP441" s="23">
        <f>H441*(1-0.815601867223969)</f>
        <v>0</v>
      </c>
      <c r="AQ441" s="24" t="s">
        <v>7</v>
      </c>
      <c r="AV441" s="23">
        <f>AW441+AX441</f>
        <v>0</v>
      </c>
      <c r="AW441" s="23">
        <f>G441*AO441</f>
        <v>0</v>
      </c>
      <c r="AX441" s="23">
        <f>G441*AP441</f>
        <v>0</v>
      </c>
      <c r="AY441" s="26" t="s">
        <v>856</v>
      </c>
      <c r="AZ441" s="26" t="s">
        <v>892</v>
      </c>
      <c r="BA441" s="17" t="s">
        <v>902</v>
      </c>
      <c r="BC441" s="23">
        <f>AW441+AX441</f>
        <v>0</v>
      </c>
      <c r="BD441" s="23">
        <f>H441/(100-BE441)*100</f>
        <v>0</v>
      </c>
      <c r="BE441" s="23">
        <v>0</v>
      </c>
      <c r="BF441" s="23">
        <f>M441</f>
        <v>46.42</v>
      </c>
      <c r="BH441" s="13">
        <f>G441*AO441</f>
        <v>0</v>
      </c>
      <c r="BI441" s="13">
        <f>G441*AP441</f>
        <v>0</v>
      </c>
      <c r="BJ441" s="13">
        <f>G441*H441</f>
        <v>0</v>
      </c>
      <c r="BK441" s="13" t="s">
        <v>909</v>
      </c>
      <c r="BL441" s="23">
        <v>56</v>
      </c>
    </row>
    <row r="442" spans="1:15" ht="12.75">
      <c r="A442" s="3"/>
      <c r="B442" s="80"/>
      <c r="C442" s="80"/>
      <c r="D442" s="81" t="s">
        <v>717</v>
      </c>
      <c r="E442" s="81" t="s">
        <v>798</v>
      </c>
      <c r="F442" s="80"/>
      <c r="G442" s="82">
        <v>220</v>
      </c>
      <c r="H442" s="80"/>
      <c r="I442" s="80"/>
      <c r="J442" s="80"/>
      <c r="K442" s="80"/>
      <c r="L442" s="80"/>
      <c r="M442" s="80"/>
      <c r="N442" s="20"/>
      <c r="O442" s="3"/>
    </row>
    <row r="443" spans="1:64" ht="12.75">
      <c r="A443" s="32" t="s">
        <v>212</v>
      </c>
      <c r="B443" s="10" t="s">
        <v>313</v>
      </c>
      <c r="C443" s="10" t="s">
        <v>367</v>
      </c>
      <c r="D443" s="113" t="s">
        <v>555</v>
      </c>
      <c r="E443" s="128"/>
      <c r="F443" s="10" t="s">
        <v>801</v>
      </c>
      <c r="G443" s="23">
        <v>82</v>
      </c>
      <c r="H443" s="164"/>
      <c r="I443" s="23">
        <f>G443*AO443</f>
        <v>0</v>
      </c>
      <c r="J443" s="23">
        <f>G443*AP443</f>
        <v>0</v>
      </c>
      <c r="K443" s="23">
        <f>G443*H443</f>
        <v>0</v>
      </c>
      <c r="L443" s="23">
        <v>0.36834</v>
      </c>
      <c r="M443" s="23">
        <f>G443*L443</f>
        <v>30.20388</v>
      </c>
      <c r="N443" s="79" t="s">
        <v>833</v>
      </c>
      <c r="O443" s="3"/>
      <c r="Z443" s="23">
        <f>IF(AQ443="5",BJ443,0)</f>
        <v>0</v>
      </c>
      <c r="AB443" s="23">
        <f>IF(AQ443="1",BH443,0)</f>
        <v>0</v>
      </c>
      <c r="AC443" s="23">
        <f>IF(AQ443="1",BI443,0)</f>
        <v>0</v>
      </c>
      <c r="AD443" s="23">
        <f>IF(AQ443="7",BH443,0)</f>
        <v>0</v>
      </c>
      <c r="AE443" s="23">
        <f>IF(AQ443="7",BI443,0)</f>
        <v>0</v>
      </c>
      <c r="AF443" s="23">
        <f>IF(AQ443="2",BH443,0)</f>
        <v>0</v>
      </c>
      <c r="AG443" s="23">
        <f>IF(AQ443="2",BI443,0)</f>
        <v>0</v>
      </c>
      <c r="AH443" s="23">
        <f>IF(AQ443="0",BJ443,0)</f>
        <v>0</v>
      </c>
      <c r="AI443" s="17" t="s">
        <v>313</v>
      </c>
      <c r="AJ443" s="13">
        <f>IF(AN443=0,K443,0)</f>
        <v>0</v>
      </c>
      <c r="AK443" s="13">
        <f>IF(AN443=15,K443,0)</f>
        <v>0</v>
      </c>
      <c r="AL443" s="13">
        <f>IF(AN443=21,K443,0)</f>
        <v>0</v>
      </c>
      <c r="AN443" s="23">
        <v>21</v>
      </c>
      <c r="AO443" s="23">
        <f>H443*0.826497496043532</f>
        <v>0</v>
      </c>
      <c r="AP443" s="23">
        <f>H443*(1-0.826497496043532)</f>
        <v>0</v>
      </c>
      <c r="AQ443" s="24" t="s">
        <v>7</v>
      </c>
      <c r="AV443" s="23">
        <f>AW443+AX443</f>
        <v>0</v>
      </c>
      <c r="AW443" s="23">
        <f>G443*AO443</f>
        <v>0</v>
      </c>
      <c r="AX443" s="23">
        <f>G443*AP443</f>
        <v>0</v>
      </c>
      <c r="AY443" s="26" t="s">
        <v>856</v>
      </c>
      <c r="AZ443" s="26" t="s">
        <v>892</v>
      </c>
      <c r="BA443" s="17" t="s">
        <v>902</v>
      </c>
      <c r="BC443" s="23">
        <f>AW443+AX443</f>
        <v>0</v>
      </c>
      <c r="BD443" s="23">
        <f>H443/(100-BE443)*100</f>
        <v>0</v>
      </c>
      <c r="BE443" s="23">
        <v>0</v>
      </c>
      <c r="BF443" s="23">
        <f>M443</f>
        <v>30.20388</v>
      </c>
      <c r="BH443" s="13">
        <f>G443*AO443</f>
        <v>0</v>
      </c>
      <c r="BI443" s="13">
        <f>G443*AP443</f>
        <v>0</v>
      </c>
      <c r="BJ443" s="13">
        <f>G443*H443</f>
        <v>0</v>
      </c>
      <c r="BK443" s="13" t="s">
        <v>909</v>
      </c>
      <c r="BL443" s="23">
        <v>56</v>
      </c>
    </row>
    <row r="444" spans="1:15" ht="12.75">
      <c r="A444" s="3"/>
      <c r="B444" s="80"/>
      <c r="C444" s="80"/>
      <c r="D444" s="81" t="s">
        <v>88</v>
      </c>
      <c r="E444" s="81" t="s">
        <v>776</v>
      </c>
      <c r="F444" s="80"/>
      <c r="G444" s="82">
        <v>82</v>
      </c>
      <c r="H444" s="80"/>
      <c r="I444" s="80"/>
      <c r="J444" s="80"/>
      <c r="K444" s="80"/>
      <c r="L444" s="80"/>
      <c r="M444" s="80"/>
      <c r="N444" s="20"/>
      <c r="O444" s="3"/>
    </row>
    <row r="445" spans="1:47" ht="12.75">
      <c r="A445" s="73"/>
      <c r="B445" s="74" t="s">
        <v>313</v>
      </c>
      <c r="C445" s="74" t="s">
        <v>63</v>
      </c>
      <c r="D445" s="126" t="s">
        <v>564</v>
      </c>
      <c r="E445" s="127"/>
      <c r="F445" s="75" t="s">
        <v>6</v>
      </c>
      <c r="G445" s="75" t="s">
        <v>6</v>
      </c>
      <c r="H445" s="75"/>
      <c r="I445" s="76">
        <f>SUM(I446:I452)</f>
        <v>0</v>
      </c>
      <c r="J445" s="76">
        <f>SUM(J446:J452)</f>
        <v>0</v>
      </c>
      <c r="K445" s="76">
        <f>SUM(K446:K452)</f>
        <v>0</v>
      </c>
      <c r="L445" s="77"/>
      <c r="M445" s="76">
        <f>SUM(M446:M452)</f>
        <v>47.0096</v>
      </c>
      <c r="N445" s="78"/>
      <c r="O445" s="3"/>
      <c r="AI445" s="17" t="s">
        <v>313</v>
      </c>
      <c r="AS445" s="28">
        <f>SUM(AJ446:AJ452)</f>
        <v>0</v>
      </c>
      <c r="AT445" s="28">
        <f>SUM(AK446:AK452)</f>
        <v>0</v>
      </c>
      <c r="AU445" s="28">
        <f>SUM(AL446:AL452)</f>
        <v>0</v>
      </c>
    </row>
    <row r="446" spans="1:64" ht="12.75">
      <c r="A446" s="32" t="s">
        <v>213</v>
      </c>
      <c r="B446" s="10" t="s">
        <v>313</v>
      </c>
      <c r="C446" s="10" t="s">
        <v>372</v>
      </c>
      <c r="D446" s="113" t="s">
        <v>565</v>
      </c>
      <c r="E446" s="128"/>
      <c r="F446" s="10" t="s">
        <v>801</v>
      </c>
      <c r="G446" s="23">
        <v>220</v>
      </c>
      <c r="H446" s="164"/>
      <c r="I446" s="23">
        <f>G446*AO446</f>
        <v>0</v>
      </c>
      <c r="J446" s="23">
        <f>G446*AP446</f>
        <v>0</v>
      </c>
      <c r="K446" s="23">
        <f>G446*H446</f>
        <v>0</v>
      </c>
      <c r="L446" s="23">
        <v>0.10373</v>
      </c>
      <c r="M446" s="23">
        <f>G446*L446</f>
        <v>22.8206</v>
      </c>
      <c r="N446" s="79" t="s">
        <v>832</v>
      </c>
      <c r="O446" s="3"/>
      <c r="Z446" s="23">
        <f>IF(AQ446="5",BJ446,0)</f>
        <v>0</v>
      </c>
      <c r="AB446" s="23">
        <f>IF(AQ446="1",BH446,0)</f>
        <v>0</v>
      </c>
      <c r="AC446" s="23">
        <f>IF(AQ446="1",BI446,0)</f>
        <v>0</v>
      </c>
      <c r="AD446" s="23">
        <f>IF(AQ446="7",BH446,0)</f>
        <v>0</v>
      </c>
      <c r="AE446" s="23">
        <f>IF(AQ446="7",BI446,0)</f>
        <v>0</v>
      </c>
      <c r="AF446" s="23">
        <f>IF(AQ446="2",BH446,0)</f>
        <v>0</v>
      </c>
      <c r="AG446" s="23">
        <f>IF(AQ446="2",BI446,0)</f>
        <v>0</v>
      </c>
      <c r="AH446" s="23">
        <f>IF(AQ446="0",BJ446,0)</f>
        <v>0</v>
      </c>
      <c r="AI446" s="17" t="s">
        <v>313</v>
      </c>
      <c r="AJ446" s="13">
        <f>IF(AN446=0,K446,0)</f>
        <v>0</v>
      </c>
      <c r="AK446" s="13">
        <f>IF(AN446=15,K446,0)</f>
        <v>0</v>
      </c>
      <c r="AL446" s="13">
        <f>IF(AN446=21,K446,0)</f>
        <v>0</v>
      </c>
      <c r="AN446" s="23">
        <v>21</v>
      </c>
      <c r="AO446" s="23">
        <f>H446*0.909036402569593</f>
        <v>0</v>
      </c>
      <c r="AP446" s="23">
        <f>H446*(1-0.909036402569593)</f>
        <v>0</v>
      </c>
      <c r="AQ446" s="24" t="s">
        <v>7</v>
      </c>
      <c r="AV446" s="23">
        <f>AW446+AX446</f>
        <v>0</v>
      </c>
      <c r="AW446" s="23">
        <f>G446*AO446</f>
        <v>0</v>
      </c>
      <c r="AX446" s="23">
        <f>G446*AP446</f>
        <v>0</v>
      </c>
      <c r="AY446" s="26" t="s">
        <v>857</v>
      </c>
      <c r="AZ446" s="26" t="s">
        <v>892</v>
      </c>
      <c r="BA446" s="17" t="s">
        <v>902</v>
      </c>
      <c r="BC446" s="23">
        <f>AW446+AX446</f>
        <v>0</v>
      </c>
      <c r="BD446" s="23">
        <f>H446/(100-BE446)*100</f>
        <v>0</v>
      </c>
      <c r="BE446" s="23">
        <v>0</v>
      </c>
      <c r="BF446" s="23">
        <f>M446</f>
        <v>22.8206</v>
      </c>
      <c r="BH446" s="13">
        <f>G446*AO446</f>
        <v>0</v>
      </c>
      <c r="BI446" s="13">
        <f>G446*AP446</f>
        <v>0</v>
      </c>
      <c r="BJ446" s="13">
        <f>G446*H446</f>
        <v>0</v>
      </c>
      <c r="BK446" s="13" t="s">
        <v>909</v>
      </c>
      <c r="BL446" s="23">
        <v>57</v>
      </c>
    </row>
    <row r="447" spans="1:15" ht="12.75">
      <c r="A447" s="3"/>
      <c r="B447" s="80"/>
      <c r="C447" s="80"/>
      <c r="D447" s="81" t="s">
        <v>717</v>
      </c>
      <c r="E447" s="81" t="s">
        <v>798</v>
      </c>
      <c r="F447" s="80"/>
      <c r="G447" s="82">
        <v>220</v>
      </c>
      <c r="H447" s="80"/>
      <c r="I447" s="80"/>
      <c r="J447" s="80"/>
      <c r="K447" s="80"/>
      <c r="L447" s="80"/>
      <c r="M447" s="80"/>
      <c r="N447" s="20"/>
      <c r="O447" s="3"/>
    </row>
    <row r="448" spans="1:64" ht="12.75">
      <c r="A448" s="32" t="s">
        <v>214</v>
      </c>
      <c r="B448" s="10" t="s">
        <v>313</v>
      </c>
      <c r="C448" s="10" t="s">
        <v>373</v>
      </c>
      <c r="D448" s="113" t="s">
        <v>566</v>
      </c>
      <c r="E448" s="128"/>
      <c r="F448" s="10" t="s">
        <v>801</v>
      </c>
      <c r="G448" s="23">
        <v>220</v>
      </c>
      <c r="H448" s="164"/>
      <c r="I448" s="23">
        <f>G448*AO448</f>
        <v>0</v>
      </c>
      <c r="J448" s="23">
        <f>G448*AP448</f>
        <v>0</v>
      </c>
      <c r="K448" s="23">
        <f>G448*H448</f>
        <v>0</v>
      </c>
      <c r="L448" s="23">
        <v>0.00061</v>
      </c>
      <c r="M448" s="23">
        <f>G448*L448</f>
        <v>0.13419999999999999</v>
      </c>
      <c r="N448" s="79" t="s">
        <v>832</v>
      </c>
      <c r="O448" s="3"/>
      <c r="Z448" s="23">
        <f>IF(AQ448="5",BJ448,0)</f>
        <v>0</v>
      </c>
      <c r="AB448" s="23">
        <f>IF(AQ448="1",BH448,0)</f>
        <v>0</v>
      </c>
      <c r="AC448" s="23">
        <f>IF(AQ448="1",BI448,0)</f>
        <v>0</v>
      </c>
      <c r="AD448" s="23">
        <f>IF(AQ448="7",BH448,0)</f>
        <v>0</v>
      </c>
      <c r="AE448" s="23">
        <f>IF(AQ448="7",BI448,0)</f>
        <v>0</v>
      </c>
      <c r="AF448" s="23">
        <f>IF(AQ448="2",BH448,0)</f>
        <v>0</v>
      </c>
      <c r="AG448" s="23">
        <f>IF(AQ448="2",BI448,0)</f>
        <v>0</v>
      </c>
      <c r="AH448" s="23">
        <f>IF(AQ448="0",BJ448,0)</f>
        <v>0</v>
      </c>
      <c r="AI448" s="17" t="s">
        <v>313</v>
      </c>
      <c r="AJ448" s="13">
        <f>IF(AN448=0,K448,0)</f>
        <v>0</v>
      </c>
      <c r="AK448" s="13">
        <f>IF(AN448=15,K448,0)</f>
        <v>0</v>
      </c>
      <c r="AL448" s="13">
        <f>IF(AN448=21,K448,0)</f>
        <v>0</v>
      </c>
      <c r="AN448" s="23">
        <v>21</v>
      </c>
      <c r="AO448" s="23">
        <f>H448*0.925675675675676</f>
        <v>0</v>
      </c>
      <c r="AP448" s="23">
        <f>H448*(1-0.925675675675676)</f>
        <v>0</v>
      </c>
      <c r="AQ448" s="24" t="s">
        <v>7</v>
      </c>
      <c r="AV448" s="23">
        <f>AW448+AX448</f>
        <v>0</v>
      </c>
      <c r="AW448" s="23">
        <f>G448*AO448</f>
        <v>0</v>
      </c>
      <c r="AX448" s="23">
        <f>G448*AP448</f>
        <v>0</v>
      </c>
      <c r="AY448" s="26" t="s">
        <v>857</v>
      </c>
      <c r="AZ448" s="26" t="s">
        <v>892</v>
      </c>
      <c r="BA448" s="17" t="s">
        <v>902</v>
      </c>
      <c r="BC448" s="23">
        <f>AW448+AX448</f>
        <v>0</v>
      </c>
      <c r="BD448" s="23">
        <f>H448/(100-BE448)*100</f>
        <v>0</v>
      </c>
      <c r="BE448" s="23">
        <v>0</v>
      </c>
      <c r="BF448" s="23">
        <f>M448</f>
        <v>0.13419999999999999</v>
      </c>
      <c r="BH448" s="13">
        <f>G448*AO448</f>
        <v>0</v>
      </c>
      <c r="BI448" s="13">
        <f>G448*AP448</f>
        <v>0</v>
      </c>
      <c r="BJ448" s="13">
        <f>G448*H448</f>
        <v>0</v>
      </c>
      <c r="BK448" s="13" t="s">
        <v>909</v>
      </c>
      <c r="BL448" s="23">
        <v>57</v>
      </c>
    </row>
    <row r="449" spans="1:15" ht="12.75">
      <c r="A449" s="3"/>
      <c r="B449" s="80"/>
      <c r="C449" s="80"/>
      <c r="D449" s="81" t="s">
        <v>717</v>
      </c>
      <c r="E449" s="81" t="s">
        <v>798</v>
      </c>
      <c r="F449" s="80"/>
      <c r="G449" s="82">
        <v>220</v>
      </c>
      <c r="H449" s="80"/>
      <c r="I449" s="80"/>
      <c r="J449" s="80"/>
      <c r="K449" s="80"/>
      <c r="L449" s="80"/>
      <c r="M449" s="80"/>
      <c r="N449" s="20"/>
      <c r="O449" s="3"/>
    </row>
    <row r="450" spans="1:64" ht="12.75">
      <c r="A450" s="32" t="s">
        <v>215</v>
      </c>
      <c r="B450" s="10" t="s">
        <v>313</v>
      </c>
      <c r="C450" s="10" t="s">
        <v>374</v>
      </c>
      <c r="D450" s="113" t="s">
        <v>568</v>
      </c>
      <c r="E450" s="128"/>
      <c r="F450" s="10" t="s">
        <v>801</v>
      </c>
      <c r="G450" s="23">
        <v>220</v>
      </c>
      <c r="H450" s="164"/>
      <c r="I450" s="23">
        <f>G450*AO450</f>
        <v>0</v>
      </c>
      <c r="J450" s="23">
        <f>G450*AP450</f>
        <v>0</v>
      </c>
      <c r="K450" s="23">
        <f>G450*H450</f>
        <v>0</v>
      </c>
      <c r="L450" s="23">
        <v>0.00561</v>
      </c>
      <c r="M450" s="23">
        <f>G450*L450</f>
        <v>1.2342000000000002</v>
      </c>
      <c r="N450" s="79" t="s">
        <v>832</v>
      </c>
      <c r="O450" s="3"/>
      <c r="Z450" s="23">
        <f>IF(AQ450="5",BJ450,0)</f>
        <v>0</v>
      </c>
      <c r="AB450" s="23">
        <f>IF(AQ450="1",BH450,0)</f>
        <v>0</v>
      </c>
      <c r="AC450" s="23">
        <f>IF(AQ450="1",BI450,0)</f>
        <v>0</v>
      </c>
      <c r="AD450" s="23">
        <f>IF(AQ450="7",BH450,0)</f>
        <v>0</v>
      </c>
      <c r="AE450" s="23">
        <f>IF(AQ450="7",BI450,0)</f>
        <v>0</v>
      </c>
      <c r="AF450" s="23">
        <f>IF(AQ450="2",BH450,0)</f>
        <v>0</v>
      </c>
      <c r="AG450" s="23">
        <f>IF(AQ450="2",BI450,0)</f>
        <v>0</v>
      </c>
      <c r="AH450" s="23">
        <f>IF(AQ450="0",BJ450,0)</f>
        <v>0</v>
      </c>
      <c r="AI450" s="17" t="s">
        <v>313</v>
      </c>
      <c r="AJ450" s="13">
        <f>IF(AN450=0,K450,0)</f>
        <v>0</v>
      </c>
      <c r="AK450" s="13">
        <f>IF(AN450=15,K450,0)</f>
        <v>0</v>
      </c>
      <c r="AL450" s="13">
        <f>IF(AN450=21,K450,0)</f>
        <v>0</v>
      </c>
      <c r="AN450" s="23">
        <v>21</v>
      </c>
      <c r="AO450" s="23">
        <f>H450*0.868376068376068</f>
        <v>0</v>
      </c>
      <c r="AP450" s="23">
        <f>H450*(1-0.868376068376068)</f>
        <v>0</v>
      </c>
      <c r="AQ450" s="24" t="s">
        <v>7</v>
      </c>
      <c r="AV450" s="23">
        <f>AW450+AX450</f>
        <v>0</v>
      </c>
      <c r="AW450" s="23">
        <f>G450*AO450</f>
        <v>0</v>
      </c>
      <c r="AX450" s="23">
        <f>G450*AP450</f>
        <v>0</v>
      </c>
      <c r="AY450" s="26" t="s">
        <v>857</v>
      </c>
      <c r="AZ450" s="26" t="s">
        <v>892</v>
      </c>
      <c r="BA450" s="17" t="s">
        <v>902</v>
      </c>
      <c r="BC450" s="23">
        <f>AW450+AX450</f>
        <v>0</v>
      </c>
      <c r="BD450" s="23">
        <f>H450/(100-BE450)*100</f>
        <v>0</v>
      </c>
      <c r="BE450" s="23">
        <v>0</v>
      </c>
      <c r="BF450" s="23">
        <f>M450</f>
        <v>1.2342000000000002</v>
      </c>
      <c r="BH450" s="13">
        <f>G450*AO450</f>
        <v>0</v>
      </c>
      <c r="BI450" s="13">
        <f>G450*AP450</f>
        <v>0</v>
      </c>
      <c r="BJ450" s="13">
        <f>G450*H450</f>
        <v>0</v>
      </c>
      <c r="BK450" s="13" t="s">
        <v>909</v>
      </c>
      <c r="BL450" s="23">
        <v>57</v>
      </c>
    </row>
    <row r="451" spans="1:15" ht="12.75">
      <c r="A451" s="3"/>
      <c r="B451" s="80"/>
      <c r="C451" s="80"/>
      <c r="D451" s="81" t="s">
        <v>717</v>
      </c>
      <c r="E451" s="81" t="s">
        <v>798</v>
      </c>
      <c r="F451" s="80"/>
      <c r="G451" s="82">
        <v>220</v>
      </c>
      <c r="H451" s="80"/>
      <c r="I451" s="80"/>
      <c r="J451" s="80"/>
      <c r="K451" s="80"/>
      <c r="L451" s="80"/>
      <c r="M451" s="80"/>
      <c r="N451" s="20"/>
      <c r="O451" s="3"/>
    </row>
    <row r="452" spans="1:64" ht="12.75">
      <c r="A452" s="32" t="s">
        <v>216</v>
      </c>
      <c r="B452" s="10" t="s">
        <v>313</v>
      </c>
      <c r="C452" s="10" t="s">
        <v>440</v>
      </c>
      <c r="D452" s="113" t="s">
        <v>718</v>
      </c>
      <c r="E452" s="128"/>
      <c r="F452" s="10" t="s">
        <v>801</v>
      </c>
      <c r="G452" s="23">
        <v>220</v>
      </c>
      <c r="H452" s="164"/>
      <c r="I452" s="23">
        <f>G452*AO452</f>
        <v>0</v>
      </c>
      <c r="J452" s="23">
        <f>G452*AP452</f>
        <v>0</v>
      </c>
      <c r="K452" s="23">
        <f>G452*H452</f>
        <v>0</v>
      </c>
      <c r="L452" s="23">
        <v>0.10373</v>
      </c>
      <c r="M452" s="23">
        <f>G452*L452</f>
        <v>22.8206</v>
      </c>
      <c r="N452" s="79" t="s">
        <v>832</v>
      </c>
      <c r="O452" s="3"/>
      <c r="Z452" s="23">
        <f>IF(AQ452="5",BJ452,0)</f>
        <v>0</v>
      </c>
      <c r="AB452" s="23">
        <f>IF(AQ452="1",BH452,0)</f>
        <v>0</v>
      </c>
      <c r="AC452" s="23">
        <f>IF(AQ452="1",BI452,0)</f>
        <v>0</v>
      </c>
      <c r="AD452" s="23">
        <f>IF(AQ452="7",BH452,0)</f>
        <v>0</v>
      </c>
      <c r="AE452" s="23">
        <f>IF(AQ452="7",BI452,0)</f>
        <v>0</v>
      </c>
      <c r="AF452" s="23">
        <f>IF(AQ452="2",BH452,0)</f>
        <v>0</v>
      </c>
      <c r="AG452" s="23">
        <f>IF(AQ452="2",BI452,0)</f>
        <v>0</v>
      </c>
      <c r="AH452" s="23">
        <f>IF(AQ452="0",BJ452,0)</f>
        <v>0</v>
      </c>
      <c r="AI452" s="17" t="s">
        <v>313</v>
      </c>
      <c r="AJ452" s="13">
        <f>IF(AN452=0,K452,0)</f>
        <v>0</v>
      </c>
      <c r="AK452" s="13">
        <f>IF(AN452=15,K452,0)</f>
        <v>0</v>
      </c>
      <c r="AL452" s="13">
        <f>IF(AN452=21,K452,0)</f>
        <v>0</v>
      </c>
      <c r="AN452" s="23">
        <v>21</v>
      </c>
      <c r="AO452" s="23">
        <f>H452*0.858177388244053</f>
        <v>0</v>
      </c>
      <c r="AP452" s="23">
        <f>H452*(1-0.858177388244053)</f>
        <v>0</v>
      </c>
      <c r="AQ452" s="24" t="s">
        <v>7</v>
      </c>
      <c r="AV452" s="23">
        <f>AW452+AX452</f>
        <v>0</v>
      </c>
      <c r="AW452" s="23">
        <f>G452*AO452</f>
        <v>0</v>
      </c>
      <c r="AX452" s="23">
        <f>G452*AP452</f>
        <v>0</v>
      </c>
      <c r="AY452" s="26" t="s">
        <v>857</v>
      </c>
      <c r="AZ452" s="26" t="s">
        <v>892</v>
      </c>
      <c r="BA452" s="17" t="s">
        <v>902</v>
      </c>
      <c r="BC452" s="23">
        <f>AW452+AX452</f>
        <v>0</v>
      </c>
      <c r="BD452" s="23">
        <f>H452/(100-BE452)*100</f>
        <v>0</v>
      </c>
      <c r="BE452" s="23">
        <v>0</v>
      </c>
      <c r="BF452" s="23">
        <f>M452</f>
        <v>22.8206</v>
      </c>
      <c r="BH452" s="13">
        <f>G452*AO452</f>
        <v>0</v>
      </c>
      <c r="BI452" s="13">
        <f>G452*AP452</f>
        <v>0</v>
      </c>
      <c r="BJ452" s="13">
        <f>G452*H452</f>
        <v>0</v>
      </c>
      <c r="BK452" s="13" t="s">
        <v>909</v>
      </c>
      <c r="BL452" s="23">
        <v>57</v>
      </c>
    </row>
    <row r="453" spans="1:15" ht="12.75">
      <c r="A453" s="3"/>
      <c r="B453" s="80"/>
      <c r="C453" s="80"/>
      <c r="D453" s="81" t="s">
        <v>717</v>
      </c>
      <c r="E453" s="81" t="s">
        <v>798</v>
      </c>
      <c r="F453" s="80"/>
      <c r="G453" s="82">
        <v>220</v>
      </c>
      <c r="H453" s="80"/>
      <c r="I453" s="80"/>
      <c r="J453" s="80"/>
      <c r="K453" s="80"/>
      <c r="L453" s="80"/>
      <c r="M453" s="80"/>
      <c r="N453" s="20"/>
      <c r="O453" s="3"/>
    </row>
    <row r="454" spans="1:47" ht="12.75">
      <c r="A454" s="73"/>
      <c r="B454" s="74" t="s">
        <v>313</v>
      </c>
      <c r="C454" s="74" t="s">
        <v>384</v>
      </c>
      <c r="D454" s="126" t="s">
        <v>582</v>
      </c>
      <c r="E454" s="127"/>
      <c r="F454" s="75" t="s">
        <v>6</v>
      </c>
      <c r="G454" s="75" t="s">
        <v>6</v>
      </c>
      <c r="H454" s="75"/>
      <c r="I454" s="76">
        <f>SUM(I455:I459)</f>
        <v>0</v>
      </c>
      <c r="J454" s="76">
        <f>SUM(J455:J459)</f>
        <v>0</v>
      </c>
      <c r="K454" s="76">
        <f>SUM(K455:K459)</f>
        <v>0</v>
      </c>
      <c r="L454" s="77"/>
      <c r="M454" s="76">
        <f>SUM(M455:M459)</f>
        <v>0</v>
      </c>
      <c r="N454" s="78"/>
      <c r="O454" s="3"/>
      <c r="AI454" s="17" t="s">
        <v>313</v>
      </c>
      <c r="AS454" s="28">
        <f>SUM(AJ455:AJ459)</f>
        <v>0</v>
      </c>
      <c r="AT454" s="28">
        <f>SUM(AK455:AK459)</f>
        <v>0</v>
      </c>
      <c r="AU454" s="28">
        <f>SUM(AL455:AL459)</f>
        <v>0</v>
      </c>
    </row>
    <row r="455" spans="1:64" ht="12.75">
      <c r="A455" s="32" t="s">
        <v>217</v>
      </c>
      <c r="B455" s="10" t="s">
        <v>313</v>
      </c>
      <c r="C455" s="10" t="s">
        <v>385</v>
      </c>
      <c r="D455" s="113" t="s">
        <v>583</v>
      </c>
      <c r="E455" s="128"/>
      <c r="F455" s="10" t="s">
        <v>807</v>
      </c>
      <c r="G455" s="23">
        <v>154.23</v>
      </c>
      <c r="H455" s="164"/>
      <c r="I455" s="23">
        <f>G455*AO455</f>
        <v>0</v>
      </c>
      <c r="J455" s="23">
        <f>G455*AP455</f>
        <v>0</v>
      </c>
      <c r="K455" s="23">
        <f>G455*H455</f>
        <v>0</v>
      </c>
      <c r="L455" s="23">
        <v>0</v>
      </c>
      <c r="M455" s="23">
        <f>G455*L455</f>
        <v>0</v>
      </c>
      <c r="N455" s="79" t="s">
        <v>832</v>
      </c>
      <c r="O455" s="3"/>
      <c r="Z455" s="23">
        <f>IF(AQ455="5",BJ455,0)</f>
        <v>0</v>
      </c>
      <c r="AB455" s="23">
        <f>IF(AQ455="1",BH455,0)</f>
        <v>0</v>
      </c>
      <c r="AC455" s="23">
        <f>IF(AQ455="1",BI455,0)</f>
        <v>0</v>
      </c>
      <c r="AD455" s="23">
        <f>IF(AQ455="7",BH455,0)</f>
        <v>0</v>
      </c>
      <c r="AE455" s="23">
        <f>IF(AQ455="7",BI455,0)</f>
        <v>0</v>
      </c>
      <c r="AF455" s="23">
        <f>IF(AQ455="2",BH455,0)</f>
        <v>0</v>
      </c>
      <c r="AG455" s="23">
        <f>IF(AQ455="2",BI455,0)</f>
        <v>0</v>
      </c>
      <c r="AH455" s="23">
        <f>IF(AQ455="0",BJ455,0)</f>
        <v>0</v>
      </c>
      <c r="AI455" s="17" t="s">
        <v>313</v>
      </c>
      <c r="AJ455" s="13">
        <f>IF(AN455=0,K455,0)</f>
        <v>0</v>
      </c>
      <c r="AK455" s="13">
        <f>IF(AN455=15,K455,0)</f>
        <v>0</v>
      </c>
      <c r="AL455" s="13">
        <f>IF(AN455=21,K455,0)</f>
        <v>0</v>
      </c>
      <c r="AN455" s="23">
        <v>21</v>
      </c>
      <c r="AO455" s="23">
        <f>H455*0</f>
        <v>0</v>
      </c>
      <c r="AP455" s="23">
        <f>H455*(1-0)</f>
        <v>0</v>
      </c>
      <c r="AQ455" s="24" t="s">
        <v>11</v>
      </c>
      <c r="AV455" s="23">
        <f>AW455+AX455</f>
        <v>0</v>
      </c>
      <c r="AW455" s="23">
        <f>G455*AO455</f>
        <v>0</v>
      </c>
      <c r="AX455" s="23">
        <f>G455*AP455</f>
        <v>0</v>
      </c>
      <c r="AY455" s="26" t="s">
        <v>860</v>
      </c>
      <c r="AZ455" s="26" t="s">
        <v>891</v>
      </c>
      <c r="BA455" s="17" t="s">
        <v>902</v>
      </c>
      <c r="BC455" s="23">
        <f>AW455+AX455</f>
        <v>0</v>
      </c>
      <c r="BD455" s="23">
        <f>H455/(100-BE455)*100</f>
        <v>0</v>
      </c>
      <c r="BE455" s="23">
        <v>0</v>
      </c>
      <c r="BF455" s="23">
        <f>M455</f>
        <v>0</v>
      </c>
      <c r="BH455" s="13">
        <f>G455*AO455</f>
        <v>0</v>
      </c>
      <c r="BI455" s="13">
        <f>G455*AP455</f>
        <v>0</v>
      </c>
      <c r="BJ455" s="13">
        <f>G455*H455</f>
        <v>0</v>
      </c>
      <c r="BK455" s="13" t="s">
        <v>909</v>
      </c>
      <c r="BL455" s="23" t="s">
        <v>384</v>
      </c>
    </row>
    <row r="456" spans="1:64" ht="12.75">
      <c r="A456" s="32" t="s">
        <v>218</v>
      </c>
      <c r="B456" s="10" t="s">
        <v>313</v>
      </c>
      <c r="C456" s="10" t="s">
        <v>386</v>
      </c>
      <c r="D456" s="113" t="s">
        <v>584</v>
      </c>
      <c r="E456" s="128"/>
      <c r="F456" s="10" t="s">
        <v>807</v>
      </c>
      <c r="G456" s="23">
        <v>1542.3</v>
      </c>
      <c r="H456" s="164"/>
      <c r="I456" s="23">
        <f>G456*AO456</f>
        <v>0</v>
      </c>
      <c r="J456" s="23">
        <f>G456*AP456</f>
        <v>0</v>
      </c>
      <c r="K456" s="23">
        <f>G456*H456</f>
        <v>0</v>
      </c>
      <c r="L456" s="23">
        <v>0</v>
      </c>
      <c r="M456" s="23">
        <f>G456*L456</f>
        <v>0</v>
      </c>
      <c r="N456" s="79" t="s">
        <v>832</v>
      </c>
      <c r="O456" s="3"/>
      <c r="Z456" s="23">
        <f>IF(AQ456="5",BJ456,0)</f>
        <v>0</v>
      </c>
      <c r="AB456" s="23">
        <f>IF(AQ456="1",BH456,0)</f>
        <v>0</v>
      </c>
      <c r="AC456" s="23">
        <f>IF(AQ456="1",BI456,0)</f>
        <v>0</v>
      </c>
      <c r="AD456" s="23">
        <f>IF(AQ456="7",BH456,0)</f>
        <v>0</v>
      </c>
      <c r="AE456" s="23">
        <f>IF(AQ456="7",BI456,0)</f>
        <v>0</v>
      </c>
      <c r="AF456" s="23">
        <f>IF(AQ456="2",BH456,0)</f>
        <v>0</v>
      </c>
      <c r="AG456" s="23">
        <f>IF(AQ456="2",BI456,0)</f>
        <v>0</v>
      </c>
      <c r="AH456" s="23">
        <f>IF(AQ456="0",BJ456,0)</f>
        <v>0</v>
      </c>
      <c r="AI456" s="17" t="s">
        <v>313</v>
      </c>
      <c r="AJ456" s="13">
        <f>IF(AN456=0,K456,0)</f>
        <v>0</v>
      </c>
      <c r="AK456" s="13">
        <f>IF(AN456=15,K456,0)</f>
        <v>0</v>
      </c>
      <c r="AL456" s="13">
        <f>IF(AN456=21,K456,0)</f>
        <v>0</v>
      </c>
      <c r="AN456" s="23">
        <v>21</v>
      </c>
      <c r="AO456" s="23">
        <f>H456*0</f>
        <v>0</v>
      </c>
      <c r="AP456" s="23">
        <f>H456*(1-0)</f>
        <v>0</v>
      </c>
      <c r="AQ456" s="24" t="s">
        <v>11</v>
      </c>
      <c r="AV456" s="23">
        <f>AW456+AX456</f>
        <v>0</v>
      </c>
      <c r="AW456" s="23">
        <f>G456*AO456</f>
        <v>0</v>
      </c>
      <c r="AX456" s="23">
        <f>G456*AP456</f>
        <v>0</v>
      </c>
      <c r="AY456" s="26" t="s">
        <v>860</v>
      </c>
      <c r="AZ456" s="26" t="s">
        <v>891</v>
      </c>
      <c r="BA456" s="17" t="s">
        <v>902</v>
      </c>
      <c r="BC456" s="23">
        <f>AW456+AX456</f>
        <v>0</v>
      </c>
      <c r="BD456" s="23">
        <f>H456/(100-BE456)*100</f>
        <v>0</v>
      </c>
      <c r="BE456" s="23">
        <v>0</v>
      </c>
      <c r="BF456" s="23">
        <f>M456</f>
        <v>0</v>
      </c>
      <c r="BH456" s="13">
        <f>G456*AO456</f>
        <v>0</v>
      </c>
      <c r="BI456" s="13">
        <f>G456*AP456</f>
        <v>0</v>
      </c>
      <c r="BJ456" s="13">
        <f>G456*H456</f>
        <v>0</v>
      </c>
      <c r="BK456" s="13" t="s">
        <v>909</v>
      </c>
      <c r="BL456" s="23" t="s">
        <v>384</v>
      </c>
    </row>
    <row r="457" spans="1:15" ht="12.75">
      <c r="A457" s="3"/>
      <c r="B457" s="80"/>
      <c r="C457" s="80"/>
      <c r="D457" s="81" t="s">
        <v>719</v>
      </c>
      <c r="E457" s="81"/>
      <c r="F457" s="80"/>
      <c r="G457" s="82">
        <v>1542.3</v>
      </c>
      <c r="H457" s="80"/>
      <c r="I457" s="80"/>
      <c r="J457" s="80"/>
      <c r="K457" s="80"/>
      <c r="L457" s="80"/>
      <c r="M457" s="80"/>
      <c r="N457" s="20"/>
      <c r="O457" s="3"/>
    </row>
    <row r="458" spans="1:64" ht="12.75">
      <c r="A458" s="32" t="s">
        <v>219</v>
      </c>
      <c r="B458" s="10" t="s">
        <v>313</v>
      </c>
      <c r="C458" s="10" t="s">
        <v>387</v>
      </c>
      <c r="D458" s="113" t="s">
        <v>586</v>
      </c>
      <c r="E458" s="128"/>
      <c r="F458" s="10" t="s">
        <v>807</v>
      </c>
      <c r="G458" s="23">
        <v>92.45</v>
      </c>
      <c r="H458" s="164"/>
      <c r="I458" s="23">
        <f>G458*AO458</f>
        <v>0</v>
      </c>
      <c r="J458" s="23">
        <f>G458*AP458</f>
        <v>0</v>
      </c>
      <c r="K458" s="23">
        <f>G458*H458</f>
        <v>0</v>
      </c>
      <c r="L458" s="23">
        <v>0</v>
      </c>
      <c r="M458" s="23">
        <f>G458*L458</f>
        <v>0</v>
      </c>
      <c r="N458" s="79" t="s">
        <v>832</v>
      </c>
      <c r="O458" s="3"/>
      <c r="Z458" s="23">
        <f>IF(AQ458="5",BJ458,0)</f>
        <v>0</v>
      </c>
      <c r="AB458" s="23">
        <f>IF(AQ458="1",BH458,0)</f>
        <v>0</v>
      </c>
      <c r="AC458" s="23">
        <f>IF(AQ458="1",BI458,0)</f>
        <v>0</v>
      </c>
      <c r="AD458" s="23">
        <f>IF(AQ458="7",BH458,0)</f>
        <v>0</v>
      </c>
      <c r="AE458" s="23">
        <f>IF(AQ458="7",BI458,0)</f>
        <v>0</v>
      </c>
      <c r="AF458" s="23">
        <f>IF(AQ458="2",BH458,0)</f>
        <v>0</v>
      </c>
      <c r="AG458" s="23">
        <f>IF(AQ458="2",BI458,0)</f>
        <v>0</v>
      </c>
      <c r="AH458" s="23">
        <f>IF(AQ458="0",BJ458,0)</f>
        <v>0</v>
      </c>
      <c r="AI458" s="17" t="s">
        <v>313</v>
      </c>
      <c r="AJ458" s="13">
        <f>IF(AN458=0,K458,0)</f>
        <v>0</v>
      </c>
      <c r="AK458" s="13">
        <f>IF(AN458=15,K458,0)</f>
        <v>0</v>
      </c>
      <c r="AL458" s="13">
        <f>IF(AN458=21,K458,0)</f>
        <v>0</v>
      </c>
      <c r="AN458" s="23">
        <v>21</v>
      </c>
      <c r="AO458" s="23">
        <f>H458*0</f>
        <v>0</v>
      </c>
      <c r="AP458" s="23">
        <f>H458*(1-0)</f>
        <v>0</v>
      </c>
      <c r="AQ458" s="24" t="s">
        <v>11</v>
      </c>
      <c r="AV458" s="23">
        <f>AW458+AX458</f>
        <v>0</v>
      </c>
      <c r="AW458" s="23">
        <f>G458*AO458</f>
        <v>0</v>
      </c>
      <c r="AX458" s="23">
        <f>G458*AP458</f>
        <v>0</v>
      </c>
      <c r="AY458" s="26" t="s">
        <v>860</v>
      </c>
      <c r="AZ458" s="26" t="s">
        <v>891</v>
      </c>
      <c r="BA458" s="17" t="s">
        <v>902</v>
      </c>
      <c r="BC458" s="23">
        <f>AW458+AX458</f>
        <v>0</v>
      </c>
      <c r="BD458" s="23">
        <f>H458/(100-BE458)*100</f>
        <v>0</v>
      </c>
      <c r="BE458" s="23">
        <v>0</v>
      </c>
      <c r="BF458" s="23">
        <f>M458</f>
        <v>0</v>
      </c>
      <c r="BH458" s="13">
        <f>G458*AO458</f>
        <v>0</v>
      </c>
      <c r="BI458" s="13">
        <f>G458*AP458</f>
        <v>0</v>
      </c>
      <c r="BJ458" s="13">
        <f>G458*H458</f>
        <v>0</v>
      </c>
      <c r="BK458" s="13" t="s">
        <v>909</v>
      </c>
      <c r="BL458" s="23" t="s">
        <v>384</v>
      </c>
    </row>
    <row r="459" spans="1:64" ht="12.75">
      <c r="A459" s="32" t="s">
        <v>220</v>
      </c>
      <c r="B459" s="10" t="s">
        <v>313</v>
      </c>
      <c r="C459" s="10" t="s">
        <v>388</v>
      </c>
      <c r="D459" s="113" t="s">
        <v>587</v>
      </c>
      <c r="E459" s="128"/>
      <c r="F459" s="10" t="s">
        <v>807</v>
      </c>
      <c r="G459" s="23">
        <v>554.7</v>
      </c>
      <c r="H459" s="164"/>
      <c r="I459" s="23">
        <f>G459*AO459</f>
        <v>0</v>
      </c>
      <c r="J459" s="23">
        <f>G459*AP459</f>
        <v>0</v>
      </c>
      <c r="K459" s="23">
        <f>G459*H459</f>
        <v>0</v>
      </c>
      <c r="L459" s="23">
        <v>0</v>
      </c>
      <c r="M459" s="23">
        <f>G459*L459</f>
        <v>0</v>
      </c>
      <c r="N459" s="79" t="s">
        <v>832</v>
      </c>
      <c r="O459" s="3"/>
      <c r="Z459" s="23">
        <f>IF(AQ459="5",BJ459,0)</f>
        <v>0</v>
      </c>
      <c r="AB459" s="23">
        <f>IF(AQ459="1",BH459,0)</f>
        <v>0</v>
      </c>
      <c r="AC459" s="23">
        <f>IF(AQ459="1",BI459,0)</f>
        <v>0</v>
      </c>
      <c r="AD459" s="23">
        <f>IF(AQ459="7",BH459,0)</f>
        <v>0</v>
      </c>
      <c r="AE459" s="23">
        <f>IF(AQ459="7",BI459,0)</f>
        <v>0</v>
      </c>
      <c r="AF459" s="23">
        <f>IF(AQ459="2",BH459,0)</f>
        <v>0</v>
      </c>
      <c r="AG459" s="23">
        <f>IF(AQ459="2",BI459,0)</f>
        <v>0</v>
      </c>
      <c r="AH459" s="23">
        <f>IF(AQ459="0",BJ459,0)</f>
        <v>0</v>
      </c>
      <c r="AI459" s="17" t="s">
        <v>313</v>
      </c>
      <c r="AJ459" s="13">
        <f>IF(AN459=0,K459,0)</f>
        <v>0</v>
      </c>
      <c r="AK459" s="13">
        <f>IF(AN459=15,K459,0)</f>
        <v>0</v>
      </c>
      <c r="AL459" s="13">
        <f>IF(AN459=21,K459,0)</f>
        <v>0</v>
      </c>
      <c r="AN459" s="23">
        <v>21</v>
      </c>
      <c r="AO459" s="23">
        <f>H459*0</f>
        <v>0</v>
      </c>
      <c r="AP459" s="23">
        <f>H459*(1-0)</f>
        <v>0</v>
      </c>
      <c r="AQ459" s="24" t="s">
        <v>11</v>
      </c>
      <c r="AV459" s="23">
        <f>AW459+AX459</f>
        <v>0</v>
      </c>
      <c r="AW459" s="23">
        <f>G459*AO459</f>
        <v>0</v>
      </c>
      <c r="AX459" s="23">
        <f>G459*AP459</f>
        <v>0</v>
      </c>
      <c r="AY459" s="26" t="s">
        <v>860</v>
      </c>
      <c r="AZ459" s="26" t="s">
        <v>891</v>
      </c>
      <c r="BA459" s="17" t="s">
        <v>902</v>
      </c>
      <c r="BC459" s="23">
        <f>AW459+AX459</f>
        <v>0</v>
      </c>
      <c r="BD459" s="23">
        <f>H459/(100-BE459)*100</f>
        <v>0</v>
      </c>
      <c r="BE459" s="23">
        <v>0</v>
      </c>
      <c r="BF459" s="23">
        <f>M459</f>
        <v>0</v>
      </c>
      <c r="BH459" s="13">
        <f>G459*AO459</f>
        <v>0</v>
      </c>
      <c r="BI459" s="13">
        <f>G459*AP459</f>
        <v>0</v>
      </c>
      <c r="BJ459" s="13">
        <f>G459*H459</f>
        <v>0</v>
      </c>
      <c r="BK459" s="13" t="s">
        <v>909</v>
      </c>
      <c r="BL459" s="23" t="s">
        <v>384</v>
      </c>
    </row>
    <row r="460" spans="1:15" ht="12.75">
      <c r="A460" s="3"/>
      <c r="B460" s="80"/>
      <c r="C460" s="80"/>
      <c r="D460" s="81" t="s">
        <v>720</v>
      </c>
      <c r="E460" s="81"/>
      <c r="F460" s="80"/>
      <c r="G460" s="82">
        <v>554.7</v>
      </c>
      <c r="H460" s="80"/>
      <c r="I460" s="80"/>
      <c r="J460" s="80"/>
      <c r="K460" s="80"/>
      <c r="L460" s="80"/>
      <c r="M460" s="80"/>
      <c r="N460" s="20"/>
      <c r="O460" s="3"/>
    </row>
    <row r="461" spans="1:47" ht="12.75">
      <c r="A461" s="73"/>
      <c r="B461" s="74" t="s">
        <v>313</v>
      </c>
      <c r="C461" s="74" t="s">
        <v>393</v>
      </c>
      <c r="D461" s="126" t="s">
        <v>594</v>
      </c>
      <c r="E461" s="127"/>
      <c r="F461" s="75" t="s">
        <v>6</v>
      </c>
      <c r="G461" s="75" t="s">
        <v>6</v>
      </c>
      <c r="H461" s="75"/>
      <c r="I461" s="76">
        <f>SUM(I462:I467)</f>
        <v>0</v>
      </c>
      <c r="J461" s="76">
        <f>SUM(J462:J467)</f>
        <v>0</v>
      </c>
      <c r="K461" s="76">
        <f>SUM(K462:K467)</f>
        <v>0</v>
      </c>
      <c r="L461" s="77"/>
      <c r="M461" s="76">
        <f>SUM(M462:M467)</f>
        <v>0</v>
      </c>
      <c r="N461" s="78"/>
      <c r="O461" s="3"/>
      <c r="AI461" s="17" t="s">
        <v>313</v>
      </c>
      <c r="AS461" s="28">
        <f>SUM(AJ462:AJ467)</f>
        <v>0</v>
      </c>
      <c r="AT461" s="28">
        <f>SUM(AK462:AK467)</f>
        <v>0</v>
      </c>
      <c r="AU461" s="28">
        <f>SUM(AL462:AL467)</f>
        <v>0</v>
      </c>
    </row>
    <row r="462" spans="1:64" ht="12.75">
      <c r="A462" s="32" t="s">
        <v>221</v>
      </c>
      <c r="B462" s="10" t="s">
        <v>313</v>
      </c>
      <c r="C462" s="10" t="s">
        <v>394</v>
      </c>
      <c r="D462" s="113" t="s">
        <v>595</v>
      </c>
      <c r="E462" s="128"/>
      <c r="F462" s="10" t="s">
        <v>807</v>
      </c>
      <c r="G462" s="23">
        <v>88.27</v>
      </c>
      <c r="H462" s="164"/>
      <c r="I462" s="23">
        <f>G462*AO462</f>
        <v>0</v>
      </c>
      <c r="J462" s="23">
        <f>G462*AP462</f>
        <v>0</v>
      </c>
      <c r="K462" s="23">
        <f>G462*H462</f>
        <v>0</v>
      </c>
      <c r="L462" s="23">
        <v>0</v>
      </c>
      <c r="M462" s="23">
        <f>G462*L462</f>
        <v>0</v>
      </c>
      <c r="N462" s="79" t="s">
        <v>832</v>
      </c>
      <c r="O462" s="3"/>
      <c r="Z462" s="23">
        <f>IF(AQ462="5",BJ462,0)</f>
        <v>0</v>
      </c>
      <c r="AB462" s="23">
        <f>IF(AQ462="1",BH462,0)</f>
        <v>0</v>
      </c>
      <c r="AC462" s="23">
        <f>IF(AQ462="1",BI462,0)</f>
        <v>0</v>
      </c>
      <c r="AD462" s="23">
        <f>IF(AQ462="7",BH462,0)</f>
        <v>0</v>
      </c>
      <c r="AE462" s="23">
        <f>IF(AQ462="7",BI462,0)</f>
        <v>0</v>
      </c>
      <c r="AF462" s="23">
        <f>IF(AQ462="2",BH462,0)</f>
        <v>0</v>
      </c>
      <c r="AG462" s="23">
        <f>IF(AQ462="2",BI462,0)</f>
        <v>0</v>
      </c>
      <c r="AH462" s="23">
        <f>IF(AQ462="0",BJ462,0)</f>
        <v>0</v>
      </c>
      <c r="AI462" s="17" t="s">
        <v>313</v>
      </c>
      <c r="AJ462" s="13">
        <f>IF(AN462=0,K462,0)</f>
        <v>0</v>
      </c>
      <c r="AK462" s="13">
        <f>IF(AN462=15,K462,0)</f>
        <v>0</v>
      </c>
      <c r="AL462" s="13">
        <f>IF(AN462=21,K462,0)</f>
        <v>0</v>
      </c>
      <c r="AN462" s="23">
        <v>21</v>
      </c>
      <c r="AO462" s="23">
        <f>H462*0</f>
        <v>0</v>
      </c>
      <c r="AP462" s="23">
        <f>H462*(1-0)</f>
        <v>0</v>
      </c>
      <c r="AQ462" s="24" t="s">
        <v>11</v>
      </c>
      <c r="AV462" s="23">
        <f>AW462+AX462</f>
        <v>0</v>
      </c>
      <c r="AW462" s="23">
        <f>G462*AO462</f>
        <v>0</v>
      </c>
      <c r="AX462" s="23">
        <f>G462*AP462</f>
        <v>0</v>
      </c>
      <c r="AY462" s="26" t="s">
        <v>862</v>
      </c>
      <c r="AZ462" s="26" t="s">
        <v>891</v>
      </c>
      <c r="BA462" s="17" t="s">
        <v>902</v>
      </c>
      <c r="BC462" s="23">
        <f>AW462+AX462</f>
        <v>0</v>
      </c>
      <c r="BD462" s="23">
        <f>H462/(100-BE462)*100</f>
        <v>0</v>
      </c>
      <c r="BE462" s="23">
        <v>0</v>
      </c>
      <c r="BF462" s="23">
        <f>M462</f>
        <v>0</v>
      </c>
      <c r="BH462" s="13">
        <f>G462*AO462</f>
        <v>0</v>
      </c>
      <c r="BI462" s="13">
        <f>G462*AP462</f>
        <v>0</v>
      </c>
      <c r="BJ462" s="13">
        <f>G462*H462</f>
        <v>0</v>
      </c>
      <c r="BK462" s="13" t="s">
        <v>909</v>
      </c>
      <c r="BL462" s="23" t="s">
        <v>393</v>
      </c>
    </row>
    <row r="463" spans="1:64" ht="12.75">
      <c r="A463" s="32" t="s">
        <v>222</v>
      </c>
      <c r="B463" s="10" t="s">
        <v>313</v>
      </c>
      <c r="C463" s="10" t="s">
        <v>395</v>
      </c>
      <c r="D463" s="113" t="s">
        <v>596</v>
      </c>
      <c r="E463" s="128"/>
      <c r="F463" s="10" t="s">
        <v>807</v>
      </c>
      <c r="G463" s="23">
        <v>353.08</v>
      </c>
      <c r="H463" s="164"/>
      <c r="I463" s="23">
        <f>G463*AO463</f>
        <v>0</v>
      </c>
      <c r="J463" s="23">
        <f>G463*AP463</f>
        <v>0</v>
      </c>
      <c r="K463" s="23">
        <f>G463*H463</f>
        <v>0</v>
      </c>
      <c r="L463" s="23">
        <v>0</v>
      </c>
      <c r="M463" s="23">
        <f>G463*L463</f>
        <v>0</v>
      </c>
      <c r="N463" s="79" t="s">
        <v>832</v>
      </c>
      <c r="O463" s="3"/>
      <c r="Z463" s="23">
        <f>IF(AQ463="5",BJ463,0)</f>
        <v>0</v>
      </c>
      <c r="AB463" s="23">
        <f>IF(AQ463="1",BH463,0)</f>
        <v>0</v>
      </c>
      <c r="AC463" s="23">
        <f>IF(AQ463="1",BI463,0)</f>
        <v>0</v>
      </c>
      <c r="AD463" s="23">
        <f>IF(AQ463="7",BH463,0)</f>
        <v>0</v>
      </c>
      <c r="AE463" s="23">
        <f>IF(AQ463="7",BI463,0)</f>
        <v>0</v>
      </c>
      <c r="AF463" s="23">
        <f>IF(AQ463="2",BH463,0)</f>
        <v>0</v>
      </c>
      <c r="AG463" s="23">
        <f>IF(AQ463="2",BI463,0)</f>
        <v>0</v>
      </c>
      <c r="AH463" s="23">
        <f>IF(AQ463="0",BJ463,0)</f>
        <v>0</v>
      </c>
      <c r="AI463" s="17" t="s">
        <v>313</v>
      </c>
      <c r="AJ463" s="13">
        <f>IF(AN463=0,K463,0)</f>
        <v>0</v>
      </c>
      <c r="AK463" s="13">
        <f>IF(AN463=15,K463,0)</f>
        <v>0</v>
      </c>
      <c r="AL463" s="13">
        <f>IF(AN463=21,K463,0)</f>
        <v>0</v>
      </c>
      <c r="AN463" s="23">
        <v>21</v>
      </c>
      <c r="AO463" s="23">
        <f>H463*0</f>
        <v>0</v>
      </c>
      <c r="AP463" s="23">
        <f>H463*(1-0)</f>
        <v>0</v>
      </c>
      <c r="AQ463" s="24" t="s">
        <v>11</v>
      </c>
      <c r="AV463" s="23">
        <f>AW463+AX463</f>
        <v>0</v>
      </c>
      <c r="AW463" s="23">
        <f>G463*AO463</f>
        <v>0</v>
      </c>
      <c r="AX463" s="23">
        <f>G463*AP463</f>
        <v>0</v>
      </c>
      <c r="AY463" s="26" t="s">
        <v>862</v>
      </c>
      <c r="AZ463" s="26" t="s">
        <v>891</v>
      </c>
      <c r="BA463" s="17" t="s">
        <v>902</v>
      </c>
      <c r="BC463" s="23">
        <f>AW463+AX463</f>
        <v>0</v>
      </c>
      <c r="BD463" s="23">
        <f>H463/(100-BE463)*100</f>
        <v>0</v>
      </c>
      <c r="BE463" s="23">
        <v>0</v>
      </c>
      <c r="BF463" s="23">
        <f>M463</f>
        <v>0</v>
      </c>
      <c r="BH463" s="13">
        <f>G463*AO463</f>
        <v>0</v>
      </c>
      <c r="BI463" s="13">
        <f>G463*AP463</f>
        <v>0</v>
      </c>
      <c r="BJ463" s="13">
        <f>G463*H463</f>
        <v>0</v>
      </c>
      <c r="BK463" s="13" t="s">
        <v>909</v>
      </c>
      <c r="BL463" s="23" t="s">
        <v>393</v>
      </c>
    </row>
    <row r="464" spans="1:15" ht="12.75">
      <c r="A464" s="3"/>
      <c r="B464" s="80"/>
      <c r="C464" s="80"/>
      <c r="D464" s="81" t="s">
        <v>721</v>
      </c>
      <c r="E464" s="81"/>
      <c r="F464" s="80"/>
      <c r="G464" s="82">
        <v>353.08</v>
      </c>
      <c r="H464" s="80"/>
      <c r="I464" s="80"/>
      <c r="J464" s="80"/>
      <c r="K464" s="80"/>
      <c r="L464" s="80"/>
      <c r="M464" s="80"/>
      <c r="N464" s="20"/>
      <c r="O464" s="3"/>
    </row>
    <row r="465" spans="1:64" ht="12.75">
      <c r="A465" s="32" t="s">
        <v>223</v>
      </c>
      <c r="B465" s="10" t="s">
        <v>313</v>
      </c>
      <c r="C465" s="10" t="s">
        <v>427</v>
      </c>
      <c r="D465" s="113" t="s">
        <v>661</v>
      </c>
      <c r="E465" s="128"/>
      <c r="F465" s="10" t="s">
        <v>807</v>
      </c>
      <c r="G465" s="23">
        <v>88.27</v>
      </c>
      <c r="H465" s="164"/>
      <c r="I465" s="23">
        <f>G465*AO465</f>
        <v>0</v>
      </c>
      <c r="J465" s="23">
        <f>G465*AP465</f>
        <v>0</v>
      </c>
      <c r="K465" s="23">
        <f>G465*H465</f>
        <v>0</v>
      </c>
      <c r="L465" s="23">
        <v>0</v>
      </c>
      <c r="M465" s="23">
        <f>G465*L465</f>
        <v>0</v>
      </c>
      <c r="N465" s="79" t="s">
        <v>832</v>
      </c>
      <c r="O465" s="3"/>
      <c r="Z465" s="23">
        <f>IF(AQ465="5",BJ465,0)</f>
        <v>0</v>
      </c>
      <c r="AB465" s="23">
        <f>IF(AQ465="1",BH465,0)</f>
        <v>0</v>
      </c>
      <c r="AC465" s="23">
        <f>IF(AQ465="1",BI465,0)</f>
        <v>0</v>
      </c>
      <c r="AD465" s="23">
        <f>IF(AQ465="7",BH465,0)</f>
        <v>0</v>
      </c>
      <c r="AE465" s="23">
        <f>IF(AQ465="7",BI465,0)</f>
        <v>0</v>
      </c>
      <c r="AF465" s="23">
        <f>IF(AQ465="2",BH465,0)</f>
        <v>0</v>
      </c>
      <c r="AG465" s="23">
        <f>IF(AQ465="2",BI465,0)</f>
        <v>0</v>
      </c>
      <c r="AH465" s="23">
        <f>IF(AQ465="0",BJ465,0)</f>
        <v>0</v>
      </c>
      <c r="AI465" s="17" t="s">
        <v>313</v>
      </c>
      <c r="AJ465" s="13">
        <f>IF(AN465=0,K465,0)</f>
        <v>0</v>
      </c>
      <c r="AK465" s="13">
        <f>IF(AN465=15,K465,0)</f>
        <v>0</v>
      </c>
      <c r="AL465" s="13">
        <f>IF(AN465=21,K465,0)</f>
        <v>0</v>
      </c>
      <c r="AN465" s="23">
        <v>21</v>
      </c>
      <c r="AO465" s="23">
        <f>H465*0</f>
        <v>0</v>
      </c>
      <c r="AP465" s="23">
        <f>H465*(1-0)</f>
        <v>0</v>
      </c>
      <c r="AQ465" s="24" t="s">
        <v>11</v>
      </c>
      <c r="AV465" s="23">
        <f>AW465+AX465</f>
        <v>0</v>
      </c>
      <c r="AW465" s="23">
        <f>G465*AO465</f>
        <v>0</v>
      </c>
      <c r="AX465" s="23">
        <f>G465*AP465</f>
        <v>0</v>
      </c>
      <c r="AY465" s="26" t="s">
        <v>862</v>
      </c>
      <c r="AZ465" s="26" t="s">
        <v>891</v>
      </c>
      <c r="BA465" s="17" t="s">
        <v>902</v>
      </c>
      <c r="BC465" s="23">
        <f>AW465+AX465</f>
        <v>0</v>
      </c>
      <c r="BD465" s="23">
        <f>H465/(100-BE465)*100</f>
        <v>0</v>
      </c>
      <c r="BE465" s="23">
        <v>0</v>
      </c>
      <c r="BF465" s="23">
        <f>M465</f>
        <v>0</v>
      </c>
      <c r="BH465" s="13">
        <f>G465*AO465</f>
        <v>0</v>
      </c>
      <c r="BI465" s="13">
        <f>G465*AP465</f>
        <v>0</v>
      </c>
      <c r="BJ465" s="13">
        <f>G465*H465</f>
        <v>0</v>
      </c>
      <c r="BK465" s="13" t="s">
        <v>909</v>
      </c>
      <c r="BL465" s="23" t="s">
        <v>393</v>
      </c>
    </row>
    <row r="466" spans="1:64" ht="12.75">
      <c r="A466" s="32" t="s">
        <v>224</v>
      </c>
      <c r="B466" s="10" t="s">
        <v>313</v>
      </c>
      <c r="C466" s="10" t="s">
        <v>396</v>
      </c>
      <c r="D466" s="113" t="s">
        <v>598</v>
      </c>
      <c r="E466" s="128"/>
      <c r="F466" s="10" t="s">
        <v>807</v>
      </c>
      <c r="G466" s="23">
        <v>55.09</v>
      </c>
      <c r="H466" s="164"/>
      <c r="I466" s="23">
        <f>G466*AO466</f>
        <v>0</v>
      </c>
      <c r="J466" s="23">
        <f>G466*AP466</f>
        <v>0</v>
      </c>
      <c r="K466" s="23">
        <f>G466*H466</f>
        <v>0</v>
      </c>
      <c r="L466" s="23">
        <v>0</v>
      </c>
      <c r="M466" s="23">
        <f>G466*L466</f>
        <v>0</v>
      </c>
      <c r="N466" s="79" t="s">
        <v>832</v>
      </c>
      <c r="O466" s="3"/>
      <c r="Z466" s="23">
        <f>IF(AQ466="5",BJ466,0)</f>
        <v>0</v>
      </c>
      <c r="AB466" s="23">
        <f>IF(AQ466="1",BH466,0)</f>
        <v>0</v>
      </c>
      <c r="AC466" s="23">
        <f>IF(AQ466="1",BI466,0)</f>
        <v>0</v>
      </c>
      <c r="AD466" s="23">
        <f>IF(AQ466="7",BH466,0)</f>
        <v>0</v>
      </c>
      <c r="AE466" s="23">
        <f>IF(AQ466="7",BI466,0)</f>
        <v>0</v>
      </c>
      <c r="AF466" s="23">
        <f>IF(AQ466="2",BH466,0)</f>
        <v>0</v>
      </c>
      <c r="AG466" s="23">
        <f>IF(AQ466="2",BI466,0)</f>
        <v>0</v>
      </c>
      <c r="AH466" s="23">
        <f>IF(AQ466="0",BJ466,0)</f>
        <v>0</v>
      </c>
      <c r="AI466" s="17" t="s">
        <v>313</v>
      </c>
      <c r="AJ466" s="13">
        <f>IF(AN466=0,K466,0)</f>
        <v>0</v>
      </c>
      <c r="AK466" s="13">
        <f>IF(AN466=15,K466,0)</f>
        <v>0</v>
      </c>
      <c r="AL466" s="13">
        <f>IF(AN466=21,K466,0)</f>
        <v>0</v>
      </c>
      <c r="AN466" s="23">
        <v>21</v>
      </c>
      <c r="AO466" s="23">
        <f>H466*0</f>
        <v>0</v>
      </c>
      <c r="AP466" s="23">
        <f>H466*(1-0)</f>
        <v>0</v>
      </c>
      <c r="AQ466" s="24" t="s">
        <v>11</v>
      </c>
      <c r="AV466" s="23">
        <f>AW466+AX466</f>
        <v>0</v>
      </c>
      <c r="AW466" s="23">
        <f>G466*AO466</f>
        <v>0</v>
      </c>
      <c r="AX466" s="23">
        <f>G466*AP466</f>
        <v>0</v>
      </c>
      <c r="AY466" s="26" t="s">
        <v>862</v>
      </c>
      <c r="AZ466" s="26" t="s">
        <v>891</v>
      </c>
      <c r="BA466" s="17" t="s">
        <v>902</v>
      </c>
      <c r="BC466" s="23">
        <f>AW466+AX466</f>
        <v>0</v>
      </c>
      <c r="BD466" s="23">
        <f>H466/(100-BE466)*100</f>
        <v>0</v>
      </c>
      <c r="BE466" s="23">
        <v>0</v>
      </c>
      <c r="BF466" s="23">
        <f>M466</f>
        <v>0</v>
      </c>
      <c r="BH466" s="13">
        <f>G466*AO466</f>
        <v>0</v>
      </c>
      <c r="BI466" s="13">
        <f>G466*AP466</f>
        <v>0</v>
      </c>
      <c r="BJ466" s="13">
        <f>G466*H466</f>
        <v>0</v>
      </c>
      <c r="BK466" s="13" t="s">
        <v>909</v>
      </c>
      <c r="BL466" s="23" t="s">
        <v>393</v>
      </c>
    </row>
    <row r="467" spans="1:64" ht="12.75">
      <c r="A467" s="32" t="s">
        <v>225</v>
      </c>
      <c r="B467" s="10" t="s">
        <v>313</v>
      </c>
      <c r="C467" s="10" t="s">
        <v>428</v>
      </c>
      <c r="D467" s="113" t="s">
        <v>663</v>
      </c>
      <c r="E467" s="128"/>
      <c r="F467" s="10" t="s">
        <v>807</v>
      </c>
      <c r="G467" s="23">
        <v>33.18</v>
      </c>
      <c r="H467" s="164"/>
      <c r="I467" s="23">
        <f>G467*AO467</f>
        <v>0</v>
      </c>
      <c r="J467" s="23">
        <f>G467*AP467</f>
        <v>0</v>
      </c>
      <c r="K467" s="23">
        <f>G467*H467</f>
        <v>0</v>
      </c>
      <c r="L467" s="23">
        <v>0</v>
      </c>
      <c r="M467" s="23">
        <f>G467*L467</f>
        <v>0</v>
      </c>
      <c r="N467" s="79" t="s">
        <v>832</v>
      </c>
      <c r="O467" s="3"/>
      <c r="Z467" s="23">
        <f>IF(AQ467="5",BJ467,0)</f>
        <v>0</v>
      </c>
      <c r="AB467" s="23">
        <f>IF(AQ467="1",BH467,0)</f>
        <v>0</v>
      </c>
      <c r="AC467" s="23">
        <f>IF(AQ467="1",BI467,0)</f>
        <v>0</v>
      </c>
      <c r="AD467" s="23">
        <f>IF(AQ467="7",BH467,0)</f>
        <v>0</v>
      </c>
      <c r="AE467" s="23">
        <f>IF(AQ467="7",BI467,0)</f>
        <v>0</v>
      </c>
      <c r="AF467" s="23">
        <f>IF(AQ467="2",BH467,0)</f>
        <v>0</v>
      </c>
      <c r="AG467" s="23">
        <f>IF(AQ467="2",BI467,0)</f>
        <v>0</v>
      </c>
      <c r="AH467" s="23">
        <f>IF(AQ467="0",BJ467,0)</f>
        <v>0</v>
      </c>
      <c r="AI467" s="17" t="s">
        <v>313</v>
      </c>
      <c r="AJ467" s="13">
        <f>IF(AN467=0,K467,0)</f>
        <v>0</v>
      </c>
      <c r="AK467" s="13">
        <f>IF(AN467=15,K467,0)</f>
        <v>0</v>
      </c>
      <c r="AL467" s="13">
        <f>IF(AN467=21,K467,0)</f>
        <v>0</v>
      </c>
      <c r="AN467" s="23">
        <v>21</v>
      </c>
      <c r="AO467" s="23">
        <f>H467*0</f>
        <v>0</v>
      </c>
      <c r="AP467" s="23">
        <f>H467*(1-0)</f>
        <v>0</v>
      </c>
      <c r="AQ467" s="24" t="s">
        <v>11</v>
      </c>
      <c r="AV467" s="23">
        <f>AW467+AX467</f>
        <v>0</v>
      </c>
      <c r="AW467" s="23">
        <f>G467*AO467</f>
        <v>0</v>
      </c>
      <c r="AX467" s="23">
        <f>G467*AP467</f>
        <v>0</v>
      </c>
      <c r="AY467" s="26" t="s">
        <v>862</v>
      </c>
      <c r="AZ467" s="26" t="s">
        <v>891</v>
      </c>
      <c r="BA467" s="17" t="s">
        <v>902</v>
      </c>
      <c r="BC467" s="23">
        <f>AW467+AX467</f>
        <v>0</v>
      </c>
      <c r="BD467" s="23">
        <f>H467/(100-BE467)*100</f>
        <v>0</v>
      </c>
      <c r="BE467" s="23">
        <v>0</v>
      </c>
      <c r="BF467" s="23">
        <f>M467</f>
        <v>0</v>
      </c>
      <c r="BH467" s="13">
        <f>G467*AO467</f>
        <v>0</v>
      </c>
      <c r="BI467" s="13">
        <f>G467*AP467</f>
        <v>0</v>
      </c>
      <c r="BJ467" s="13">
        <f>G467*H467</f>
        <v>0</v>
      </c>
      <c r="BK467" s="13" t="s">
        <v>909</v>
      </c>
      <c r="BL467" s="23" t="s">
        <v>393</v>
      </c>
    </row>
    <row r="468" spans="1:15" ht="12.75">
      <c r="A468" s="83"/>
      <c r="B468" s="84" t="s">
        <v>314</v>
      </c>
      <c r="C468" s="84"/>
      <c r="D468" s="131" t="s">
        <v>967</v>
      </c>
      <c r="E468" s="132"/>
      <c r="F468" s="83" t="s">
        <v>6</v>
      </c>
      <c r="G468" s="83" t="s">
        <v>6</v>
      </c>
      <c r="H468" s="83"/>
      <c r="I468" s="85">
        <f>I469+I472+I476+I483+I488+I497+I502+I505+I508+I512+I523+I540+I551</f>
        <v>0</v>
      </c>
      <c r="J468" s="85">
        <f>J469+J472+J476+J483+J488+J497+J502+J505+J508+J512+J523+J540+J551</f>
        <v>0</v>
      </c>
      <c r="K468" s="85">
        <f>K469+K472+K476+K483+K488+K497+K502+K505+K508+K512+K523+K540+K551</f>
        <v>0</v>
      </c>
      <c r="L468" s="87"/>
      <c r="M468" s="85">
        <f>M469+M472+M476+M483+M488+M497+M502+M505+M508+M512+M523+M540+M551</f>
        <v>192.60612899999998</v>
      </c>
      <c r="N468" s="86"/>
      <c r="O468" s="72"/>
    </row>
    <row r="469" spans="1:47" ht="12.75">
      <c r="A469" s="73"/>
      <c r="B469" s="74" t="s">
        <v>314</v>
      </c>
      <c r="C469" s="74" t="s">
        <v>17</v>
      </c>
      <c r="D469" s="126" t="s">
        <v>473</v>
      </c>
      <c r="E469" s="127"/>
      <c r="F469" s="75" t="s">
        <v>6</v>
      </c>
      <c r="G469" s="75" t="s">
        <v>6</v>
      </c>
      <c r="H469" s="75"/>
      <c r="I469" s="76">
        <f>SUM(I470:I470)</f>
        <v>0</v>
      </c>
      <c r="J469" s="76">
        <f>SUM(J470:J470)</f>
        <v>0</v>
      </c>
      <c r="K469" s="76">
        <f>SUM(K470:K470)</f>
        <v>0</v>
      </c>
      <c r="L469" s="77"/>
      <c r="M469" s="76">
        <f>SUM(M470:M470)</f>
        <v>0</v>
      </c>
      <c r="N469" s="78"/>
      <c r="O469" s="3"/>
      <c r="AI469" s="17" t="s">
        <v>314</v>
      </c>
      <c r="AS469" s="28">
        <f>SUM(AJ470:AJ470)</f>
        <v>0</v>
      </c>
      <c r="AT469" s="28">
        <f>SUM(AK470:AK470)</f>
        <v>0</v>
      </c>
      <c r="AU469" s="28">
        <f>SUM(AL470:AL470)</f>
        <v>0</v>
      </c>
    </row>
    <row r="470" spans="1:64" ht="12.75">
      <c r="A470" s="32" t="s">
        <v>226</v>
      </c>
      <c r="B470" s="10" t="s">
        <v>314</v>
      </c>
      <c r="C470" s="10" t="s">
        <v>441</v>
      </c>
      <c r="D470" s="113" t="s">
        <v>723</v>
      </c>
      <c r="E470" s="128"/>
      <c r="F470" s="10" t="s">
        <v>810</v>
      </c>
      <c r="G470" s="23">
        <v>100</v>
      </c>
      <c r="H470" s="164"/>
      <c r="I470" s="23">
        <f>G470*AO470</f>
        <v>0</v>
      </c>
      <c r="J470" s="23">
        <f>G470*AP470</f>
        <v>0</v>
      </c>
      <c r="K470" s="23">
        <f>G470*H470</f>
        <v>0</v>
      </c>
      <c r="L470" s="23">
        <v>0</v>
      </c>
      <c r="M470" s="23">
        <f>G470*L470</f>
        <v>0</v>
      </c>
      <c r="N470" s="79" t="s">
        <v>832</v>
      </c>
      <c r="O470" s="3"/>
      <c r="Z470" s="23">
        <f>IF(AQ470="5",BJ470,0)</f>
        <v>0</v>
      </c>
      <c r="AB470" s="23">
        <f>IF(AQ470="1",BH470,0)</f>
        <v>0</v>
      </c>
      <c r="AC470" s="23">
        <f>IF(AQ470="1",BI470,0)</f>
        <v>0</v>
      </c>
      <c r="AD470" s="23">
        <f>IF(AQ470="7",BH470,0)</f>
        <v>0</v>
      </c>
      <c r="AE470" s="23">
        <f>IF(AQ470="7",BI470,0)</f>
        <v>0</v>
      </c>
      <c r="AF470" s="23">
        <f>IF(AQ470="2",BH470,0)</f>
        <v>0</v>
      </c>
      <c r="AG470" s="23">
        <f>IF(AQ470="2",BI470,0)</f>
        <v>0</v>
      </c>
      <c r="AH470" s="23">
        <f>IF(AQ470="0",BJ470,0)</f>
        <v>0</v>
      </c>
      <c r="AI470" s="17" t="s">
        <v>314</v>
      </c>
      <c r="AJ470" s="13">
        <f>IF(AN470=0,K470,0)</f>
        <v>0</v>
      </c>
      <c r="AK470" s="13">
        <f>IF(AN470=15,K470,0)</f>
        <v>0</v>
      </c>
      <c r="AL470" s="13">
        <f>IF(AN470=21,K470,0)</f>
        <v>0</v>
      </c>
      <c r="AN470" s="23">
        <v>21</v>
      </c>
      <c r="AO470" s="23">
        <f>H470*0</f>
        <v>0</v>
      </c>
      <c r="AP470" s="23">
        <f>H470*(1-0)</f>
        <v>0</v>
      </c>
      <c r="AQ470" s="24" t="s">
        <v>7</v>
      </c>
      <c r="AV470" s="23">
        <f>AW470+AX470</f>
        <v>0</v>
      </c>
      <c r="AW470" s="23">
        <f>G470*AO470</f>
        <v>0</v>
      </c>
      <c r="AX470" s="23">
        <f>G470*AP470</f>
        <v>0</v>
      </c>
      <c r="AY470" s="26" t="s">
        <v>845</v>
      </c>
      <c r="AZ470" s="26" t="s">
        <v>893</v>
      </c>
      <c r="BA470" s="17" t="s">
        <v>903</v>
      </c>
      <c r="BC470" s="23">
        <f>AW470+AX470</f>
        <v>0</v>
      </c>
      <c r="BD470" s="23">
        <f>H470/(100-BE470)*100</f>
        <v>0</v>
      </c>
      <c r="BE470" s="23">
        <v>0</v>
      </c>
      <c r="BF470" s="23">
        <f>M470</f>
        <v>0</v>
      </c>
      <c r="BH470" s="13">
        <f>G470*AO470</f>
        <v>0</v>
      </c>
      <c r="BI470" s="13">
        <f>G470*AP470</f>
        <v>0</v>
      </c>
      <c r="BJ470" s="13">
        <f>G470*H470</f>
        <v>0</v>
      </c>
      <c r="BK470" s="13" t="s">
        <v>909</v>
      </c>
      <c r="BL470" s="23">
        <v>11</v>
      </c>
    </row>
    <row r="471" spans="1:15" ht="12.75">
      <c r="A471" s="3"/>
      <c r="B471" s="80"/>
      <c r="C471" s="80"/>
      <c r="D471" s="81" t="s">
        <v>724</v>
      </c>
      <c r="E471" s="81"/>
      <c r="F471" s="80"/>
      <c r="G471" s="82">
        <v>100</v>
      </c>
      <c r="H471" s="80"/>
      <c r="I471" s="80"/>
      <c r="J471" s="80"/>
      <c r="K471" s="80"/>
      <c r="L471" s="80"/>
      <c r="M471" s="80"/>
      <c r="N471" s="20"/>
      <c r="O471" s="3"/>
    </row>
    <row r="472" spans="1:47" ht="12.75">
      <c r="A472" s="73"/>
      <c r="B472" s="74" t="s">
        <v>314</v>
      </c>
      <c r="C472" s="74" t="s">
        <v>117</v>
      </c>
      <c r="D472" s="126" t="s">
        <v>725</v>
      </c>
      <c r="E472" s="127"/>
      <c r="F472" s="75" t="s">
        <v>6</v>
      </c>
      <c r="G472" s="75" t="s">
        <v>6</v>
      </c>
      <c r="H472" s="75"/>
      <c r="I472" s="76">
        <f>SUM(I473:I474)</f>
        <v>0</v>
      </c>
      <c r="J472" s="76">
        <f>SUM(J473:J474)</f>
        <v>0</v>
      </c>
      <c r="K472" s="76">
        <f>SUM(K473:K474)</f>
        <v>0</v>
      </c>
      <c r="L472" s="77"/>
      <c r="M472" s="76">
        <f>SUM(M473:M474)</f>
        <v>0</v>
      </c>
      <c r="N472" s="78"/>
      <c r="O472" s="3"/>
      <c r="AI472" s="17" t="s">
        <v>314</v>
      </c>
      <c r="AS472" s="28">
        <f>SUM(AJ473:AJ474)</f>
        <v>0</v>
      </c>
      <c r="AT472" s="28">
        <f>SUM(AK473:AK474)</f>
        <v>0</v>
      </c>
      <c r="AU472" s="28">
        <f>SUM(AL473:AL474)</f>
        <v>0</v>
      </c>
    </row>
    <row r="473" spans="1:64" ht="12.75">
      <c r="A473" s="32" t="s">
        <v>227</v>
      </c>
      <c r="B473" s="10" t="s">
        <v>314</v>
      </c>
      <c r="C473" s="10" t="s">
        <v>442</v>
      </c>
      <c r="D473" s="113" t="s">
        <v>726</v>
      </c>
      <c r="E473" s="128"/>
      <c r="F473" s="10" t="s">
        <v>808</v>
      </c>
      <c r="G473" s="23">
        <v>5</v>
      </c>
      <c r="H473" s="164"/>
      <c r="I473" s="23">
        <f>G473*AO473</f>
        <v>0</v>
      </c>
      <c r="J473" s="23">
        <f>G473*AP473</f>
        <v>0</v>
      </c>
      <c r="K473" s="23">
        <f>G473*H473</f>
        <v>0</v>
      </c>
      <c r="L473" s="23">
        <v>0</v>
      </c>
      <c r="M473" s="23">
        <f>G473*L473</f>
        <v>0</v>
      </c>
      <c r="N473" s="79"/>
      <c r="O473" s="3"/>
      <c r="Z473" s="23">
        <f>IF(AQ473="5",BJ473,0)</f>
        <v>0</v>
      </c>
      <c r="AB473" s="23">
        <f>IF(AQ473="1",BH473,0)</f>
        <v>0</v>
      </c>
      <c r="AC473" s="23">
        <f>IF(AQ473="1",BI473,0)</f>
        <v>0</v>
      </c>
      <c r="AD473" s="23">
        <f>IF(AQ473="7",BH473,0)</f>
        <v>0</v>
      </c>
      <c r="AE473" s="23">
        <f>IF(AQ473="7",BI473,0)</f>
        <v>0</v>
      </c>
      <c r="AF473" s="23">
        <f>IF(AQ473="2",BH473,0)</f>
        <v>0</v>
      </c>
      <c r="AG473" s="23">
        <f>IF(AQ473="2",BI473,0)</f>
        <v>0</v>
      </c>
      <c r="AH473" s="23">
        <f>IF(AQ473="0",BJ473,0)</f>
        <v>0</v>
      </c>
      <c r="AI473" s="17" t="s">
        <v>314</v>
      </c>
      <c r="AJ473" s="13">
        <f>IF(AN473=0,K473,0)</f>
        <v>0</v>
      </c>
      <c r="AK473" s="13">
        <f>IF(AN473=15,K473,0)</f>
        <v>0</v>
      </c>
      <c r="AL473" s="13">
        <f>IF(AN473=21,K473,0)</f>
        <v>0</v>
      </c>
      <c r="AN473" s="23">
        <v>21</v>
      </c>
      <c r="AO473" s="23">
        <f>H473*0</f>
        <v>0</v>
      </c>
      <c r="AP473" s="23">
        <f>H473*(1-0)</f>
        <v>0</v>
      </c>
      <c r="AQ473" s="24" t="s">
        <v>7</v>
      </c>
      <c r="AV473" s="23">
        <f>AW473+AX473</f>
        <v>0</v>
      </c>
      <c r="AW473" s="23">
        <f>G473*AO473</f>
        <v>0</v>
      </c>
      <c r="AX473" s="23">
        <f>G473*AP473</f>
        <v>0</v>
      </c>
      <c r="AY473" s="26" t="s">
        <v>869</v>
      </c>
      <c r="AZ473" s="26" t="s">
        <v>893</v>
      </c>
      <c r="BA473" s="17" t="s">
        <v>903</v>
      </c>
      <c r="BC473" s="23">
        <f>AW473+AX473</f>
        <v>0</v>
      </c>
      <c r="BD473" s="23">
        <f>H473/(100-BE473)*100</f>
        <v>0</v>
      </c>
      <c r="BE473" s="23">
        <v>0</v>
      </c>
      <c r="BF473" s="23">
        <f>M473</f>
        <v>0</v>
      </c>
      <c r="BH473" s="13">
        <f>G473*AO473</f>
        <v>0</v>
      </c>
      <c r="BI473" s="13">
        <f>G473*AP473</f>
        <v>0</v>
      </c>
      <c r="BJ473" s="13">
        <f>G473*H473</f>
        <v>0</v>
      </c>
      <c r="BK473" s="13" t="s">
        <v>909</v>
      </c>
      <c r="BL473" s="23">
        <v>111</v>
      </c>
    </row>
    <row r="474" spans="1:64" ht="12.75">
      <c r="A474" s="32" t="s">
        <v>228</v>
      </c>
      <c r="B474" s="10" t="s">
        <v>314</v>
      </c>
      <c r="C474" s="10" t="s">
        <v>443</v>
      </c>
      <c r="D474" s="113" t="s">
        <v>727</v>
      </c>
      <c r="E474" s="128"/>
      <c r="F474" s="10" t="s">
        <v>808</v>
      </c>
      <c r="G474" s="23">
        <v>83.46</v>
      </c>
      <c r="H474" s="164"/>
      <c r="I474" s="23">
        <f>G474*AO474</f>
        <v>0</v>
      </c>
      <c r="J474" s="23">
        <f>G474*AP474</f>
        <v>0</v>
      </c>
      <c r="K474" s="23">
        <f>G474*H474</f>
        <v>0</v>
      </c>
      <c r="L474" s="23">
        <v>0</v>
      </c>
      <c r="M474" s="23">
        <f>G474*L474</f>
        <v>0</v>
      </c>
      <c r="N474" s="79"/>
      <c r="O474" s="3"/>
      <c r="Z474" s="23">
        <f>IF(AQ474="5",BJ474,0)</f>
        <v>0</v>
      </c>
      <c r="AB474" s="23">
        <f>IF(AQ474="1",BH474,0)</f>
        <v>0</v>
      </c>
      <c r="AC474" s="23">
        <f>IF(AQ474="1",BI474,0)</f>
        <v>0</v>
      </c>
      <c r="AD474" s="23">
        <f>IF(AQ474="7",BH474,0)</f>
        <v>0</v>
      </c>
      <c r="AE474" s="23">
        <f>IF(AQ474="7",BI474,0)</f>
        <v>0</v>
      </c>
      <c r="AF474" s="23">
        <f>IF(AQ474="2",BH474,0)</f>
        <v>0</v>
      </c>
      <c r="AG474" s="23">
        <f>IF(AQ474="2",BI474,0)</f>
        <v>0</v>
      </c>
      <c r="AH474" s="23">
        <f>IF(AQ474="0",BJ474,0)</f>
        <v>0</v>
      </c>
      <c r="AI474" s="17" t="s">
        <v>314</v>
      </c>
      <c r="AJ474" s="13">
        <f>IF(AN474=0,K474,0)</f>
        <v>0</v>
      </c>
      <c r="AK474" s="13">
        <f>IF(AN474=15,K474,0)</f>
        <v>0</v>
      </c>
      <c r="AL474" s="13">
        <f>IF(AN474=21,K474,0)</f>
        <v>0</v>
      </c>
      <c r="AN474" s="23">
        <v>21</v>
      </c>
      <c r="AO474" s="23">
        <f>H474*0</f>
        <v>0</v>
      </c>
      <c r="AP474" s="23">
        <f>H474*(1-0)</f>
        <v>0</v>
      </c>
      <c r="AQ474" s="24" t="s">
        <v>7</v>
      </c>
      <c r="AV474" s="23">
        <f>AW474+AX474</f>
        <v>0</v>
      </c>
      <c r="AW474" s="23">
        <f>G474*AO474</f>
        <v>0</v>
      </c>
      <c r="AX474" s="23">
        <f>G474*AP474</f>
        <v>0</v>
      </c>
      <c r="AY474" s="26" t="s">
        <v>869</v>
      </c>
      <c r="AZ474" s="26" t="s">
        <v>893</v>
      </c>
      <c r="BA474" s="17" t="s">
        <v>903</v>
      </c>
      <c r="BC474" s="23">
        <f>AW474+AX474</f>
        <v>0</v>
      </c>
      <c r="BD474" s="23">
        <f>H474/(100-BE474)*100</f>
        <v>0</v>
      </c>
      <c r="BE474" s="23">
        <v>0</v>
      </c>
      <c r="BF474" s="23">
        <f>M474</f>
        <v>0</v>
      </c>
      <c r="BH474" s="13">
        <f>G474*AO474</f>
        <v>0</v>
      </c>
      <c r="BI474" s="13">
        <f>G474*AP474</f>
        <v>0</v>
      </c>
      <c r="BJ474" s="13">
        <f>G474*H474</f>
        <v>0</v>
      </c>
      <c r="BK474" s="13" t="s">
        <v>909</v>
      </c>
      <c r="BL474" s="23">
        <v>111</v>
      </c>
    </row>
    <row r="475" spans="1:15" ht="12.75">
      <c r="A475" s="3"/>
      <c r="B475" s="80"/>
      <c r="C475" s="80"/>
      <c r="D475" s="81" t="s">
        <v>728</v>
      </c>
      <c r="E475" s="81"/>
      <c r="F475" s="80"/>
      <c r="G475" s="82">
        <v>83.46</v>
      </c>
      <c r="H475" s="80"/>
      <c r="I475" s="80"/>
      <c r="J475" s="80"/>
      <c r="K475" s="80"/>
      <c r="L475" s="80"/>
      <c r="M475" s="80"/>
      <c r="N475" s="20"/>
      <c r="O475" s="3"/>
    </row>
    <row r="476" spans="1:47" ht="12.75">
      <c r="A476" s="73"/>
      <c r="B476" s="74" t="s">
        <v>314</v>
      </c>
      <c r="C476" s="74" t="s">
        <v>19</v>
      </c>
      <c r="D476" s="126" t="s">
        <v>484</v>
      </c>
      <c r="E476" s="127"/>
      <c r="F476" s="75" t="s">
        <v>6</v>
      </c>
      <c r="G476" s="75" t="s">
        <v>6</v>
      </c>
      <c r="H476" s="75"/>
      <c r="I476" s="76">
        <f>SUM(I477:I481)</f>
        <v>0</v>
      </c>
      <c r="J476" s="76">
        <f>SUM(J477:J481)</f>
        <v>0</v>
      </c>
      <c r="K476" s="76">
        <f>SUM(K477:K481)</f>
        <v>0</v>
      </c>
      <c r="L476" s="77"/>
      <c r="M476" s="76">
        <f>SUM(M477:M481)</f>
        <v>0</v>
      </c>
      <c r="N476" s="78"/>
      <c r="O476" s="3"/>
      <c r="AI476" s="17" t="s">
        <v>314</v>
      </c>
      <c r="AS476" s="28">
        <f>SUM(AJ477:AJ481)</f>
        <v>0</v>
      </c>
      <c r="AT476" s="28">
        <f>SUM(AK477:AK481)</f>
        <v>0</v>
      </c>
      <c r="AU476" s="28">
        <f>SUM(AL477:AL481)</f>
        <v>0</v>
      </c>
    </row>
    <row r="477" spans="1:64" ht="12.75">
      <c r="A477" s="32" t="s">
        <v>229</v>
      </c>
      <c r="B477" s="10" t="s">
        <v>314</v>
      </c>
      <c r="C477" s="10" t="s">
        <v>326</v>
      </c>
      <c r="D477" s="113" t="s">
        <v>485</v>
      </c>
      <c r="E477" s="128"/>
      <c r="F477" s="10" t="s">
        <v>803</v>
      </c>
      <c r="G477" s="23">
        <v>151.89</v>
      </c>
      <c r="H477" s="164"/>
      <c r="I477" s="23">
        <f>G477*AO477</f>
        <v>0</v>
      </c>
      <c r="J477" s="23">
        <f>G477*AP477</f>
        <v>0</v>
      </c>
      <c r="K477" s="23">
        <f>G477*H477</f>
        <v>0</v>
      </c>
      <c r="L477" s="23">
        <v>0</v>
      </c>
      <c r="M477" s="23">
        <f>G477*L477</f>
        <v>0</v>
      </c>
      <c r="N477" s="79" t="s">
        <v>832</v>
      </c>
      <c r="O477" s="3"/>
      <c r="Z477" s="23">
        <f>IF(AQ477="5",BJ477,0)</f>
        <v>0</v>
      </c>
      <c r="AB477" s="23">
        <f>IF(AQ477="1",BH477,0)</f>
        <v>0</v>
      </c>
      <c r="AC477" s="23">
        <f>IF(AQ477="1",BI477,0)</f>
        <v>0</v>
      </c>
      <c r="AD477" s="23">
        <f>IF(AQ477="7",BH477,0)</f>
        <v>0</v>
      </c>
      <c r="AE477" s="23">
        <f>IF(AQ477="7",BI477,0)</f>
        <v>0</v>
      </c>
      <c r="AF477" s="23">
        <f>IF(AQ477="2",BH477,0)</f>
        <v>0</v>
      </c>
      <c r="AG477" s="23">
        <f>IF(AQ477="2",BI477,0)</f>
        <v>0</v>
      </c>
      <c r="AH477" s="23">
        <f>IF(AQ477="0",BJ477,0)</f>
        <v>0</v>
      </c>
      <c r="AI477" s="17" t="s">
        <v>314</v>
      </c>
      <c r="AJ477" s="13">
        <f>IF(AN477=0,K477,0)</f>
        <v>0</v>
      </c>
      <c r="AK477" s="13">
        <f>IF(AN477=15,K477,0)</f>
        <v>0</v>
      </c>
      <c r="AL477" s="13">
        <f>IF(AN477=21,K477,0)</f>
        <v>0</v>
      </c>
      <c r="AN477" s="23">
        <v>21</v>
      </c>
      <c r="AO477" s="23">
        <f>H477*0</f>
        <v>0</v>
      </c>
      <c r="AP477" s="23">
        <f>H477*(1-0)</f>
        <v>0</v>
      </c>
      <c r="AQ477" s="24" t="s">
        <v>7</v>
      </c>
      <c r="AV477" s="23">
        <f>AW477+AX477</f>
        <v>0</v>
      </c>
      <c r="AW477" s="23">
        <f>G477*AO477</f>
        <v>0</v>
      </c>
      <c r="AX477" s="23">
        <f>G477*AP477</f>
        <v>0</v>
      </c>
      <c r="AY477" s="26" t="s">
        <v>847</v>
      </c>
      <c r="AZ477" s="26" t="s">
        <v>893</v>
      </c>
      <c r="BA477" s="17" t="s">
        <v>903</v>
      </c>
      <c r="BC477" s="23">
        <f>AW477+AX477</f>
        <v>0</v>
      </c>
      <c r="BD477" s="23">
        <f>H477/(100-BE477)*100</f>
        <v>0</v>
      </c>
      <c r="BE477" s="23">
        <v>0</v>
      </c>
      <c r="BF477" s="23">
        <f>M477</f>
        <v>0</v>
      </c>
      <c r="BH477" s="13">
        <f>G477*AO477</f>
        <v>0</v>
      </c>
      <c r="BI477" s="13">
        <f>G477*AP477</f>
        <v>0</v>
      </c>
      <c r="BJ477" s="13">
        <f>G477*H477</f>
        <v>0</v>
      </c>
      <c r="BK477" s="13" t="s">
        <v>909</v>
      </c>
      <c r="BL477" s="23">
        <v>13</v>
      </c>
    </row>
    <row r="478" spans="1:15" ht="12.75">
      <c r="A478" s="3"/>
      <c r="B478" s="80"/>
      <c r="C478" s="80"/>
      <c r="D478" s="81" t="s">
        <v>729</v>
      </c>
      <c r="E478" s="81"/>
      <c r="F478" s="80"/>
      <c r="G478" s="82">
        <v>151.89</v>
      </c>
      <c r="H478" s="80"/>
      <c r="I478" s="80"/>
      <c r="J478" s="80"/>
      <c r="K478" s="80"/>
      <c r="L478" s="80"/>
      <c r="M478" s="80"/>
      <c r="N478" s="20"/>
      <c r="O478" s="3"/>
    </row>
    <row r="479" spans="1:64" ht="12.75">
      <c r="A479" s="32" t="s">
        <v>230</v>
      </c>
      <c r="B479" s="10" t="s">
        <v>314</v>
      </c>
      <c r="C479" s="10" t="s">
        <v>327</v>
      </c>
      <c r="D479" s="113" t="s">
        <v>487</v>
      </c>
      <c r="E479" s="128"/>
      <c r="F479" s="10" t="s">
        <v>803</v>
      </c>
      <c r="G479" s="23">
        <v>151.89</v>
      </c>
      <c r="H479" s="164"/>
      <c r="I479" s="23">
        <f>G479*AO479</f>
        <v>0</v>
      </c>
      <c r="J479" s="23">
        <f>G479*AP479</f>
        <v>0</v>
      </c>
      <c r="K479" s="23">
        <f>G479*H479</f>
        <v>0</v>
      </c>
      <c r="L479" s="23">
        <v>0</v>
      </c>
      <c r="M479" s="23">
        <f>G479*L479</f>
        <v>0</v>
      </c>
      <c r="N479" s="79" t="s">
        <v>832</v>
      </c>
      <c r="O479" s="3"/>
      <c r="Z479" s="23">
        <f>IF(AQ479="5",BJ479,0)</f>
        <v>0</v>
      </c>
      <c r="AB479" s="23">
        <f>IF(AQ479="1",BH479,0)</f>
        <v>0</v>
      </c>
      <c r="AC479" s="23">
        <f>IF(AQ479="1",BI479,0)</f>
        <v>0</v>
      </c>
      <c r="AD479" s="23">
        <f>IF(AQ479="7",BH479,0)</f>
        <v>0</v>
      </c>
      <c r="AE479" s="23">
        <f>IF(AQ479="7",BI479,0)</f>
        <v>0</v>
      </c>
      <c r="AF479" s="23">
        <f>IF(AQ479="2",BH479,0)</f>
        <v>0</v>
      </c>
      <c r="AG479" s="23">
        <f>IF(AQ479="2",BI479,0)</f>
        <v>0</v>
      </c>
      <c r="AH479" s="23">
        <f>IF(AQ479="0",BJ479,0)</f>
        <v>0</v>
      </c>
      <c r="AI479" s="17" t="s">
        <v>314</v>
      </c>
      <c r="AJ479" s="13">
        <f>IF(AN479=0,K479,0)</f>
        <v>0</v>
      </c>
      <c r="AK479" s="13">
        <f>IF(AN479=15,K479,0)</f>
        <v>0</v>
      </c>
      <c r="AL479" s="13">
        <f>IF(AN479=21,K479,0)</f>
        <v>0</v>
      </c>
      <c r="AN479" s="23">
        <v>21</v>
      </c>
      <c r="AO479" s="23">
        <f>H479*0</f>
        <v>0</v>
      </c>
      <c r="AP479" s="23">
        <f>H479*(1-0)</f>
        <v>0</v>
      </c>
      <c r="AQ479" s="24" t="s">
        <v>7</v>
      </c>
      <c r="AV479" s="23">
        <f>AW479+AX479</f>
        <v>0</v>
      </c>
      <c r="AW479" s="23">
        <f>G479*AO479</f>
        <v>0</v>
      </c>
      <c r="AX479" s="23">
        <f>G479*AP479</f>
        <v>0</v>
      </c>
      <c r="AY479" s="26" t="s">
        <v>847</v>
      </c>
      <c r="AZ479" s="26" t="s">
        <v>893</v>
      </c>
      <c r="BA479" s="17" t="s">
        <v>903</v>
      </c>
      <c r="BC479" s="23">
        <f>AW479+AX479</f>
        <v>0</v>
      </c>
      <c r="BD479" s="23">
        <f>H479/(100-BE479)*100</f>
        <v>0</v>
      </c>
      <c r="BE479" s="23">
        <v>0</v>
      </c>
      <c r="BF479" s="23">
        <f>M479</f>
        <v>0</v>
      </c>
      <c r="BH479" s="13">
        <f>G479*AO479</f>
        <v>0</v>
      </c>
      <c r="BI479" s="13">
        <f>G479*AP479</f>
        <v>0</v>
      </c>
      <c r="BJ479" s="13">
        <f>G479*H479</f>
        <v>0</v>
      </c>
      <c r="BK479" s="13" t="s">
        <v>909</v>
      </c>
      <c r="BL479" s="23">
        <v>13</v>
      </c>
    </row>
    <row r="480" spans="1:15" ht="12.75">
      <c r="A480" s="3"/>
      <c r="B480" s="80"/>
      <c r="C480" s="80"/>
      <c r="D480" s="81" t="s">
        <v>730</v>
      </c>
      <c r="E480" s="81"/>
      <c r="F480" s="80"/>
      <c r="G480" s="82">
        <v>151.89</v>
      </c>
      <c r="H480" s="80"/>
      <c r="I480" s="80"/>
      <c r="J480" s="80"/>
      <c r="K480" s="80"/>
      <c r="L480" s="80"/>
      <c r="M480" s="80"/>
      <c r="N480" s="20"/>
      <c r="O480" s="3"/>
    </row>
    <row r="481" spans="1:64" ht="12.75">
      <c r="A481" s="32" t="s">
        <v>231</v>
      </c>
      <c r="B481" s="10" t="s">
        <v>314</v>
      </c>
      <c r="C481" s="10" t="s">
        <v>328</v>
      </c>
      <c r="D481" s="113" t="s">
        <v>488</v>
      </c>
      <c r="E481" s="128"/>
      <c r="F481" s="10" t="s">
        <v>803</v>
      </c>
      <c r="G481" s="23">
        <v>5.25</v>
      </c>
      <c r="H481" s="164"/>
      <c r="I481" s="23">
        <f>G481*AO481</f>
        <v>0</v>
      </c>
      <c r="J481" s="23">
        <f>G481*AP481</f>
        <v>0</v>
      </c>
      <c r="K481" s="23">
        <f>G481*H481</f>
        <v>0</v>
      </c>
      <c r="L481" s="23">
        <v>0</v>
      </c>
      <c r="M481" s="23">
        <f>G481*L481</f>
        <v>0</v>
      </c>
      <c r="N481" s="79" t="s">
        <v>832</v>
      </c>
      <c r="O481" s="3"/>
      <c r="Z481" s="23">
        <f>IF(AQ481="5",BJ481,0)</f>
        <v>0</v>
      </c>
      <c r="AB481" s="23">
        <f>IF(AQ481="1",BH481,0)</f>
        <v>0</v>
      </c>
      <c r="AC481" s="23">
        <f>IF(AQ481="1",BI481,0)</f>
        <v>0</v>
      </c>
      <c r="AD481" s="23">
        <f>IF(AQ481="7",BH481,0)</f>
        <v>0</v>
      </c>
      <c r="AE481" s="23">
        <f>IF(AQ481="7",BI481,0)</f>
        <v>0</v>
      </c>
      <c r="AF481" s="23">
        <f>IF(AQ481="2",BH481,0)</f>
        <v>0</v>
      </c>
      <c r="AG481" s="23">
        <f>IF(AQ481="2",BI481,0)</f>
        <v>0</v>
      </c>
      <c r="AH481" s="23">
        <f>IF(AQ481="0",BJ481,0)</f>
        <v>0</v>
      </c>
      <c r="AI481" s="17" t="s">
        <v>314</v>
      </c>
      <c r="AJ481" s="13">
        <f>IF(AN481=0,K481,0)</f>
        <v>0</v>
      </c>
      <c r="AK481" s="13">
        <f>IF(AN481=15,K481,0)</f>
        <v>0</v>
      </c>
      <c r="AL481" s="13">
        <f>IF(AN481=21,K481,0)</f>
        <v>0</v>
      </c>
      <c r="AN481" s="23">
        <v>21</v>
      </c>
      <c r="AO481" s="23">
        <f>H481*0</f>
        <v>0</v>
      </c>
      <c r="AP481" s="23">
        <f>H481*(1-0)</f>
        <v>0</v>
      </c>
      <c r="AQ481" s="24" t="s">
        <v>7</v>
      </c>
      <c r="AV481" s="23">
        <f>AW481+AX481</f>
        <v>0</v>
      </c>
      <c r="AW481" s="23">
        <f>G481*AO481</f>
        <v>0</v>
      </c>
      <c r="AX481" s="23">
        <f>G481*AP481</f>
        <v>0</v>
      </c>
      <c r="AY481" s="26" t="s">
        <v>847</v>
      </c>
      <c r="AZ481" s="26" t="s">
        <v>893</v>
      </c>
      <c r="BA481" s="17" t="s">
        <v>903</v>
      </c>
      <c r="BC481" s="23">
        <f>AW481+AX481</f>
        <v>0</v>
      </c>
      <c r="BD481" s="23">
        <f>H481/(100-BE481)*100</f>
        <v>0</v>
      </c>
      <c r="BE481" s="23">
        <v>0</v>
      </c>
      <c r="BF481" s="23">
        <f>M481</f>
        <v>0</v>
      </c>
      <c r="BH481" s="13">
        <f>G481*AO481</f>
        <v>0</v>
      </c>
      <c r="BI481" s="13">
        <f>G481*AP481</f>
        <v>0</v>
      </c>
      <c r="BJ481" s="13">
        <f>G481*H481</f>
        <v>0</v>
      </c>
      <c r="BK481" s="13" t="s">
        <v>909</v>
      </c>
      <c r="BL481" s="23">
        <v>13</v>
      </c>
    </row>
    <row r="482" spans="1:15" ht="12.75">
      <c r="A482" s="3"/>
      <c r="B482" s="80"/>
      <c r="C482" s="80"/>
      <c r="D482" s="81" t="s">
        <v>731</v>
      </c>
      <c r="E482" s="81"/>
      <c r="F482" s="80"/>
      <c r="G482" s="82">
        <v>5.25</v>
      </c>
      <c r="H482" s="80"/>
      <c r="I482" s="80"/>
      <c r="J482" s="80"/>
      <c r="K482" s="80"/>
      <c r="L482" s="80"/>
      <c r="M482" s="80"/>
      <c r="N482" s="20"/>
      <c r="O482" s="3"/>
    </row>
    <row r="483" spans="1:47" ht="12.75">
      <c r="A483" s="73"/>
      <c r="B483" s="74" t="s">
        <v>314</v>
      </c>
      <c r="C483" s="74" t="s">
        <v>21</v>
      </c>
      <c r="D483" s="126" t="s">
        <v>490</v>
      </c>
      <c r="E483" s="127"/>
      <c r="F483" s="75" t="s">
        <v>6</v>
      </c>
      <c r="G483" s="75" t="s">
        <v>6</v>
      </c>
      <c r="H483" s="75"/>
      <c r="I483" s="76">
        <f>SUM(I484:I486)</f>
        <v>0</v>
      </c>
      <c r="J483" s="76">
        <f>SUM(J484:J486)</f>
        <v>0</v>
      </c>
      <c r="K483" s="76">
        <f>SUM(K484:K486)</f>
        <v>0</v>
      </c>
      <c r="L483" s="77"/>
      <c r="M483" s="76">
        <f>SUM(M484:M486)</f>
        <v>0.1435426</v>
      </c>
      <c r="N483" s="78"/>
      <c r="O483" s="3"/>
      <c r="AI483" s="17" t="s">
        <v>314</v>
      </c>
      <c r="AS483" s="28">
        <f>SUM(AJ484:AJ486)</f>
        <v>0</v>
      </c>
      <c r="AT483" s="28">
        <f>SUM(AK484:AK486)</f>
        <v>0</v>
      </c>
      <c r="AU483" s="28">
        <f>SUM(AL484:AL486)</f>
        <v>0</v>
      </c>
    </row>
    <row r="484" spans="1:64" ht="12.75">
      <c r="A484" s="32" t="s">
        <v>232</v>
      </c>
      <c r="B484" s="10" t="s">
        <v>314</v>
      </c>
      <c r="C484" s="10" t="s">
        <v>329</v>
      </c>
      <c r="D484" s="113" t="s">
        <v>491</v>
      </c>
      <c r="E484" s="128"/>
      <c r="F484" s="10" t="s">
        <v>801</v>
      </c>
      <c r="G484" s="23">
        <v>166.91</v>
      </c>
      <c r="H484" s="164"/>
      <c r="I484" s="23">
        <f>G484*AO484</f>
        <v>0</v>
      </c>
      <c r="J484" s="23">
        <f>G484*AP484</f>
        <v>0</v>
      </c>
      <c r="K484" s="23">
        <f>G484*H484</f>
        <v>0</v>
      </c>
      <c r="L484" s="23">
        <v>0.00086</v>
      </c>
      <c r="M484" s="23">
        <f>G484*L484</f>
        <v>0.1435426</v>
      </c>
      <c r="N484" s="79" t="s">
        <v>832</v>
      </c>
      <c r="O484" s="3"/>
      <c r="Z484" s="23">
        <f>IF(AQ484="5",BJ484,0)</f>
        <v>0</v>
      </c>
      <c r="AB484" s="23">
        <f>IF(AQ484="1",BH484,0)</f>
        <v>0</v>
      </c>
      <c r="AC484" s="23">
        <f>IF(AQ484="1",BI484,0)</f>
        <v>0</v>
      </c>
      <c r="AD484" s="23">
        <f>IF(AQ484="7",BH484,0)</f>
        <v>0</v>
      </c>
      <c r="AE484" s="23">
        <f>IF(AQ484="7",BI484,0)</f>
        <v>0</v>
      </c>
      <c r="AF484" s="23">
        <f>IF(AQ484="2",BH484,0)</f>
        <v>0</v>
      </c>
      <c r="AG484" s="23">
        <f>IF(AQ484="2",BI484,0)</f>
        <v>0</v>
      </c>
      <c r="AH484" s="23">
        <f>IF(AQ484="0",BJ484,0)</f>
        <v>0</v>
      </c>
      <c r="AI484" s="17" t="s">
        <v>314</v>
      </c>
      <c r="AJ484" s="13">
        <f>IF(AN484=0,K484,0)</f>
        <v>0</v>
      </c>
      <c r="AK484" s="13">
        <f>IF(AN484=15,K484,0)</f>
        <v>0</v>
      </c>
      <c r="AL484" s="13">
        <f>IF(AN484=21,K484,0)</f>
        <v>0</v>
      </c>
      <c r="AN484" s="23">
        <v>21</v>
      </c>
      <c r="AO484" s="23">
        <f>H484*0.0714989469177661</f>
        <v>0</v>
      </c>
      <c r="AP484" s="23">
        <f>H484*(1-0.0714989469177661)</f>
        <v>0</v>
      </c>
      <c r="AQ484" s="24" t="s">
        <v>7</v>
      </c>
      <c r="AV484" s="23">
        <f>AW484+AX484</f>
        <v>0</v>
      </c>
      <c r="AW484" s="23">
        <f>G484*AO484</f>
        <v>0</v>
      </c>
      <c r="AX484" s="23">
        <f>G484*AP484</f>
        <v>0</v>
      </c>
      <c r="AY484" s="26" t="s">
        <v>848</v>
      </c>
      <c r="AZ484" s="26" t="s">
        <v>893</v>
      </c>
      <c r="BA484" s="17" t="s">
        <v>903</v>
      </c>
      <c r="BC484" s="23">
        <f>AW484+AX484</f>
        <v>0</v>
      </c>
      <c r="BD484" s="23">
        <f>H484/(100-BE484)*100</f>
        <v>0</v>
      </c>
      <c r="BE484" s="23">
        <v>0</v>
      </c>
      <c r="BF484" s="23">
        <f>M484</f>
        <v>0.1435426</v>
      </c>
      <c r="BH484" s="13">
        <f>G484*AO484</f>
        <v>0</v>
      </c>
      <c r="BI484" s="13">
        <f>G484*AP484</f>
        <v>0</v>
      </c>
      <c r="BJ484" s="13">
        <f>G484*H484</f>
        <v>0</v>
      </c>
      <c r="BK484" s="13" t="s">
        <v>909</v>
      </c>
      <c r="BL484" s="23">
        <v>15</v>
      </c>
    </row>
    <row r="485" spans="1:15" ht="12.75">
      <c r="A485" s="3"/>
      <c r="B485" s="80"/>
      <c r="C485" s="80"/>
      <c r="D485" s="81" t="s">
        <v>732</v>
      </c>
      <c r="E485" s="81"/>
      <c r="F485" s="80"/>
      <c r="G485" s="82">
        <v>166.91</v>
      </c>
      <c r="H485" s="80"/>
      <c r="I485" s="80"/>
      <c r="J485" s="80"/>
      <c r="K485" s="80"/>
      <c r="L485" s="80"/>
      <c r="M485" s="80"/>
      <c r="N485" s="20"/>
      <c r="O485" s="3"/>
    </row>
    <row r="486" spans="1:64" ht="12.75">
      <c r="A486" s="32" t="s">
        <v>233</v>
      </c>
      <c r="B486" s="10" t="s">
        <v>314</v>
      </c>
      <c r="C486" s="10" t="s">
        <v>330</v>
      </c>
      <c r="D486" s="113" t="s">
        <v>493</v>
      </c>
      <c r="E486" s="128"/>
      <c r="F486" s="10" t="s">
        <v>801</v>
      </c>
      <c r="G486" s="23">
        <v>166.91</v>
      </c>
      <c r="H486" s="164"/>
      <c r="I486" s="23">
        <f>G486*AO486</f>
        <v>0</v>
      </c>
      <c r="J486" s="23">
        <f>G486*AP486</f>
        <v>0</v>
      </c>
      <c r="K486" s="23">
        <f>G486*H486</f>
        <v>0</v>
      </c>
      <c r="L486" s="23">
        <v>0</v>
      </c>
      <c r="M486" s="23">
        <f>G486*L486</f>
        <v>0</v>
      </c>
      <c r="N486" s="79" t="s">
        <v>832</v>
      </c>
      <c r="O486" s="3"/>
      <c r="Z486" s="23">
        <f>IF(AQ486="5",BJ486,0)</f>
        <v>0</v>
      </c>
      <c r="AB486" s="23">
        <f>IF(AQ486="1",BH486,0)</f>
        <v>0</v>
      </c>
      <c r="AC486" s="23">
        <f>IF(AQ486="1",BI486,0)</f>
        <v>0</v>
      </c>
      <c r="AD486" s="23">
        <f>IF(AQ486="7",BH486,0)</f>
        <v>0</v>
      </c>
      <c r="AE486" s="23">
        <f>IF(AQ486="7",BI486,0)</f>
        <v>0</v>
      </c>
      <c r="AF486" s="23">
        <f>IF(AQ486="2",BH486,0)</f>
        <v>0</v>
      </c>
      <c r="AG486" s="23">
        <f>IF(AQ486="2",BI486,0)</f>
        <v>0</v>
      </c>
      <c r="AH486" s="23">
        <f>IF(AQ486="0",BJ486,0)</f>
        <v>0</v>
      </c>
      <c r="AI486" s="17" t="s">
        <v>314</v>
      </c>
      <c r="AJ486" s="13">
        <f>IF(AN486=0,K486,0)</f>
        <v>0</v>
      </c>
      <c r="AK486" s="13">
        <f>IF(AN486=15,K486,0)</f>
        <v>0</v>
      </c>
      <c r="AL486" s="13">
        <f>IF(AN486=21,K486,0)</f>
        <v>0</v>
      </c>
      <c r="AN486" s="23">
        <v>21</v>
      </c>
      <c r="AO486" s="23">
        <f>H486*0</f>
        <v>0</v>
      </c>
      <c r="AP486" s="23">
        <f>H486*(1-0)</f>
        <v>0</v>
      </c>
      <c r="AQ486" s="24" t="s">
        <v>7</v>
      </c>
      <c r="AV486" s="23">
        <f>AW486+AX486</f>
        <v>0</v>
      </c>
      <c r="AW486" s="23">
        <f>G486*AO486</f>
        <v>0</v>
      </c>
      <c r="AX486" s="23">
        <f>G486*AP486</f>
        <v>0</v>
      </c>
      <c r="AY486" s="26" t="s">
        <v>848</v>
      </c>
      <c r="AZ486" s="26" t="s">
        <v>893</v>
      </c>
      <c r="BA486" s="17" t="s">
        <v>903</v>
      </c>
      <c r="BC486" s="23">
        <f>AW486+AX486</f>
        <v>0</v>
      </c>
      <c r="BD486" s="23">
        <f>H486/(100-BE486)*100</f>
        <v>0</v>
      </c>
      <c r="BE486" s="23">
        <v>0</v>
      </c>
      <c r="BF486" s="23">
        <f>M486</f>
        <v>0</v>
      </c>
      <c r="BH486" s="13">
        <f>G486*AO486</f>
        <v>0</v>
      </c>
      <c r="BI486" s="13">
        <f>G486*AP486</f>
        <v>0</v>
      </c>
      <c r="BJ486" s="13">
        <f>G486*H486</f>
        <v>0</v>
      </c>
      <c r="BK486" s="13" t="s">
        <v>909</v>
      </c>
      <c r="BL486" s="23">
        <v>15</v>
      </c>
    </row>
    <row r="487" spans="1:15" ht="12.75">
      <c r="A487" s="3"/>
      <c r="B487" s="80"/>
      <c r="C487" s="80"/>
      <c r="D487" s="81" t="s">
        <v>733</v>
      </c>
      <c r="E487" s="81"/>
      <c r="F487" s="80"/>
      <c r="G487" s="82">
        <v>166.91</v>
      </c>
      <c r="H487" s="80"/>
      <c r="I487" s="80"/>
      <c r="J487" s="80"/>
      <c r="K487" s="80"/>
      <c r="L487" s="80"/>
      <c r="M487" s="80"/>
      <c r="N487" s="20"/>
      <c r="O487" s="3"/>
    </row>
    <row r="488" spans="1:47" ht="12.75">
      <c r="A488" s="73"/>
      <c r="B488" s="74" t="s">
        <v>314</v>
      </c>
      <c r="C488" s="74" t="s">
        <v>22</v>
      </c>
      <c r="D488" s="126" t="s">
        <v>494</v>
      </c>
      <c r="E488" s="127"/>
      <c r="F488" s="75" t="s">
        <v>6</v>
      </c>
      <c r="G488" s="75" t="s">
        <v>6</v>
      </c>
      <c r="H488" s="75"/>
      <c r="I488" s="76">
        <f>SUM(I489:I495)</f>
        <v>0</v>
      </c>
      <c r="J488" s="76">
        <f>SUM(J489:J495)</f>
        <v>0</v>
      </c>
      <c r="K488" s="76">
        <f>SUM(K489:K495)</f>
        <v>0</v>
      </c>
      <c r="L488" s="77"/>
      <c r="M488" s="76">
        <f>SUM(M489:M495)</f>
        <v>0</v>
      </c>
      <c r="N488" s="78"/>
      <c r="O488" s="3"/>
      <c r="AI488" s="17" t="s">
        <v>314</v>
      </c>
      <c r="AS488" s="28">
        <f>SUM(AJ489:AJ495)</f>
        <v>0</v>
      </c>
      <c r="AT488" s="28">
        <f>SUM(AK489:AK495)</f>
        <v>0</v>
      </c>
      <c r="AU488" s="28">
        <f>SUM(AL489:AL495)</f>
        <v>0</v>
      </c>
    </row>
    <row r="489" spans="1:64" ht="12.75">
      <c r="A489" s="32" t="s">
        <v>234</v>
      </c>
      <c r="B489" s="10" t="s">
        <v>314</v>
      </c>
      <c r="C489" s="10" t="s">
        <v>333</v>
      </c>
      <c r="D489" s="113" t="s">
        <v>499</v>
      </c>
      <c r="E489" s="128"/>
      <c r="F489" s="10" t="s">
        <v>803</v>
      </c>
      <c r="G489" s="23">
        <v>151.89</v>
      </c>
      <c r="H489" s="164"/>
      <c r="I489" s="23">
        <f>G489*AO489</f>
        <v>0</v>
      </c>
      <c r="J489" s="23">
        <f>G489*AP489</f>
        <v>0</v>
      </c>
      <c r="K489" s="23">
        <f>G489*H489</f>
        <v>0</v>
      </c>
      <c r="L489" s="23">
        <v>0</v>
      </c>
      <c r="M489" s="23">
        <f>G489*L489</f>
        <v>0</v>
      </c>
      <c r="N489" s="79" t="s">
        <v>832</v>
      </c>
      <c r="O489" s="3"/>
      <c r="Z489" s="23">
        <f>IF(AQ489="5",BJ489,0)</f>
        <v>0</v>
      </c>
      <c r="AB489" s="23">
        <f>IF(AQ489="1",BH489,0)</f>
        <v>0</v>
      </c>
      <c r="AC489" s="23">
        <f>IF(AQ489="1",BI489,0)</f>
        <v>0</v>
      </c>
      <c r="AD489" s="23">
        <f>IF(AQ489="7",BH489,0)</f>
        <v>0</v>
      </c>
      <c r="AE489" s="23">
        <f>IF(AQ489="7",BI489,0)</f>
        <v>0</v>
      </c>
      <c r="AF489" s="23">
        <f>IF(AQ489="2",BH489,0)</f>
        <v>0</v>
      </c>
      <c r="AG489" s="23">
        <f>IF(AQ489="2",BI489,0)</f>
        <v>0</v>
      </c>
      <c r="AH489" s="23">
        <f>IF(AQ489="0",BJ489,0)</f>
        <v>0</v>
      </c>
      <c r="AI489" s="17" t="s">
        <v>314</v>
      </c>
      <c r="AJ489" s="13">
        <f>IF(AN489=0,K489,0)</f>
        <v>0</v>
      </c>
      <c r="AK489" s="13">
        <f>IF(AN489=15,K489,0)</f>
        <v>0</v>
      </c>
      <c r="AL489" s="13">
        <f>IF(AN489=21,K489,0)</f>
        <v>0</v>
      </c>
      <c r="AN489" s="23">
        <v>21</v>
      </c>
      <c r="AO489" s="23">
        <f>H489*0</f>
        <v>0</v>
      </c>
      <c r="AP489" s="23">
        <f>H489*(1-0)</f>
        <v>0</v>
      </c>
      <c r="AQ489" s="24" t="s">
        <v>7</v>
      </c>
      <c r="AV489" s="23">
        <f>AW489+AX489</f>
        <v>0</v>
      </c>
      <c r="AW489" s="23">
        <f>G489*AO489</f>
        <v>0</v>
      </c>
      <c r="AX489" s="23">
        <f>G489*AP489</f>
        <v>0</v>
      </c>
      <c r="AY489" s="26" t="s">
        <v>849</v>
      </c>
      <c r="AZ489" s="26" t="s">
        <v>893</v>
      </c>
      <c r="BA489" s="17" t="s">
        <v>903</v>
      </c>
      <c r="BC489" s="23">
        <f>AW489+AX489</f>
        <v>0</v>
      </c>
      <c r="BD489" s="23">
        <f>H489/(100-BE489)*100</f>
        <v>0</v>
      </c>
      <c r="BE489" s="23">
        <v>0</v>
      </c>
      <c r="BF489" s="23">
        <f>M489</f>
        <v>0</v>
      </c>
      <c r="BH489" s="13">
        <f>G489*AO489</f>
        <v>0</v>
      </c>
      <c r="BI489" s="13">
        <f>G489*AP489</f>
        <v>0</v>
      </c>
      <c r="BJ489" s="13">
        <f>G489*H489</f>
        <v>0</v>
      </c>
      <c r="BK489" s="13" t="s">
        <v>909</v>
      </c>
      <c r="BL489" s="23">
        <v>16</v>
      </c>
    </row>
    <row r="490" spans="1:15" ht="12.75">
      <c r="A490" s="3"/>
      <c r="B490" s="80"/>
      <c r="C490" s="80"/>
      <c r="D490" s="81" t="s">
        <v>730</v>
      </c>
      <c r="E490" s="81"/>
      <c r="F490" s="80"/>
      <c r="G490" s="82">
        <v>151.89</v>
      </c>
      <c r="H490" s="80"/>
      <c r="I490" s="80"/>
      <c r="J490" s="80"/>
      <c r="K490" s="80"/>
      <c r="L490" s="80"/>
      <c r="M490" s="80"/>
      <c r="N490" s="20"/>
      <c r="O490" s="3"/>
    </row>
    <row r="491" spans="1:64" ht="12.75">
      <c r="A491" s="32" t="s">
        <v>235</v>
      </c>
      <c r="B491" s="10" t="s">
        <v>314</v>
      </c>
      <c r="C491" s="10" t="s">
        <v>331</v>
      </c>
      <c r="D491" s="113" t="s">
        <v>495</v>
      </c>
      <c r="E491" s="128"/>
      <c r="F491" s="10" t="s">
        <v>803</v>
      </c>
      <c r="G491" s="23">
        <v>151.89</v>
      </c>
      <c r="H491" s="164"/>
      <c r="I491" s="23">
        <f>G491*AO491</f>
        <v>0</v>
      </c>
      <c r="J491" s="23">
        <f>G491*AP491</f>
        <v>0</v>
      </c>
      <c r="K491" s="23">
        <f>G491*H491</f>
        <v>0</v>
      </c>
      <c r="L491" s="23">
        <v>0</v>
      </c>
      <c r="M491" s="23">
        <f>G491*L491</f>
        <v>0</v>
      </c>
      <c r="N491" s="79" t="s">
        <v>832</v>
      </c>
      <c r="O491" s="3"/>
      <c r="Z491" s="23">
        <f>IF(AQ491="5",BJ491,0)</f>
        <v>0</v>
      </c>
      <c r="AB491" s="23">
        <f>IF(AQ491="1",BH491,0)</f>
        <v>0</v>
      </c>
      <c r="AC491" s="23">
        <f>IF(AQ491="1",BI491,0)</f>
        <v>0</v>
      </c>
      <c r="AD491" s="23">
        <f>IF(AQ491="7",BH491,0)</f>
        <v>0</v>
      </c>
      <c r="AE491" s="23">
        <f>IF(AQ491="7",BI491,0)</f>
        <v>0</v>
      </c>
      <c r="AF491" s="23">
        <f>IF(AQ491="2",BH491,0)</f>
        <v>0</v>
      </c>
      <c r="AG491" s="23">
        <f>IF(AQ491="2",BI491,0)</f>
        <v>0</v>
      </c>
      <c r="AH491" s="23">
        <f>IF(AQ491="0",BJ491,0)</f>
        <v>0</v>
      </c>
      <c r="AI491" s="17" t="s">
        <v>314</v>
      </c>
      <c r="AJ491" s="13">
        <f>IF(AN491=0,K491,0)</f>
        <v>0</v>
      </c>
      <c r="AK491" s="13">
        <f>IF(AN491=15,K491,0)</f>
        <v>0</v>
      </c>
      <c r="AL491" s="13">
        <f>IF(AN491=21,K491,0)</f>
        <v>0</v>
      </c>
      <c r="AN491" s="23">
        <v>21</v>
      </c>
      <c r="AO491" s="23">
        <f>H491*0</f>
        <v>0</v>
      </c>
      <c r="AP491" s="23">
        <f>H491*(1-0)</f>
        <v>0</v>
      </c>
      <c r="AQ491" s="24" t="s">
        <v>7</v>
      </c>
      <c r="AV491" s="23">
        <f>AW491+AX491</f>
        <v>0</v>
      </c>
      <c r="AW491" s="23">
        <f>G491*AO491</f>
        <v>0</v>
      </c>
      <c r="AX491" s="23">
        <f>G491*AP491</f>
        <v>0</v>
      </c>
      <c r="AY491" s="26" t="s">
        <v>849</v>
      </c>
      <c r="AZ491" s="26" t="s">
        <v>893</v>
      </c>
      <c r="BA491" s="17" t="s">
        <v>903</v>
      </c>
      <c r="BC491" s="23">
        <f>AW491+AX491</f>
        <v>0</v>
      </c>
      <c r="BD491" s="23">
        <f>H491/(100-BE491)*100</f>
        <v>0</v>
      </c>
      <c r="BE491" s="23">
        <v>0</v>
      </c>
      <c r="BF491" s="23">
        <f>M491</f>
        <v>0</v>
      </c>
      <c r="BH491" s="13">
        <f>G491*AO491</f>
        <v>0</v>
      </c>
      <c r="BI491" s="13">
        <f>G491*AP491</f>
        <v>0</v>
      </c>
      <c r="BJ491" s="13">
        <f>G491*H491</f>
        <v>0</v>
      </c>
      <c r="BK491" s="13" t="s">
        <v>909</v>
      </c>
      <c r="BL491" s="23">
        <v>16</v>
      </c>
    </row>
    <row r="492" spans="1:15" ht="12.75">
      <c r="A492" s="3"/>
      <c r="B492" s="80"/>
      <c r="C492" s="80"/>
      <c r="D492" s="81" t="s">
        <v>730</v>
      </c>
      <c r="E492" s="81"/>
      <c r="F492" s="80"/>
      <c r="G492" s="82">
        <v>151.89</v>
      </c>
      <c r="H492" s="80"/>
      <c r="I492" s="80"/>
      <c r="J492" s="80"/>
      <c r="K492" s="80"/>
      <c r="L492" s="80"/>
      <c r="M492" s="80"/>
      <c r="N492" s="20"/>
      <c r="O492" s="3"/>
    </row>
    <row r="493" spans="1:64" ht="12.75">
      <c r="A493" s="32" t="s">
        <v>236</v>
      </c>
      <c r="B493" s="10" t="s">
        <v>314</v>
      </c>
      <c r="C493" s="10" t="s">
        <v>332</v>
      </c>
      <c r="D493" s="113" t="s">
        <v>498</v>
      </c>
      <c r="E493" s="128"/>
      <c r="F493" s="10" t="s">
        <v>803</v>
      </c>
      <c r="G493" s="23">
        <v>151.89</v>
      </c>
      <c r="H493" s="164"/>
      <c r="I493" s="23">
        <f>G493*AO493</f>
        <v>0</v>
      </c>
      <c r="J493" s="23">
        <f>G493*AP493</f>
        <v>0</v>
      </c>
      <c r="K493" s="23">
        <f>G493*H493</f>
        <v>0</v>
      </c>
      <c r="L493" s="23">
        <v>0</v>
      </c>
      <c r="M493" s="23">
        <f>G493*L493</f>
        <v>0</v>
      </c>
      <c r="N493" s="79" t="s">
        <v>832</v>
      </c>
      <c r="O493" s="3"/>
      <c r="Z493" s="23">
        <f>IF(AQ493="5",BJ493,0)</f>
        <v>0</v>
      </c>
      <c r="AB493" s="23">
        <f>IF(AQ493="1",BH493,0)</f>
        <v>0</v>
      </c>
      <c r="AC493" s="23">
        <f>IF(AQ493="1",BI493,0)</f>
        <v>0</v>
      </c>
      <c r="AD493" s="23">
        <f>IF(AQ493="7",BH493,0)</f>
        <v>0</v>
      </c>
      <c r="AE493" s="23">
        <f>IF(AQ493="7",BI493,0)</f>
        <v>0</v>
      </c>
      <c r="AF493" s="23">
        <f>IF(AQ493="2",BH493,0)</f>
        <v>0</v>
      </c>
      <c r="AG493" s="23">
        <f>IF(AQ493="2",BI493,0)</f>
        <v>0</v>
      </c>
      <c r="AH493" s="23">
        <f>IF(AQ493="0",BJ493,0)</f>
        <v>0</v>
      </c>
      <c r="AI493" s="17" t="s">
        <v>314</v>
      </c>
      <c r="AJ493" s="13">
        <f>IF(AN493=0,K493,0)</f>
        <v>0</v>
      </c>
      <c r="AK493" s="13">
        <f>IF(AN493=15,K493,0)</f>
        <v>0</v>
      </c>
      <c r="AL493" s="13">
        <f>IF(AN493=21,K493,0)</f>
        <v>0</v>
      </c>
      <c r="AN493" s="23">
        <v>21</v>
      </c>
      <c r="AO493" s="23">
        <f>H493*0</f>
        <v>0</v>
      </c>
      <c r="AP493" s="23">
        <f>H493*(1-0)</f>
        <v>0</v>
      </c>
      <c r="AQ493" s="24" t="s">
        <v>7</v>
      </c>
      <c r="AV493" s="23">
        <f>AW493+AX493</f>
        <v>0</v>
      </c>
      <c r="AW493" s="23">
        <f>G493*AO493</f>
        <v>0</v>
      </c>
      <c r="AX493" s="23">
        <f>G493*AP493</f>
        <v>0</v>
      </c>
      <c r="AY493" s="26" t="s">
        <v>849</v>
      </c>
      <c r="AZ493" s="26" t="s">
        <v>893</v>
      </c>
      <c r="BA493" s="17" t="s">
        <v>903</v>
      </c>
      <c r="BC493" s="23">
        <f>AW493+AX493</f>
        <v>0</v>
      </c>
      <c r="BD493" s="23">
        <f>H493/(100-BE493)*100</f>
        <v>0</v>
      </c>
      <c r="BE493" s="23">
        <v>0</v>
      </c>
      <c r="BF493" s="23">
        <f>M493</f>
        <v>0</v>
      </c>
      <c r="BH493" s="13">
        <f>G493*AO493</f>
        <v>0</v>
      </c>
      <c r="BI493" s="13">
        <f>G493*AP493</f>
        <v>0</v>
      </c>
      <c r="BJ493" s="13">
        <f>G493*H493</f>
        <v>0</v>
      </c>
      <c r="BK493" s="13" t="s">
        <v>909</v>
      </c>
      <c r="BL493" s="23">
        <v>16</v>
      </c>
    </row>
    <row r="494" spans="1:15" ht="12.75">
      <c r="A494" s="3"/>
      <c r="B494" s="80"/>
      <c r="C494" s="80"/>
      <c r="D494" s="81" t="s">
        <v>730</v>
      </c>
      <c r="E494" s="81"/>
      <c r="F494" s="80"/>
      <c r="G494" s="82">
        <v>151.89</v>
      </c>
      <c r="H494" s="80"/>
      <c r="I494" s="80"/>
      <c r="J494" s="80"/>
      <c r="K494" s="80"/>
      <c r="L494" s="80"/>
      <c r="M494" s="80"/>
      <c r="N494" s="20"/>
      <c r="O494" s="3"/>
    </row>
    <row r="495" spans="1:64" ht="12.75">
      <c r="A495" s="32" t="s">
        <v>237</v>
      </c>
      <c r="B495" s="10" t="s">
        <v>314</v>
      </c>
      <c r="C495" s="10" t="s">
        <v>334</v>
      </c>
      <c r="D495" s="113" t="s">
        <v>501</v>
      </c>
      <c r="E495" s="128"/>
      <c r="F495" s="10" t="s">
        <v>803</v>
      </c>
      <c r="G495" s="23">
        <v>759.45</v>
      </c>
      <c r="H495" s="164"/>
      <c r="I495" s="23">
        <f>G495*AO495</f>
        <v>0</v>
      </c>
      <c r="J495" s="23">
        <f>G495*AP495</f>
        <v>0</v>
      </c>
      <c r="K495" s="23">
        <f>G495*H495</f>
        <v>0</v>
      </c>
      <c r="L495" s="23">
        <v>0</v>
      </c>
      <c r="M495" s="23">
        <f>G495*L495</f>
        <v>0</v>
      </c>
      <c r="N495" s="79" t="s">
        <v>832</v>
      </c>
      <c r="O495" s="3"/>
      <c r="Z495" s="23">
        <f>IF(AQ495="5",BJ495,0)</f>
        <v>0</v>
      </c>
      <c r="AB495" s="23">
        <f>IF(AQ495="1",BH495,0)</f>
        <v>0</v>
      </c>
      <c r="AC495" s="23">
        <f>IF(AQ495="1",BI495,0)</f>
        <v>0</v>
      </c>
      <c r="AD495" s="23">
        <f>IF(AQ495="7",BH495,0)</f>
        <v>0</v>
      </c>
      <c r="AE495" s="23">
        <f>IF(AQ495="7",BI495,0)</f>
        <v>0</v>
      </c>
      <c r="AF495" s="23">
        <f>IF(AQ495="2",BH495,0)</f>
        <v>0</v>
      </c>
      <c r="AG495" s="23">
        <f>IF(AQ495="2",BI495,0)</f>
        <v>0</v>
      </c>
      <c r="AH495" s="23">
        <f>IF(AQ495="0",BJ495,0)</f>
        <v>0</v>
      </c>
      <c r="AI495" s="17" t="s">
        <v>314</v>
      </c>
      <c r="AJ495" s="13">
        <f>IF(AN495=0,K495,0)</f>
        <v>0</v>
      </c>
      <c r="AK495" s="13">
        <f>IF(AN495=15,K495,0)</f>
        <v>0</v>
      </c>
      <c r="AL495" s="13">
        <f>IF(AN495=21,K495,0)</f>
        <v>0</v>
      </c>
      <c r="AN495" s="23">
        <v>21</v>
      </c>
      <c r="AO495" s="23">
        <f>H495*0</f>
        <v>0</v>
      </c>
      <c r="AP495" s="23">
        <f>H495*(1-0)</f>
        <v>0</v>
      </c>
      <c r="AQ495" s="24" t="s">
        <v>7</v>
      </c>
      <c r="AV495" s="23">
        <f>AW495+AX495</f>
        <v>0</v>
      </c>
      <c r="AW495" s="23">
        <f>G495*AO495</f>
        <v>0</v>
      </c>
      <c r="AX495" s="23">
        <f>G495*AP495</f>
        <v>0</v>
      </c>
      <c r="AY495" s="26" t="s">
        <v>849</v>
      </c>
      <c r="AZ495" s="26" t="s">
        <v>893</v>
      </c>
      <c r="BA495" s="17" t="s">
        <v>903</v>
      </c>
      <c r="BC495" s="23">
        <f>AW495+AX495</f>
        <v>0</v>
      </c>
      <c r="BD495" s="23">
        <f>H495/(100-BE495)*100</f>
        <v>0</v>
      </c>
      <c r="BE495" s="23">
        <v>0</v>
      </c>
      <c r="BF495" s="23">
        <f>M495</f>
        <v>0</v>
      </c>
      <c r="BH495" s="13">
        <f>G495*AO495</f>
        <v>0</v>
      </c>
      <c r="BI495" s="13">
        <f>G495*AP495</f>
        <v>0</v>
      </c>
      <c r="BJ495" s="13">
        <f>G495*H495</f>
        <v>0</v>
      </c>
      <c r="BK495" s="13" t="s">
        <v>909</v>
      </c>
      <c r="BL495" s="23">
        <v>16</v>
      </c>
    </row>
    <row r="496" spans="1:15" ht="12.75">
      <c r="A496" s="3"/>
      <c r="B496" s="80"/>
      <c r="C496" s="80"/>
      <c r="D496" s="81" t="s">
        <v>734</v>
      </c>
      <c r="E496" s="81"/>
      <c r="F496" s="80"/>
      <c r="G496" s="82">
        <v>759.45</v>
      </c>
      <c r="H496" s="80"/>
      <c r="I496" s="80"/>
      <c r="J496" s="80"/>
      <c r="K496" s="80"/>
      <c r="L496" s="80"/>
      <c r="M496" s="80"/>
      <c r="N496" s="20"/>
      <c r="O496" s="3"/>
    </row>
    <row r="497" spans="1:47" ht="12.75">
      <c r="A497" s="73"/>
      <c r="B497" s="74" t="s">
        <v>314</v>
      </c>
      <c r="C497" s="74" t="s">
        <v>23</v>
      </c>
      <c r="D497" s="126" t="s">
        <v>503</v>
      </c>
      <c r="E497" s="127"/>
      <c r="F497" s="75" t="s">
        <v>6</v>
      </c>
      <c r="G497" s="75" t="s">
        <v>6</v>
      </c>
      <c r="H497" s="75"/>
      <c r="I497" s="76">
        <f>SUM(I498:I500)</f>
        <v>0</v>
      </c>
      <c r="J497" s="76">
        <f>SUM(J498:J500)</f>
        <v>0</v>
      </c>
      <c r="K497" s="76">
        <f>SUM(K498:K500)</f>
        <v>0</v>
      </c>
      <c r="L497" s="77"/>
      <c r="M497" s="76">
        <f>SUM(M498:M500)</f>
        <v>140.964</v>
      </c>
      <c r="N497" s="78"/>
      <c r="O497" s="3"/>
      <c r="AI497" s="17" t="s">
        <v>314</v>
      </c>
      <c r="AS497" s="28">
        <f>SUM(AJ498:AJ500)</f>
        <v>0</v>
      </c>
      <c r="AT497" s="28">
        <f>SUM(AK498:AK500)</f>
        <v>0</v>
      </c>
      <c r="AU497" s="28">
        <f>SUM(AL498:AL500)</f>
        <v>0</v>
      </c>
    </row>
    <row r="498" spans="1:64" ht="12.75">
      <c r="A498" s="32" t="s">
        <v>238</v>
      </c>
      <c r="B498" s="10" t="s">
        <v>314</v>
      </c>
      <c r="C498" s="10" t="s">
        <v>335</v>
      </c>
      <c r="D498" s="113" t="s">
        <v>504</v>
      </c>
      <c r="E498" s="128"/>
      <c r="F498" s="10" t="s">
        <v>803</v>
      </c>
      <c r="G498" s="23">
        <v>82.92</v>
      </c>
      <c r="H498" s="164"/>
      <c r="I498" s="23">
        <f>G498*AO498</f>
        <v>0</v>
      </c>
      <c r="J498" s="23">
        <f>G498*AP498</f>
        <v>0</v>
      </c>
      <c r="K498" s="23">
        <f>G498*H498</f>
        <v>0</v>
      </c>
      <c r="L498" s="23">
        <v>1.7</v>
      </c>
      <c r="M498" s="23">
        <f>G498*L498</f>
        <v>140.964</v>
      </c>
      <c r="N498" s="79" t="s">
        <v>832</v>
      </c>
      <c r="O498" s="3"/>
      <c r="Z498" s="23">
        <f>IF(AQ498="5",BJ498,0)</f>
        <v>0</v>
      </c>
      <c r="AB498" s="23">
        <f>IF(AQ498="1",BH498,0)</f>
        <v>0</v>
      </c>
      <c r="AC498" s="23">
        <f>IF(AQ498="1",BI498,0)</f>
        <v>0</v>
      </c>
      <c r="AD498" s="23">
        <f>IF(AQ498="7",BH498,0)</f>
        <v>0</v>
      </c>
      <c r="AE498" s="23">
        <f>IF(AQ498="7",BI498,0)</f>
        <v>0</v>
      </c>
      <c r="AF498" s="23">
        <f>IF(AQ498="2",BH498,0)</f>
        <v>0</v>
      </c>
      <c r="AG498" s="23">
        <f>IF(AQ498="2",BI498,0)</f>
        <v>0</v>
      </c>
      <c r="AH498" s="23">
        <f>IF(AQ498="0",BJ498,0)</f>
        <v>0</v>
      </c>
      <c r="AI498" s="17" t="s">
        <v>314</v>
      </c>
      <c r="AJ498" s="13">
        <f>IF(AN498=0,K498,0)</f>
        <v>0</v>
      </c>
      <c r="AK498" s="13">
        <f>IF(AN498=15,K498,0)</f>
        <v>0</v>
      </c>
      <c r="AL498" s="13">
        <f>IF(AN498=21,K498,0)</f>
        <v>0</v>
      </c>
      <c r="AN498" s="23">
        <v>21</v>
      </c>
      <c r="AO498" s="23">
        <f>H498*0.456007597019151</f>
        <v>0</v>
      </c>
      <c r="AP498" s="23">
        <f>H498*(1-0.456007597019151)</f>
        <v>0</v>
      </c>
      <c r="AQ498" s="24" t="s">
        <v>7</v>
      </c>
      <c r="AV498" s="23">
        <f>AW498+AX498</f>
        <v>0</v>
      </c>
      <c r="AW498" s="23">
        <f>G498*AO498</f>
        <v>0</v>
      </c>
      <c r="AX498" s="23">
        <f>G498*AP498</f>
        <v>0</v>
      </c>
      <c r="AY498" s="26" t="s">
        <v>850</v>
      </c>
      <c r="AZ498" s="26" t="s">
        <v>893</v>
      </c>
      <c r="BA498" s="17" t="s">
        <v>903</v>
      </c>
      <c r="BC498" s="23">
        <f>AW498+AX498</f>
        <v>0</v>
      </c>
      <c r="BD498" s="23">
        <f>H498/(100-BE498)*100</f>
        <v>0</v>
      </c>
      <c r="BE498" s="23">
        <v>0</v>
      </c>
      <c r="BF498" s="23">
        <f>M498</f>
        <v>140.964</v>
      </c>
      <c r="BH498" s="13">
        <f>G498*AO498</f>
        <v>0</v>
      </c>
      <c r="BI498" s="13">
        <f>G498*AP498</f>
        <v>0</v>
      </c>
      <c r="BJ498" s="13">
        <f>G498*H498</f>
        <v>0</v>
      </c>
      <c r="BK498" s="13" t="s">
        <v>909</v>
      </c>
      <c r="BL498" s="23">
        <v>17</v>
      </c>
    </row>
    <row r="499" spans="1:15" ht="12.75">
      <c r="A499" s="3"/>
      <c r="B499" s="80"/>
      <c r="C499" s="80"/>
      <c r="D499" s="81" t="s">
        <v>735</v>
      </c>
      <c r="E499" s="81"/>
      <c r="F499" s="80"/>
      <c r="G499" s="82">
        <v>82.92</v>
      </c>
      <c r="H499" s="80"/>
      <c r="I499" s="80"/>
      <c r="J499" s="80"/>
      <c r="K499" s="80"/>
      <c r="L499" s="80"/>
      <c r="M499" s="80"/>
      <c r="N499" s="20"/>
      <c r="O499" s="3"/>
    </row>
    <row r="500" spans="1:64" ht="12.75">
      <c r="A500" s="32" t="s">
        <v>239</v>
      </c>
      <c r="B500" s="10" t="s">
        <v>314</v>
      </c>
      <c r="C500" s="10" t="s">
        <v>336</v>
      </c>
      <c r="D500" s="113" t="s">
        <v>506</v>
      </c>
      <c r="E500" s="128"/>
      <c r="F500" s="10" t="s">
        <v>803</v>
      </c>
      <c r="G500" s="23">
        <v>58.42</v>
      </c>
      <c r="H500" s="164"/>
      <c r="I500" s="23">
        <f>G500*AO500</f>
        <v>0</v>
      </c>
      <c r="J500" s="23">
        <f>G500*AP500</f>
        <v>0</v>
      </c>
      <c r="K500" s="23">
        <f>G500*H500</f>
        <v>0</v>
      </c>
      <c r="L500" s="23">
        <v>0</v>
      </c>
      <c r="M500" s="23">
        <f>G500*L500</f>
        <v>0</v>
      </c>
      <c r="N500" s="79" t="s">
        <v>832</v>
      </c>
      <c r="O500" s="3"/>
      <c r="Z500" s="23">
        <f>IF(AQ500="5",BJ500,0)</f>
        <v>0</v>
      </c>
      <c r="AB500" s="23">
        <f>IF(AQ500="1",BH500,0)</f>
        <v>0</v>
      </c>
      <c r="AC500" s="23">
        <f>IF(AQ500="1",BI500,0)</f>
        <v>0</v>
      </c>
      <c r="AD500" s="23">
        <f>IF(AQ500="7",BH500,0)</f>
        <v>0</v>
      </c>
      <c r="AE500" s="23">
        <f>IF(AQ500="7",BI500,0)</f>
        <v>0</v>
      </c>
      <c r="AF500" s="23">
        <f>IF(AQ500="2",BH500,0)</f>
        <v>0</v>
      </c>
      <c r="AG500" s="23">
        <f>IF(AQ500="2",BI500,0)</f>
        <v>0</v>
      </c>
      <c r="AH500" s="23">
        <f>IF(AQ500="0",BJ500,0)</f>
        <v>0</v>
      </c>
      <c r="AI500" s="17" t="s">
        <v>314</v>
      </c>
      <c r="AJ500" s="13">
        <f>IF(AN500=0,K500,0)</f>
        <v>0</v>
      </c>
      <c r="AK500" s="13">
        <f>IF(AN500=15,K500,0)</f>
        <v>0</v>
      </c>
      <c r="AL500" s="13">
        <f>IF(AN500=21,K500,0)</f>
        <v>0</v>
      </c>
      <c r="AN500" s="23">
        <v>21</v>
      </c>
      <c r="AO500" s="23">
        <f>H500*0</f>
        <v>0</v>
      </c>
      <c r="AP500" s="23">
        <f>H500*(1-0)</f>
        <v>0</v>
      </c>
      <c r="AQ500" s="24" t="s">
        <v>7</v>
      </c>
      <c r="AV500" s="23">
        <f>AW500+AX500</f>
        <v>0</v>
      </c>
      <c r="AW500" s="23">
        <f>G500*AO500</f>
        <v>0</v>
      </c>
      <c r="AX500" s="23">
        <f>G500*AP500</f>
        <v>0</v>
      </c>
      <c r="AY500" s="26" t="s">
        <v>850</v>
      </c>
      <c r="AZ500" s="26" t="s">
        <v>893</v>
      </c>
      <c r="BA500" s="17" t="s">
        <v>903</v>
      </c>
      <c r="BC500" s="23">
        <f>AW500+AX500</f>
        <v>0</v>
      </c>
      <c r="BD500" s="23">
        <f>H500/(100-BE500)*100</f>
        <v>0</v>
      </c>
      <c r="BE500" s="23">
        <v>0</v>
      </c>
      <c r="BF500" s="23">
        <f>M500</f>
        <v>0</v>
      </c>
      <c r="BH500" s="13">
        <f>G500*AO500</f>
        <v>0</v>
      </c>
      <c r="BI500" s="13">
        <f>G500*AP500</f>
        <v>0</v>
      </c>
      <c r="BJ500" s="13">
        <f>G500*H500</f>
        <v>0</v>
      </c>
      <c r="BK500" s="13" t="s">
        <v>909</v>
      </c>
      <c r="BL500" s="23">
        <v>17</v>
      </c>
    </row>
    <row r="501" spans="1:15" ht="12.75">
      <c r="A501" s="3"/>
      <c r="B501" s="80"/>
      <c r="C501" s="80"/>
      <c r="D501" s="81" t="s">
        <v>736</v>
      </c>
      <c r="E501" s="81"/>
      <c r="F501" s="80"/>
      <c r="G501" s="82">
        <v>58.42</v>
      </c>
      <c r="H501" s="80"/>
      <c r="I501" s="80"/>
      <c r="J501" s="80"/>
      <c r="K501" s="80"/>
      <c r="L501" s="80"/>
      <c r="M501" s="80"/>
      <c r="N501" s="20"/>
      <c r="O501" s="3"/>
    </row>
    <row r="502" spans="1:47" ht="12.75">
      <c r="A502" s="73"/>
      <c r="B502" s="74" t="s">
        <v>314</v>
      </c>
      <c r="C502" s="74" t="s">
        <v>97</v>
      </c>
      <c r="D502" s="126" t="s">
        <v>524</v>
      </c>
      <c r="E502" s="127"/>
      <c r="F502" s="75" t="s">
        <v>6</v>
      </c>
      <c r="G502" s="75" t="s">
        <v>6</v>
      </c>
      <c r="H502" s="75"/>
      <c r="I502" s="76">
        <f>SUM(I503:I503)</f>
        <v>0</v>
      </c>
      <c r="J502" s="76">
        <f>SUM(J503:J503)</f>
        <v>0</v>
      </c>
      <c r="K502" s="76">
        <f>SUM(K503:K503)</f>
        <v>0</v>
      </c>
      <c r="L502" s="77"/>
      <c r="M502" s="76">
        <f>SUM(M503:M503)</f>
        <v>3.841215</v>
      </c>
      <c r="N502" s="78"/>
      <c r="O502" s="3"/>
      <c r="AI502" s="17" t="s">
        <v>314</v>
      </c>
      <c r="AS502" s="28">
        <f>SUM(AJ503:AJ503)</f>
        <v>0</v>
      </c>
      <c r="AT502" s="28">
        <f>SUM(AK503:AK503)</f>
        <v>0</v>
      </c>
      <c r="AU502" s="28">
        <f>SUM(AL503:AL503)</f>
        <v>0</v>
      </c>
    </row>
    <row r="503" spans="1:64" ht="12.75">
      <c r="A503" s="32" t="s">
        <v>240</v>
      </c>
      <c r="B503" s="10" t="s">
        <v>314</v>
      </c>
      <c r="C503" s="10" t="s">
        <v>444</v>
      </c>
      <c r="D503" s="113" t="s">
        <v>737</v>
      </c>
      <c r="E503" s="128"/>
      <c r="F503" s="10" t="s">
        <v>803</v>
      </c>
      <c r="G503" s="23">
        <v>1.5</v>
      </c>
      <c r="H503" s="164"/>
      <c r="I503" s="23">
        <f>G503*AO503</f>
        <v>0</v>
      </c>
      <c r="J503" s="23">
        <f>G503*AP503</f>
        <v>0</v>
      </c>
      <c r="K503" s="23">
        <f>G503*H503</f>
        <v>0</v>
      </c>
      <c r="L503" s="23">
        <v>2.56081</v>
      </c>
      <c r="M503" s="23">
        <f>G503*L503</f>
        <v>3.841215</v>
      </c>
      <c r="N503" s="79" t="s">
        <v>832</v>
      </c>
      <c r="O503" s="3"/>
      <c r="Z503" s="23">
        <f>IF(AQ503="5",BJ503,0)</f>
        <v>0</v>
      </c>
      <c r="AB503" s="23">
        <f>IF(AQ503="1",BH503,0)</f>
        <v>0</v>
      </c>
      <c r="AC503" s="23">
        <f>IF(AQ503="1",BI503,0)</f>
        <v>0</v>
      </c>
      <c r="AD503" s="23">
        <f>IF(AQ503="7",BH503,0)</f>
        <v>0</v>
      </c>
      <c r="AE503" s="23">
        <f>IF(AQ503="7",BI503,0)</f>
        <v>0</v>
      </c>
      <c r="AF503" s="23">
        <f>IF(AQ503="2",BH503,0)</f>
        <v>0</v>
      </c>
      <c r="AG503" s="23">
        <f>IF(AQ503="2",BI503,0)</f>
        <v>0</v>
      </c>
      <c r="AH503" s="23">
        <f>IF(AQ503="0",BJ503,0)</f>
        <v>0</v>
      </c>
      <c r="AI503" s="17" t="s">
        <v>314</v>
      </c>
      <c r="AJ503" s="13">
        <f>IF(AN503=0,K503,0)</f>
        <v>0</v>
      </c>
      <c r="AK503" s="13">
        <f>IF(AN503=15,K503,0)</f>
        <v>0</v>
      </c>
      <c r="AL503" s="13">
        <f>IF(AN503=21,K503,0)</f>
        <v>0</v>
      </c>
      <c r="AN503" s="23">
        <v>21</v>
      </c>
      <c r="AO503" s="23">
        <f>H503*0.780244224422442</f>
        <v>0</v>
      </c>
      <c r="AP503" s="23">
        <f>H503*(1-0.780244224422442)</f>
        <v>0</v>
      </c>
      <c r="AQ503" s="24" t="s">
        <v>7</v>
      </c>
      <c r="AV503" s="23">
        <f>AW503+AX503</f>
        <v>0</v>
      </c>
      <c r="AW503" s="23">
        <f>G503*AO503</f>
        <v>0</v>
      </c>
      <c r="AX503" s="23">
        <f>G503*AP503</f>
        <v>0</v>
      </c>
      <c r="AY503" s="26" t="s">
        <v>854</v>
      </c>
      <c r="AZ503" s="26" t="s">
        <v>894</v>
      </c>
      <c r="BA503" s="17" t="s">
        <v>903</v>
      </c>
      <c r="BC503" s="23">
        <f>AW503+AX503</f>
        <v>0</v>
      </c>
      <c r="BD503" s="23">
        <f>H503/(100-BE503)*100</f>
        <v>0</v>
      </c>
      <c r="BE503" s="23">
        <v>0</v>
      </c>
      <c r="BF503" s="23">
        <f>M503</f>
        <v>3.841215</v>
      </c>
      <c r="BH503" s="13">
        <f>G503*AO503</f>
        <v>0</v>
      </c>
      <c r="BI503" s="13">
        <f>G503*AP503</f>
        <v>0</v>
      </c>
      <c r="BJ503" s="13">
        <f>G503*H503</f>
        <v>0</v>
      </c>
      <c r="BK503" s="13" t="s">
        <v>909</v>
      </c>
      <c r="BL503" s="23">
        <v>91</v>
      </c>
    </row>
    <row r="504" spans="1:15" ht="12.75">
      <c r="A504" s="3"/>
      <c r="B504" s="80"/>
      <c r="C504" s="80"/>
      <c r="D504" s="81" t="s">
        <v>738</v>
      </c>
      <c r="E504" s="81"/>
      <c r="F504" s="80"/>
      <c r="G504" s="82">
        <v>1.5</v>
      </c>
      <c r="H504" s="80"/>
      <c r="I504" s="80"/>
      <c r="J504" s="80"/>
      <c r="K504" s="80"/>
      <c r="L504" s="80"/>
      <c r="M504" s="80"/>
      <c r="N504" s="20"/>
      <c r="O504" s="3"/>
    </row>
    <row r="505" spans="1:47" ht="12.75">
      <c r="A505" s="73"/>
      <c r="B505" s="74" t="s">
        <v>314</v>
      </c>
      <c r="C505" s="74" t="s">
        <v>102</v>
      </c>
      <c r="D505" s="126" t="s">
        <v>636</v>
      </c>
      <c r="E505" s="127"/>
      <c r="F505" s="75" t="s">
        <v>6</v>
      </c>
      <c r="G505" s="75" t="s">
        <v>6</v>
      </c>
      <c r="H505" s="75"/>
      <c r="I505" s="76">
        <f>SUM(I506:I506)</f>
        <v>0</v>
      </c>
      <c r="J505" s="76">
        <f>SUM(J506:J506)</f>
        <v>0</v>
      </c>
      <c r="K505" s="76">
        <f>SUM(K506:K506)</f>
        <v>0</v>
      </c>
      <c r="L505" s="77"/>
      <c r="M505" s="76">
        <f>SUM(M506:M506)</f>
        <v>7.8110214</v>
      </c>
      <c r="N505" s="78"/>
      <c r="O505" s="3"/>
      <c r="AI505" s="17" t="s">
        <v>314</v>
      </c>
      <c r="AS505" s="28">
        <f>SUM(AJ506:AJ506)</f>
        <v>0</v>
      </c>
      <c r="AT505" s="28">
        <f>SUM(AK506:AK506)</f>
        <v>0</v>
      </c>
      <c r="AU505" s="28">
        <f>SUM(AL506:AL506)</f>
        <v>0</v>
      </c>
    </row>
    <row r="506" spans="1:64" ht="12.75">
      <c r="A506" s="32" t="s">
        <v>241</v>
      </c>
      <c r="B506" s="10" t="s">
        <v>314</v>
      </c>
      <c r="C506" s="10" t="s">
        <v>445</v>
      </c>
      <c r="D506" s="113" t="s">
        <v>739</v>
      </c>
      <c r="E506" s="128"/>
      <c r="F506" s="10" t="s">
        <v>802</v>
      </c>
      <c r="G506" s="23">
        <v>83.46</v>
      </c>
      <c r="H506" s="164"/>
      <c r="I506" s="23">
        <f>G506*AO506</f>
        <v>0</v>
      </c>
      <c r="J506" s="23">
        <f>G506*AP506</f>
        <v>0</v>
      </c>
      <c r="K506" s="23">
        <f>G506*H506</f>
        <v>0</v>
      </c>
      <c r="L506" s="23">
        <v>0.09359</v>
      </c>
      <c r="M506" s="23">
        <f>G506*L506</f>
        <v>7.8110214</v>
      </c>
      <c r="N506" s="79" t="s">
        <v>832</v>
      </c>
      <c r="O506" s="3"/>
      <c r="Z506" s="23">
        <f>IF(AQ506="5",BJ506,0)</f>
        <v>0</v>
      </c>
      <c r="AB506" s="23">
        <f>IF(AQ506="1",BH506,0)</f>
        <v>0</v>
      </c>
      <c r="AC506" s="23">
        <f>IF(AQ506="1",BI506,0)</f>
        <v>0</v>
      </c>
      <c r="AD506" s="23">
        <f>IF(AQ506="7",BH506,0)</f>
        <v>0</v>
      </c>
      <c r="AE506" s="23">
        <f>IF(AQ506="7",BI506,0)</f>
        <v>0</v>
      </c>
      <c r="AF506" s="23">
        <f>IF(AQ506="2",BH506,0)</f>
        <v>0</v>
      </c>
      <c r="AG506" s="23">
        <f>IF(AQ506="2",BI506,0)</f>
        <v>0</v>
      </c>
      <c r="AH506" s="23">
        <f>IF(AQ506="0",BJ506,0)</f>
        <v>0</v>
      </c>
      <c r="AI506" s="17" t="s">
        <v>314</v>
      </c>
      <c r="AJ506" s="13">
        <f>IF(AN506=0,K506,0)</f>
        <v>0</v>
      </c>
      <c r="AK506" s="13">
        <f>IF(AN506=15,K506,0)</f>
        <v>0</v>
      </c>
      <c r="AL506" s="13">
        <f>IF(AN506=21,K506,0)</f>
        <v>0</v>
      </c>
      <c r="AN506" s="23">
        <v>21</v>
      </c>
      <c r="AO506" s="23">
        <f>H506*0.0529528558220277</f>
        <v>0</v>
      </c>
      <c r="AP506" s="23">
        <f>H506*(1-0.0529528558220277)</f>
        <v>0</v>
      </c>
      <c r="AQ506" s="24" t="s">
        <v>7</v>
      </c>
      <c r="AV506" s="23">
        <f>AW506+AX506</f>
        <v>0</v>
      </c>
      <c r="AW506" s="23">
        <f>G506*AO506</f>
        <v>0</v>
      </c>
      <c r="AX506" s="23">
        <f>G506*AP506</f>
        <v>0</v>
      </c>
      <c r="AY506" s="26" t="s">
        <v>866</v>
      </c>
      <c r="AZ506" s="26" t="s">
        <v>894</v>
      </c>
      <c r="BA506" s="17" t="s">
        <v>903</v>
      </c>
      <c r="BC506" s="23">
        <f>AW506+AX506</f>
        <v>0</v>
      </c>
      <c r="BD506" s="23">
        <f>H506/(100-BE506)*100</f>
        <v>0</v>
      </c>
      <c r="BE506" s="23">
        <v>0</v>
      </c>
      <c r="BF506" s="23">
        <f>M506</f>
        <v>7.8110214</v>
      </c>
      <c r="BH506" s="13">
        <f>G506*AO506</f>
        <v>0</v>
      </c>
      <c r="BI506" s="13">
        <f>G506*AP506</f>
        <v>0</v>
      </c>
      <c r="BJ506" s="13">
        <f>G506*H506</f>
        <v>0</v>
      </c>
      <c r="BK506" s="13" t="s">
        <v>909</v>
      </c>
      <c r="BL506" s="23">
        <v>96</v>
      </c>
    </row>
    <row r="507" spans="1:15" ht="12.75">
      <c r="A507" s="3"/>
      <c r="B507" s="80"/>
      <c r="C507" s="80"/>
      <c r="D507" s="81" t="s">
        <v>728</v>
      </c>
      <c r="E507" s="81"/>
      <c r="F507" s="80"/>
      <c r="G507" s="82">
        <v>83.46</v>
      </c>
      <c r="H507" s="80"/>
      <c r="I507" s="80"/>
      <c r="J507" s="80"/>
      <c r="K507" s="80"/>
      <c r="L507" s="80"/>
      <c r="M507" s="80"/>
      <c r="N507" s="20"/>
      <c r="O507" s="3"/>
    </row>
    <row r="508" spans="1:47" ht="12.75">
      <c r="A508" s="73"/>
      <c r="B508" s="74" t="s">
        <v>314</v>
      </c>
      <c r="C508" s="74" t="s">
        <v>87</v>
      </c>
      <c r="D508" s="126" t="s">
        <v>740</v>
      </c>
      <c r="E508" s="127"/>
      <c r="F508" s="75" t="s">
        <v>6</v>
      </c>
      <c r="G508" s="75" t="s">
        <v>6</v>
      </c>
      <c r="H508" s="75"/>
      <c r="I508" s="76">
        <f>SUM(I509:I511)</f>
        <v>0</v>
      </c>
      <c r="J508" s="76">
        <f>SUM(J509:J511)</f>
        <v>0</v>
      </c>
      <c r="K508" s="76">
        <f>SUM(K509:K511)</f>
        <v>0</v>
      </c>
      <c r="L508" s="77"/>
      <c r="M508" s="76">
        <f>SUM(M509:M511)</f>
        <v>26.35011</v>
      </c>
      <c r="N508" s="78"/>
      <c r="O508" s="3"/>
      <c r="AI508" s="17" t="s">
        <v>314</v>
      </c>
      <c r="AS508" s="28">
        <f>SUM(AJ509:AJ511)</f>
        <v>0</v>
      </c>
      <c r="AT508" s="28">
        <f>SUM(AK509:AK511)</f>
        <v>0</v>
      </c>
      <c r="AU508" s="28">
        <f>SUM(AL509:AL511)</f>
        <v>0</v>
      </c>
    </row>
    <row r="509" spans="1:64" ht="12.75">
      <c r="A509" s="32" t="s">
        <v>242</v>
      </c>
      <c r="B509" s="10" t="s">
        <v>314</v>
      </c>
      <c r="C509" s="10" t="s">
        <v>446</v>
      </c>
      <c r="D509" s="113" t="s">
        <v>741</v>
      </c>
      <c r="E509" s="128"/>
      <c r="F509" s="10" t="s">
        <v>802</v>
      </c>
      <c r="G509" s="23">
        <v>83.5</v>
      </c>
      <c r="H509" s="164"/>
      <c r="I509" s="23">
        <f>G509*AO509</f>
        <v>0</v>
      </c>
      <c r="J509" s="23">
        <f>G509*AP509</f>
        <v>0</v>
      </c>
      <c r="K509" s="23">
        <f>G509*H509</f>
        <v>0</v>
      </c>
      <c r="L509" s="23">
        <v>0.01066</v>
      </c>
      <c r="M509" s="23">
        <f>G509*L509</f>
        <v>0.89011</v>
      </c>
      <c r="N509" s="79" t="s">
        <v>832</v>
      </c>
      <c r="O509" s="3"/>
      <c r="Z509" s="23">
        <f>IF(AQ509="5",BJ509,0)</f>
        <v>0</v>
      </c>
      <c r="AB509" s="23">
        <f>IF(AQ509="1",BH509,0)</f>
        <v>0</v>
      </c>
      <c r="AC509" s="23">
        <f>IF(AQ509="1",BI509,0)</f>
        <v>0</v>
      </c>
      <c r="AD509" s="23">
        <f>IF(AQ509="7",BH509,0)</f>
        <v>0</v>
      </c>
      <c r="AE509" s="23">
        <f>IF(AQ509="7",BI509,0)</f>
        <v>0</v>
      </c>
      <c r="AF509" s="23">
        <f>IF(AQ509="2",BH509,0)</f>
        <v>0</v>
      </c>
      <c r="AG509" s="23">
        <f>IF(AQ509="2",BI509,0)</f>
        <v>0</v>
      </c>
      <c r="AH509" s="23">
        <f>IF(AQ509="0",BJ509,0)</f>
        <v>0</v>
      </c>
      <c r="AI509" s="17" t="s">
        <v>314</v>
      </c>
      <c r="AJ509" s="13">
        <f>IF(AN509=0,K509,0)</f>
        <v>0</v>
      </c>
      <c r="AK509" s="13">
        <f>IF(AN509=15,K509,0)</f>
        <v>0</v>
      </c>
      <c r="AL509" s="13">
        <f>IF(AN509=21,K509,0)</f>
        <v>0</v>
      </c>
      <c r="AN509" s="23">
        <v>21</v>
      </c>
      <c r="AO509" s="23">
        <f>H509*0.0914487694944992</f>
        <v>0</v>
      </c>
      <c r="AP509" s="23">
        <f>H509*(1-0.0914487694944992)</f>
        <v>0</v>
      </c>
      <c r="AQ509" s="24" t="s">
        <v>7</v>
      </c>
      <c r="AV509" s="23">
        <f>AW509+AX509</f>
        <v>0</v>
      </c>
      <c r="AW509" s="23">
        <f>G509*AO509</f>
        <v>0</v>
      </c>
      <c r="AX509" s="23">
        <f>G509*AP509</f>
        <v>0</v>
      </c>
      <c r="AY509" s="26" t="s">
        <v>870</v>
      </c>
      <c r="AZ509" s="26" t="s">
        <v>895</v>
      </c>
      <c r="BA509" s="17" t="s">
        <v>903</v>
      </c>
      <c r="BC509" s="23">
        <f>AW509+AX509</f>
        <v>0</v>
      </c>
      <c r="BD509" s="23">
        <f>H509/(100-BE509)*100</f>
        <v>0</v>
      </c>
      <c r="BE509" s="23">
        <v>0</v>
      </c>
      <c r="BF509" s="23">
        <f>M509</f>
        <v>0.89011</v>
      </c>
      <c r="BH509" s="13">
        <f>G509*AO509</f>
        <v>0</v>
      </c>
      <c r="BI509" s="13">
        <f>G509*AP509</f>
        <v>0</v>
      </c>
      <c r="BJ509" s="13">
        <f>G509*H509</f>
        <v>0</v>
      </c>
      <c r="BK509" s="13" t="s">
        <v>909</v>
      </c>
      <c r="BL509" s="23">
        <v>81</v>
      </c>
    </row>
    <row r="510" spans="1:15" ht="12.75">
      <c r="A510" s="3"/>
      <c r="B510" s="80"/>
      <c r="C510" s="80"/>
      <c r="D510" s="81" t="s">
        <v>742</v>
      </c>
      <c r="E510" s="81"/>
      <c r="F510" s="80"/>
      <c r="G510" s="82">
        <v>83.5</v>
      </c>
      <c r="H510" s="80"/>
      <c r="I510" s="80"/>
      <c r="J510" s="80"/>
      <c r="K510" s="80"/>
      <c r="L510" s="80"/>
      <c r="M510" s="80"/>
      <c r="N510" s="20"/>
      <c r="O510" s="3"/>
    </row>
    <row r="511" spans="1:64" ht="12.75">
      <c r="A511" s="32" t="s">
        <v>243</v>
      </c>
      <c r="B511" s="10" t="s">
        <v>314</v>
      </c>
      <c r="C511" s="10" t="s">
        <v>447</v>
      </c>
      <c r="D511" s="113" t="s">
        <v>743</v>
      </c>
      <c r="E511" s="130"/>
      <c r="F511" s="10" t="s">
        <v>804</v>
      </c>
      <c r="G511" s="23">
        <v>33.5</v>
      </c>
      <c r="H511" s="164"/>
      <c r="I511" s="23">
        <f>G511*AO511</f>
        <v>0</v>
      </c>
      <c r="J511" s="23">
        <f>G511*AP511</f>
        <v>0</v>
      </c>
      <c r="K511" s="23">
        <f>G511*H511</f>
        <v>0</v>
      </c>
      <c r="L511" s="23">
        <v>0.76</v>
      </c>
      <c r="M511" s="23">
        <f>G511*L511</f>
        <v>25.46</v>
      </c>
      <c r="N511" s="79" t="s">
        <v>832</v>
      </c>
      <c r="O511" s="3"/>
      <c r="Z511" s="23">
        <f>IF(AQ511="5",BJ511,0)</f>
        <v>0</v>
      </c>
      <c r="AB511" s="23">
        <f>IF(AQ511="1",BH511,0)</f>
        <v>0</v>
      </c>
      <c r="AC511" s="23">
        <f>IF(AQ511="1",BI511,0)</f>
        <v>0</v>
      </c>
      <c r="AD511" s="23">
        <f>IF(AQ511="7",BH511,0)</f>
        <v>0</v>
      </c>
      <c r="AE511" s="23">
        <f>IF(AQ511="7",BI511,0)</f>
        <v>0</v>
      </c>
      <c r="AF511" s="23">
        <f>IF(AQ511="2",BH511,0)</f>
        <v>0</v>
      </c>
      <c r="AG511" s="23">
        <f>IF(AQ511="2",BI511,0)</f>
        <v>0</v>
      </c>
      <c r="AH511" s="23">
        <f>IF(AQ511="0",BJ511,0)</f>
        <v>0</v>
      </c>
      <c r="AI511" s="17" t="s">
        <v>314</v>
      </c>
      <c r="AJ511" s="14">
        <f>IF(AN511=0,K511,0)</f>
        <v>0</v>
      </c>
      <c r="AK511" s="14">
        <f>IF(AN511=15,K511,0)</f>
        <v>0</v>
      </c>
      <c r="AL511" s="14">
        <f>IF(AN511=21,K511,0)</f>
        <v>0</v>
      </c>
      <c r="AN511" s="23">
        <v>21</v>
      </c>
      <c r="AO511" s="23">
        <f>H511*1</f>
        <v>0</v>
      </c>
      <c r="AP511" s="23">
        <f>H511*(1-1)</f>
        <v>0</v>
      </c>
      <c r="AQ511" s="25" t="s">
        <v>7</v>
      </c>
      <c r="AV511" s="23">
        <f>AW511+AX511</f>
        <v>0</v>
      </c>
      <c r="AW511" s="23">
        <f>G511*AO511</f>
        <v>0</v>
      </c>
      <c r="AX511" s="23">
        <f>G511*AP511</f>
        <v>0</v>
      </c>
      <c r="AY511" s="26" t="s">
        <v>870</v>
      </c>
      <c r="AZ511" s="26" t="s">
        <v>895</v>
      </c>
      <c r="BA511" s="17" t="s">
        <v>903</v>
      </c>
      <c r="BC511" s="23">
        <f>AW511+AX511</f>
        <v>0</v>
      </c>
      <c r="BD511" s="23">
        <f>H511/(100-BE511)*100</f>
        <v>0</v>
      </c>
      <c r="BE511" s="23">
        <v>0</v>
      </c>
      <c r="BF511" s="23">
        <f>M511</f>
        <v>25.46</v>
      </c>
      <c r="BH511" s="14">
        <f>G511*AO511</f>
        <v>0</v>
      </c>
      <c r="BI511" s="14">
        <f>G511*AP511</f>
        <v>0</v>
      </c>
      <c r="BJ511" s="14">
        <f>G511*H511</f>
        <v>0</v>
      </c>
      <c r="BK511" s="14" t="s">
        <v>910</v>
      </c>
      <c r="BL511" s="23">
        <v>81</v>
      </c>
    </row>
    <row r="512" spans="1:47" ht="12.75">
      <c r="A512" s="73"/>
      <c r="B512" s="74" t="s">
        <v>314</v>
      </c>
      <c r="C512" s="74" t="s">
        <v>93</v>
      </c>
      <c r="D512" s="126" t="s">
        <v>569</v>
      </c>
      <c r="E512" s="127"/>
      <c r="F512" s="75" t="s">
        <v>6</v>
      </c>
      <c r="G512" s="75" t="s">
        <v>6</v>
      </c>
      <c r="H512" s="75"/>
      <c r="I512" s="76">
        <f>SUM(I513:I521)</f>
        <v>0</v>
      </c>
      <c r="J512" s="76">
        <f>SUM(J513:J521)</f>
        <v>0</v>
      </c>
      <c r="K512" s="76">
        <f>SUM(K513:K521)</f>
        <v>0</v>
      </c>
      <c r="L512" s="77"/>
      <c r="M512" s="76">
        <f>SUM(M513:M521)</f>
        <v>0.05072</v>
      </c>
      <c r="N512" s="78"/>
      <c r="O512" s="3"/>
      <c r="AI512" s="17" t="s">
        <v>314</v>
      </c>
      <c r="AS512" s="28">
        <f>SUM(AJ513:AJ521)</f>
        <v>0</v>
      </c>
      <c r="AT512" s="28">
        <f>SUM(AK513:AK521)</f>
        <v>0</v>
      </c>
      <c r="AU512" s="28">
        <f>SUM(AL513:AL521)</f>
        <v>0</v>
      </c>
    </row>
    <row r="513" spans="1:64" ht="12.75">
      <c r="A513" s="32" t="s">
        <v>244</v>
      </c>
      <c r="B513" s="10" t="s">
        <v>314</v>
      </c>
      <c r="C513" s="10" t="s">
        <v>375</v>
      </c>
      <c r="D513" s="113" t="s">
        <v>570</v>
      </c>
      <c r="E513" s="128"/>
      <c r="F513" s="10" t="s">
        <v>802</v>
      </c>
      <c r="G513" s="23">
        <v>8</v>
      </c>
      <c r="H513" s="164"/>
      <c r="I513" s="23">
        <f>G513*AO513</f>
        <v>0</v>
      </c>
      <c r="J513" s="23">
        <f>G513*AP513</f>
        <v>0</v>
      </c>
      <c r="K513" s="23">
        <f>G513*H513</f>
        <v>0</v>
      </c>
      <c r="L513" s="23">
        <v>1E-05</v>
      </c>
      <c r="M513" s="23">
        <f>G513*L513</f>
        <v>8E-05</v>
      </c>
      <c r="N513" s="79" t="s">
        <v>832</v>
      </c>
      <c r="O513" s="3"/>
      <c r="Z513" s="23">
        <f>IF(AQ513="5",BJ513,0)</f>
        <v>0</v>
      </c>
      <c r="AB513" s="23">
        <f>IF(AQ513="1",BH513,0)</f>
        <v>0</v>
      </c>
      <c r="AC513" s="23">
        <f>IF(AQ513="1",BI513,0)</f>
        <v>0</v>
      </c>
      <c r="AD513" s="23">
        <f>IF(AQ513="7",BH513,0)</f>
        <v>0</v>
      </c>
      <c r="AE513" s="23">
        <f>IF(AQ513="7",BI513,0)</f>
        <v>0</v>
      </c>
      <c r="AF513" s="23">
        <f>IF(AQ513="2",BH513,0)</f>
        <v>0</v>
      </c>
      <c r="AG513" s="23">
        <f>IF(AQ513="2",BI513,0)</f>
        <v>0</v>
      </c>
      <c r="AH513" s="23">
        <f>IF(AQ513="0",BJ513,0)</f>
        <v>0</v>
      </c>
      <c r="AI513" s="17" t="s">
        <v>314</v>
      </c>
      <c r="AJ513" s="13">
        <f>IF(AN513=0,K513,0)</f>
        <v>0</v>
      </c>
      <c r="AK513" s="13">
        <f>IF(AN513=15,K513,0)</f>
        <v>0</v>
      </c>
      <c r="AL513" s="13">
        <f>IF(AN513=21,K513,0)</f>
        <v>0</v>
      </c>
      <c r="AN513" s="23">
        <v>21</v>
      </c>
      <c r="AO513" s="23">
        <f>H513*0.0046448087431694</f>
        <v>0</v>
      </c>
      <c r="AP513" s="23">
        <f>H513*(1-0.0046448087431694)</f>
        <v>0</v>
      </c>
      <c r="AQ513" s="24" t="s">
        <v>7</v>
      </c>
      <c r="AV513" s="23">
        <f>AW513+AX513</f>
        <v>0</v>
      </c>
      <c r="AW513" s="23">
        <f>G513*AO513</f>
        <v>0</v>
      </c>
      <c r="AX513" s="23">
        <f>G513*AP513</f>
        <v>0</v>
      </c>
      <c r="AY513" s="26" t="s">
        <v>858</v>
      </c>
      <c r="AZ513" s="26" t="s">
        <v>895</v>
      </c>
      <c r="BA513" s="17" t="s">
        <v>903</v>
      </c>
      <c r="BC513" s="23">
        <f>AW513+AX513</f>
        <v>0</v>
      </c>
      <c r="BD513" s="23">
        <f>H513/(100-BE513)*100</f>
        <v>0</v>
      </c>
      <c r="BE513" s="23">
        <v>0</v>
      </c>
      <c r="BF513" s="23">
        <f>M513</f>
        <v>8E-05</v>
      </c>
      <c r="BH513" s="13">
        <f>G513*AO513</f>
        <v>0</v>
      </c>
      <c r="BI513" s="13">
        <f>G513*AP513</f>
        <v>0</v>
      </c>
      <c r="BJ513" s="13">
        <f>G513*H513</f>
        <v>0</v>
      </c>
      <c r="BK513" s="13" t="s">
        <v>909</v>
      </c>
      <c r="BL513" s="23">
        <v>87</v>
      </c>
    </row>
    <row r="514" spans="1:15" ht="12.75">
      <c r="A514" s="3"/>
      <c r="B514" s="80"/>
      <c r="C514" s="80"/>
      <c r="D514" s="81" t="s">
        <v>744</v>
      </c>
      <c r="E514" s="81"/>
      <c r="F514" s="80"/>
      <c r="G514" s="82">
        <v>8</v>
      </c>
      <c r="H514" s="80"/>
      <c r="I514" s="80"/>
      <c r="J514" s="80"/>
      <c r="K514" s="80"/>
      <c r="L514" s="80"/>
      <c r="M514" s="80"/>
      <c r="N514" s="20"/>
      <c r="O514" s="3"/>
    </row>
    <row r="515" spans="1:64" ht="12.75">
      <c r="A515" s="32" t="s">
        <v>245</v>
      </c>
      <c r="B515" s="10" t="s">
        <v>314</v>
      </c>
      <c r="C515" s="10" t="s">
        <v>377</v>
      </c>
      <c r="D515" s="113" t="s">
        <v>574</v>
      </c>
      <c r="E515" s="130"/>
      <c r="F515" s="10" t="s">
        <v>804</v>
      </c>
      <c r="G515" s="23">
        <v>2</v>
      </c>
      <c r="H515" s="164"/>
      <c r="I515" s="23">
        <f>G515*AO515</f>
        <v>0</v>
      </c>
      <c r="J515" s="23">
        <f>G515*AP515</f>
        <v>0</v>
      </c>
      <c r="K515" s="23">
        <f>G515*H515</f>
        <v>0</v>
      </c>
      <c r="L515" s="23">
        <v>0.01512</v>
      </c>
      <c r="M515" s="23">
        <f>G515*L515</f>
        <v>0.03024</v>
      </c>
      <c r="N515" s="79" t="s">
        <v>832</v>
      </c>
      <c r="O515" s="3"/>
      <c r="Z515" s="23">
        <f>IF(AQ515="5",BJ515,0)</f>
        <v>0</v>
      </c>
      <c r="AB515" s="23">
        <f>IF(AQ515="1",BH515,0)</f>
        <v>0</v>
      </c>
      <c r="AC515" s="23">
        <f>IF(AQ515="1",BI515,0)</f>
        <v>0</v>
      </c>
      <c r="AD515" s="23">
        <f>IF(AQ515="7",BH515,0)</f>
        <v>0</v>
      </c>
      <c r="AE515" s="23">
        <f>IF(AQ515="7",BI515,0)</f>
        <v>0</v>
      </c>
      <c r="AF515" s="23">
        <f>IF(AQ515="2",BH515,0)</f>
        <v>0</v>
      </c>
      <c r="AG515" s="23">
        <f>IF(AQ515="2",BI515,0)</f>
        <v>0</v>
      </c>
      <c r="AH515" s="23">
        <f>IF(AQ515="0",BJ515,0)</f>
        <v>0</v>
      </c>
      <c r="AI515" s="17" t="s">
        <v>314</v>
      </c>
      <c r="AJ515" s="14">
        <f>IF(AN515=0,K515,0)</f>
        <v>0</v>
      </c>
      <c r="AK515" s="14">
        <f>IF(AN515=15,K515,0)</f>
        <v>0</v>
      </c>
      <c r="AL515" s="14">
        <f>IF(AN515=21,K515,0)</f>
        <v>0</v>
      </c>
      <c r="AN515" s="23">
        <v>21</v>
      </c>
      <c r="AO515" s="23">
        <f>H515*1</f>
        <v>0</v>
      </c>
      <c r="AP515" s="23">
        <f>H515*(1-1)</f>
        <v>0</v>
      </c>
      <c r="AQ515" s="25" t="s">
        <v>7</v>
      </c>
      <c r="AV515" s="23">
        <f>AW515+AX515</f>
        <v>0</v>
      </c>
      <c r="AW515" s="23">
        <f>G515*AO515</f>
        <v>0</v>
      </c>
      <c r="AX515" s="23">
        <f>G515*AP515</f>
        <v>0</v>
      </c>
      <c r="AY515" s="26" t="s">
        <v>858</v>
      </c>
      <c r="AZ515" s="26" t="s">
        <v>895</v>
      </c>
      <c r="BA515" s="17" t="s">
        <v>903</v>
      </c>
      <c r="BC515" s="23">
        <f>AW515+AX515</f>
        <v>0</v>
      </c>
      <c r="BD515" s="23">
        <f>H515/(100-BE515)*100</f>
        <v>0</v>
      </c>
      <c r="BE515" s="23">
        <v>0</v>
      </c>
      <c r="BF515" s="23">
        <f>M515</f>
        <v>0.03024</v>
      </c>
      <c r="BH515" s="14">
        <f>G515*AO515</f>
        <v>0</v>
      </c>
      <c r="BI515" s="14">
        <f>G515*AP515</f>
        <v>0</v>
      </c>
      <c r="BJ515" s="14">
        <f>G515*H515</f>
        <v>0</v>
      </c>
      <c r="BK515" s="14" t="s">
        <v>910</v>
      </c>
      <c r="BL515" s="23">
        <v>87</v>
      </c>
    </row>
    <row r="516" spans="1:15" ht="12.75">
      <c r="A516" s="3"/>
      <c r="B516" s="80"/>
      <c r="C516" s="80"/>
      <c r="D516" s="81" t="s">
        <v>745</v>
      </c>
      <c r="E516" s="81"/>
      <c r="F516" s="80"/>
      <c r="G516" s="82">
        <v>2</v>
      </c>
      <c r="H516" s="80"/>
      <c r="I516" s="80"/>
      <c r="J516" s="80"/>
      <c r="K516" s="80"/>
      <c r="L516" s="80"/>
      <c r="M516" s="80"/>
      <c r="N516" s="20"/>
      <c r="O516" s="3"/>
    </row>
    <row r="517" spans="1:64" ht="12.75">
      <c r="A517" s="32" t="s">
        <v>246</v>
      </c>
      <c r="B517" s="10" t="s">
        <v>314</v>
      </c>
      <c r="C517" s="10" t="s">
        <v>378</v>
      </c>
      <c r="D517" s="113" t="s">
        <v>575</v>
      </c>
      <c r="E517" s="130"/>
      <c r="F517" s="10" t="s">
        <v>804</v>
      </c>
      <c r="G517" s="23">
        <v>2</v>
      </c>
      <c r="H517" s="164"/>
      <c r="I517" s="23">
        <f>G517*AO517</f>
        <v>0</v>
      </c>
      <c r="J517" s="23">
        <f>G517*AP517</f>
        <v>0</v>
      </c>
      <c r="K517" s="23">
        <f>G517*H517</f>
        <v>0</v>
      </c>
      <c r="L517" s="23">
        <v>0.00504</v>
      </c>
      <c r="M517" s="23">
        <f>G517*L517</f>
        <v>0.01008</v>
      </c>
      <c r="N517" s="79" t="s">
        <v>832</v>
      </c>
      <c r="O517" s="3"/>
      <c r="Z517" s="23">
        <f>IF(AQ517="5",BJ517,0)</f>
        <v>0</v>
      </c>
      <c r="AB517" s="23">
        <f>IF(AQ517="1",BH517,0)</f>
        <v>0</v>
      </c>
      <c r="AC517" s="23">
        <f>IF(AQ517="1",BI517,0)</f>
        <v>0</v>
      </c>
      <c r="AD517" s="23">
        <f>IF(AQ517="7",BH517,0)</f>
        <v>0</v>
      </c>
      <c r="AE517" s="23">
        <f>IF(AQ517="7",BI517,0)</f>
        <v>0</v>
      </c>
      <c r="AF517" s="23">
        <f>IF(AQ517="2",BH517,0)</f>
        <v>0</v>
      </c>
      <c r="AG517" s="23">
        <f>IF(AQ517="2",BI517,0)</f>
        <v>0</v>
      </c>
      <c r="AH517" s="23">
        <f>IF(AQ517="0",BJ517,0)</f>
        <v>0</v>
      </c>
      <c r="AI517" s="17" t="s">
        <v>314</v>
      </c>
      <c r="AJ517" s="14">
        <f>IF(AN517=0,K517,0)</f>
        <v>0</v>
      </c>
      <c r="AK517" s="14">
        <f>IF(AN517=15,K517,0)</f>
        <v>0</v>
      </c>
      <c r="AL517" s="14">
        <f>IF(AN517=21,K517,0)</f>
        <v>0</v>
      </c>
      <c r="AN517" s="23">
        <v>21</v>
      </c>
      <c r="AO517" s="23">
        <f>H517*1</f>
        <v>0</v>
      </c>
      <c r="AP517" s="23">
        <f>H517*(1-1)</f>
        <v>0</v>
      </c>
      <c r="AQ517" s="25" t="s">
        <v>7</v>
      </c>
      <c r="AV517" s="23">
        <f>AW517+AX517</f>
        <v>0</v>
      </c>
      <c r="AW517" s="23">
        <f>G517*AO517</f>
        <v>0</v>
      </c>
      <c r="AX517" s="23">
        <f>G517*AP517</f>
        <v>0</v>
      </c>
      <c r="AY517" s="26" t="s">
        <v>858</v>
      </c>
      <c r="AZ517" s="26" t="s">
        <v>895</v>
      </c>
      <c r="BA517" s="17" t="s">
        <v>903</v>
      </c>
      <c r="BC517" s="23">
        <f>AW517+AX517</f>
        <v>0</v>
      </c>
      <c r="BD517" s="23">
        <f>H517/(100-BE517)*100</f>
        <v>0</v>
      </c>
      <c r="BE517" s="23">
        <v>0</v>
      </c>
      <c r="BF517" s="23">
        <f>M517</f>
        <v>0.01008</v>
      </c>
      <c r="BH517" s="14">
        <f>G517*AO517</f>
        <v>0</v>
      </c>
      <c r="BI517" s="14">
        <f>G517*AP517</f>
        <v>0</v>
      </c>
      <c r="BJ517" s="14">
        <f>G517*H517</f>
        <v>0</v>
      </c>
      <c r="BK517" s="14" t="s">
        <v>910</v>
      </c>
      <c r="BL517" s="23">
        <v>87</v>
      </c>
    </row>
    <row r="518" spans="1:15" ht="12.75">
      <c r="A518" s="3"/>
      <c r="B518" s="80"/>
      <c r="C518" s="80"/>
      <c r="D518" s="81" t="s">
        <v>745</v>
      </c>
      <c r="E518" s="81"/>
      <c r="F518" s="80"/>
      <c r="G518" s="82">
        <v>2</v>
      </c>
      <c r="H518" s="80"/>
      <c r="I518" s="80"/>
      <c r="J518" s="80"/>
      <c r="K518" s="80"/>
      <c r="L518" s="80"/>
      <c r="M518" s="80"/>
      <c r="N518" s="20"/>
      <c r="O518" s="3"/>
    </row>
    <row r="519" spans="1:64" ht="12.75">
      <c r="A519" s="32" t="s">
        <v>247</v>
      </c>
      <c r="B519" s="10" t="s">
        <v>314</v>
      </c>
      <c r="C519" s="10" t="s">
        <v>376</v>
      </c>
      <c r="D519" s="113" t="s">
        <v>572</v>
      </c>
      <c r="E519" s="128"/>
      <c r="F519" s="10" t="s">
        <v>804</v>
      </c>
      <c r="G519" s="23">
        <v>8</v>
      </c>
      <c r="H519" s="164"/>
      <c r="I519" s="23">
        <f>G519*AO519</f>
        <v>0</v>
      </c>
      <c r="J519" s="23">
        <f>G519*AP519</f>
        <v>0</v>
      </c>
      <c r="K519" s="23">
        <f>G519*H519</f>
        <v>0</v>
      </c>
      <c r="L519" s="23">
        <v>2E-05</v>
      </c>
      <c r="M519" s="23">
        <f>G519*L519</f>
        <v>0.00016</v>
      </c>
      <c r="N519" s="79" t="s">
        <v>832</v>
      </c>
      <c r="O519" s="3"/>
      <c r="Z519" s="23">
        <f>IF(AQ519="5",BJ519,0)</f>
        <v>0</v>
      </c>
      <c r="AB519" s="23">
        <f>IF(AQ519="1",BH519,0)</f>
        <v>0</v>
      </c>
      <c r="AC519" s="23">
        <f>IF(AQ519="1",BI519,0)</f>
        <v>0</v>
      </c>
      <c r="AD519" s="23">
        <f>IF(AQ519="7",BH519,0)</f>
        <v>0</v>
      </c>
      <c r="AE519" s="23">
        <f>IF(AQ519="7",BI519,0)</f>
        <v>0</v>
      </c>
      <c r="AF519" s="23">
        <f>IF(AQ519="2",BH519,0)</f>
        <v>0</v>
      </c>
      <c r="AG519" s="23">
        <f>IF(AQ519="2",BI519,0)</f>
        <v>0</v>
      </c>
      <c r="AH519" s="23">
        <f>IF(AQ519="0",BJ519,0)</f>
        <v>0</v>
      </c>
      <c r="AI519" s="17" t="s">
        <v>314</v>
      </c>
      <c r="AJ519" s="13">
        <f>IF(AN519=0,K519,0)</f>
        <v>0</v>
      </c>
      <c r="AK519" s="13">
        <f>IF(AN519=15,K519,0)</f>
        <v>0</v>
      </c>
      <c r="AL519" s="13">
        <f>IF(AN519=21,K519,0)</f>
        <v>0</v>
      </c>
      <c r="AN519" s="23">
        <v>21</v>
      </c>
      <c r="AO519" s="23">
        <f>H519*0.00557894736842105</f>
        <v>0</v>
      </c>
      <c r="AP519" s="23">
        <f>H519*(1-0.00557894736842105)</f>
        <v>0</v>
      </c>
      <c r="AQ519" s="24" t="s">
        <v>7</v>
      </c>
      <c r="AV519" s="23">
        <f>AW519+AX519</f>
        <v>0</v>
      </c>
      <c r="AW519" s="23">
        <f>G519*AO519</f>
        <v>0</v>
      </c>
      <c r="AX519" s="23">
        <f>G519*AP519</f>
        <v>0</v>
      </c>
      <c r="AY519" s="26" t="s">
        <v>858</v>
      </c>
      <c r="AZ519" s="26" t="s">
        <v>895</v>
      </c>
      <c r="BA519" s="17" t="s">
        <v>903</v>
      </c>
      <c r="BC519" s="23">
        <f>AW519+AX519</f>
        <v>0</v>
      </c>
      <c r="BD519" s="23">
        <f>H519/(100-BE519)*100</f>
        <v>0</v>
      </c>
      <c r="BE519" s="23">
        <v>0</v>
      </c>
      <c r="BF519" s="23">
        <f>M519</f>
        <v>0.00016</v>
      </c>
      <c r="BH519" s="13">
        <f>G519*AO519</f>
        <v>0</v>
      </c>
      <c r="BI519" s="13">
        <f>G519*AP519</f>
        <v>0</v>
      </c>
      <c r="BJ519" s="13">
        <f>G519*H519</f>
        <v>0</v>
      </c>
      <c r="BK519" s="13" t="s">
        <v>909</v>
      </c>
      <c r="BL519" s="23">
        <v>87</v>
      </c>
    </row>
    <row r="520" spans="1:15" ht="12.75">
      <c r="A520" s="3"/>
      <c r="B520" s="80"/>
      <c r="C520" s="80"/>
      <c r="D520" s="81" t="s">
        <v>744</v>
      </c>
      <c r="E520" s="81"/>
      <c r="F520" s="80"/>
      <c r="G520" s="82">
        <v>8</v>
      </c>
      <c r="H520" s="80"/>
      <c r="I520" s="80"/>
      <c r="J520" s="80"/>
      <c r="K520" s="80"/>
      <c r="L520" s="80"/>
      <c r="M520" s="80"/>
      <c r="N520" s="20"/>
      <c r="O520" s="3"/>
    </row>
    <row r="521" spans="1:64" ht="12.75">
      <c r="A521" s="32" t="s">
        <v>248</v>
      </c>
      <c r="B521" s="10" t="s">
        <v>314</v>
      </c>
      <c r="C521" s="10" t="s">
        <v>379</v>
      </c>
      <c r="D521" s="113" t="s">
        <v>576</v>
      </c>
      <c r="E521" s="130"/>
      <c r="F521" s="10" t="s">
        <v>804</v>
      </c>
      <c r="G521" s="23">
        <v>8</v>
      </c>
      <c r="H521" s="164"/>
      <c r="I521" s="23">
        <f>G521*AO521</f>
        <v>0</v>
      </c>
      <c r="J521" s="23">
        <f>G521*AP521</f>
        <v>0</v>
      </c>
      <c r="K521" s="23">
        <f>G521*H521</f>
        <v>0</v>
      </c>
      <c r="L521" s="23">
        <v>0.00127</v>
      </c>
      <c r="M521" s="23">
        <f>G521*L521</f>
        <v>0.01016</v>
      </c>
      <c r="N521" s="79" t="s">
        <v>832</v>
      </c>
      <c r="O521" s="3"/>
      <c r="Z521" s="23">
        <f>IF(AQ521="5",BJ521,0)</f>
        <v>0</v>
      </c>
      <c r="AB521" s="23">
        <f>IF(AQ521="1",BH521,0)</f>
        <v>0</v>
      </c>
      <c r="AC521" s="23">
        <f>IF(AQ521="1",BI521,0)</f>
        <v>0</v>
      </c>
      <c r="AD521" s="23">
        <f>IF(AQ521="7",BH521,0)</f>
        <v>0</v>
      </c>
      <c r="AE521" s="23">
        <f>IF(AQ521="7",BI521,0)</f>
        <v>0</v>
      </c>
      <c r="AF521" s="23">
        <f>IF(AQ521="2",BH521,0)</f>
        <v>0</v>
      </c>
      <c r="AG521" s="23">
        <f>IF(AQ521="2",BI521,0)</f>
        <v>0</v>
      </c>
      <c r="AH521" s="23">
        <f>IF(AQ521="0",BJ521,0)</f>
        <v>0</v>
      </c>
      <c r="AI521" s="17" t="s">
        <v>314</v>
      </c>
      <c r="AJ521" s="14">
        <f>IF(AN521=0,K521,0)</f>
        <v>0</v>
      </c>
      <c r="AK521" s="14">
        <f>IF(AN521=15,K521,0)</f>
        <v>0</v>
      </c>
      <c r="AL521" s="14">
        <f>IF(AN521=21,K521,0)</f>
        <v>0</v>
      </c>
      <c r="AN521" s="23">
        <v>21</v>
      </c>
      <c r="AO521" s="23">
        <f>H521*1</f>
        <v>0</v>
      </c>
      <c r="AP521" s="23">
        <f>H521*(1-1)</f>
        <v>0</v>
      </c>
      <c r="AQ521" s="25" t="s">
        <v>7</v>
      </c>
      <c r="AV521" s="23">
        <f>AW521+AX521</f>
        <v>0</v>
      </c>
      <c r="AW521" s="23">
        <f>G521*AO521</f>
        <v>0</v>
      </c>
      <c r="AX521" s="23">
        <f>G521*AP521</f>
        <v>0</v>
      </c>
      <c r="AY521" s="26" t="s">
        <v>858</v>
      </c>
      <c r="AZ521" s="26" t="s">
        <v>895</v>
      </c>
      <c r="BA521" s="17" t="s">
        <v>903</v>
      </c>
      <c r="BC521" s="23">
        <f>AW521+AX521</f>
        <v>0</v>
      </c>
      <c r="BD521" s="23">
        <f>H521/(100-BE521)*100</f>
        <v>0</v>
      </c>
      <c r="BE521" s="23">
        <v>0</v>
      </c>
      <c r="BF521" s="23">
        <f>M521</f>
        <v>0.01016</v>
      </c>
      <c r="BH521" s="14">
        <f>G521*AO521</f>
        <v>0</v>
      </c>
      <c r="BI521" s="14">
        <f>G521*AP521</f>
        <v>0</v>
      </c>
      <c r="BJ521" s="14">
        <f>G521*H521</f>
        <v>0</v>
      </c>
      <c r="BK521" s="14" t="s">
        <v>910</v>
      </c>
      <c r="BL521" s="23">
        <v>87</v>
      </c>
    </row>
    <row r="522" spans="1:15" ht="12.75">
      <c r="A522" s="3"/>
      <c r="B522" s="80"/>
      <c r="C522" s="80"/>
      <c r="D522" s="81" t="s">
        <v>746</v>
      </c>
      <c r="E522" s="81"/>
      <c r="F522" s="80"/>
      <c r="G522" s="82">
        <v>8</v>
      </c>
      <c r="H522" s="80"/>
      <c r="I522" s="80"/>
      <c r="J522" s="80"/>
      <c r="K522" s="80"/>
      <c r="L522" s="80"/>
      <c r="M522" s="80"/>
      <c r="N522" s="20"/>
      <c r="O522" s="3"/>
    </row>
    <row r="523" spans="1:47" ht="12.75">
      <c r="A523" s="73"/>
      <c r="B523" s="74" t="s">
        <v>314</v>
      </c>
      <c r="C523" s="74" t="s">
        <v>95</v>
      </c>
      <c r="D523" s="126" t="s">
        <v>577</v>
      </c>
      <c r="E523" s="127"/>
      <c r="F523" s="75" t="s">
        <v>6</v>
      </c>
      <c r="G523" s="75" t="s">
        <v>6</v>
      </c>
      <c r="H523" s="75"/>
      <c r="I523" s="76">
        <f>SUM(I524:I538)</f>
        <v>0</v>
      </c>
      <c r="J523" s="76">
        <f>SUM(J524:J538)</f>
        <v>0</v>
      </c>
      <c r="K523" s="76">
        <f>SUM(K524:K538)</f>
        <v>0</v>
      </c>
      <c r="L523" s="77"/>
      <c r="M523" s="76">
        <f>SUM(M524:M538)</f>
        <v>13.445519999999998</v>
      </c>
      <c r="N523" s="78"/>
      <c r="O523" s="3"/>
      <c r="AI523" s="17" t="s">
        <v>314</v>
      </c>
      <c r="AS523" s="28">
        <f>SUM(AJ524:AJ538)</f>
        <v>0</v>
      </c>
      <c r="AT523" s="28">
        <f>SUM(AK524:AK538)</f>
        <v>0</v>
      </c>
      <c r="AU523" s="28">
        <f>SUM(AL524:AL538)</f>
        <v>0</v>
      </c>
    </row>
    <row r="524" spans="1:64" ht="12.75">
      <c r="A524" s="32" t="s">
        <v>249</v>
      </c>
      <c r="B524" s="10" t="s">
        <v>314</v>
      </c>
      <c r="C524" s="10" t="s">
        <v>448</v>
      </c>
      <c r="D524" s="113" t="s">
        <v>747</v>
      </c>
      <c r="E524" s="128"/>
      <c r="F524" s="10" t="s">
        <v>811</v>
      </c>
      <c r="G524" s="23">
        <v>4</v>
      </c>
      <c r="H524" s="164"/>
      <c r="I524" s="23">
        <f>G524*AO524</f>
        <v>0</v>
      </c>
      <c r="J524" s="23">
        <f>G524*AP524</f>
        <v>0</v>
      </c>
      <c r="K524" s="23">
        <f>G524*H524</f>
        <v>0</v>
      </c>
      <c r="L524" s="23">
        <v>0.00025</v>
      </c>
      <c r="M524" s="23">
        <f>G524*L524</f>
        <v>0.001</v>
      </c>
      <c r="N524" s="79" t="s">
        <v>832</v>
      </c>
      <c r="O524" s="3"/>
      <c r="Z524" s="23">
        <f>IF(AQ524="5",BJ524,0)</f>
        <v>0</v>
      </c>
      <c r="AB524" s="23">
        <f>IF(AQ524="1",BH524,0)</f>
        <v>0</v>
      </c>
      <c r="AC524" s="23">
        <f>IF(AQ524="1",BI524,0)</f>
        <v>0</v>
      </c>
      <c r="AD524" s="23">
        <f>IF(AQ524="7",BH524,0)</f>
        <v>0</v>
      </c>
      <c r="AE524" s="23">
        <f>IF(AQ524="7",BI524,0)</f>
        <v>0</v>
      </c>
      <c r="AF524" s="23">
        <f>IF(AQ524="2",BH524,0)</f>
        <v>0</v>
      </c>
      <c r="AG524" s="23">
        <f>IF(AQ524="2",BI524,0)</f>
        <v>0</v>
      </c>
      <c r="AH524" s="23">
        <f>IF(AQ524="0",BJ524,0)</f>
        <v>0</v>
      </c>
      <c r="AI524" s="17" t="s">
        <v>314</v>
      </c>
      <c r="AJ524" s="13">
        <f>IF(AN524=0,K524,0)</f>
        <v>0</v>
      </c>
      <c r="AK524" s="13">
        <f>IF(AN524=15,K524,0)</f>
        <v>0</v>
      </c>
      <c r="AL524" s="13">
        <f>IF(AN524=21,K524,0)</f>
        <v>0</v>
      </c>
      <c r="AN524" s="23">
        <v>21</v>
      </c>
      <c r="AO524" s="23">
        <f>H524*0.0921262327416174</f>
        <v>0</v>
      </c>
      <c r="AP524" s="23">
        <f>H524*(1-0.0921262327416174)</f>
        <v>0</v>
      </c>
      <c r="AQ524" s="24" t="s">
        <v>7</v>
      </c>
      <c r="AV524" s="23">
        <f>AW524+AX524</f>
        <v>0</v>
      </c>
      <c r="AW524" s="23">
        <f>G524*AO524</f>
        <v>0</v>
      </c>
      <c r="AX524" s="23">
        <f>G524*AP524</f>
        <v>0</v>
      </c>
      <c r="AY524" s="26" t="s">
        <v>859</v>
      </c>
      <c r="AZ524" s="26" t="s">
        <v>895</v>
      </c>
      <c r="BA524" s="17" t="s">
        <v>903</v>
      </c>
      <c r="BC524" s="23">
        <f>AW524+AX524</f>
        <v>0</v>
      </c>
      <c r="BD524" s="23">
        <f>H524/(100-BE524)*100</f>
        <v>0</v>
      </c>
      <c r="BE524" s="23">
        <v>0</v>
      </c>
      <c r="BF524" s="23">
        <f>M524</f>
        <v>0.001</v>
      </c>
      <c r="BH524" s="13">
        <f>G524*AO524</f>
        <v>0</v>
      </c>
      <c r="BI524" s="13">
        <f>G524*AP524</f>
        <v>0</v>
      </c>
      <c r="BJ524" s="13">
        <f>G524*H524</f>
        <v>0</v>
      </c>
      <c r="BK524" s="13" t="s">
        <v>909</v>
      </c>
      <c r="BL524" s="23">
        <v>89</v>
      </c>
    </row>
    <row r="525" spans="1:15" ht="12.75">
      <c r="A525" s="3"/>
      <c r="B525" s="80"/>
      <c r="C525" s="80"/>
      <c r="D525" s="81" t="s">
        <v>10</v>
      </c>
      <c r="E525" s="81"/>
      <c r="F525" s="80"/>
      <c r="G525" s="82">
        <v>4</v>
      </c>
      <c r="H525" s="80"/>
      <c r="I525" s="80"/>
      <c r="J525" s="80"/>
      <c r="K525" s="80"/>
      <c r="L525" s="80"/>
      <c r="M525" s="80"/>
      <c r="N525" s="20"/>
      <c r="O525" s="3"/>
    </row>
    <row r="526" spans="1:64" ht="12.75">
      <c r="A526" s="32" t="s">
        <v>250</v>
      </c>
      <c r="B526" s="10" t="s">
        <v>314</v>
      </c>
      <c r="C526" s="10" t="s">
        <v>449</v>
      </c>
      <c r="D526" s="113" t="s">
        <v>748</v>
      </c>
      <c r="E526" s="128"/>
      <c r="F526" s="10" t="s">
        <v>804</v>
      </c>
      <c r="G526" s="23">
        <v>2</v>
      </c>
      <c r="H526" s="164"/>
      <c r="I526" s="23">
        <f>G526*AO526</f>
        <v>0</v>
      </c>
      <c r="J526" s="23">
        <f>G526*AP526</f>
        <v>0</v>
      </c>
      <c r="K526" s="23">
        <f>G526*H526</f>
        <v>0</v>
      </c>
      <c r="L526" s="23">
        <v>2.47572</v>
      </c>
      <c r="M526" s="23">
        <f>G526*L526</f>
        <v>4.95144</v>
      </c>
      <c r="N526" s="79" t="s">
        <v>832</v>
      </c>
      <c r="O526" s="3"/>
      <c r="Z526" s="23">
        <f>IF(AQ526="5",BJ526,0)</f>
        <v>0</v>
      </c>
      <c r="AB526" s="23">
        <f>IF(AQ526="1",BH526,0)</f>
        <v>0</v>
      </c>
      <c r="AC526" s="23">
        <f>IF(AQ526="1",BI526,0)</f>
        <v>0</v>
      </c>
      <c r="AD526" s="23">
        <f>IF(AQ526="7",BH526,0)</f>
        <v>0</v>
      </c>
      <c r="AE526" s="23">
        <f>IF(AQ526="7",BI526,0)</f>
        <v>0</v>
      </c>
      <c r="AF526" s="23">
        <f>IF(AQ526="2",BH526,0)</f>
        <v>0</v>
      </c>
      <c r="AG526" s="23">
        <f>IF(AQ526="2",BI526,0)</f>
        <v>0</v>
      </c>
      <c r="AH526" s="23">
        <f>IF(AQ526="0",BJ526,0)</f>
        <v>0</v>
      </c>
      <c r="AI526" s="17" t="s">
        <v>314</v>
      </c>
      <c r="AJ526" s="13">
        <f>IF(AN526=0,K526,0)</f>
        <v>0</v>
      </c>
      <c r="AK526" s="13">
        <f>IF(AN526=15,K526,0)</f>
        <v>0</v>
      </c>
      <c r="AL526" s="13">
        <f>IF(AN526=21,K526,0)</f>
        <v>0</v>
      </c>
      <c r="AN526" s="23">
        <v>21</v>
      </c>
      <c r="AO526" s="23">
        <f>H526*0.243810291382517</f>
        <v>0</v>
      </c>
      <c r="AP526" s="23">
        <f>H526*(1-0.243810291382517)</f>
        <v>0</v>
      </c>
      <c r="AQ526" s="24" t="s">
        <v>7</v>
      </c>
      <c r="AV526" s="23">
        <f>AW526+AX526</f>
        <v>0</v>
      </c>
      <c r="AW526" s="23">
        <f>G526*AO526</f>
        <v>0</v>
      </c>
      <c r="AX526" s="23">
        <f>G526*AP526</f>
        <v>0</v>
      </c>
      <c r="AY526" s="26" t="s">
        <v>859</v>
      </c>
      <c r="AZ526" s="26" t="s">
        <v>895</v>
      </c>
      <c r="BA526" s="17" t="s">
        <v>903</v>
      </c>
      <c r="BC526" s="23">
        <f>AW526+AX526</f>
        <v>0</v>
      </c>
      <c r="BD526" s="23">
        <f>H526/(100-BE526)*100</f>
        <v>0</v>
      </c>
      <c r="BE526" s="23">
        <v>0</v>
      </c>
      <c r="BF526" s="23">
        <f>M526</f>
        <v>4.95144</v>
      </c>
      <c r="BH526" s="13">
        <f>G526*AO526</f>
        <v>0</v>
      </c>
      <c r="BI526" s="13">
        <f>G526*AP526</f>
        <v>0</v>
      </c>
      <c r="BJ526" s="13">
        <f>G526*H526</f>
        <v>0</v>
      </c>
      <c r="BK526" s="13" t="s">
        <v>909</v>
      </c>
      <c r="BL526" s="23">
        <v>89</v>
      </c>
    </row>
    <row r="527" spans="1:15" ht="12.75">
      <c r="A527" s="3"/>
      <c r="B527" s="80"/>
      <c r="C527" s="80"/>
      <c r="D527" s="81" t="s">
        <v>8</v>
      </c>
      <c r="E527" s="81"/>
      <c r="F527" s="80"/>
      <c r="G527" s="82">
        <v>2</v>
      </c>
      <c r="H527" s="80"/>
      <c r="I527" s="80"/>
      <c r="J527" s="80"/>
      <c r="K527" s="80"/>
      <c r="L527" s="80"/>
      <c r="M527" s="80"/>
      <c r="N527" s="20"/>
      <c r="O527" s="3"/>
    </row>
    <row r="528" spans="1:64" ht="12.75">
      <c r="A528" s="32" t="s">
        <v>251</v>
      </c>
      <c r="B528" s="10" t="s">
        <v>314</v>
      </c>
      <c r="C528" s="10" t="s">
        <v>450</v>
      </c>
      <c r="D528" s="113" t="s">
        <v>749</v>
      </c>
      <c r="E528" s="130"/>
      <c r="F528" s="10" t="s">
        <v>804</v>
      </c>
      <c r="G528" s="23">
        <v>2</v>
      </c>
      <c r="H528" s="164"/>
      <c r="I528" s="23">
        <f>G528*AO528</f>
        <v>0</v>
      </c>
      <c r="J528" s="23">
        <f>G528*AP528</f>
        <v>0</v>
      </c>
      <c r="K528" s="23">
        <f>G528*H528</f>
        <v>0</v>
      </c>
      <c r="L528" s="23">
        <v>2.417</v>
      </c>
      <c r="M528" s="23">
        <f>G528*L528</f>
        <v>4.834</v>
      </c>
      <c r="N528" s="79" t="s">
        <v>833</v>
      </c>
      <c r="O528" s="3"/>
      <c r="Z528" s="23">
        <f>IF(AQ528="5",BJ528,0)</f>
        <v>0</v>
      </c>
      <c r="AB528" s="23">
        <f>IF(AQ528="1",BH528,0)</f>
        <v>0</v>
      </c>
      <c r="AC528" s="23">
        <f>IF(AQ528="1",BI528,0)</f>
        <v>0</v>
      </c>
      <c r="AD528" s="23">
        <f>IF(AQ528="7",BH528,0)</f>
        <v>0</v>
      </c>
      <c r="AE528" s="23">
        <f>IF(AQ528="7",BI528,0)</f>
        <v>0</v>
      </c>
      <c r="AF528" s="23">
        <f>IF(AQ528="2",BH528,0)</f>
        <v>0</v>
      </c>
      <c r="AG528" s="23">
        <f>IF(AQ528="2",BI528,0)</f>
        <v>0</v>
      </c>
      <c r="AH528" s="23">
        <f>IF(AQ528="0",BJ528,0)</f>
        <v>0</v>
      </c>
      <c r="AI528" s="17" t="s">
        <v>314</v>
      </c>
      <c r="AJ528" s="14">
        <f>IF(AN528=0,K528,0)</f>
        <v>0</v>
      </c>
      <c r="AK528" s="14">
        <f>IF(AN528=15,K528,0)</f>
        <v>0</v>
      </c>
      <c r="AL528" s="14">
        <f>IF(AN528=21,K528,0)</f>
        <v>0</v>
      </c>
      <c r="AN528" s="23">
        <v>21</v>
      </c>
      <c r="AO528" s="23">
        <f>H528*1</f>
        <v>0</v>
      </c>
      <c r="AP528" s="23">
        <f>H528*(1-1)</f>
        <v>0</v>
      </c>
      <c r="AQ528" s="25" t="s">
        <v>7</v>
      </c>
      <c r="AV528" s="23">
        <f>AW528+AX528</f>
        <v>0</v>
      </c>
      <c r="AW528" s="23">
        <f>G528*AO528</f>
        <v>0</v>
      </c>
      <c r="AX528" s="23">
        <f>G528*AP528</f>
        <v>0</v>
      </c>
      <c r="AY528" s="26" t="s">
        <v>859</v>
      </c>
      <c r="AZ528" s="26" t="s">
        <v>895</v>
      </c>
      <c r="BA528" s="17" t="s">
        <v>903</v>
      </c>
      <c r="BC528" s="23">
        <f>AW528+AX528</f>
        <v>0</v>
      </c>
      <c r="BD528" s="23">
        <f>H528/(100-BE528)*100</f>
        <v>0</v>
      </c>
      <c r="BE528" s="23">
        <v>0</v>
      </c>
      <c r="BF528" s="23">
        <f>M528</f>
        <v>4.834</v>
      </c>
      <c r="BH528" s="14">
        <f>G528*AO528</f>
        <v>0</v>
      </c>
      <c r="BI528" s="14">
        <f>G528*AP528</f>
        <v>0</v>
      </c>
      <c r="BJ528" s="14">
        <f>G528*H528</f>
        <v>0</v>
      </c>
      <c r="BK528" s="14" t="s">
        <v>910</v>
      </c>
      <c r="BL528" s="23">
        <v>89</v>
      </c>
    </row>
    <row r="529" spans="1:15" ht="12.75">
      <c r="A529" s="3"/>
      <c r="B529" s="80"/>
      <c r="C529" s="80"/>
      <c r="D529" s="81" t="s">
        <v>8</v>
      </c>
      <c r="E529" s="81"/>
      <c r="F529" s="80"/>
      <c r="G529" s="82">
        <v>2</v>
      </c>
      <c r="H529" s="80"/>
      <c r="I529" s="80"/>
      <c r="J529" s="80"/>
      <c r="K529" s="80"/>
      <c r="L529" s="80"/>
      <c r="M529" s="80"/>
      <c r="N529" s="20"/>
      <c r="O529" s="3"/>
    </row>
    <row r="530" spans="1:64" ht="12.75">
      <c r="A530" s="32" t="s">
        <v>252</v>
      </c>
      <c r="B530" s="10" t="s">
        <v>314</v>
      </c>
      <c r="C530" s="10" t="s">
        <v>451</v>
      </c>
      <c r="D530" s="113" t="s">
        <v>750</v>
      </c>
      <c r="E530" s="130"/>
      <c r="F530" s="10" t="s">
        <v>804</v>
      </c>
      <c r="G530" s="23">
        <v>2</v>
      </c>
      <c r="H530" s="164"/>
      <c r="I530" s="23">
        <f>G530*AO530</f>
        <v>0</v>
      </c>
      <c r="J530" s="23">
        <f>G530*AP530</f>
        <v>0</v>
      </c>
      <c r="K530" s="23">
        <f>G530*H530</f>
        <v>0</v>
      </c>
      <c r="L530" s="23">
        <v>0.393</v>
      </c>
      <c r="M530" s="23">
        <f>G530*L530</f>
        <v>0.786</v>
      </c>
      <c r="N530" s="79" t="s">
        <v>832</v>
      </c>
      <c r="O530" s="3"/>
      <c r="Z530" s="23">
        <f>IF(AQ530="5",BJ530,0)</f>
        <v>0</v>
      </c>
      <c r="AB530" s="23">
        <f>IF(AQ530="1",BH530,0)</f>
        <v>0</v>
      </c>
      <c r="AC530" s="23">
        <f>IF(AQ530="1",BI530,0)</f>
        <v>0</v>
      </c>
      <c r="AD530" s="23">
        <f>IF(AQ530="7",BH530,0)</f>
        <v>0</v>
      </c>
      <c r="AE530" s="23">
        <f>IF(AQ530="7",BI530,0)</f>
        <v>0</v>
      </c>
      <c r="AF530" s="23">
        <f>IF(AQ530="2",BH530,0)</f>
        <v>0</v>
      </c>
      <c r="AG530" s="23">
        <f>IF(AQ530="2",BI530,0)</f>
        <v>0</v>
      </c>
      <c r="AH530" s="23">
        <f>IF(AQ530="0",BJ530,0)</f>
        <v>0</v>
      </c>
      <c r="AI530" s="17" t="s">
        <v>314</v>
      </c>
      <c r="AJ530" s="14">
        <f>IF(AN530=0,K530,0)</f>
        <v>0</v>
      </c>
      <c r="AK530" s="14">
        <f>IF(AN530=15,K530,0)</f>
        <v>0</v>
      </c>
      <c r="AL530" s="14">
        <f>IF(AN530=21,K530,0)</f>
        <v>0</v>
      </c>
      <c r="AN530" s="23">
        <v>21</v>
      </c>
      <c r="AO530" s="23">
        <f>H530*1</f>
        <v>0</v>
      </c>
      <c r="AP530" s="23">
        <f>H530*(1-1)</f>
        <v>0</v>
      </c>
      <c r="AQ530" s="25" t="s">
        <v>7</v>
      </c>
      <c r="AV530" s="23">
        <f>AW530+AX530</f>
        <v>0</v>
      </c>
      <c r="AW530" s="23">
        <f>G530*AO530</f>
        <v>0</v>
      </c>
      <c r="AX530" s="23">
        <f>G530*AP530</f>
        <v>0</v>
      </c>
      <c r="AY530" s="26" t="s">
        <v>859</v>
      </c>
      <c r="AZ530" s="26" t="s">
        <v>895</v>
      </c>
      <c r="BA530" s="17" t="s">
        <v>903</v>
      </c>
      <c r="BC530" s="23">
        <f>AW530+AX530</f>
        <v>0</v>
      </c>
      <c r="BD530" s="23">
        <f>H530/(100-BE530)*100</f>
        <v>0</v>
      </c>
      <c r="BE530" s="23">
        <v>0</v>
      </c>
      <c r="BF530" s="23">
        <f>M530</f>
        <v>0.786</v>
      </c>
      <c r="BH530" s="14">
        <f>G530*AO530</f>
        <v>0</v>
      </c>
      <c r="BI530" s="14">
        <f>G530*AP530</f>
        <v>0</v>
      </c>
      <c r="BJ530" s="14">
        <f>G530*H530</f>
        <v>0</v>
      </c>
      <c r="BK530" s="14" t="s">
        <v>910</v>
      </c>
      <c r="BL530" s="23">
        <v>89</v>
      </c>
    </row>
    <row r="531" spans="1:15" ht="12.75">
      <c r="A531" s="3"/>
      <c r="B531" s="80"/>
      <c r="C531" s="80"/>
      <c r="D531" s="81" t="s">
        <v>8</v>
      </c>
      <c r="E531" s="81"/>
      <c r="F531" s="80"/>
      <c r="G531" s="82">
        <v>2</v>
      </c>
      <c r="H531" s="80"/>
      <c r="I531" s="80"/>
      <c r="J531" s="80"/>
      <c r="K531" s="80"/>
      <c r="L531" s="80"/>
      <c r="M531" s="80"/>
      <c r="N531" s="20"/>
      <c r="O531" s="3"/>
    </row>
    <row r="532" spans="1:64" ht="12.75">
      <c r="A532" s="32" t="s">
        <v>253</v>
      </c>
      <c r="B532" s="10" t="s">
        <v>314</v>
      </c>
      <c r="C532" s="10" t="s">
        <v>452</v>
      </c>
      <c r="D532" s="113" t="s">
        <v>751</v>
      </c>
      <c r="E532" s="128"/>
      <c r="F532" s="10" t="s">
        <v>804</v>
      </c>
      <c r="G532" s="23">
        <v>2</v>
      </c>
      <c r="H532" s="164"/>
      <c r="I532" s="23">
        <f>G532*AO532</f>
        <v>0</v>
      </c>
      <c r="J532" s="23">
        <f>G532*AP532</f>
        <v>0</v>
      </c>
      <c r="K532" s="23">
        <f>G532*H532</f>
        <v>0</v>
      </c>
      <c r="L532" s="23">
        <v>0.16502</v>
      </c>
      <c r="M532" s="23">
        <f>G532*L532</f>
        <v>0.33004</v>
      </c>
      <c r="N532" s="79" t="s">
        <v>832</v>
      </c>
      <c r="O532" s="3"/>
      <c r="Z532" s="23">
        <f>IF(AQ532="5",BJ532,0)</f>
        <v>0</v>
      </c>
      <c r="AB532" s="23">
        <f>IF(AQ532="1",BH532,0)</f>
        <v>0</v>
      </c>
      <c r="AC532" s="23">
        <f>IF(AQ532="1",BI532,0)</f>
        <v>0</v>
      </c>
      <c r="AD532" s="23">
        <f>IF(AQ532="7",BH532,0)</f>
        <v>0</v>
      </c>
      <c r="AE532" s="23">
        <f>IF(AQ532="7",BI532,0)</f>
        <v>0</v>
      </c>
      <c r="AF532" s="23">
        <f>IF(AQ532="2",BH532,0)</f>
        <v>0</v>
      </c>
      <c r="AG532" s="23">
        <f>IF(AQ532="2",BI532,0)</f>
        <v>0</v>
      </c>
      <c r="AH532" s="23">
        <f>IF(AQ532="0",BJ532,0)</f>
        <v>0</v>
      </c>
      <c r="AI532" s="17" t="s">
        <v>314</v>
      </c>
      <c r="AJ532" s="13">
        <f>IF(AN532=0,K532,0)</f>
        <v>0</v>
      </c>
      <c r="AK532" s="13">
        <f>IF(AN532=15,K532,0)</f>
        <v>0</v>
      </c>
      <c r="AL532" s="13">
        <f>IF(AN532=21,K532,0)</f>
        <v>0</v>
      </c>
      <c r="AN532" s="23">
        <v>21</v>
      </c>
      <c r="AO532" s="23">
        <f>H532*0.819804767309875</f>
        <v>0</v>
      </c>
      <c r="AP532" s="23">
        <f>H532*(1-0.819804767309875)</f>
        <v>0</v>
      </c>
      <c r="AQ532" s="24" t="s">
        <v>7</v>
      </c>
      <c r="AV532" s="23">
        <f>AW532+AX532</f>
        <v>0</v>
      </c>
      <c r="AW532" s="23">
        <f>G532*AO532</f>
        <v>0</v>
      </c>
      <c r="AX532" s="23">
        <f>G532*AP532</f>
        <v>0</v>
      </c>
      <c r="AY532" s="26" t="s">
        <v>859</v>
      </c>
      <c r="AZ532" s="26" t="s">
        <v>895</v>
      </c>
      <c r="BA532" s="17" t="s">
        <v>903</v>
      </c>
      <c r="BC532" s="23">
        <f>AW532+AX532</f>
        <v>0</v>
      </c>
      <c r="BD532" s="23">
        <f>H532/(100-BE532)*100</f>
        <v>0</v>
      </c>
      <c r="BE532" s="23">
        <v>0</v>
      </c>
      <c r="BF532" s="23">
        <f>M532</f>
        <v>0.33004</v>
      </c>
      <c r="BH532" s="13">
        <f>G532*AO532</f>
        <v>0</v>
      </c>
      <c r="BI532" s="13">
        <f>G532*AP532</f>
        <v>0</v>
      </c>
      <c r="BJ532" s="13">
        <f>G532*H532</f>
        <v>0</v>
      </c>
      <c r="BK532" s="13" t="s">
        <v>909</v>
      </c>
      <c r="BL532" s="23">
        <v>89</v>
      </c>
    </row>
    <row r="533" spans="1:15" ht="12.75">
      <c r="A533" s="3"/>
      <c r="B533" s="80"/>
      <c r="C533" s="80"/>
      <c r="D533" s="81" t="s">
        <v>8</v>
      </c>
      <c r="E533" s="81"/>
      <c r="F533" s="80"/>
      <c r="G533" s="82">
        <v>2</v>
      </c>
      <c r="H533" s="80"/>
      <c r="I533" s="80"/>
      <c r="J533" s="80"/>
      <c r="K533" s="80"/>
      <c r="L533" s="80"/>
      <c r="M533" s="80"/>
      <c r="N533" s="20"/>
      <c r="O533" s="3"/>
    </row>
    <row r="534" spans="1:64" ht="12.75">
      <c r="A534" s="32" t="s">
        <v>254</v>
      </c>
      <c r="B534" s="10" t="s">
        <v>314</v>
      </c>
      <c r="C534" s="10" t="s">
        <v>381</v>
      </c>
      <c r="D534" s="113" t="s">
        <v>579</v>
      </c>
      <c r="E534" s="128"/>
      <c r="F534" s="10" t="s">
        <v>804</v>
      </c>
      <c r="G534" s="23">
        <v>4</v>
      </c>
      <c r="H534" s="164"/>
      <c r="I534" s="23">
        <f>G534*AO534</f>
        <v>0</v>
      </c>
      <c r="J534" s="23">
        <f>G534*AP534</f>
        <v>0</v>
      </c>
      <c r="K534" s="23">
        <f>G534*H534</f>
        <v>0</v>
      </c>
      <c r="L534" s="23">
        <v>0.3409</v>
      </c>
      <c r="M534" s="23">
        <f>G534*L534</f>
        <v>1.3636</v>
      </c>
      <c r="N534" s="79" t="s">
        <v>832</v>
      </c>
      <c r="O534" s="3"/>
      <c r="Z534" s="23">
        <f>IF(AQ534="5",BJ534,0)</f>
        <v>0</v>
      </c>
      <c r="AB534" s="23">
        <f>IF(AQ534="1",BH534,0)</f>
        <v>0</v>
      </c>
      <c r="AC534" s="23">
        <f>IF(AQ534="1",BI534,0)</f>
        <v>0</v>
      </c>
      <c r="AD534" s="23">
        <f>IF(AQ534="7",BH534,0)</f>
        <v>0</v>
      </c>
      <c r="AE534" s="23">
        <f>IF(AQ534="7",BI534,0)</f>
        <v>0</v>
      </c>
      <c r="AF534" s="23">
        <f>IF(AQ534="2",BH534,0)</f>
        <v>0</v>
      </c>
      <c r="AG534" s="23">
        <f>IF(AQ534="2",BI534,0)</f>
        <v>0</v>
      </c>
      <c r="AH534" s="23">
        <f>IF(AQ534="0",BJ534,0)</f>
        <v>0</v>
      </c>
      <c r="AI534" s="17" t="s">
        <v>314</v>
      </c>
      <c r="AJ534" s="13">
        <f>IF(AN534=0,K534,0)</f>
        <v>0</v>
      </c>
      <c r="AK534" s="13">
        <f>IF(AN534=15,K534,0)</f>
        <v>0</v>
      </c>
      <c r="AL534" s="13">
        <f>IF(AN534=21,K534,0)</f>
        <v>0</v>
      </c>
      <c r="AN534" s="23">
        <v>21</v>
      </c>
      <c r="AO534" s="23">
        <f>H534*0.0586947023484435</f>
        <v>0</v>
      </c>
      <c r="AP534" s="23">
        <f>H534*(1-0.0586947023484435)</f>
        <v>0</v>
      </c>
      <c r="AQ534" s="24" t="s">
        <v>7</v>
      </c>
      <c r="AV534" s="23">
        <f>AW534+AX534</f>
        <v>0</v>
      </c>
      <c r="AW534" s="23">
        <f>G534*AO534</f>
        <v>0</v>
      </c>
      <c r="AX534" s="23">
        <f>G534*AP534</f>
        <v>0</v>
      </c>
      <c r="AY534" s="26" t="s">
        <v>859</v>
      </c>
      <c r="AZ534" s="26" t="s">
        <v>895</v>
      </c>
      <c r="BA534" s="17" t="s">
        <v>903</v>
      </c>
      <c r="BC534" s="23">
        <f>AW534+AX534</f>
        <v>0</v>
      </c>
      <c r="BD534" s="23">
        <f>H534/(100-BE534)*100</f>
        <v>0</v>
      </c>
      <c r="BE534" s="23">
        <v>0</v>
      </c>
      <c r="BF534" s="23">
        <f>M534</f>
        <v>1.3636</v>
      </c>
      <c r="BH534" s="13">
        <f>G534*AO534</f>
        <v>0</v>
      </c>
      <c r="BI534" s="13">
        <f>G534*AP534</f>
        <v>0</v>
      </c>
      <c r="BJ534" s="13">
        <f>G534*H534</f>
        <v>0</v>
      </c>
      <c r="BK534" s="13" t="s">
        <v>909</v>
      </c>
      <c r="BL534" s="23">
        <v>89</v>
      </c>
    </row>
    <row r="535" spans="1:15" ht="12.75">
      <c r="A535" s="3"/>
      <c r="B535" s="80"/>
      <c r="C535" s="80"/>
      <c r="D535" s="81" t="s">
        <v>10</v>
      </c>
      <c r="E535" s="81"/>
      <c r="F535" s="80"/>
      <c r="G535" s="82">
        <v>4</v>
      </c>
      <c r="H535" s="80"/>
      <c r="I535" s="80"/>
      <c r="J535" s="80"/>
      <c r="K535" s="80"/>
      <c r="L535" s="80"/>
      <c r="M535" s="80"/>
      <c r="N535" s="20"/>
      <c r="O535" s="3"/>
    </row>
    <row r="536" spans="1:64" ht="12.75">
      <c r="A536" s="32" t="s">
        <v>255</v>
      </c>
      <c r="B536" s="10" t="s">
        <v>314</v>
      </c>
      <c r="C536" s="10" t="s">
        <v>382</v>
      </c>
      <c r="D536" s="113" t="s">
        <v>580</v>
      </c>
      <c r="E536" s="128"/>
      <c r="F536" s="10" t="s">
        <v>804</v>
      </c>
      <c r="G536" s="23">
        <v>4</v>
      </c>
      <c r="H536" s="164"/>
      <c r="I536" s="23">
        <f>G536*AO536</f>
        <v>0</v>
      </c>
      <c r="J536" s="23">
        <f>G536*AP536</f>
        <v>0</v>
      </c>
      <c r="K536" s="23">
        <f>G536*H536</f>
        <v>0</v>
      </c>
      <c r="L536" s="23">
        <v>0.11986</v>
      </c>
      <c r="M536" s="23">
        <f>G536*L536</f>
        <v>0.47944</v>
      </c>
      <c r="N536" s="79" t="s">
        <v>834</v>
      </c>
      <c r="O536" s="3"/>
      <c r="Z536" s="23">
        <f>IF(AQ536="5",BJ536,0)</f>
        <v>0</v>
      </c>
      <c r="AB536" s="23">
        <f>IF(AQ536="1",BH536,0)</f>
        <v>0</v>
      </c>
      <c r="AC536" s="23">
        <f>IF(AQ536="1",BI536,0)</f>
        <v>0</v>
      </c>
      <c r="AD536" s="23">
        <f>IF(AQ536="7",BH536,0)</f>
        <v>0</v>
      </c>
      <c r="AE536" s="23">
        <f>IF(AQ536="7",BI536,0)</f>
        <v>0</v>
      </c>
      <c r="AF536" s="23">
        <f>IF(AQ536="2",BH536,0)</f>
        <v>0</v>
      </c>
      <c r="AG536" s="23">
        <f>IF(AQ536="2",BI536,0)</f>
        <v>0</v>
      </c>
      <c r="AH536" s="23">
        <f>IF(AQ536="0",BJ536,0)</f>
        <v>0</v>
      </c>
      <c r="AI536" s="17" t="s">
        <v>314</v>
      </c>
      <c r="AJ536" s="13">
        <f>IF(AN536=0,K536,0)</f>
        <v>0</v>
      </c>
      <c r="AK536" s="13">
        <f>IF(AN536=15,K536,0)</f>
        <v>0</v>
      </c>
      <c r="AL536" s="13">
        <f>IF(AN536=21,K536,0)</f>
        <v>0</v>
      </c>
      <c r="AN536" s="23">
        <v>21</v>
      </c>
      <c r="AO536" s="23">
        <f>H536*0.866414657666345</f>
        <v>0</v>
      </c>
      <c r="AP536" s="23">
        <f>H536*(1-0.866414657666345)</f>
        <v>0</v>
      </c>
      <c r="AQ536" s="24" t="s">
        <v>7</v>
      </c>
      <c r="AV536" s="23">
        <f>AW536+AX536</f>
        <v>0</v>
      </c>
      <c r="AW536" s="23">
        <f>G536*AO536</f>
        <v>0</v>
      </c>
      <c r="AX536" s="23">
        <f>G536*AP536</f>
        <v>0</v>
      </c>
      <c r="AY536" s="26" t="s">
        <v>859</v>
      </c>
      <c r="AZ536" s="26" t="s">
        <v>895</v>
      </c>
      <c r="BA536" s="17" t="s">
        <v>903</v>
      </c>
      <c r="BC536" s="23">
        <f>AW536+AX536</f>
        <v>0</v>
      </c>
      <c r="BD536" s="23">
        <f>H536/(100-BE536)*100</f>
        <v>0</v>
      </c>
      <c r="BE536" s="23">
        <v>0</v>
      </c>
      <c r="BF536" s="23">
        <f>M536</f>
        <v>0.47944</v>
      </c>
      <c r="BH536" s="13">
        <f>G536*AO536</f>
        <v>0</v>
      </c>
      <c r="BI536" s="13">
        <f>G536*AP536</f>
        <v>0</v>
      </c>
      <c r="BJ536" s="13">
        <f>G536*H536</f>
        <v>0</v>
      </c>
      <c r="BK536" s="13" t="s">
        <v>909</v>
      </c>
      <c r="BL536" s="23">
        <v>89</v>
      </c>
    </row>
    <row r="537" spans="1:15" ht="12.75">
      <c r="A537" s="3"/>
      <c r="B537" s="80"/>
      <c r="C537" s="80"/>
      <c r="D537" s="81" t="s">
        <v>10</v>
      </c>
      <c r="E537" s="81"/>
      <c r="F537" s="80"/>
      <c r="G537" s="82">
        <v>4</v>
      </c>
      <c r="H537" s="80"/>
      <c r="I537" s="80"/>
      <c r="J537" s="80"/>
      <c r="K537" s="80"/>
      <c r="L537" s="80"/>
      <c r="M537" s="80"/>
      <c r="N537" s="20"/>
      <c r="O537" s="3"/>
    </row>
    <row r="538" spans="1:64" ht="12.75">
      <c r="A538" s="32" t="s">
        <v>256</v>
      </c>
      <c r="B538" s="10" t="s">
        <v>314</v>
      </c>
      <c r="C538" s="10" t="s">
        <v>383</v>
      </c>
      <c r="D538" s="113" t="s">
        <v>581</v>
      </c>
      <c r="E538" s="130"/>
      <c r="F538" s="10" t="s">
        <v>804</v>
      </c>
      <c r="G538" s="23">
        <v>4</v>
      </c>
      <c r="H538" s="164"/>
      <c r="I538" s="23">
        <f>G538*AO538</f>
        <v>0</v>
      </c>
      <c r="J538" s="23">
        <f>G538*AP538</f>
        <v>0</v>
      </c>
      <c r="K538" s="23">
        <f>G538*H538</f>
        <v>0</v>
      </c>
      <c r="L538" s="23">
        <v>0.175</v>
      </c>
      <c r="M538" s="23">
        <f>G538*L538</f>
        <v>0.7</v>
      </c>
      <c r="N538" s="79" t="s">
        <v>832</v>
      </c>
      <c r="O538" s="3"/>
      <c r="Z538" s="23">
        <f>IF(AQ538="5",BJ538,0)</f>
        <v>0</v>
      </c>
      <c r="AB538" s="23">
        <f>IF(AQ538="1",BH538,0)</f>
        <v>0</v>
      </c>
      <c r="AC538" s="23">
        <f>IF(AQ538="1",BI538,0)</f>
        <v>0</v>
      </c>
      <c r="AD538" s="23">
        <f>IF(AQ538="7",BH538,0)</f>
        <v>0</v>
      </c>
      <c r="AE538" s="23">
        <f>IF(AQ538="7",BI538,0)</f>
        <v>0</v>
      </c>
      <c r="AF538" s="23">
        <f>IF(AQ538="2",BH538,0)</f>
        <v>0</v>
      </c>
      <c r="AG538" s="23">
        <f>IF(AQ538="2",BI538,0)</f>
        <v>0</v>
      </c>
      <c r="AH538" s="23">
        <f>IF(AQ538="0",BJ538,0)</f>
        <v>0</v>
      </c>
      <c r="AI538" s="17" t="s">
        <v>314</v>
      </c>
      <c r="AJ538" s="14">
        <f>IF(AN538=0,K538,0)</f>
        <v>0</v>
      </c>
      <c r="AK538" s="14">
        <f>IF(AN538=15,K538,0)</f>
        <v>0</v>
      </c>
      <c r="AL538" s="14">
        <f>IF(AN538=21,K538,0)</f>
        <v>0</v>
      </c>
      <c r="AN538" s="23">
        <v>21</v>
      </c>
      <c r="AO538" s="23">
        <f>H538*1</f>
        <v>0</v>
      </c>
      <c r="AP538" s="23">
        <f>H538*(1-1)</f>
        <v>0</v>
      </c>
      <c r="AQ538" s="25" t="s">
        <v>7</v>
      </c>
      <c r="AV538" s="23">
        <f>AW538+AX538</f>
        <v>0</v>
      </c>
      <c r="AW538" s="23">
        <f>G538*AO538</f>
        <v>0</v>
      </c>
      <c r="AX538" s="23">
        <f>G538*AP538</f>
        <v>0</v>
      </c>
      <c r="AY538" s="26" t="s">
        <v>859</v>
      </c>
      <c r="AZ538" s="26" t="s">
        <v>895</v>
      </c>
      <c r="BA538" s="17" t="s">
        <v>903</v>
      </c>
      <c r="BC538" s="23">
        <f>AW538+AX538</f>
        <v>0</v>
      </c>
      <c r="BD538" s="23">
        <f>H538/(100-BE538)*100</f>
        <v>0</v>
      </c>
      <c r="BE538" s="23">
        <v>0</v>
      </c>
      <c r="BF538" s="23">
        <f>M538</f>
        <v>0.7</v>
      </c>
      <c r="BH538" s="14">
        <f>G538*AO538</f>
        <v>0</v>
      </c>
      <c r="BI538" s="14">
        <f>G538*AP538</f>
        <v>0</v>
      </c>
      <c r="BJ538" s="14">
        <f>G538*H538</f>
        <v>0</v>
      </c>
      <c r="BK538" s="14" t="s">
        <v>910</v>
      </c>
      <c r="BL538" s="23">
        <v>89</v>
      </c>
    </row>
    <row r="539" spans="1:15" ht="12.75">
      <c r="A539" s="3"/>
      <c r="B539" s="80"/>
      <c r="C539" s="80"/>
      <c r="D539" s="81" t="s">
        <v>10</v>
      </c>
      <c r="E539" s="81"/>
      <c r="F539" s="80"/>
      <c r="G539" s="82">
        <v>4</v>
      </c>
      <c r="H539" s="80"/>
      <c r="I539" s="80"/>
      <c r="J539" s="80"/>
      <c r="K539" s="80"/>
      <c r="L539" s="80"/>
      <c r="M539" s="80"/>
      <c r="N539" s="20"/>
      <c r="O539" s="3"/>
    </row>
    <row r="540" spans="1:47" ht="12.75">
      <c r="A540" s="73"/>
      <c r="B540" s="74" t="s">
        <v>314</v>
      </c>
      <c r="C540" s="74" t="s">
        <v>453</v>
      </c>
      <c r="D540" s="126" t="s">
        <v>752</v>
      </c>
      <c r="E540" s="127"/>
      <c r="F540" s="75" t="s">
        <v>6</v>
      </c>
      <c r="G540" s="75" t="s">
        <v>6</v>
      </c>
      <c r="H540" s="75"/>
      <c r="I540" s="76">
        <f>SUM(I541:I549)</f>
        <v>0</v>
      </c>
      <c r="J540" s="76">
        <f>SUM(J541:J549)</f>
        <v>0</v>
      </c>
      <c r="K540" s="76">
        <f>SUM(K541:K549)</f>
        <v>0</v>
      </c>
      <c r="L540" s="77"/>
      <c r="M540" s="76">
        <f>SUM(M541:M549)</f>
        <v>0</v>
      </c>
      <c r="N540" s="78"/>
      <c r="O540" s="3"/>
      <c r="AI540" s="17" t="s">
        <v>314</v>
      </c>
      <c r="AS540" s="28">
        <f>SUM(AJ541:AJ549)</f>
        <v>0</v>
      </c>
      <c r="AT540" s="28">
        <f>SUM(AK541:AK549)</f>
        <v>0</v>
      </c>
      <c r="AU540" s="28">
        <f>SUM(AL541:AL549)</f>
        <v>0</v>
      </c>
    </row>
    <row r="541" spans="1:64" ht="12.75">
      <c r="A541" s="32" t="s">
        <v>257</v>
      </c>
      <c r="B541" s="10" t="s">
        <v>314</v>
      </c>
      <c r="C541" s="10" t="s">
        <v>454</v>
      </c>
      <c r="D541" s="113" t="s">
        <v>753</v>
      </c>
      <c r="E541" s="128"/>
      <c r="F541" s="10" t="s">
        <v>807</v>
      </c>
      <c r="G541" s="23">
        <v>33.03</v>
      </c>
      <c r="H541" s="164"/>
      <c r="I541" s="23">
        <f>G541*AO541</f>
        <v>0</v>
      </c>
      <c r="J541" s="23">
        <f>G541*AP541</f>
        <v>0</v>
      </c>
      <c r="K541" s="23">
        <f>G541*H541</f>
        <v>0</v>
      </c>
      <c r="L541" s="23">
        <v>0</v>
      </c>
      <c r="M541" s="23">
        <f>G541*L541</f>
        <v>0</v>
      </c>
      <c r="N541" s="79" t="s">
        <v>832</v>
      </c>
      <c r="O541" s="3"/>
      <c r="Z541" s="23">
        <f>IF(AQ541="5",BJ541,0)</f>
        <v>0</v>
      </c>
      <c r="AB541" s="23">
        <f>IF(AQ541="1",BH541,0)</f>
        <v>0</v>
      </c>
      <c r="AC541" s="23">
        <f>IF(AQ541="1",BI541,0)</f>
        <v>0</v>
      </c>
      <c r="AD541" s="23">
        <f>IF(AQ541="7",BH541,0)</f>
        <v>0</v>
      </c>
      <c r="AE541" s="23">
        <f>IF(AQ541="7",BI541,0)</f>
        <v>0</v>
      </c>
      <c r="AF541" s="23">
        <f>IF(AQ541="2",BH541,0)</f>
        <v>0</v>
      </c>
      <c r="AG541" s="23">
        <f>IF(AQ541="2",BI541,0)</f>
        <v>0</v>
      </c>
      <c r="AH541" s="23">
        <f>IF(AQ541="0",BJ541,0)</f>
        <v>0</v>
      </c>
      <c r="AI541" s="17" t="s">
        <v>314</v>
      </c>
      <c r="AJ541" s="13">
        <f>IF(AN541=0,K541,0)</f>
        <v>0</v>
      </c>
      <c r="AK541" s="13">
        <f>IF(AN541=15,K541,0)</f>
        <v>0</v>
      </c>
      <c r="AL541" s="13">
        <f>IF(AN541=21,K541,0)</f>
        <v>0</v>
      </c>
      <c r="AN541" s="23">
        <v>21</v>
      </c>
      <c r="AO541" s="23">
        <f>H541*0</f>
        <v>0</v>
      </c>
      <c r="AP541" s="23">
        <f>H541*(1-0)</f>
        <v>0</v>
      </c>
      <c r="AQ541" s="24" t="s">
        <v>11</v>
      </c>
      <c r="AV541" s="23">
        <f>AW541+AX541</f>
        <v>0</v>
      </c>
      <c r="AW541" s="23">
        <f>G541*AO541</f>
        <v>0</v>
      </c>
      <c r="AX541" s="23">
        <f>G541*AP541</f>
        <v>0</v>
      </c>
      <c r="AY541" s="26" t="s">
        <v>871</v>
      </c>
      <c r="AZ541" s="26" t="s">
        <v>894</v>
      </c>
      <c r="BA541" s="17" t="s">
        <v>903</v>
      </c>
      <c r="BC541" s="23">
        <f>AW541+AX541</f>
        <v>0</v>
      </c>
      <c r="BD541" s="23">
        <f>H541/(100-BE541)*100</f>
        <v>0</v>
      </c>
      <c r="BE541" s="23">
        <v>0</v>
      </c>
      <c r="BF541" s="23">
        <f>M541</f>
        <v>0</v>
      </c>
      <c r="BH541" s="13">
        <f>G541*AO541</f>
        <v>0</v>
      </c>
      <c r="BI541" s="13">
        <f>G541*AP541</f>
        <v>0</v>
      </c>
      <c r="BJ541" s="13">
        <f>G541*H541</f>
        <v>0</v>
      </c>
      <c r="BK541" s="13" t="s">
        <v>909</v>
      </c>
      <c r="BL541" s="23" t="s">
        <v>453</v>
      </c>
    </row>
    <row r="542" spans="1:15" ht="12.75">
      <c r="A542" s="3"/>
      <c r="B542" s="80"/>
      <c r="C542" s="80"/>
      <c r="D542" s="81" t="s">
        <v>754</v>
      </c>
      <c r="E542" s="81"/>
      <c r="F542" s="80"/>
      <c r="G542" s="82">
        <v>33.03</v>
      </c>
      <c r="H542" s="80"/>
      <c r="I542" s="80"/>
      <c r="J542" s="80"/>
      <c r="K542" s="80"/>
      <c r="L542" s="80"/>
      <c r="M542" s="80"/>
      <c r="N542" s="20"/>
      <c r="O542" s="3"/>
    </row>
    <row r="543" spans="1:64" ht="12.75">
      <c r="A543" s="32" t="s">
        <v>258</v>
      </c>
      <c r="B543" s="10" t="s">
        <v>314</v>
      </c>
      <c r="C543" s="10" t="s">
        <v>455</v>
      </c>
      <c r="D543" s="113" t="s">
        <v>755</v>
      </c>
      <c r="E543" s="128"/>
      <c r="F543" s="10" t="s">
        <v>807</v>
      </c>
      <c r="G543" s="23">
        <v>66.05</v>
      </c>
      <c r="H543" s="164"/>
      <c r="I543" s="23">
        <f>G543*AO543</f>
        <v>0</v>
      </c>
      <c r="J543" s="23">
        <f>G543*AP543</f>
        <v>0</v>
      </c>
      <c r="K543" s="23">
        <f>G543*H543</f>
        <v>0</v>
      </c>
      <c r="L543" s="23">
        <v>0</v>
      </c>
      <c r="M543" s="23">
        <f>G543*L543</f>
        <v>0</v>
      </c>
      <c r="N543" s="79" t="s">
        <v>832</v>
      </c>
      <c r="O543" s="3"/>
      <c r="Z543" s="23">
        <f>IF(AQ543="5",BJ543,0)</f>
        <v>0</v>
      </c>
      <c r="AB543" s="23">
        <f>IF(AQ543="1",BH543,0)</f>
        <v>0</v>
      </c>
      <c r="AC543" s="23">
        <f>IF(AQ543="1",BI543,0)</f>
        <v>0</v>
      </c>
      <c r="AD543" s="23">
        <f>IF(AQ543="7",BH543,0)</f>
        <v>0</v>
      </c>
      <c r="AE543" s="23">
        <f>IF(AQ543="7",BI543,0)</f>
        <v>0</v>
      </c>
      <c r="AF543" s="23">
        <f>IF(AQ543="2",BH543,0)</f>
        <v>0</v>
      </c>
      <c r="AG543" s="23">
        <f>IF(AQ543="2",BI543,0)</f>
        <v>0</v>
      </c>
      <c r="AH543" s="23">
        <f>IF(AQ543="0",BJ543,0)</f>
        <v>0</v>
      </c>
      <c r="AI543" s="17" t="s">
        <v>314</v>
      </c>
      <c r="AJ543" s="13">
        <f>IF(AN543=0,K543,0)</f>
        <v>0</v>
      </c>
      <c r="AK543" s="13">
        <f>IF(AN543=15,K543,0)</f>
        <v>0</v>
      </c>
      <c r="AL543" s="13">
        <f>IF(AN543=21,K543,0)</f>
        <v>0</v>
      </c>
      <c r="AN543" s="23">
        <v>21</v>
      </c>
      <c r="AO543" s="23">
        <f>H543*0</f>
        <v>0</v>
      </c>
      <c r="AP543" s="23">
        <f>H543*(1-0)</f>
        <v>0</v>
      </c>
      <c r="AQ543" s="24" t="s">
        <v>11</v>
      </c>
      <c r="AV543" s="23">
        <f>AW543+AX543</f>
        <v>0</v>
      </c>
      <c r="AW543" s="23">
        <f>G543*AO543</f>
        <v>0</v>
      </c>
      <c r="AX543" s="23">
        <f>G543*AP543</f>
        <v>0</v>
      </c>
      <c r="AY543" s="26" t="s">
        <v>871</v>
      </c>
      <c r="AZ543" s="26" t="s">
        <v>894</v>
      </c>
      <c r="BA543" s="17" t="s">
        <v>903</v>
      </c>
      <c r="BC543" s="23">
        <f>AW543+AX543</f>
        <v>0</v>
      </c>
      <c r="BD543" s="23">
        <f>H543/(100-BE543)*100</f>
        <v>0</v>
      </c>
      <c r="BE543" s="23">
        <v>0</v>
      </c>
      <c r="BF543" s="23">
        <f>M543</f>
        <v>0</v>
      </c>
      <c r="BH543" s="13">
        <f>G543*AO543</f>
        <v>0</v>
      </c>
      <c r="BI543" s="13">
        <f>G543*AP543</f>
        <v>0</v>
      </c>
      <c r="BJ543" s="13">
        <f>G543*H543</f>
        <v>0</v>
      </c>
      <c r="BK543" s="13" t="s">
        <v>909</v>
      </c>
      <c r="BL543" s="23" t="s">
        <v>453</v>
      </c>
    </row>
    <row r="544" spans="1:15" ht="12.75">
      <c r="A544" s="3"/>
      <c r="B544" s="80"/>
      <c r="C544" s="80"/>
      <c r="D544" s="81" t="s">
        <v>756</v>
      </c>
      <c r="E544" s="81"/>
      <c r="F544" s="80"/>
      <c r="G544" s="82">
        <v>66.05</v>
      </c>
      <c r="H544" s="80"/>
      <c r="I544" s="80"/>
      <c r="J544" s="80"/>
      <c r="K544" s="80"/>
      <c r="L544" s="80"/>
      <c r="M544" s="80"/>
      <c r="N544" s="20"/>
      <c r="O544" s="3"/>
    </row>
    <row r="545" spans="1:64" ht="12.75">
      <c r="A545" s="32" t="s">
        <v>259</v>
      </c>
      <c r="B545" s="10" t="s">
        <v>314</v>
      </c>
      <c r="C545" s="10" t="s">
        <v>456</v>
      </c>
      <c r="D545" s="113" t="s">
        <v>757</v>
      </c>
      <c r="E545" s="128"/>
      <c r="F545" s="10" t="s">
        <v>807</v>
      </c>
      <c r="G545" s="23">
        <v>25.46</v>
      </c>
      <c r="H545" s="164"/>
      <c r="I545" s="23">
        <f>G545*AO545</f>
        <v>0</v>
      </c>
      <c r="J545" s="23">
        <f>G545*AP545</f>
        <v>0</v>
      </c>
      <c r="K545" s="23">
        <f>G545*H545</f>
        <v>0</v>
      </c>
      <c r="L545" s="23">
        <v>0</v>
      </c>
      <c r="M545" s="23">
        <f>G545*L545</f>
        <v>0</v>
      </c>
      <c r="N545" s="79" t="s">
        <v>832</v>
      </c>
      <c r="O545" s="3"/>
      <c r="Z545" s="23">
        <f>IF(AQ545="5",BJ545,0)</f>
        <v>0</v>
      </c>
      <c r="AB545" s="23">
        <f>IF(AQ545="1",BH545,0)</f>
        <v>0</v>
      </c>
      <c r="AC545" s="23">
        <f>IF(AQ545="1",BI545,0)</f>
        <v>0</v>
      </c>
      <c r="AD545" s="23">
        <f>IF(AQ545="7",BH545,0)</f>
        <v>0</v>
      </c>
      <c r="AE545" s="23">
        <f>IF(AQ545="7",BI545,0)</f>
        <v>0</v>
      </c>
      <c r="AF545" s="23">
        <f>IF(AQ545="2",BH545,0)</f>
        <v>0</v>
      </c>
      <c r="AG545" s="23">
        <f>IF(AQ545="2",BI545,0)</f>
        <v>0</v>
      </c>
      <c r="AH545" s="23">
        <f>IF(AQ545="0",BJ545,0)</f>
        <v>0</v>
      </c>
      <c r="AI545" s="17" t="s">
        <v>314</v>
      </c>
      <c r="AJ545" s="13">
        <f>IF(AN545=0,K545,0)</f>
        <v>0</v>
      </c>
      <c r="AK545" s="13">
        <f>IF(AN545=15,K545,0)</f>
        <v>0</v>
      </c>
      <c r="AL545" s="13">
        <f>IF(AN545=21,K545,0)</f>
        <v>0</v>
      </c>
      <c r="AN545" s="23">
        <v>21</v>
      </c>
      <c r="AO545" s="23">
        <f>H545*0</f>
        <v>0</v>
      </c>
      <c r="AP545" s="23">
        <f>H545*(1-0)</f>
        <v>0</v>
      </c>
      <c r="AQ545" s="24" t="s">
        <v>11</v>
      </c>
      <c r="AV545" s="23">
        <f>AW545+AX545</f>
        <v>0</v>
      </c>
      <c r="AW545" s="23">
        <f>G545*AO545</f>
        <v>0</v>
      </c>
      <c r="AX545" s="23">
        <f>G545*AP545</f>
        <v>0</v>
      </c>
      <c r="AY545" s="26" t="s">
        <v>871</v>
      </c>
      <c r="AZ545" s="26" t="s">
        <v>894</v>
      </c>
      <c r="BA545" s="17" t="s">
        <v>903</v>
      </c>
      <c r="BC545" s="23">
        <f>AW545+AX545</f>
        <v>0</v>
      </c>
      <c r="BD545" s="23">
        <f>H545/(100-BE545)*100</f>
        <v>0</v>
      </c>
      <c r="BE545" s="23">
        <v>0</v>
      </c>
      <c r="BF545" s="23">
        <f>M545</f>
        <v>0</v>
      </c>
      <c r="BH545" s="13">
        <f>G545*AO545</f>
        <v>0</v>
      </c>
      <c r="BI545" s="13">
        <f>G545*AP545</f>
        <v>0</v>
      </c>
      <c r="BJ545" s="13">
        <f>G545*H545</f>
        <v>0</v>
      </c>
      <c r="BK545" s="13" t="s">
        <v>909</v>
      </c>
      <c r="BL545" s="23" t="s">
        <v>453</v>
      </c>
    </row>
    <row r="546" spans="1:15" ht="12.75">
      <c r="A546" s="3"/>
      <c r="B546" s="80"/>
      <c r="C546" s="80"/>
      <c r="D546" s="81" t="s">
        <v>758</v>
      </c>
      <c r="E546" s="81"/>
      <c r="F546" s="80"/>
      <c r="G546" s="82">
        <v>25.46</v>
      </c>
      <c r="H546" s="80"/>
      <c r="I546" s="80"/>
      <c r="J546" s="80"/>
      <c r="K546" s="80"/>
      <c r="L546" s="80"/>
      <c r="M546" s="80"/>
      <c r="N546" s="20"/>
      <c r="O546" s="3"/>
    </row>
    <row r="547" spans="1:64" ht="12.75">
      <c r="A547" s="32" t="s">
        <v>260</v>
      </c>
      <c r="B547" s="10" t="s">
        <v>314</v>
      </c>
      <c r="C547" s="10" t="s">
        <v>456</v>
      </c>
      <c r="D547" s="113" t="s">
        <v>759</v>
      </c>
      <c r="E547" s="128"/>
      <c r="F547" s="10" t="s">
        <v>807</v>
      </c>
      <c r="G547" s="23">
        <v>0.05</v>
      </c>
      <c r="H547" s="164"/>
      <c r="I547" s="23">
        <f>G547*AO547</f>
        <v>0</v>
      </c>
      <c r="J547" s="23">
        <f>G547*AP547</f>
        <v>0</v>
      </c>
      <c r="K547" s="23">
        <f>G547*H547</f>
        <v>0</v>
      </c>
      <c r="L547" s="23">
        <v>0</v>
      </c>
      <c r="M547" s="23">
        <f>G547*L547</f>
        <v>0</v>
      </c>
      <c r="N547" s="79" t="s">
        <v>832</v>
      </c>
      <c r="O547" s="3"/>
      <c r="Z547" s="23">
        <f>IF(AQ547="5",BJ547,0)</f>
        <v>0</v>
      </c>
      <c r="AB547" s="23">
        <f>IF(AQ547="1",BH547,0)</f>
        <v>0</v>
      </c>
      <c r="AC547" s="23">
        <f>IF(AQ547="1",BI547,0)</f>
        <v>0</v>
      </c>
      <c r="AD547" s="23">
        <f>IF(AQ547="7",BH547,0)</f>
        <v>0</v>
      </c>
      <c r="AE547" s="23">
        <f>IF(AQ547="7",BI547,0)</f>
        <v>0</v>
      </c>
      <c r="AF547" s="23">
        <f>IF(AQ547="2",BH547,0)</f>
        <v>0</v>
      </c>
      <c r="AG547" s="23">
        <f>IF(AQ547="2",BI547,0)</f>
        <v>0</v>
      </c>
      <c r="AH547" s="23">
        <f>IF(AQ547="0",BJ547,0)</f>
        <v>0</v>
      </c>
      <c r="AI547" s="17" t="s">
        <v>314</v>
      </c>
      <c r="AJ547" s="13">
        <f>IF(AN547=0,K547,0)</f>
        <v>0</v>
      </c>
      <c r="AK547" s="13">
        <f>IF(AN547=15,K547,0)</f>
        <v>0</v>
      </c>
      <c r="AL547" s="13">
        <f>IF(AN547=21,K547,0)</f>
        <v>0</v>
      </c>
      <c r="AN547" s="23">
        <v>21</v>
      </c>
      <c r="AO547" s="23">
        <f>H547*0</f>
        <v>0</v>
      </c>
      <c r="AP547" s="23">
        <f>H547*(1-0)</f>
        <v>0</v>
      </c>
      <c r="AQ547" s="24" t="s">
        <v>11</v>
      </c>
      <c r="AV547" s="23">
        <f>AW547+AX547</f>
        <v>0</v>
      </c>
      <c r="AW547" s="23">
        <f>G547*AO547</f>
        <v>0</v>
      </c>
      <c r="AX547" s="23">
        <f>G547*AP547</f>
        <v>0</v>
      </c>
      <c r="AY547" s="26" t="s">
        <v>871</v>
      </c>
      <c r="AZ547" s="26" t="s">
        <v>894</v>
      </c>
      <c r="BA547" s="17" t="s">
        <v>903</v>
      </c>
      <c r="BC547" s="23">
        <f>AW547+AX547</f>
        <v>0</v>
      </c>
      <c r="BD547" s="23">
        <f>H547/(100-BE547)*100</f>
        <v>0</v>
      </c>
      <c r="BE547" s="23">
        <v>0</v>
      </c>
      <c r="BF547" s="23">
        <f>M547</f>
        <v>0</v>
      </c>
      <c r="BH547" s="13">
        <f>G547*AO547</f>
        <v>0</v>
      </c>
      <c r="BI547" s="13">
        <f>G547*AP547</f>
        <v>0</v>
      </c>
      <c r="BJ547" s="13">
        <f>G547*H547</f>
        <v>0</v>
      </c>
      <c r="BK547" s="13" t="s">
        <v>909</v>
      </c>
      <c r="BL547" s="23" t="s">
        <v>453</v>
      </c>
    </row>
    <row r="548" spans="1:15" ht="12.75">
      <c r="A548" s="3"/>
      <c r="B548" s="80"/>
      <c r="C548" s="80"/>
      <c r="D548" s="81" t="s">
        <v>760</v>
      </c>
      <c r="E548" s="81"/>
      <c r="F548" s="80"/>
      <c r="G548" s="82">
        <v>0.05</v>
      </c>
      <c r="H548" s="80"/>
      <c r="I548" s="80"/>
      <c r="J548" s="80"/>
      <c r="K548" s="80"/>
      <c r="L548" s="80"/>
      <c r="M548" s="80"/>
      <c r="N548" s="20"/>
      <c r="O548" s="3"/>
    </row>
    <row r="549" spans="1:64" ht="12.75">
      <c r="A549" s="32" t="s">
        <v>261</v>
      </c>
      <c r="B549" s="10" t="s">
        <v>314</v>
      </c>
      <c r="C549" s="10" t="s">
        <v>457</v>
      </c>
      <c r="D549" s="113" t="s">
        <v>761</v>
      </c>
      <c r="E549" s="128"/>
      <c r="F549" s="10" t="s">
        <v>807</v>
      </c>
      <c r="G549" s="23">
        <v>0.5</v>
      </c>
      <c r="H549" s="164"/>
      <c r="I549" s="23">
        <f>G549*AO549</f>
        <v>0</v>
      </c>
      <c r="J549" s="23">
        <f>G549*AP549</f>
        <v>0</v>
      </c>
      <c r="K549" s="23">
        <f>G549*H549</f>
        <v>0</v>
      </c>
      <c r="L549" s="23">
        <v>0</v>
      </c>
      <c r="M549" s="23">
        <f>G549*L549</f>
        <v>0</v>
      </c>
      <c r="N549" s="79" t="s">
        <v>832</v>
      </c>
      <c r="O549" s="3"/>
      <c r="Z549" s="23">
        <f>IF(AQ549="5",BJ549,0)</f>
        <v>0</v>
      </c>
      <c r="AB549" s="23">
        <f>IF(AQ549="1",BH549,0)</f>
        <v>0</v>
      </c>
      <c r="AC549" s="23">
        <f>IF(AQ549="1",BI549,0)</f>
        <v>0</v>
      </c>
      <c r="AD549" s="23">
        <f>IF(AQ549="7",BH549,0)</f>
        <v>0</v>
      </c>
      <c r="AE549" s="23">
        <f>IF(AQ549="7",BI549,0)</f>
        <v>0</v>
      </c>
      <c r="AF549" s="23">
        <f>IF(AQ549="2",BH549,0)</f>
        <v>0</v>
      </c>
      <c r="AG549" s="23">
        <f>IF(AQ549="2",BI549,0)</f>
        <v>0</v>
      </c>
      <c r="AH549" s="23">
        <f>IF(AQ549="0",BJ549,0)</f>
        <v>0</v>
      </c>
      <c r="AI549" s="17" t="s">
        <v>314</v>
      </c>
      <c r="AJ549" s="13">
        <f>IF(AN549=0,K549,0)</f>
        <v>0</v>
      </c>
      <c r="AK549" s="13">
        <f>IF(AN549=15,K549,0)</f>
        <v>0</v>
      </c>
      <c r="AL549" s="13">
        <f>IF(AN549=21,K549,0)</f>
        <v>0</v>
      </c>
      <c r="AN549" s="23">
        <v>21</v>
      </c>
      <c r="AO549" s="23">
        <f>H549*0</f>
        <v>0</v>
      </c>
      <c r="AP549" s="23">
        <f>H549*(1-0)</f>
        <v>0</v>
      </c>
      <c r="AQ549" s="24" t="s">
        <v>11</v>
      </c>
      <c r="AV549" s="23">
        <f>AW549+AX549</f>
        <v>0</v>
      </c>
      <c r="AW549" s="23">
        <f>G549*AO549</f>
        <v>0</v>
      </c>
      <c r="AX549" s="23">
        <f>G549*AP549</f>
        <v>0</v>
      </c>
      <c r="AY549" s="26" t="s">
        <v>871</v>
      </c>
      <c r="AZ549" s="26" t="s">
        <v>894</v>
      </c>
      <c r="BA549" s="17" t="s">
        <v>903</v>
      </c>
      <c r="BC549" s="23">
        <f>AW549+AX549</f>
        <v>0</v>
      </c>
      <c r="BD549" s="23">
        <f>H549/(100-BE549)*100</f>
        <v>0</v>
      </c>
      <c r="BE549" s="23">
        <v>0</v>
      </c>
      <c r="BF549" s="23">
        <f>M549</f>
        <v>0</v>
      </c>
      <c r="BH549" s="13">
        <f>G549*AO549</f>
        <v>0</v>
      </c>
      <c r="BI549" s="13">
        <f>G549*AP549</f>
        <v>0</v>
      </c>
      <c r="BJ549" s="13">
        <f>G549*H549</f>
        <v>0</v>
      </c>
      <c r="BK549" s="13" t="s">
        <v>909</v>
      </c>
      <c r="BL549" s="23" t="s">
        <v>453</v>
      </c>
    </row>
    <row r="550" spans="1:15" ht="12.75">
      <c r="A550" s="3"/>
      <c r="B550" s="80"/>
      <c r="C550" s="80"/>
      <c r="D550" s="81" t="s">
        <v>762</v>
      </c>
      <c r="E550" s="81"/>
      <c r="F550" s="80"/>
      <c r="G550" s="82">
        <v>0.5</v>
      </c>
      <c r="H550" s="80"/>
      <c r="I550" s="80"/>
      <c r="J550" s="80"/>
      <c r="K550" s="80"/>
      <c r="L550" s="80"/>
      <c r="M550" s="80"/>
      <c r="N550" s="20"/>
      <c r="O550" s="3"/>
    </row>
    <row r="551" spans="1:47" ht="12.75">
      <c r="A551" s="73"/>
      <c r="B551" s="74" t="s">
        <v>314</v>
      </c>
      <c r="C551" s="74" t="s">
        <v>393</v>
      </c>
      <c r="D551" s="126" t="s">
        <v>594</v>
      </c>
      <c r="E551" s="127"/>
      <c r="F551" s="75" t="s">
        <v>6</v>
      </c>
      <c r="G551" s="75" t="s">
        <v>6</v>
      </c>
      <c r="H551" s="75"/>
      <c r="I551" s="76">
        <f>SUM(I552:I560)</f>
        <v>0</v>
      </c>
      <c r="J551" s="76">
        <f>SUM(J552:J560)</f>
        <v>0</v>
      </c>
      <c r="K551" s="76">
        <f>SUM(K552:K560)</f>
        <v>0</v>
      </c>
      <c r="L551" s="77"/>
      <c r="M551" s="76">
        <f>SUM(M552:M560)</f>
        <v>0</v>
      </c>
      <c r="N551" s="78"/>
      <c r="O551" s="3"/>
      <c r="AI551" s="17" t="s">
        <v>314</v>
      </c>
      <c r="AS551" s="28">
        <f>SUM(AJ552:AJ560)</f>
        <v>0</v>
      </c>
      <c r="AT551" s="28">
        <f>SUM(AK552:AK560)</f>
        <v>0</v>
      </c>
      <c r="AU551" s="28">
        <f>SUM(AL552:AL560)</f>
        <v>0</v>
      </c>
    </row>
    <row r="552" spans="1:64" ht="12.75">
      <c r="A552" s="32" t="s">
        <v>262</v>
      </c>
      <c r="B552" s="10" t="s">
        <v>314</v>
      </c>
      <c r="C552" s="10" t="s">
        <v>458</v>
      </c>
      <c r="D552" s="113" t="s">
        <v>763</v>
      </c>
      <c r="E552" s="128"/>
      <c r="F552" s="10" t="s">
        <v>807</v>
      </c>
      <c r="G552" s="23">
        <v>7.81</v>
      </c>
      <c r="H552" s="164"/>
      <c r="I552" s="23">
        <f>G552*AO552</f>
        <v>0</v>
      </c>
      <c r="J552" s="23">
        <f>G552*AP552</f>
        <v>0</v>
      </c>
      <c r="K552" s="23">
        <f>G552*H552</f>
        <v>0</v>
      </c>
      <c r="L552" s="23">
        <v>0</v>
      </c>
      <c r="M552" s="23">
        <f>G552*L552</f>
        <v>0</v>
      </c>
      <c r="N552" s="79" t="s">
        <v>832</v>
      </c>
      <c r="O552" s="3"/>
      <c r="Z552" s="23">
        <f>IF(AQ552="5",BJ552,0)</f>
        <v>0</v>
      </c>
      <c r="AB552" s="23">
        <f>IF(AQ552="1",BH552,0)</f>
        <v>0</v>
      </c>
      <c r="AC552" s="23">
        <f>IF(AQ552="1",BI552,0)</f>
        <v>0</v>
      </c>
      <c r="AD552" s="23">
        <f>IF(AQ552="7",BH552,0)</f>
        <v>0</v>
      </c>
      <c r="AE552" s="23">
        <f>IF(AQ552="7",BI552,0)</f>
        <v>0</v>
      </c>
      <c r="AF552" s="23">
        <f>IF(AQ552="2",BH552,0)</f>
        <v>0</v>
      </c>
      <c r="AG552" s="23">
        <f>IF(AQ552="2",BI552,0)</f>
        <v>0</v>
      </c>
      <c r="AH552" s="23">
        <f>IF(AQ552="0",BJ552,0)</f>
        <v>0</v>
      </c>
      <c r="AI552" s="17" t="s">
        <v>314</v>
      </c>
      <c r="AJ552" s="13">
        <f>IF(AN552=0,K552,0)</f>
        <v>0</v>
      </c>
      <c r="AK552" s="13">
        <f>IF(AN552=15,K552,0)</f>
        <v>0</v>
      </c>
      <c r="AL552" s="13">
        <f>IF(AN552=21,K552,0)</f>
        <v>0</v>
      </c>
      <c r="AN552" s="23">
        <v>21</v>
      </c>
      <c r="AO552" s="23">
        <f>H552*0</f>
        <v>0</v>
      </c>
      <c r="AP552" s="23">
        <f>H552*(1-0)</f>
        <v>0</v>
      </c>
      <c r="AQ552" s="24" t="s">
        <v>11</v>
      </c>
      <c r="AV552" s="23">
        <f>AW552+AX552</f>
        <v>0</v>
      </c>
      <c r="AW552" s="23">
        <f>G552*AO552</f>
        <v>0</v>
      </c>
      <c r="AX552" s="23">
        <f>G552*AP552</f>
        <v>0</v>
      </c>
      <c r="AY552" s="26" t="s">
        <v>862</v>
      </c>
      <c r="AZ552" s="26" t="s">
        <v>894</v>
      </c>
      <c r="BA552" s="17" t="s">
        <v>903</v>
      </c>
      <c r="BC552" s="23">
        <f>AW552+AX552</f>
        <v>0</v>
      </c>
      <c r="BD552" s="23">
        <f>H552/(100-BE552)*100</f>
        <v>0</v>
      </c>
      <c r="BE552" s="23">
        <v>0</v>
      </c>
      <c r="BF552" s="23">
        <f>M552</f>
        <v>0</v>
      </c>
      <c r="BH552" s="13">
        <f>G552*AO552</f>
        <v>0</v>
      </c>
      <c r="BI552" s="13">
        <f>G552*AP552</f>
        <v>0</v>
      </c>
      <c r="BJ552" s="13">
        <f>G552*H552</f>
        <v>0</v>
      </c>
      <c r="BK552" s="13" t="s">
        <v>909</v>
      </c>
      <c r="BL552" s="23" t="s">
        <v>393</v>
      </c>
    </row>
    <row r="553" spans="1:15" ht="12.75">
      <c r="A553" s="3"/>
      <c r="B553" s="80"/>
      <c r="C553" s="80"/>
      <c r="D553" s="81" t="s">
        <v>764</v>
      </c>
      <c r="E553" s="81"/>
      <c r="F553" s="80"/>
      <c r="G553" s="82">
        <v>7.81</v>
      </c>
      <c r="H553" s="80"/>
      <c r="I553" s="80"/>
      <c r="J553" s="80"/>
      <c r="K553" s="80"/>
      <c r="L553" s="80"/>
      <c r="M553" s="80"/>
      <c r="N553" s="20"/>
      <c r="O553" s="3"/>
    </row>
    <row r="554" spans="1:64" ht="12.75">
      <c r="A554" s="32" t="s">
        <v>263</v>
      </c>
      <c r="B554" s="10" t="s">
        <v>314</v>
      </c>
      <c r="C554" s="10" t="s">
        <v>459</v>
      </c>
      <c r="D554" s="113" t="s">
        <v>765</v>
      </c>
      <c r="E554" s="128"/>
      <c r="F554" s="10" t="s">
        <v>807</v>
      </c>
      <c r="G554" s="23">
        <v>7.81</v>
      </c>
      <c r="H554" s="164"/>
      <c r="I554" s="23">
        <f>G554*AO554</f>
        <v>0</v>
      </c>
      <c r="J554" s="23">
        <f>G554*AP554</f>
        <v>0</v>
      </c>
      <c r="K554" s="23">
        <f>G554*H554</f>
        <v>0</v>
      </c>
      <c r="L554" s="23">
        <v>0</v>
      </c>
      <c r="M554" s="23">
        <f>G554*L554</f>
        <v>0</v>
      </c>
      <c r="N554" s="79" t="s">
        <v>832</v>
      </c>
      <c r="O554" s="3"/>
      <c r="Z554" s="23">
        <f>IF(AQ554="5",BJ554,0)</f>
        <v>0</v>
      </c>
      <c r="AB554" s="23">
        <f>IF(AQ554="1",BH554,0)</f>
        <v>0</v>
      </c>
      <c r="AC554" s="23">
        <f>IF(AQ554="1",BI554,0)</f>
        <v>0</v>
      </c>
      <c r="AD554" s="23">
        <f>IF(AQ554="7",BH554,0)</f>
        <v>0</v>
      </c>
      <c r="AE554" s="23">
        <f>IF(AQ554="7",BI554,0)</f>
        <v>0</v>
      </c>
      <c r="AF554" s="23">
        <f>IF(AQ554="2",BH554,0)</f>
        <v>0</v>
      </c>
      <c r="AG554" s="23">
        <f>IF(AQ554="2",BI554,0)</f>
        <v>0</v>
      </c>
      <c r="AH554" s="23">
        <f>IF(AQ554="0",BJ554,0)</f>
        <v>0</v>
      </c>
      <c r="AI554" s="17" t="s">
        <v>314</v>
      </c>
      <c r="AJ554" s="13">
        <f>IF(AN554=0,K554,0)</f>
        <v>0</v>
      </c>
      <c r="AK554" s="13">
        <f>IF(AN554=15,K554,0)</f>
        <v>0</v>
      </c>
      <c r="AL554" s="13">
        <f>IF(AN554=21,K554,0)</f>
        <v>0</v>
      </c>
      <c r="AN554" s="23">
        <v>21</v>
      </c>
      <c r="AO554" s="23">
        <f>H554*0.0101215411558669</f>
        <v>0</v>
      </c>
      <c r="AP554" s="23">
        <f>H554*(1-0.0101215411558669)</f>
        <v>0</v>
      </c>
      <c r="AQ554" s="24" t="s">
        <v>11</v>
      </c>
      <c r="AV554" s="23">
        <f>AW554+AX554</f>
        <v>0</v>
      </c>
      <c r="AW554" s="23">
        <f>G554*AO554</f>
        <v>0</v>
      </c>
      <c r="AX554" s="23">
        <f>G554*AP554</f>
        <v>0</v>
      </c>
      <c r="AY554" s="26" t="s">
        <v>862</v>
      </c>
      <c r="AZ554" s="26" t="s">
        <v>894</v>
      </c>
      <c r="BA554" s="17" t="s">
        <v>903</v>
      </c>
      <c r="BC554" s="23">
        <f>AW554+AX554</f>
        <v>0</v>
      </c>
      <c r="BD554" s="23">
        <f>H554/(100-BE554)*100</f>
        <v>0</v>
      </c>
      <c r="BE554" s="23">
        <v>0</v>
      </c>
      <c r="BF554" s="23">
        <f>M554</f>
        <v>0</v>
      </c>
      <c r="BH554" s="13">
        <f>G554*AO554</f>
        <v>0</v>
      </c>
      <c r="BI554" s="13">
        <f>G554*AP554</f>
        <v>0</v>
      </c>
      <c r="BJ554" s="13">
        <f>G554*H554</f>
        <v>0</v>
      </c>
      <c r="BK554" s="13" t="s">
        <v>909</v>
      </c>
      <c r="BL554" s="23" t="s">
        <v>393</v>
      </c>
    </row>
    <row r="555" spans="1:15" ht="12.75">
      <c r="A555" s="3"/>
      <c r="B555" s="80"/>
      <c r="C555" s="80"/>
      <c r="D555" s="81" t="s">
        <v>766</v>
      </c>
      <c r="E555" s="81"/>
      <c r="F555" s="80"/>
      <c r="G555" s="82">
        <v>7.81</v>
      </c>
      <c r="H555" s="80"/>
      <c r="I555" s="80"/>
      <c r="J555" s="80"/>
      <c r="K555" s="80"/>
      <c r="L555" s="80"/>
      <c r="M555" s="80"/>
      <c r="N555" s="20"/>
      <c r="O555" s="3"/>
    </row>
    <row r="556" spans="1:64" ht="12.75">
      <c r="A556" s="32" t="s">
        <v>264</v>
      </c>
      <c r="B556" s="10" t="s">
        <v>314</v>
      </c>
      <c r="C556" s="10" t="s">
        <v>460</v>
      </c>
      <c r="D556" s="113" t="s">
        <v>767</v>
      </c>
      <c r="E556" s="128"/>
      <c r="F556" s="10" t="s">
        <v>807</v>
      </c>
      <c r="G556" s="23">
        <v>78.1</v>
      </c>
      <c r="H556" s="164"/>
      <c r="I556" s="23">
        <f>G556*AO556</f>
        <v>0</v>
      </c>
      <c r="J556" s="23">
        <f>G556*AP556</f>
        <v>0</v>
      </c>
      <c r="K556" s="23">
        <f>G556*H556</f>
        <v>0</v>
      </c>
      <c r="L556" s="23">
        <v>0</v>
      </c>
      <c r="M556" s="23">
        <f>G556*L556</f>
        <v>0</v>
      </c>
      <c r="N556" s="79" t="s">
        <v>832</v>
      </c>
      <c r="O556" s="3"/>
      <c r="Z556" s="23">
        <f>IF(AQ556="5",BJ556,0)</f>
        <v>0</v>
      </c>
      <c r="AB556" s="23">
        <f>IF(AQ556="1",BH556,0)</f>
        <v>0</v>
      </c>
      <c r="AC556" s="23">
        <f>IF(AQ556="1",BI556,0)</f>
        <v>0</v>
      </c>
      <c r="AD556" s="23">
        <f>IF(AQ556="7",BH556,0)</f>
        <v>0</v>
      </c>
      <c r="AE556" s="23">
        <f>IF(AQ556="7",BI556,0)</f>
        <v>0</v>
      </c>
      <c r="AF556" s="23">
        <f>IF(AQ556="2",BH556,0)</f>
        <v>0</v>
      </c>
      <c r="AG556" s="23">
        <f>IF(AQ556="2",BI556,0)</f>
        <v>0</v>
      </c>
      <c r="AH556" s="23">
        <f>IF(AQ556="0",BJ556,0)</f>
        <v>0</v>
      </c>
      <c r="AI556" s="17" t="s">
        <v>314</v>
      </c>
      <c r="AJ556" s="13">
        <f>IF(AN556=0,K556,0)</f>
        <v>0</v>
      </c>
      <c r="AK556" s="13">
        <f>IF(AN556=15,K556,0)</f>
        <v>0</v>
      </c>
      <c r="AL556" s="13">
        <f>IF(AN556=21,K556,0)</f>
        <v>0</v>
      </c>
      <c r="AN556" s="23">
        <v>21</v>
      </c>
      <c r="AO556" s="23">
        <f>H556*0</f>
        <v>0</v>
      </c>
      <c r="AP556" s="23">
        <f>H556*(1-0)</f>
        <v>0</v>
      </c>
      <c r="AQ556" s="24" t="s">
        <v>11</v>
      </c>
      <c r="AV556" s="23">
        <f>AW556+AX556</f>
        <v>0</v>
      </c>
      <c r="AW556" s="23">
        <f>G556*AO556</f>
        <v>0</v>
      </c>
      <c r="AX556" s="23">
        <f>G556*AP556</f>
        <v>0</v>
      </c>
      <c r="AY556" s="26" t="s">
        <v>862</v>
      </c>
      <c r="AZ556" s="26" t="s">
        <v>894</v>
      </c>
      <c r="BA556" s="17" t="s">
        <v>903</v>
      </c>
      <c r="BC556" s="23">
        <f>AW556+AX556</f>
        <v>0</v>
      </c>
      <c r="BD556" s="23">
        <f>H556/(100-BE556)*100</f>
        <v>0</v>
      </c>
      <c r="BE556" s="23">
        <v>0</v>
      </c>
      <c r="BF556" s="23">
        <f>M556</f>
        <v>0</v>
      </c>
      <c r="BH556" s="13">
        <f>G556*AO556</f>
        <v>0</v>
      </c>
      <c r="BI556" s="13">
        <f>G556*AP556</f>
        <v>0</v>
      </c>
      <c r="BJ556" s="13">
        <f>G556*H556</f>
        <v>0</v>
      </c>
      <c r="BK556" s="13" t="s">
        <v>909</v>
      </c>
      <c r="BL556" s="23" t="s">
        <v>393</v>
      </c>
    </row>
    <row r="557" spans="1:15" ht="12.75">
      <c r="A557" s="3"/>
      <c r="B557" s="80"/>
      <c r="C557" s="80"/>
      <c r="D557" s="81" t="s">
        <v>768</v>
      </c>
      <c r="E557" s="81"/>
      <c r="F557" s="80"/>
      <c r="G557" s="82">
        <v>78.1</v>
      </c>
      <c r="H557" s="80"/>
      <c r="I557" s="80"/>
      <c r="J557" s="80"/>
      <c r="K557" s="80"/>
      <c r="L557" s="80"/>
      <c r="M557" s="80"/>
      <c r="N557" s="20"/>
      <c r="O557" s="3"/>
    </row>
    <row r="558" spans="1:64" ht="12.75">
      <c r="A558" s="32" t="s">
        <v>265</v>
      </c>
      <c r="B558" s="10" t="s">
        <v>314</v>
      </c>
      <c r="C558" s="10" t="s">
        <v>461</v>
      </c>
      <c r="D558" s="113" t="s">
        <v>769</v>
      </c>
      <c r="E558" s="128"/>
      <c r="F558" s="10" t="s">
        <v>807</v>
      </c>
      <c r="G558" s="23">
        <v>7.81</v>
      </c>
      <c r="H558" s="164"/>
      <c r="I558" s="23">
        <f>G558*AO558</f>
        <v>0</v>
      </c>
      <c r="J558" s="23">
        <f>G558*AP558</f>
        <v>0</v>
      </c>
      <c r="K558" s="23">
        <f>G558*H558</f>
        <v>0</v>
      </c>
      <c r="L558" s="23">
        <v>0</v>
      </c>
      <c r="M558" s="23">
        <f>G558*L558</f>
        <v>0</v>
      </c>
      <c r="N558" s="79" t="s">
        <v>832</v>
      </c>
      <c r="O558" s="3"/>
      <c r="Z558" s="23">
        <f>IF(AQ558="5",BJ558,0)</f>
        <v>0</v>
      </c>
      <c r="AB558" s="23">
        <f>IF(AQ558="1",BH558,0)</f>
        <v>0</v>
      </c>
      <c r="AC558" s="23">
        <f>IF(AQ558="1",BI558,0)</f>
        <v>0</v>
      </c>
      <c r="AD558" s="23">
        <f>IF(AQ558="7",BH558,0)</f>
        <v>0</v>
      </c>
      <c r="AE558" s="23">
        <f>IF(AQ558="7",BI558,0)</f>
        <v>0</v>
      </c>
      <c r="AF558" s="23">
        <f>IF(AQ558="2",BH558,0)</f>
        <v>0</v>
      </c>
      <c r="AG558" s="23">
        <f>IF(AQ558="2",BI558,0)</f>
        <v>0</v>
      </c>
      <c r="AH558" s="23">
        <f>IF(AQ558="0",BJ558,0)</f>
        <v>0</v>
      </c>
      <c r="AI558" s="17" t="s">
        <v>314</v>
      </c>
      <c r="AJ558" s="13">
        <f>IF(AN558=0,K558,0)</f>
        <v>0</v>
      </c>
      <c r="AK558" s="13">
        <f>IF(AN558=15,K558,0)</f>
        <v>0</v>
      </c>
      <c r="AL558" s="13">
        <f>IF(AN558=21,K558,0)</f>
        <v>0</v>
      </c>
      <c r="AN558" s="23">
        <v>21</v>
      </c>
      <c r="AO558" s="23">
        <f>H558*0</f>
        <v>0</v>
      </c>
      <c r="AP558" s="23">
        <f>H558*(1-0)</f>
        <v>0</v>
      </c>
      <c r="AQ558" s="24" t="s">
        <v>11</v>
      </c>
      <c r="AV558" s="23">
        <f>AW558+AX558</f>
        <v>0</v>
      </c>
      <c r="AW558" s="23">
        <f>G558*AO558</f>
        <v>0</v>
      </c>
      <c r="AX558" s="23">
        <f>G558*AP558</f>
        <v>0</v>
      </c>
      <c r="AY558" s="26" t="s">
        <v>862</v>
      </c>
      <c r="AZ558" s="26" t="s">
        <v>894</v>
      </c>
      <c r="BA558" s="17" t="s">
        <v>903</v>
      </c>
      <c r="BC558" s="23">
        <f>AW558+AX558</f>
        <v>0</v>
      </c>
      <c r="BD558" s="23">
        <f>H558/(100-BE558)*100</f>
        <v>0</v>
      </c>
      <c r="BE558" s="23">
        <v>0</v>
      </c>
      <c r="BF558" s="23">
        <f>M558</f>
        <v>0</v>
      </c>
      <c r="BH558" s="13">
        <f>G558*AO558</f>
        <v>0</v>
      </c>
      <c r="BI558" s="13">
        <f>G558*AP558</f>
        <v>0</v>
      </c>
      <c r="BJ558" s="13">
        <f>G558*H558</f>
        <v>0</v>
      </c>
      <c r="BK558" s="13" t="s">
        <v>909</v>
      </c>
      <c r="BL558" s="23" t="s">
        <v>393</v>
      </c>
    </row>
    <row r="559" spans="1:15" ht="12.75">
      <c r="A559" s="3"/>
      <c r="B559" s="80"/>
      <c r="C559" s="80"/>
      <c r="D559" s="81" t="s">
        <v>766</v>
      </c>
      <c r="E559" s="81"/>
      <c r="F559" s="80"/>
      <c r="G559" s="82">
        <v>7.81</v>
      </c>
      <c r="H559" s="80"/>
      <c r="I559" s="80"/>
      <c r="J559" s="80"/>
      <c r="K559" s="80"/>
      <c r="L559" s="80"/>
      <c r="M559" s="80"/>
      <c r="N559" s="20"/>
      <c r="O559" s="3"/>
    </row>
    <row r="560" spans="1:64" ht="12.75">
      <c r="A560" s="32" t="s">
        <v>266</v>
      </c>
      <c r="B560" s="10" t="s">
        <v>314</v>
      </c>
      <c r="C560" s="10" t="s">
        <v>396</v>
      </c>
      <c r="D560" s="113" t="s">
        <v>770</v>
      </c>
      <c r="E560" s="128"/>
      <c r="F560" s="10" t="s">
        <v>807</v>
      </c>
      <c r="G560" s="23">
        <v>7.81</v>
      </c>
      <c r="H560" s="164"/>
      <c r="I560" s="23">
        <f>G560*AO560</f>
        <v>0</v>
      </c>
      <c r="J560" s="23">
        <f>G560*AP560</f>
        <v>0</v>
      </c>
      <c r="K560" s="23">
        <f>G560*H560</f>
        <v>0</v>
      </c>
      <c r="L560" s="23">
        <v>0</v>
      </c>
      <c r="M560" s="23">
        <f>G560*L560</f>
        <v>0</v>
      </c>
      <c r="N560" s="79" t="s">
        <v>832</v>
      </c>
      <c r="O560" s="3"/>
      <c r="Z560" s="23">
        <f>IF(AQ560="5",BJ560,0)</f>
        <v>0</v>
      </c>
      <c r="AB560" s="23">
        <f>IF(AQ560="1",BH560,0)</f>
        <v>0</v>
      </c>
      <c r="AC560" s="23">
        <f>IF(AQ560="1",BI560,0)</f>
        <v>0</v>
      </c>
      <c r="AD560" s="23">
        <f>IF(AQ560="7",BH560,0)</f>
        <v>0</v>
      </c>
      <c r="AE560" s="23">
        <f>IF(AQ560="7",BI560,0)</f>
        <v>0</v>
      </c>
      <c r="AF560" s="23">
        <f>IF(AQ560="2",BH560,0)</f>
        <v>0</v>
      </c>
      <c r="AG560" s="23">
        <f>IF(AQ560="2",BI560,0)</f>
        <v>0</v>
      </c>
      <c r="AH560" s="23">
        <f>IF(AQ560="0",BJ560,0)</f>
        <v>0</v>
      </c>
      <c r="AI560" s="17" t="s">
        <v>314</v>
      </c>
      <c r="AJ560" s="13">
        <f>IF(AN560=0,K560,0)</f>
        <v>0</v>
      </c>
      <c r="AK560" s="13">
        <f>IF(AN560=15,K560,0)</f>
        <v>0</v>
      </c>
      <c r="AL560" s="13">
        <f>IF(AN560=21,K560,0)</f>
        <v>0</v>
      </c>
      <c r="AN560" s="23">
        <v>21</v>
      </c>
      <c r="AO560" s="23">
        <f>H560*0</f>
        <v>0</v>
      </c>
      <c r="AP560" s="23">
        <f>H560*(1-0)</f>
        <v>0</v>
      </c>
      <c r="AQ560" s="24" t="s">
        <v>11</v>
      </c>
      <c r="AV560" s="23">
        <f>AW560+AX560</f>
        <v>0</v>
      </c>
      <c r="AW560" s="23">
        <f>G560*AO560</f>
        <v>0</v>
      </c>
      <c r="AX560" s="23">
        <f>G560*AP560</f>
        <v>0</v>
      </c>
      <c r="AY560" s="26" t="s">
        <v>862</v>
      </c>
      <c r="AZ560" s="26" t="s">
        <v>894</v>
      </c>
      <c r="BA560" s="17" t="s">
        <v>903</v>
      </c>
      <c r="BC560" s="23">
        <f>AW560+AX560</f>
        <v>0</v>
      </c>
      <c r="BD560" s="23">
        <f>H560/(100-BE560)*100</f>
        <v>0</v>
      </c>
      <c r="BE560" s="23">
        <v>0</v>
      </c>
      <c r="BF560" s="23">
        <f>M560</f>
        <v>0</v>
      </c>
      <c r="BH560" s="13">
        <f>G560*AO560</f>
        <v>0</v>
      </c>
      <c r="BI560" s="13">
        <f>G560*AP560</f>
        <v>0</v>
      </c>
      <c r="BJ560" s="13">
        <f>G560*H560</f>
        <v>0</v>
      </c>
      <c r="BK560" s="13" t="s">
        <v>909</v>
      </c>
      <c r="BL560" s="23" t="s">
        <v>393</v>
      </c>
    </row>
    <row r="561" spans="1:15" ht="12.75">
      <c r="A561" s="3"/>
      <c r="B561" s="80"/>
      <c r="C561" s="80"/>
      <c r="D561" s="81" t="s">
        <v>766</v>
      </c>
      <c r="E561" s="81"/>
      <c r="F561" s="80"/>
      <c r="G561" s="82">
        <v>7.81</v>
      </c>
      <c r="H561" s="80"/>
      <c r="I561" s="80"/>
      <c r="J561" s="80"/>
      <c r="K561" s="80"/>
      <c r="L561" s="80"/>
      <c r="M561" s="80"/>
      <c r="N561" s="20"/>
      <c r="O561" s="3"/>
    </row>
    <row r="562" spans="1:15" ht="12.75">
      <c r="A562" s="167"/>
      <c r="B562" s="168" t="s">
        <v>315</v>
      </c>
      <c r="C562" s="168"/>
      <c r="D562" s="169" t="s">
        <v>968</v>
      </c>
      <c r="E562" s="170"/>
      <c r="F562" s="171" t="s">
        <v>6</v>
      </c>
      <c r="G562" s="171" t="s">
        <v>6</v>
      </c>
      <c r="H562" s="171"/>
      <c r="I562" s="172">
        <f>I563+I566+I570+I577+I582+I591+I596+I599+I602+I606+I617+I633+I644</f>
        <v>0</v>
      </c>
      <c r="J562" s="172">
        <f>J563+J566+J570+J577+J582+J591+J596+J599+J602+J606+J617+J633+J644</f>
        <v>0</v>
      </c>
      <c r="K562" s="172">
        <f>K563+K566+K570+K577+K582+K591+K596+K599+K602+K606+K617+K633+K644</f>
        <v>0</v>
      </c>
      <c r="L562" s="173"/>
      <c r="M562" s="172">
        <f>M563+M566+M570+M577+M582+M591+M596+M599+M602+M606+M617+M633+M644</f>
        <v>186.51962899999998</v>
      </c>
      <c r="N562" s="88"/>
      <c r="O562" s="3"/>
    </row>
    <row r="563" spans="1:47" ht="12.75">
      <c r="A563" s="73"/>
      <c r="B563" s="74" t="s">
        <v>315</v>
      </c>
      <c r="C563" s="74" t="s">
        <v>17</v>
      </c>
      <c r="D563" s="126" t="s">
        <v>473</v>
      </c>
      <c r="E563" s="127"/>
      <c r="F563" s="75" t="s">
        <v>6</v>
      </c>
      <c r="G563" s="75" t="s">
        <v>6</v>
      </c>
      <c r="H563" s="75"/>
      <c r="I563" s="76">
        <f>SUM(I564:I564)</f>
        <v>0</v>
      </c>
      <c r="J563" s="76">
        <f>SUM(J564:J564)</f>
        <v>0</v>
      </c>
      <c r="K563" s="76">
        <f>SUM(K564:K564)</f>
        <v>0</v>
      </c>
      <c r="L563" s="77"/>
      <c r="M563" s="76">
        <f>SUM(M564:M564)</f>
        <v>0</v>
      </c>
      <c r="N563" s="78"/>
      <c r="O563" s="3"/>
      <c r="AI563" s="17" t="s">
        <v>315</v>
      </c>
      <c r="AS563" s="28">
        <f>SUM(AJ564:AJ564)</f>
        <v>0</v>
      </c>
      <c r="AT563" s="28">
        <f>SUM(AK564:AK564)</f>
        <v>0</v>
      </c>
      <c r="AU563" s="28">
        <f>SUM(AL564:AL564)</f>
        <v>0</v>
      </c>
    </row>
    <row r="564" spans="1:64" ht="12.75">
      <c r="A564" s="32" t="s">
        <v>267</v>
      </c>
      <c r="B564" s="10" t="s">
        <v>315</v>
      </c>
      <c r="C564" s="10" t="s">
        <v>441</v>
      </c>
      <c r="D564" s="113" t="s">
        <v>723</v>
      </c>
      <c r="E564" s="128"/>
      <c r="F564" s="10" t="s">
        <v>810</v>
      </c>
      <c r="G564" s="23">
        <v>100</v>
      </c>
      <c r="H564" s="164"/>
      <c r="I564" s="23">
        <f>G564*AO564</f>
        <v>0</v>
      </c>
      <c r="J564" s="23">
        <f>G564*AP564</f>
        <v>0</v>
      </c>
      <c r="K564" s="23">
        <f>G564*H564</f>
        <v>0</v>
      </c>
      <c r="L564" s="23">
        <v>0</v>
      </c>
      <c r="M564" s="23">
        <f>G564*L564</f>
        <v>0</v>
      </c>
      <c r="N564" s="79" t="s">
        <v>832</v>
      </c>
      <c r="O564" s="3"/>
      <c r="Z564" s="23">
        <f>IF(AQ564="5",BJ564,0)</f>
        <v>0</v>
      </c>
      <c r="AB564" s="23">
        <f>IF(AQ564="1",BH564,0)</f>
        <v>0</v>
      </c>
      <c r="AC564" s="23">
        <f>IF(AQ564="1",BI564,0)</f>
        <v>0</v>
      </c>
      <c r="AD564" s="23">
        <f>IF(AQ564="7",BH564,0)</f>
        <v>0</v>
      </c>
      <c r="AE564" s="23">
        <f>IF(AQ564="7",BI564,0)</f>
        <v>0</v>
      </c>
      <c r="AF564" s="23">
        <f>IF(AQ564="2",BH564,0)</f>
        <v>0</v>
      </c>
      <c r="AG564" s="23">
        <f>IF(AQ564="2",BI564,0)</f>
        <v>0</v>
      </c>
      <c r="AH564" s="23">
        <f>IF(AQ564="0",BJ564,0)</f>
        <v>0</v>
      </c>
      <c r="AI564" s="17" t="s">
        <v>315</v>
      </c>
      <c r="AJ564" s="13">
        <f>IF(AN564=0,K564,0)</f>
        <v>0</v>
      </c>
      <c r="AK564" s="13">
        <f>IF(AN564=15,K564,0)</f>
        <v>0</v>
      </c>
      <c r="AL564" s="13">
        <f>IF(AN564=21,K564,0)</f>
        <v>0</v>
      </c>
      <c r="AN564" s="23">
        <v>21</v>
      </c>
      <c r="AO564" s="23">
        <f>H564*0</f>
        <v>0</v>
      </c>
      <c r="AP564" s="23">
        <f>H564*(1-0)</f>
        <v>0</v>
      </c>
      <c r="AQ564" s="24" t="s">
        <v>7</v>
      </c>
      <c r="AV564" s="23">
        <f>AW564+AX564</f>
        <v>0</v>
      </c>
      <c r="AW564" s="23">
        <f>G564*AO564</f>
        <v>0</v>
      </c>
      <c r="AX564" s="23">
        <f>G564*AP564</f>
        <v>0</v>
      </c>
      <c r="AY564" s="26" t="s">
        <v>845</v>
      </c>
      <c r="AZ564" s="26" t="s">
        <v>896</v>
      </c>
      <c r="BA564" s="17" t="s">
        <v>904</v>
      </c>
      <c r="BC564" s="23">
        <f>AW564+AX564</f>
        <v>0</v>
      </c>
      <c r="BD564" s="23">
        <f>H564/(100-BE564)*100</f>
        <v>0</v>
      </c>
      <c r="BE564" s="23">
        <v>0</v>
      </c>
      <c r="BF564" s="23">
        <f>M564</f>
        <v>0</v>
      </c>
      <c r="BH564" s="13">
        <f>G564*AO564</f>
        <v>0</v>
      </c>
      <c r="BI564" s="13">
        <f>G564*AP564</f>
        <v>0</v>
      </c>
      <c r="BJ564" s="13">
        <f>G564*H564</f>
        <v>0</v>
      </c>
      <c r="BK564" s="13" t="s">
        <v>909</v>
      </c>
      <c r="BL564" s="23">
        <v>11</v>
      </c>
    </row>
    <row r="565" spans="1:15" ht="12.75">
      <c r="A565" s="3"/>
      <c r="B565" s="80"/>
      <c r="C565" s="80"/>
      <c r="D565" s="81" t="s">
        <v>724</v>
      </c>
      <c r="E565" s="81"/>
      <c r="F565" s="80"/>
      <c r="G565" s="82">
        <v>100</v>
      </c>
      <c r="H565" s="80"/>
      <c r="I565" s="80"/>
      <c r="J565" s="80"/>
      <c r="K565" s="80"/>
      <c r="L565" s="80"/>
      <c r="M565" s="80"/>
      <c r="N565" s="20"/>
      <c r="O565" s="3"/>
    </row>
    <row r="566" spans="1:47" ht="12.75">
      <c r="A566" s="73"/>
      <c r="B566" s="74" t="s">
        <v>315</v>
      </c>
      <c r="C566" s="74" t="s">
        <v>117</v>
      </c>
      <c r="D566" s="126" t="s">
        <v>725</v>
      </c>
      <c r="E566" s="127"/>
      <c r="F566" s="75" t="s">
        <v>6</v>
      </c>
      <c r="G566" s="75" t="s">
        <v>6</v>
      </c>
      <c r="H566" s="75"/>
      <c r="I566" s="76">
        <f>SUM(I567:I568)</f>
        <v>0</v>
      </c>
      <c r="J566" s="76">
        <f>SUM(J567:J568)</f>
        <v>0</v>
      </c>
      <c r="K566" s="76">
        <f>SUM(K567:K568)</f>
        <v>0</v>
      </c>
      <c r="L566" s="77"/>
      <c r="M566" s="76">
        <f>SUM(M567:M568)</f>
        <v>0</v>
      </c>
      <c r="N566" s="78"/>
      <c r="O566" s="3"/>
      <c r="AI566" s="17" t="s">
        <v>315</v>
      </c>
      <c r="AS566" s="28">
        <f>SUM(AJ567:AJ568)</f>
        <v>0</v>
      </c>
      <c r="AT566" s="28">
        <f>SUM(AK567:AK568)</f>
        <v>0</v>
      </c>
      <c r="AU566" s="28">
        <f>SUM(AL567:AL568)</f>
        <v>0</v>
      </c>
    </row>
    <row r="567" spans="1:64" ht="12.75">
      <c r="A567" s="32" t="s">
        <v>268</v>
      </c>
      <c r="B567" s="10" t="s">
        <v>315</v>
      </c>
      <c r="C567" s="10" t="s">
        <v>442</v>
      </c>
      <c r="D567" s="113" t="s">
        <v>726</v>
      </c>
      <c r="E567" s="128"/>
      <c r="F567" s="10" t="s">
        <v>808</v>
      </c>
      <c r="G567" s="23">
        <v>5</v>
      </c>
      <c r="H567" s="164"/>
      <c r="I567" s="23">
        <f>G567*AO567</f>
        <v>0</v>
      </c>
      <c r="J567" s="23">
        <f>G567*AP567</f>
        <v>0</v>
      </c>
      <c r="K567" s="23">
        <f>G567*H567</f>
        <v>0</v>
      </c>
      <c r="L567" s="23">
        <v>0</v>
      </c>
      <c r="M567" s="23">
        <f>G567*L567</f>
        <v>0</v>
      </c>
      <c r="N567" s="79"/>
      <c r="O567" s="3"/>
      <c r="Z567" s="23">
        <f>IF(AQ567="5",BJ567,0)</f>
        <v>0</v>
      </c>
      <c r="AB567" s="23">
        <f>IF(AQ567="1",BH567,0)</f>
        <v>0</v>
      </c>
      <c r="AC567" s="23">
        <f>IF(AQ567="1",BI567,0)</f>
        <v>0</v>
      </c>
      <c r="AD567" s="23">
        <f>IF(AQ567="7",BH567,0)</f>
        <v>0</v>
      </c>
      <c r="AE567" s="23">
        <f>IF(AQ567="7",BI567,0)</f>
        <v>0</v>
      </c>
      <c r="AF567" s="23">
        <f>IF(AQ567="2",BH567,0)</f>
        <v>0</v>
      </c>
      <c r="AG567" s="23">
        <f>IF(AQ567="2",BI567,0)</f>
        <v>0</v>
      </c>
      <c r="AH567" s="23">
        <f>IF(AQ567="0",BJ567,0)</f>
        <v>0</v>
      </c>
      <c r="AI567" s="17" t="s">
        <v>315</v>
      </c>
      <c r="AJ567" s="13">
        <f>IF(AN567=0,K567,0)</f>
        <v>0</v>
      </c>
      <c r="AK567" s="13">
        <f>IF(AN567=15,K567,0)</f>
        <v>0</v>
      </c>
      <c r="AL567" s="13">
        <f>IF(AN567=21,K567,0)</f>
        <v>0</v>
      </c>
      <c r="AN567" s="23">
        <v>21</v>
      </c>
      <c r="AO567" s="23">
        <f>H567*0</f>
        <v>0</v>
      </c>
      <c r="AP567" s="23">
        <f>H567*(1-0)</f>
        <v>0</v>
      </c>
      <c r="AQ567" s="24" t="s">
        <v>7</v>
      </c>
      <c r="AV567" s="23">
        <f>AW567+AX567</f>
        <v>0</v>
      </c>
      <c r="AW567" s="23">
        <f>G567*AO567</f>
        <v>0</v>
      </c>
      <c r="AX567" s="23">
        <f>G567*AP567</f>
        <v>0</v>
      </c>
      <c r="AY567" s="26" t="s">
        <v>869</v>
      </c>
      <c r="AZ567" s="26" t="s">
        <v>896</v>
      </c>
      <c r="BA567" s="17" t="s">
        <v>904</v>
      </c>
      <c r="BC567" s="23">
        <f>AW567+AX567</f>
        <v>0</v>
      </c>
      <c r="BD567" s="23">
        <f>H567/(100-BE567)*100</f>
        <v>0</v>
      </c>
      <c r="BE567" s="23">
        <v>0</v>
      </c>
      <c r="BF567" s="23">
        <f>M567</f>
        <v>0</v>
      </c>
      <c r="BH567" s="13">
        <f>G567*AO567</f>
        <v>0</v>
      </c>
      <c r="BI567" s="13">
        <f>G567*AP567</f>
        <v>0</v>
      </c>
      <c r="BJ567" s="13">
        <f>G567*H567</f>
        <v>0</v>
      </c>
      <c r="BK567" s="13" t="s">
        <v>909</v>
      </c>
      <c r="BL567" s="23">
        <v>111</v>
      </c>
    </row>
    <row r="568" spans="1:64" ht="12.75">
      <c r="A568" s="32" t="s">
        <v>269</v>
      </c>
      <c r="B568" s="10" t="s">
        <v>315</v>
      </c>
      <c r="C568" s="10" t="s">
        <v>443</v>
      </c>
      <c r="D568" s="113" t="s">
        <v>727</v>
      </c>
      <c r="E568" s="128"/>
      <c r="F568" s="10" t="s">
        <v>808</v>
      </c>
      <c r="G568" s="23">
        <v>83.46</v>
      </c>
      <c r="H568" s="164"/>
      <c r="I568" s="23">
        <f>G568*AO568</f>
        <v>0</v>
      </c>
      <c r="J568" s="23">
        <f>G568*AP568</f>
        <v>0</v>
      </c>
      <c r="K568" s="23">
        <f>G568*H568</f>
        <v>0</v>
      </c>
      <c r="L568" s="23">
        <v>0</v>
      </c>
      <c r="M568" s="23">
        <f>G568*L568</f>
        <v>0</v>
      </c>
      <c r="N568" s="79"/>
      <c r="O568" s="3"/>
      <c r="Z568" s="23">
        <f>IF(AQ568="5",BJ568,0)</f>
        <v>0</v>
      </c>
      <c r="AB568" s="23">
        <f>IF(AQ568="1",BH568,0)</f>
        <v>0</v>
      </c>
      <c r="AC568" s="23">
        <f>IF(AQ568="1",BI568,0)</f>
        <v>0</v>
      </c>
      <c r="AD568" s="23">
        <f>IF(AQ568="7",BH568,0)</f>
        <v>0</v>
      </c>
      <c r="AE568" s="23">
        <f>IF(AQ568="7",BI568,0)</f>
        <v>0</v>
      </c>
      <c r="AF568" s="23">
        <f>IF(AQ568="2",BH568,0)</f>
        <v>0</v>
      </c>
      <c r="AG568" s="23">
        <f>IF(AQ568="2",BI568,0)</f>
        <v>0</v>
      </c>
      <c r="AH568" s="23">
        <f>IF(AQ568="0",BJ568,0)</f>
        <v>0</v>
      </c>
      <c r="AI568" s="17" t="s">
        <v>315</v>
      </c>
      <c r="AJ568" s="13">
        <f>IF(AN568=0,K568,0)</f>
        <v>0</v>
      </c>
      <c r="AK568" s="13">
        <f>IF(AN568=15,K568,0)</f>
        <v>0</v>
      </c>
      <c r="AL568" s="13">
        <f>IF(AN568=21,K568,0)</f>
        <v>0</v>
      </c>
      <c r="AN568" s="23">
        <v>21</v>
      </c>
      <c r="AO568" s="23">
        <f>H568*0</f>
        <v>0</v>
      </c>
      <c r="AP568" s="23">
        <f>H568*(1-0)</f>
        <v>0</v>
      </c>
      <c r="AQ568" s="24" t="s">
        <v>7</v>
      </c>
      <c r="AV568" s="23">
        <f>AW568+AX568</f>
        <v>0</v>
      </c>
      <c r="AW568" s="23">
        <f>G568*AO568</f>
        <v>0</v>
      </c>
      <c r="AX568" s="23">
        <f>G568*AP568</f>
        <v>0</v>
      </c>
      <c r="AY568" s="26" t="s">
        <v>869</v>
      </c>
      <c r="AZ568" s="26" t="s">
        <v>896</v>
      </c>
      <c r="BA568" s="17" t="s">
        <v>904</v>
      </c>
      <c r="BC568" s="23">
        <f>AW568+AX568</f>
        <v>0</v>
      </c>
      <c r="BD568" s="23">
        <f>H568/(100-BE568)*100</f>
        <v>0</v>
      </c>
      <c r="BE568" s="23">
        <v>0</v>
      </c>
      <c r="BF568" s="23">
        <f>M568</f>
        <v>0</v>
      </c>
      <c r="BH568" s="13">
        <f>G568*AO568</f>
        <v>0</v>
      </c>
      <c r="BI568" s="13">
        <f>G568*AP568</f>
        <v>0</v>
      </c>
      <c r="BJ568" s="13">
        <f>G568*H568</f>
        <v>0</v>
      </c>
      <c r="BK568" s="13" t="s">
        <v>909</v>
      </c>
      <c r="BL568" s="23">
        <v>111</v>
      </c>
    </row>
    <row r="569" spans="1:15" ht="12.75">
      <c r="A569" s="3"/>
      <c r="B569" s="80"/>
      <c r="C569" s="80"/>
      <c r="D569" s="81" t="s">
        <v>728</v>
      </c>
      <c r="E569" s="81"/>
      <c r="F569" s="80"/>
      <c r="G569" s="82">
        <v>83.46</v>
      </c>
      <c r="H569" s="80"/>
      <c r="I569" s="80"/>
      <c r="J569" s="80"/>
      <c r="K569" s="80"/>
      <c r="L569" s="80"/>
      <c r="M569" s="80"/>
      <c r="N569" s="20"/>
      <c r="O569" s="3"/>
    </row>
    <row r="570" spans="1:47" ht="12.75">
      <c r="A570" s="73"/>
      <c r="B570" s="74" t="s">
        <v>315</v>
      </c>
      <c r="C570" s="74" t="s">
        <v>19</v>
      </c>
      <c r="D570" s="126" t="s">
        <v>484</v>
      </c>
      <c r="E570" s="127"/>
      <c r="F570" s="75" t="s">
        <v>6</v>
      </c>
      <c r="G570" s="75" t="s">
        <v>6</v>
      </c>
      <c r="H570" s="75"/>
      <c r="I570" s="76">
        <f>SUM(I571:I575)</f>
        <v>0</v>
      </c>
      <c r="J570" s="76">
        <f>SUM(J571:J575)</f>
        <v>0</v>
      </c>
      <c r="K570" s="76">
        <f>SUM(K571:K575)</f>
        <v>0</v>
      </c>
      <c r="L570" s="77"/>
      <c r="M570" s="76">
        <f>SUM(M571:M575)</f>
        <v>0</v>
      </c>
      <c r="N570" s="78"/>
      <c r="O570" s="3"/>
      <c r="AI570" s="17" t="s">
        <v>315</v>
      </c>
      <c r="AS570" s="28">
        <f>SUM(AJ571:AJ575)</f>
        <v>0</v>
      </c>
      <c r="AT570" s="28">
        <f>SUM(AK571:AK575)</f>
        <v>0</v>
      </c>
      <c r="AU570" s="28">
        <f>SUM(AL571:AL575)</f>
        <v>0</v>
      </c>
    </row>
    <row r="571" spans="1:64" ht="12.75">
      <c r="A571" s="32" t="s">
        <v>270</v>
      </c>
      <c r="B571" s="10" t="s">
        <v>315</v>
      </c>
      <c r="C571" s="10" t="s">
        <v>326</v>
      </c>
      <c r="D571" s="113" t="s">
        <v>485</v>
      </c>
      <c r="E571" s="128"/>
      <c r="F571" s="10" t="s">
        <v>803</v>
      </c>
      <c r="G571" s="23">
        <v>151.89</v>
      </c>
      <c r="H571" s="164"/>
      <c r="I571" s="23">
        <f>G571*AO571</f>
        <v>0</v>
      </c>
      <c r="J571" s="23">
        <f>G571*AP571</f>
        <v>0</v>
      </c>
      <c r="K571" s="23">
        <f>G571*H571</f>
        <v>0</v>
      </c>
      <c r="L571" s="23">
        <v>0</v>
      </c>
      <c r="M571" s="23">
        <f>G571*L571</f>
        <v>0</v>
      </c>
      <c r="N571" s="79" t="s">
        <v>832</v>
      </c>
      <c r="O571" s="3"/>
      <c r="Z571" s="23">
        <f>IF(AQ571="5",BJ571,0)</f>
        <v>0</v>
      </c>
      <c r="AB571" s="23">
        <f>IF(AQ571="1",BH571,0)</f>
        <v>0</v>
      </c>
      <c r="AC571" s="23">
        <f>IF(AQ571="1",BI571,0)</f>
        <v>0</v>
      </c>
      <c r="AD571" s="23">
        <f>IF(AQ571="7",BH571,0)</f>
        <v>0</v>
      </c>
      <c r="AE571" s="23">
        <f>IF(AQ571="7",BI571,0)</f>
        <v>0</v>
      </c>
      <c r="AF571" s="23">
        <f>IF(AQ571="2",BH571,0)</f>
        <v>0</v>
      </c>
      <c r="AG571" s="23">
        <f>IF(AQ571="2",BI571,0)</f>
        <v>0</v>
      </c>
      <c r="AH571" s="23">
        <f>IF(AQ571="0",BJ571,0)</f>
        <v>0</v>
      </c>
      <c r="AI571" s="17" t="s">
        <v>315</v>
      </c>
      <c r="AJ571" s="13">
        <f>IF(AN571=0,K571,0)</f>
        <v>0</v>
      </c>
      <c r="AK571" s="13">
        <f>IF(AN571=15,K571,0)</f>
        <v>0</v>
      </c>
      <c r="AL571" s="13">
        <f>IF(AN571=21,K571,0)</f>
        <v>0</v>
      </c>
      <c r="AN571" s="23">
        <v>21</v>
      </c>
      <c r="AO571" s="23">
        <f>H571*0</f>
        <v>0</v>
      </c>
      <c r="AP571" s="23">
        <f>H571*(1-0)</f>
        <v>0</v>
      </c>
      <c r="AQ571" s="24" t="s">
        <v>7</v>
      </c>
      <c r="AV571" s="23">
        <f>AW571+AX571</f>
        <v>0</v>
      </c>
      <c r="AW571" s="23">
        <f>G571*AO571</f>
        <v>0</v>
      </c>
      <c r="AX571" s="23">
        <f>G571*AP571</f>
        <v>0</v>
      </c>
      <c r="AY571" s="26" t="s">
        <v>847</v>
      </c>
      <c r="AZ571" s="26" t="s">
        <v>896</v>
      </c>
      <c r="BA571" s="17" t="s">
        <v>904</v>
      </c>
      <c r="BC571" s="23">
        <f>AW571+AX571</f>
        <v>0</v>
      </c>
      <c r="BD571" s="23">
        <f>H571/(100-BE571)*100</f>
        <v>0</v>
      </c>
      <c r="BE571" s="23">
        <v>0</v>
      </c>
      <c r="BF571" s="23">
        <f>M571</f>
        <v>0</v>
      </c>
      <c r="BH571" s="13">
        <f>G571*AO571</f>
        <v>0</v>
      </c>
      <c r="BI571" s="13">
        <f>G571*AP571</f>
        <v>0</v>
      </c>
      <c r="BJ571" s="13">
        <f>G571*H571</f>
        <v>0</v>
      </c>
      <c r="BK571" s="13" t="s">
        <v>909</v>
      </c>
      <c r="BL571" s="23">
        <v>13</v>
      </c>
    </row>
    <row r="572" spans="1:15" ht="12.75">
      <c r="A572" s="3"/>
      <c r="B572" s="80"/>
      <c r="C572" s="80"/>
      <c r="D572" s="81" t="s">
        <v>729</v>
      </c>
      <c r="E572" s="81"/>
      <c r="F572" s="80"/>
      <c r="G572" s="82">
        <v>151.89</v>
      </c>
      <c r="H572" s="80"/>
      <c r="I572" s="80"/>
      <c r="J572" s="80"/>
      <c r="K572" s="80"/>
      <c r="L572" s="80"/>
      <c r="M572" s="80"/>
      <c r="N572" s="20"/>
      <c r="O572" s="3"/>
    </row>
    <row r="573" spans="1:64" ht="12.75">
      <c r="A573" s="32" t="s">
        <v>271</v>
      </c>
      <c r="B573" s="10" t="s">
        <v>315</v>
      </c>
      <c r="C573" s="10" t="s">
        <v>327</v>
      </c>
      <c r="D573" s="113" t="s">
        <v>487</v>
      </c>
      <c r="E573" s="128"/>
      <c r="F573" s="10" t="s">
        <v>803</v>
      </c>
      <c r="G573" s="23">
        <v>151.89</v>
      </c>
      <c r="H573" s="164"/>
      <c r="I573" s="23">
        <f>G573*AO573</f>
        <v>0</v>
      </c>
      <c r="J573" s="23">
        <f>G573*AP573</f>
        <v>0</v>
      </c>
      <c r="K573" s="23">
        <f>G573*H573</f>
        <v>0</v>
      </c>
      <c r="L573" s="23">
        <v>0</v>
      </c>
      <c r="M573" s="23">
        <f>G573*L573</f>
        <v>0</v>
      </c>
      <c r="N573" s="79" t="s">
        <v>832</v>
      </c>
      <c r="O573" s="3"/>
      <c r="Z573" s="23">
        <f>IF(AQ573="5",BJ573,0)</f>
        <v>0</v>
      </c>
      <c r="AB573" s="23">
        <f>IF(AQ573="1",BH573,0)</f>
        <v>0</v>
      </c>
      <c r="AC573" s="23">
        <f>IF(AQ573="1",BI573,0)</f>
        <v>0</v>
      </c>
      <c r="AD573" s="23">
        <f>IF(AQ573="7",BH573,0)</f>
        <v>0</v>
      </c>
      <c r="AE573" s="23">
        <f>IF(AQ573="7",BI573,0)</f>
        <v>0</v>
      </c>
      <c r="AF573" s="23">
        <f>IF(AQ573="2",BH573,0)</f>
        <v>0</v>
      </c>
      <c r="AG573" s="23">
        <f>IF(AQ573="2",BI573,0)</f>
        <v>0</v>
      </c>
      <c r="AH573" s="23">
        <f>IF(AQ573="0",BJ573,0)</f>
        <v>0</v>
      </c>
      <c r="AI573" s="17" t="s">
        <v>315</v>
      </c>
      <c r="AJ573" s="13">
        <f>IF(AN573=0,K573,0)</f>
        <v>0</v>
      </c>
      <c r="AK573" s="13">
        <f>IF(AN573=15,K573,0)</f>
        <v>0</v>
      </c>
      <c r="AL573" s="13">
        <f>IF(AN573=21,K573,0)</f>
        <v>0</v>
      </c>
      <c r="AN573" s="23">
        <v>21</v>
      </c>
      <c r="AO573" s="23">
        <f>H573*0</f>
        <v>0</v>
      </c>
      <c r="AP573" s="23">
        <f>H573*(1-0)</f>
        <v>0</v>
      </c>
      <c r="AQ573" s="24" t="s">
        <v>7</v>
      </c>
      <c r="AV573" s="23">
        <f>AW573+AX573</f>
        <v>0</v>
      </c>
      <c r="AW573" s="23">
        <f>G573*AO573</f>
        <v>0</v>
      </c>
      <c r="AX573" s="23">
        <f>G573*AP573</f>
        <v>0</v>
      </c>
      <c r="AY573" s="26" t="s">
        <v>847</v>
      </c>
      <c r="AZ573" s="26" t="s">
        <v>896</v>
      </c>
      <c r="BA573" s="17" t="s">
        <v>904</v>
      </c>
      <c r="BC573" s="23">
        <f>AW573+AX573</f>
        <v>0</v>
      </c>
      <c r="BD573" s="23">
        <f>H573/(100-BE573)*100</f>
        <v>0</v>
      </c>
      <c r="BE573" s="23">
        <v>0</v>
      </c>
      <c r="BF573" s="23">
        <f>M573</f>
        <v>0</v>
      </c>
      <c r="BH573" s="13">
        <f>G573*AO573</f>
        <v>0</v>
      </c>
      <c r="BI573" s="13">
        <f>G573*AP573</f>
        <v>0</v>
      </c>
      <c r="BJ573" s="13">
        <f>G573*H573</f>
        <v>0</v>
      </c>
      <c r="BK573" s="13" t="s">
        <v>909</v>
      </c>
      <c r="BL573" s="23">
        <v>13</v>
      </c>
    </row>
    <row r="574" spans="1:15" ht="12.75">
      <c r="A574" s="3"/>
      <c r="B574" s="80"/>
      <c r="C574" s="80"/>
      <c r="D574" s="81" t="s">
        <v>730</v>
      </c>
      <c r="E574" s="81"/>
      <c r="F574" s="80"/>
      <c r="G574" s="82">
        <v>151.89</v>
      </c>
      <c r="H574" s="80"/>
      <c r="I574" s="80"/>
      <c r="J574" s="80"/>
      <c r="K574" s="80"/>
      <c r="L574" s="80"/>
      <c r="M574" s="80"/>
      <c r="N574" s="20"/>
      <c r="O574" s="3"/>
    </row>
    <row r="575" spans="1:64" ht="12.75">
      <c r="A575" s="32" t="s">
        <v>272</v>
      </c>
      <c r="B575" s="10" t="s">
        <v>315</v>
      </c>
      <c r="C575" s="10" t="s">
        <v>328</v>
      </c>
      <c r="D575" s="113" t="s">
        <v>488</v>
      </c>
      <c r="E575" s="128"/>
      <c r="F575" s="10" t="s">
        <v>803</v>
      </c>
      <c r="G575" s="23">
        <v>5.25</v>
      </c>
      <c r="H575" s="164"/>
      <c r="I575" s="23">
        <f>G575*AO575</f>
        <v>0</v>
      </c>
      <c r="J575" s="23">
        <f>G575*AP575</f>
        <v>0</v>
      </c>
      <c r="K575" s="23">
        <f>G575*H575</f>
        <v>0</v>
      </c>
      <c r="L575" s="23">
        <v>0</v>
      </c>
      <c r="M575" s="23">
        <f>G575*L575</f>
        <v>0</v>
      </c>
      <c r="N575" s="79" t="s">
        <v>832</v>
      </c>
      <c r="O575" s="3"/>
      <c r="Z575" s="23">
        <f>IF(AQ575="5",BJ575,0)</f>
        <v>0</v>
      </c>
      <c r="AB575" s="23">
        <f>IF(AQ575="1",BH575,0)</f>
        <v>0</v>
      </c>
      <c r="AC575" s="23">
        <f>IF(AQ575="1",BI575,0)</f>
        <v>0</v>
      </c>
      <c r="AD575" s="23">
        <f>IF(AQ575="7",BH575,0)</f>
        <v>0</v>
      </c>
      <c r="AE575" s="23">
        <f>IF(AQ575="7",BI575,0)</f>
        <v>0</v>
      </c>
      <c r="AF575" s="23">
        <f>IF(AQ575="2",BH575,0)</f>
        <v>0</v>
      </c>
      <c r="AG575" s="23">
        <f>IF(AQ575="2",BI575,0)</f>
        <v>0</v>
      </c>
      <c r="AH575" s="23">
        <f>IF(AQ575="0",BJ575,0)</f>
        <v>0</v>
      </c>
      <c r="AI575" s="17" t="s">
        <v>315</v>
      </c>
      <c r="AJ575" s="13">
        <f>IF(AN575=0,K575,0)</f>
        <v>0</v>
      </c>
      <c r="AK575" s="13">
        <f>IF(AN575=15,K575,0)</f>
        <v>0</v>
      </c>
      <c r="AL575" s="13">
        <f>IF(AN575=21,K575,0)</f>
        <v>0</v>
      </c>
      <c r="AN575" s="23">
        <v>21</v>
      </c>
      <c r="AO575" s="23">
        <f>H575*0</f>
        <v>0</v>
      </c>
      <c r="AP575" s="23">
        <f>H575*(1-0)</f>
        <v>0</v>
      </c>
      <c r="AQ575" s="24" t="s">
        <v>7</v>
      </c>
      <c r="AV575" s="23">
        <f>AW575+AX575</f>
        <v>0</v>
      </c>
      <c r="AW575" s="23">
        <f>G575*AO575</f>
        <v>0</v>
      </c>
      <c r="AX575" s="23">
        <f>G575*AP575</f>
        <v>0</v>
      </c>
      <c r="AY575" s="26" t="s">
        <v>847</v>
      </c>
      <c r="AZ575" s="26" t="s">
        <v>896</v>
      </c>
      <c r="BA575" s="17" t="s">
        <v>904</v>
      </c>
      <c r="BC575" s="23">
        <f>AW575+AX575</f>
        <v>0</v>
      </c>
      <c r="BD575" s="23">
        <f>H575/(100-BE575)*100</f>
        <v>0</v>
      </c>
      <c r="BE575" s="23">
        <v>0</v>
      </c>
      <c r="BF575" s="23">
        <f>M575</f>
        <v>0</v>
      </c>
      <c r="BH575" s="13">
        <f>G575*AO575</f>
        <v>0</v>
      </c>
      <c r="BI575" s="13">
        <f>G575*AP575</f>
        <v>0</v>
      </c>
      <c r="BJ575" s="13">
        <f>G575*H575</f>
        <v>0</v>
      </c>
      <c r="BK575" s="13" t="s">
        <v>909</v>
      </c>
      <c r="BL575" s="23">
        <v>13</v>
      </c>
    </row>
    <row r="576" spans="1:15" ht="12.75">
      <c r="A576" s="3"/>
      <c r="B576" s="80"/>
      <c r="C576" s="80"/>
      <c r="D576" s="81" t="s">
        <v>731</v>
      </c>
      <c r="E576" s="81"/>
      <c r="F576" s="80"/>
      <c r="G576" s="82">
        <v>5.25</v>
      </c>
      <c r="H576" s="80"/>
      <c r="I576" s="80"/>
      <c r="J576" s="80"/>
      <c r="K576" s="80"/>
      <c r="L576" s="80"/>
      <c r="M576" s="80"/>
      <c r="N576" s="20"/>
      <c r="O576" s="3"/>
    </row>
    <row r="577" spans="1:47" ht="12.75">
      <c r="A577" s="73"/>
      <c r="B577" s="74" t="s">
        <v>315</v>
      </c>
      <c r="C577" s="74" t="s">
        <v>21</v>
      </c>
      <c r="D577" s="126" t="s">
        <v>490</v>
      </c>
      <c r="E577" s="127"/>
      <c r="F577" s="75" t="s">
        <v>6</v>
      </c>
      <c r="G577" s="75" t="s">
        <v>6</v>
      </c>
      <c r="H577" s="75"/>
      <c r="I577" s="76">
        <f>SUM(I578:I580)</f>
        <v>0</v>
      </c>
      <c r="J577" s="76">
        <f>SUM(J578:J580)</f>
        <v>0</v>
      </c>
      <c r="K577" s="76">
        <f>SUM(K578:K580)</f>
        <v>0</v>
      </c>
      <c r="L577" s="77"/>
      <c r="M577" s="76">
        <f>SUM(M578:M580)</f>
        <v>0.1435426</v>
      </c>
      <c r="N577" s="78"/>
      <c r="O577" s="3"/>
      <c r="AI577" s="17" t="s">
        <v>315</v>
      </c>
      <c r="AS577" s="28">
        <f>SUM(AJ578:AJ580)</f>
        <v>0</v>
      </c>
      <c r="AT577" s="28">
        <f>SUM(AK578:AK580)</f>
        <v>0</v>
      </c>
      <c r="AU577" s="28">
        <f>SUM(AL578:AL580)</f>
        <v>0</v>
      </c>
    </row>
    <row r="578" spans="1:64" ht="12.75">
      <c r="A578" s="32" t="s">
        <v>273</v>
      </c>
      <c r="B578" s="10" t="s">
        <v>315</v>
      </c>
      <c r="C578" s="10" t="s">
        <v>329</v>
      </c>
      <c r="D578" s="113" t="s">
        <v>491</v>
      </c>
      <c r="E578" s="128"/>
      <c r="F578" s="10" t="s">
        <v>801</v>
      </c>
      <c r="G578" s="23">
        <v>166.91</v>
      </c>
      <c r="H578" s="164"/>
      <c r="I578" s="23">
        <f>G578*AO578</f>
        <v>0</v>
      </c>
      <c r="J578" s="23">
        <f>G578*AP578</f>
        <v>0</v>
      </c>
      <c r="K578" s="23">
        <f>G578*H578</f>
        <v>0</v>
      </c>
      <c r="L578" s="23">
        <v>0.00086</v>
      </c>
      <c r="M578" s="23">
        <f>G578*L578</f>
        <v>0.1435426</v>
      </c>
      <c r="N578" s="79" t="s">
        <v>832</v>
      </c>
      <c r="O578" s="3"/>
      <c r="Z578" s="23">
        <f>IF(AQ578="5",BJ578,0)</f>
        <v>0</v>
      </c>
      <c r="AB578" s="23">
        <f>IF(AQ578="1",BH578,0)</f>
        <v>0</v>
      </c>
      <c r="AC578" s="23">
        <f>IF(AQ578="1",BI578,0)</f>
        <v>0</v>
      </c>
      <c r="AD578" s="23">
        <f>IF(AQ578="7",BH578,0)</f>
        <v>0</v>
      </c>
      <c r="AE578" s="23">
        <f>IF(AQ578="7",BI578,0)</f>
        <v>0</v>
      </c>
      <c r="AF578" s="23">
        <f>IF(AQ578="2",BH578,0)</f>
        <v>0</v>
      </c>
      <c r="AG578" s="23">
        <f>IF(AQ578="2",BI578,0)</f>
        <v>0</v>
      </c>
      <c r="AH578" s="23">
        <f>IF(AQ578="0",BJ578,0)</f>
        <v>0</v>
      </c>
      <c r="AI578" s="17" t="s">
        <v>315</v>
      </c>
      <c r="AJ578" s="13">
        <f>IF(AN578=0,K578,0)</f>
        <v>0</v>
      </c>
      <c r="AK578" s="13">
        <f>IF(AN578=15,K578,0)</f>
        <v>0</v>
      </c>
      <c r="AL578" s="13">
        <f>IF(AN578=21,K578,0)</f>
        <v>0</v>
      </c>
      <c r="AN578" s="23">
        <v>21</v>
      </c>
      <c r="AO578" s="23">
        <f>H578*0.0714989469177661</f>
        <v>0</v>
      </c>
      <c r="AP578" s="23">
        <f>H578*(1-0.0714989469177661)</f>
        <v>0</v>
      </c>
      <c r="AQ578" s="24" t="s">
        <v>7</v>
      </c>
      <c r="AV578" s="23">
        <f>AW578+AX578</f>
        <v>0</v>
      </c>
      <c r="AW578" s="23">
        <f>G578*AO578</f>
        <v>0</v>
      </c>
      <c r="AX578" s="23">
        <f>G578*AP578</f>
        <v>0</v>
      </c>
      <c r="AY578" s="26" t="s">
        <v>848</v>
      </c>
      <c r="AZ578" s="26" t="s">
        <v>896</v>
      </c>
      <c r="BA578" s="17" t="s">
        <v>904</v>
      </c>
      <c r="BC578" s="23">
        <f>AW578+AX578</f>
        <v>0</v>
      </c>
      <c r="BD578" s="23">
        <f>H578/(100-BE578)*100</f>
        <v>0</v>
      </c>
      <c r="BE578" s="23">
        <v>0</v>
      </c>
      <c r="BF578" s="23">
        <f>M578</f>
        <v>0.1435426</v>
      </c>
      <c r="BH578" s="13">
        <f>G578*AO578</f>
        <v>0</v>
      </c>
      <c r="BI578" s="13">
        <f>G578*AP578</f>
        <v>0</v>
      </c>
      <c r="BJ578" s="13">
        <f>G578*H578</f>
        <v>0</v>
      </c>
      <c r="BK578" s="13" t="s">
        <v>909</v>
      </c>
      <c r="BL578" s="23">
        <v>15</v>
      </c>
    </row>
    <row r="579" spans="1:15" ht="12.75">
      <c r="A579" s="3"/>
      <c r="B579" s="80"/>
      <c r="C579" s="80"/>
      <c r="D579" s="81" t="s">
        <v>732</v>
      </c>
      <c r="E579" s="81"/>
      <c r="F579" s="80"/>
      <c r="G579" s="82">
        <v>166.91</v>
      </c>
      <c r="H579" s="80"/>
      <c r="I579" s="80"/>
      <c r="J579" s="80"/>
      <c r="K579" s="80"/>
      <c r="L579" s="80"/>
      <c r="M579" s="80"/>
      <c r="N579" s="20"/>
      <c r="O579" s="3"/>
    </row>
    <row r="580" spans="1:64" ht="12.75">
      <c r="A580" s="32" t="s">
        <v>274</v>
      </c>
      <c r="B580" s="10" t="s">
        <v>315</v>
      </c>
      <c r="C580" s="10" t="s">
        <v>330</v>
      </c>
      <c r="D580" s="113" t="s">
        <v>493</v>
      </c>
      <c r="E580" s="128"/>
      <c r="F580" s="10" t="s">
        <v>801</v>
      </c>
      <c r="G580" s="23">
        <v>166.91</v>
      </c>
      <c r="H580" s="164"/>
      <c r="I580" s="23">
        <f>G580*AO580</f>
        <v>0</v>
      </c>
      <c r="J580" s="23">
        <f>G580*AP580</f>
        <v>0</v>
      </c>
      <c r="K580" s="23">
        <f>G580*H580</f>
        <v>0</v>
      </c>
      <c r="L580" s="23">
        <v>0</v>
      </c>
      <c r="M580" s="23">
        <f>G580*L580</f>
        <v>0</v>
      </c>
      <c r="N580" s="79" t="s">
        <v>832</v>
      </c>
      <c r="O580" s="3"/>
      <c r="Z580" s="23">
        <f>IF(AQ580="5",BJ580,0)</f>
        <v>0</v>
      </c>
      <c r="AB580" s="23">
        <f>IF(AQ580="1",BH580,0)</f>
        <v>0</v>
      </c>
      <c r="AC580" s="23">
        <f>IF(AQ580="1",BI580,0)</f>
        <v>0</v>
      </c>
      <c r="AD580" s="23">
        <f>IF(AQ580="7",BH580,0)</f>
        <v>0</v>
      </c>
      <c r="AE580" s="23">
        <f>IF(AQ580="7",BI580,0)</f>
        <v>0</v>
      </c>
      <c r="AF580" s="23">
        <f>IF(AQ580="2",BH580,0)</f>
        <v>0</v>
      </c>
      <c r="AG580" s="23">
        <f>IF(AQ580="2",BI580,0)</f>
        <v>0</v>
      </c>
      <c r="AH580" s="23">
        <f>IF(AQ580="0",BJ580,0)</f>
        <v>0</v>
      </c>
      <c r="AI580" s="17" t="s">
        <v>315</v>
      </c>
      <c r="AJ580" s="13">
        <f>IF(AN580=0,K580,0)</f>
        <v>0</v>
      </c>
      <c r="AK580" s="13">
        <f>IF(AN580=15,K580,0)</f>
        <v>0</v>
      </c>
      <c r="AL580" s="13">
        <f>IF(AN580=21,K580,0)</f>
        <v>0</v>
      </c>
      <c r="AN580" s="23">
        <v>21</v>
      </c>
      <c r="AO580" s="23">
        <f>H580*0</f>
        <v>0</v>
      </c>
      <c r="AP580" s="23">
        <f>H580*(1-0)</f>
        <v>0</v>
      </c>
      <c r="AQ580" s="24" t="s">
        <v>7</v>
      </c>
      <c r="AV580" s="23">
        <f>AW580+AX580</f>
        <v>0</v>
      </c>
      <c r="AW580" s="23">
        <f>G580*AO580</f>
        <v>0</v>
      </c>
      <c r="AX580" s="23">
        <f>G580*AP580</f>
        <v>0</v>
      </c>
      <c r="AY580" s="26" t="s">
        <v>848</v>
      </c>
      <c r="AZ580" s="26" t="s">
        <v>896</v>
      </c>
      <c r="BA580" s="17" t="s">
        <v>904</v>
      </c>
      <c r="BC580" s="23">
        <f>AW580+AX580</f>
        <v>0</v>
      </c>
      <c r="BD580" s="23">
        <f>H580/(100-BE580)*100</f>
        <v>0</v>
      </c>
      <c r="BE580" s="23">
        <v>0</v>
      </c>
      <c r="BF580" s="23">
        <f>M580</f>
        <v>0</v>
      </c>
      <c r="BH580" s="13">
        <f>G580*AO580</f>
        <v>0</v>
      </c>
      <c r="BI580" s="13">
        <f>G580*AP580</f>
        <v>0</v>
      </c>
      <c r="BJ580" s="13">
        <f>G580*H580</f>
        <v>0</v>
      </c>
      <c r="BK580" s="13" t="s">
        <v>909</v>
      </c>
      <c r="BL580" s="23">
        <v>15</v>
      </c>
    </row>
    <row r="581" spans="1:15" ht="12.75">
      <c r="A581" s="3"/>
      <c r="B581" s="80"/>
      <c r="C581" s="80"/>
      <c r="D581" s="81" t="s">
        <v>733</v>
      </c>
      <c r="E581" s="81"/>
      <c r="F581" s="80"/>
      <c r="G581" s="82">
        <v>166.91</v>
      </c>
      <c r="H581" s="80"/>
      <c r="I581" s="80"/>
      <c r="J581" s="80"/>
      <c r="K581" s="80"/>
      <c r="L581" s="80"/>
      <c r="M581" s="80"/>
      <c r="N581" s="20"/>
      <c r="O581" s="3"/>
    </row>
    <row r="582" spans="1:47" ht="12.75">
      <c r="A582" s="73"/>
      <c r="B582" s="74" t="s">
        <v>315</v>
      </c>
      <c r="C582" s="74" t="s">
        <v>22</v>
      </c>
      <c r="D582" s="126" t="s">
        <v>494</v>
      </c>
      <c r="E582" s="127"/>
      <c r="F582" s="75" t="s">
        <v>6</v>
      </c>
      <c r="G582" s="75" t="s">
        <v>6</v>
      </c>
      <c r="H582" s="75"/>
      <c r="I582" s="76">
        <f>SUM(I583:I589)</f>
        <v>0</v>
      </c>
      <c r="J582" s="76">
        <f>SUM(J583:J589)</f>
        <v>0</v>
      </c>
      <c r="K582" s="76">
        <f>SUM(K583:K589)</f>
        <v>0</v>
      </c>
      <c r="L582" s="77"/>
      <c r="M582" s="76">
        <f>SUM(M583:M589)</f>
        <v>0</v>
      </c>
      <c r="N582" s="78"/>
      <c r="O582" s="3"/>
      <c r="AI582" s="17" t="s">
        <v>315</v>
      </c>
      <c r="AS582" s="28">
        <f>SUM(AJ583:AJ589)</f>
        <v>0</v>
      </c>
      <c r="AT582" s="28">
        <f>SUM(AK583:AK589)</f>
        <v>0</v>
      </c>
      <c r="AU582" s="28">
        <f>SUM(AL583:AL589)</f>
        <v>0</v>
      </c>
    </row>
    <row r="583" spans="1:64" ht="12.75">
      <c r="A583" s="32" t="s">
        <v>275</v>
      </c>
      <c r="B583" s="10" t="s">
        <v>315</v>
      </c>
      <c r="C583" s="10" t="s">
        <v>333</v>
      </c>
      <c r="D583" s="113" t="s">
        <v>499</v>
      </c>
      <c r="E583" s="128"/>
      <c r="F583" s="10" t="s">
        <v>803</v>
      </c>
      <c r="G583" s="23">
        <v>151.89</v>
      </c>
      <c r="H583" s="164"/>
      <c r="I583" s="23">
        <f>G583*AO583</f>
        <v>0</v>
      </c>
      <c r="J583" s="23">
        <f>G583*AP583</f>
        <v>0</v>
      </c>
      <c r="K583" s="23">
        <f>G583*H583</f>
        <v>0</v>
      </c>
      <c r="L583" s="23">
        <v>0</v>
      </c>
      <c r="M583" s="23">
        <f>G583*L583</f>
        <v>0</v>
      </c>
      <c r="N583" s="79" t="s">
        <v>832</v>
      </c>
      <c r="O583" s="3"/>
      <c r="Z583" s="23">
        <f>IF(AQ583="5",BJ583,0)</f>
        <v>0</v>
      </c>
      <c r="AB583" s="23">
        <f>IF(AQ583="1",BH583,0)</f>
        <v>0</v>
      </c>
      <c r="AC583" s="23">
        <f>IF(AQ583="1",BI583,0)</f>
        <v>0</v>
      </c>
      <c r="AD583" s="23">
        <f>IF(AQ583="7",BH583,0)</f>
        <v>0</v>
      </c>
      <c r="AE583" s="23">
        <f>IF(AQ583="7",BI583,0)</f>
        <v>0</v>
      </c>
      <c r="AF583" s="23">
        <f>IF(AQ583="2",BH583,0)</f>
        <v>0</v>
      </c>
      <c r="AG583" s="23">
        <f>IF(AQ583="2",BI583,0)</f>
        <v>0</v>
      </c>
      <c r="AH583" s="23">
        <f>IF(AQ583="0",BJ583,0)</f>
        <v>0</v>
      </c>
      <c r="AI583" s="17" t="s">
        <v>315</v>
      </c>
      <c r="AJ583" s="13">
        <f>IF(AN583=0,K583,0)</f>
        <v>0</v>
      </c>
      <c r="AK583" s="13">
        <f>IF(AN583=15,K583,0)</f>
        <v>0</v>
      </c>
      <c r="AL583" s="13">
        <f>IF(AN583=21,K583,0)</f>
        <v>0</v>
      </c>
      <c r="AN583" s="23">
        <v>21</v>
      </c>
      <c r="AO583" s="23">
        <f>H583*0</f>
        <v>0</v>
      </c>
      <c r="AP583" s="23">
        <f>H583*(1-0)</f>
        <v>0</v>
      </c>
      <c r="AQ583" s="24" t="s">
        <v>7</v>
      </c>
      <c r="AV583" s="23">
        <f>AW583+AX583</f>
        <v>0</v>
      </c>
      <c r="AW583" s="23">
        <f>G583*AO583</f>
        <v>0</v>
      </c>
      <c r="AX583" s="23">
        <f>G583*AP583</f>
        <v>0</v>
      </c>
      <c r="AY583" s="26" t="s">
        <v>849</v>
      </c>
      <c r="AZ583" s="26" t="s">
        <v>896</v>
      </c>
      <c r="BA583" s="17" t="s">
        <v>904</v>
      </c>
      <c r="BC583" s="23">
        <f>AW583+AX583</f>
        <v>0</v>
      </c>
      <c r="BD583" s="23">
        <f>H583/(100-BE583)*100</f>
        <v>0</v>
      </c>
      <c r="BE583" s="23">
        <v>0</v>
      </c>
      <c r="BF583" s="23">
        <f>M583</f>
        <v>0</v>
      </c>
      <c r="BH583" s="13">
        <f>G583*AO583</f>
        <v>0</v>
      </c>
      <c r="BI583" s="13">
        <f>G583*AP583</f>
        <v>0</v>
      </c>
      <c r="BJ583" s="13">
        <f>G583*H583</f>
        <v>0</v>
      </c>
      <c r="BK583" s="13" t="s">
        <v>909</v>
      </c>
      <c r="BL583" s="23">
        <v>16</v>
      </c>
    </row>
    <row r="584" spans="1:15" ht="12.75">
      <c r="A584" s="3"/>
      <c r="B584" s="80"/>
      <c r="C584" s="80"/>
      <c r="D584" s="81" t="s">
        <v>730</v>
      </c>
      <c r="E584" s="81"/>
      <c r="F584" s="80"/>
      <c r="G584" s="82">
        <v>151.89</v>
      </c>
      <c r="H584" s="80"/>
      <c r="I584" s="80"/>
      <c r="J584" s="80"/>
      <c r="K584" s="80"/>
      <c r="L584" s="80"/>
      <c r="M584" s="80"/>
      <c r="N584" s="20"/>
      <c r="O584" s="3"/>
    </row>
    <row r="585" spans="1:64" ht="12.75">
      <c r="A585" s="32" t="s">
        <v>276</v>
      </c>
      <c r="B585" s="10" t="s">
        <v>315</v>
      </c>
      <c r="C585" s="10" t="s">
        <v>331</v>
      </c>
      <c r="D585" s="113" t="s">
        <v>495</v>
      </c>
      <c r="E585" s="128"/>
      <c r="F585" s="10" t="s">
        <v>803</v>
      </c>
      <c r="G585" s="23">
        <v>151.89</v>
      </c>
      <c r="H585" s="164"/>
      <c r="I585" s="23">
        <f>G585*AO585</f>
        <v>0</v>
      </c>
      <c r="J585" s="23">
        <f>G585*AP585</f>
        <v>0</v>
      </c>
      <c r="K585" s="23">
        <f>G585*H585</f>
        <v>0</v>
      </c>
      <c r="L585" s="23">
        <v>0</v>
      </c>
      <c r="M585" s="23">
        <f>G585*L585</f>
        <v>0</v>
      </c>
      <c r="N585" s="79" t="s">
        <v>832</v>
      </c>
      <c r="O585" s="3"/>
      <c r="Z585" s="23">
        <f>IF(AQ585="5",BJ585,0)</f>
        <v>0</v>
      </c>
      <c r="AB585" s="23">
        <f>IF(AQ585="1",BH585,0)</f>
        <v>0</v>
      </c>
      <c r="AC585" s="23">
        <f>IF(AQ585="1",BI585,0)</f>
        <v>0</v>
      </c>
      <c r="AD585" s="23">
        <f>IF(AQ585="7",BH585,0)</f>
        <v>0</v>
      </c>
      <c r="AE585" s="23">
        <f>IF(AQ585="7",BI585,0)</f>
        <v>0</v>
      </c>
      <c r="AF585" s="23">
        <f>IF(AQ585="2",BH585,0)</f>
        <v>0</v>
      </c>
      <c r="AG585" s="23">
        <f>IF(AQ585="2",BI585,0)</f>
        <v>0</v>
      </c>
      <c r="AH585" s="23">
        <f>IF(AQ585="0",BJ585,0)</f>
        <v>0</v>
      </c>
      <c r="AI585" s="17" t="s">
        <v>315</v>
      </c>
      <c r="AJ585" s="13">
        <f>IF(AN585=0,K585,0)</f>
        <v>0</v>
      </c>
      <c r="AK585" s="13">
        <f>IF(AN585=15,K585,0)</f>
        <v>0</v>
      </c>
      <c r="AL585" s="13">
        <f>IF(AN585=21,K585,0)</f>
        <v>0</v>
      </c>
      <c r="AN585" s="23">
        <v>21</v>
      </c>
      <c r="AO585" s="23">
        <f>H585*0</f>
        <v>0</v>
      </c>
      <c r="AP585" s="23">
        <f>H585*(1-0)</f>
        <v>0</v>
      </c>
      <c r="AQ585" s="24" t="s">
        <v>7</v>
      </c>
      <c r="AV585" s="23">
        <f>AW585+AX585</f>
        <v>0</v>
      </c>
      <c r="AW585" s="23">
        <f>G585*AO585</f>
        <v>0</v>
      </c>
      <c r="AX585" s="23">
        <f>G585*AP585</f>
        <v>0</v>
      </c>
      <c r="AY585" s="26" t="s">
        <v>849</v>
      </c>
      <c r="AZ585" s="26" t="s">
        <v>896</v>
      </c>
      <c r="BA585" s="17" t="s">
        <v>904</v>
      </c>
      <c r="BC585" s="23">
        <f>AW585+AX585</f>
        <v>0</v>
      </c>
      <c r="BD585" s="23">
        <f>H585/(100-BE585)*100</f>
        <v>0</v>
      </c>
      <c r="BE585" s="23">
        <v>0</v>
      </c>
      <c r="BF585" s="23">
        <f>M585</f>
        <v>0</v>
      </c>
      <c r="BH585" s="13">
        <f>G585*AO585</f>
        <v>0</v>
      </c>
      <c r="BI585" s="13">
        <f>G585*AP585</f>
        <v>0</v>
      </c>
      <c r="BJ585" s="13">
        <f>G585*H585</f>
        <v>0</v>
      </c>
      <c r="BK585" s="13" t="s">
        <v>909</v>
      </c>
      <c r="BL585" s="23">
        <v>16</v>
      </c>
    </row>
    <row r="586" spans="1:15" ht="12.75">
      <c r="A586" s="3"/>
      <c r="B586" s="80"/>
      <c r="C586" s="80"/>
      <c r="D586" s="81" t="s">
        <v>730</v>
      </c>
      <c r="E586" s="81"/>
      <c r="F586" s="80"/>
      <c r="G586" s="82">
        <v>151.89</v>
      </c>
      <c r="H586" s="80"/>
      <c r="I586" s="80"/>
      <c r="J586" s="80"/>
      <c r="K586" s="80"/>
      <c r="L586" s="80"/>
      <c r="M586" s="80"/>
      <c r="N586" s="20"/>
      <c r="O586" s="3"/>
    </row>
    <row r="587" spans="1:64" ht="12.75">
      <c r="A587" s="32" t="s">
        <v>277</v>
      </c>
      <c r="B587" s="10" t="s">
        <v>315</v>
      </c>
      <c r="C587" s="10" t="s">
        <v>332</v>
      </c>
      <c r="D587" s="113" t="s">
        <v>498</v>
      </c>
      <c r="E587" s="128"/>
      <c r="F587" s="10" t="s">
        <v>803</v>
      </c>
      <c r="G587" s="23">
        <v>151.89</v>
      </c>
      <c r="H587" s="164"/>
      <c r="I587" s="23">
        <f>G587*AO587</f>
        <v>0</v>
      </c>
      <c r="J587" s="23">
        <f>G587*AP587</f>
        <v>0</v>
      </c>
      <c r="K587" s="23">
        <f>G587*H587</f>
        <v>0</v>
      </c>
      <c r="L587" s="23">
        <v>0</v>
      </c>
      <c r="M587" s="23">
        <f>G587*L587</f>
        <v>0</v>
      </c>
      <c r="N587" s="79" t="s">
        <v>832</v>
      </c>
      <c r="O587" s="3"/>
      <c r="Z587" s="23">
        <f>IF(AQ587="5",BJ587,0)</f>
        <v>0</v>
      </c>
      <c r="AB587" s="23">
        <f>IF(AQ587="1",BH587,0)</f>
        <v>0</v>
      </c>
      <c r="AC587" s="23">
        <f>IF(AQ587="1",BI587,0)</f>
        <v>0</v>
      </c>
      <c r="AD587" s="23">
        <f>IF(AQ587="7",BH587,0)</f>
        <v>0</v>
      </c>
      <c r="AE587" s="23">
        <f>IF(AQ587="7",BI587,0)</f>
        <v>0</v>
      </c>
      <c r="AF587" s="23">
        <f>IF(AQ587="2",BH587,0)</f>
        <v>0</v>
      </c>
      <c r="AG587" s="23">
        <f>IF(AQ587="2",BI587,0)</f>
        <v>0</v>
      </c>
      <c r="AH587" s="23">
        <f>IF(AQ587="0",BJ587,0)</f>
        <v>0</v>
      </c>
      <c r="AI587" s="17" t="s">
        <v>315</v>
      </c>
      <c r="AJ587" s="13">
        <f>IF(AN587=0,K587,0)</f>
        <v>0</v>
      </c>
      <c r="AK587" s="13">
        <f>IF(AN587=15,K587,0)</f>
        <v>0</v>
      </c>
      <c r="AL587" s="13">
        <f>IF(AN587=21,K587,0)</f>
        <v>0</v>
      </c>
      <c r="AN587" s="23">
        <v>21</v>
      </c>
      <c r="AO587" s="23">
        <f>H587*0</f>
        <v>0</v>
      </c>
      <c r="AP587" s="23">
        <f>H587*(1-0)</f>
        <v>0</v>
      </c>
      <c r="AQ587" s="24" t="s">
        <v>7</v>
      </c>
      <c r="AV587" s="23">
        <f>AW587+AX587</f>
        <v>0</v>
      </c>
      <c r="AW587" s="23">
        <f>G587*AO587</f>
        <v>0</v>
      </c>
      <c r="AX587" s="23">
        <f>G587*AP587</f>
        <v>0</v>
      </c>
      <c r="AY587" s="26" t="s">
        <v>849</v>
      </c>
      <c r="AZ587" s="26" t="s">
        <v>896</v>
      </c>
      <c r="BA587" s="17" t="s">
        <v>904</v>
      </c>
      <c r="BC587" s="23">
        <f>AW587+AX587</f>
        <v>0</v>
      </c>
      <c r="BD587" s="23">
        <f>H587/(100-BE587)*100</f>
        <v>0</v>
      </c>
      <c r="BE587" s="23">
        <v>0</v>
      </c>
      <c r="BF587" s="23">
        <f>M587</f>
        <v>0</v>
      </c>
      <c r="BH587" s="13">
        <f>G587*AO587</f>
        <v>0</v>
      </c>
      <c r="BI587" s="13">
        <f>G587*AP587</f>
        <v>0</v>
      </c>
      <c r="BJ587" s="13">
        <f>G587*H587</f>
        <v>0</v>
      </c>
      <c r="BK587" s="13" t="s">
        <v>909</v>
      </c>
      <c r="BL587" s="23">
        <v>16</v>
      </c>
    </row>
    <row r="588" spans="1:15" ht="12.75">
      <c r="A588" s="3"/>
      <c r="B588" s="80"/>
      <c r="C588" s="80"/>
      <c r="D588" s="81" t="s">
        <v>730</v>
      </c>
      <c r="E588" s="81"/>
      <c r="F588" s="80"/>
      <c r="G588" s="82">
        <v>151.89</v>
      </c>
      <c r="H588" s="80"/>
      <c r="I588" s="80"/>
      <c r="J588" s="80"/>
      <c r="K588" s="80"/>
      <c r="L588" s="80"/>
      <c r="M588" s="80"/>
      <c r="N588" s="20"/>
      <c r="O588" s="3"/>
    </row>
    <row r="589" spans="1:64" ht="12.75">
      <c r="A589" s="32" t="s">
        <v>278</v>
      </c>
      <c r="B589" s="10" t="s">
        <v>315</v>
      </c>
      <c r="C589" s="10" t="s">
        <v>334</v>
      </c>
      <c r="D589" s="113" t="s">
        <v>501</v>
      </c>
      <c r="E589" s="128"/>
      <c r="F589" s="10" t="s">
        <v>803</v>
      </c>
      <c r="G589" s="23">
        <v>759.45</v>
      </c>
      <c r="H589" s="164"/>
      <c r="I589" s="23">
        <f>G589*AO589</f>
        <v>0</v>
      </c>
      <c r="J589" s="23">
        <f>G589*AP589</f>
        <v>0</v>
      </c>
      <c r="K589" s="23">
        <f>G589*H589</f>
        <v>0</v>
      </c>
      <c r="L589" s="23">
        <v>0</v>
      </c>
      <c r="M589" s="23">
        <f>G589*L589</f>
        <v>0</v>
      </c>
      <c r="N589" s="79" t="s">
        <v>832</v>
      </c>
      <c r="O589" s="3"/>
      <c r="Z589" s="23">
        <f>IF(AQ589="5",BJ589,0)</f>
        <v>0</v>
      </c>
      <c r="AB589" s="23">
        <f>IF(AQ589="1",BH589,0)</f>
        <v>0</v>
      </c>
      <c r="AC589" s="23">
        <f>IF(AQ589="1",BI589,0)</f>
        <v>0</v>
      </c>
      <c r="AD589" s="23">
        <f>IF(AQ589="7",BH589,0)</f>
        <v>0</v>
      </c>
      <c r="AE589" s="23">
        <f>IF(AQ589="7",BI589,0)</f>
        <v>0</v>
      </c>
      <c r="AF589" s="23">
        <f>IF(AQ589="2",BH589,0)</f>
        <v>0</v>
      </c>
      <c r="AG589" s="23">
        <f>IF(AQ589="2",BI589,0)</f>
        <v>0</v>
      </c>
      <c r="AH589" s="23">
        <f>IF(AQ589="0",BJ589,0)</f>
        <v>0</v>
      </c>
      <c r="AI589" s="17" t="s">
        <v>315</v>
      </c>
      <c r="AJ589" s="13">
        <f>IF(AN589=0,K589,0)</f>
        <v>0</v>
      </c>
      <c r="AK589" s="13">
        <f>IF(AN589=15,K589,0)</f>
        <v>0</v>
      </c>
      <c r="AL589" s="13">
        <f>IF(AN589=21,K589,0)</f>
        <v>0</v>
      </c>
      <c r="AN589" s="23">
        <v>21</v>
      </c>
      <c r="AO589" s="23">
        <f>H589*0</f>
        <v>0</v>
      </c>
      <c r="AP589" s="23">
        <f>H589*(1-0)</f>
        <v>0</v>
      </c>
      <c r="AQ589" s="24" t="s">
        <v>7</v>
      </c>
      <c r="AV589" s="23">
        <f>AW589+AX589</f>
        <v>0</v>
      </c>
      <c r="AW589" s="23">
        <f>G589*AO589</f>
        <v>0</v>
      </c>
      <c r="AX589" s="23">
        <f>G589*AP589</f>
        <v>0</v>
      </c>
      <c r="AY589" s="26" t="s">
        <v>849</v>
      </c>
      <c r="AZ589" s="26" t="s">
        <v>896</v>
      </c>
      <c r="BA589" s="17" t="s">
        <v>904</v>
      </c>
      <c r="BC589" s="23">
        <f>AW589+AX589</f>
        <v>0</v>
      </c>
      <c r="BD589" s="23">
        <f>H589/(100-BE589)*100</f>
        <v>0</v>
      </c>
      <c r="BE589" s="23">
        <v>0</v>
      </c>
      <c r="BF589" s="23">
        <f>M589</f>
        <v>0</v>
      </c>
      <c r="BH589" s="13">
        <f>G589*AO589</f>
        <v>0</v>
      </c>
      <c r="BI589" s="13">
        <f>G589*AP589</f>
        <v>0</v>
      </c>
      <c r="BJ589" s="13">
        <f>G589*H589</f>
        <v>0</v>
      </c>
      <c r="BK589" s="13" t="s">
        <v>909</v>
      </c>
      <c r="BL589" s="23">
        <v>16</v>
      </c>
    </row>
    <row r="590" spans="1:15" ht="12.75">
      <c r="A590" s="3"/>
      <c r="B590" s="80"/>
      <c r="C590" s="80"/>
      <c r="D590" s="81" t="s">
        <v>734</v>
      </c>
      <c r="E590" s="81"/>
      <c r="F590" s="80"/>
      <c r="G590" s="82">
        <v>759.45</v>
      </c>
      <c r="H590" s="80"/>
      <c r="I590" s="80"/>
      <c r="J590" s="80"/>
      <c r="K590" s="80"/>
      <c r="L590" s="80"/>
      <c r="M590" s="80"/>
      <c r="N590" s="20"/>
      <c r="O590" s="3"/>
    </row>
    <row r="591" spans="1:47" ht="12.75">
      <c r="A591" s="73"/>
      <c r="B591" s="74" t="s">
        <v>315</v>
      </c>
      <c r="C591" s="74" t="s">
        <v>23</v>
      </c>
      <c r="D591" s="126" t="s">
        <v>503</v>
      </c>
      <c r="E591" s="127"/>
      <c r="F591" s="75" t="s">
        <v>6</v>
      </c>
      <c r="G591" s="75" t="s">
        <v>6</v>
      </c>
      <c r="H591" s="75"/>
      <c r="I591" s="76">
        <f>SUM(I592:I594)</f>
        <v>0</v>
      </c>
      <c r="J591" s="76">
        <f>SUM(J592:J594)</f>
        <v>0</v>
      </c>
      <c r="K591" s="76">
        <f>SUM(K592:K594)</f>
        <v>0</v>
      </c>
      <c r="L591" s="77"/>
      <c r="M591" s="76">
        <f>SUM(M592:M594)</f>
        <v>140.964</v>
      </c>
      <c r="N591" s="78"/>
      <c r="O591" s="3"/>
      <c r="AI591" s="17" t="s">
        <v>315</v>
      </c>
      <c r="AS591" s="28">
        <f>SUM(AJ592:AJ594)</f>
        <v>0</v>
      </c>
      <c r="AT591" s="28">
        <f>SUM(AK592:AK594)</f>
        <v>0</v>
      </c>
      <c r="AU591" s="28">
        <f>SUM(AL592:AL594)</f>
        <v>0</v>
      </c>
    </row>
    <row r="592" spans="1:64" ht="12.75">
      <c r="A592" s="32" t="s">
        <v>279</v>
      </c>
      <c r="B592" s="10" t="s">
        <v>315</v>
      </c>
      <c r="C592" s="10" t="s">
        <v>335</v>
      </c>
      <c r="D592" s="113" t="s">
        <v>504</v>
      </c>
      <c r="E592" s="128"/>
      <c r="F592" s="10" t="s">
        <v>803</v>
      </c>
      <c r="G592" s="23">
        <v>82.92</v>
      </c>
      <c r="H592" s="164"/>
      <c r="I592" s="23">
        <f>G592*AO592</f>
        <v>0</v>
      </c>
      <c r="J592" s="23">
        <f>G592*AP592</f>
        <v>0</v>
      </c>
      <c r="K592" s="23">
        <f>G592*H592</f>
        <v>0</v>
      </c>
      <c r="L592" s="23">
        <v>1.7</v>
      </c>
      <c r="M592" s="23">
        <f>G592*L592</f>
        <v>140.964</v>
      </c>
      <c r="N592" s="79" t="s">
        <v>832</v>
      </c>
      <c r="O592" s="3"/>
      <c r="Z592" s="23">
        <f>IF(AQ592="5",BJ592,0)</f>
        <v>0</v>
      </c>
      <c r="AB592" s="23">
        <f>IF(AQ592="1",BH592,0)</f>
        <v>0</v>
      </c>
      <c r="AC592" s="23">
        <f>IF(AQ592="1",BI592,0)</f>
        <v>0</v>
      </c>
      <c r="AD592" s="23">
        <f>IF(AQ592="7",BH592,0)</f>
        <v>0</v>
      </c>
      <c r="AE592" s="23">
        <f>IF(AQ592="7",BI592,0)</f>
        <v>0</v>
      </c>
      <c r="AF592" s="23">
        <f>IF(AQ592="2",BH592,0)</f>
        <v>0</v>
      </c>
      <c r="AG592" s="23">
        <f>IF(AQ592="2",BI592,0)</f>
        <v>0</v>
      </c>
      <c r="AH592" s="23">
        <f>IF(AQ592="0",BJ592,0)</f>
        <v>0</v>
      </c>
      <c r="AI592" s="17" t="s">
        <v>315</v>
      </c>
      <c r="AJ592" s="13">
        <f>IF(AN592=0,K592,0)</f>
        <v>0</v>
      </c>
      <c r="AK592" s="13">
        <f>IF(AN592=15,K592,0)</f>
        <v>0</v>
      </c>
      <c r="AL592" s="13">
        <f>IF(AN592=21,K592,0)</f>
        <v>0</v>
      </c>
      <c r="AN592" s="23">
        <v>21</v>
      </c>
      <c r="AO592" s="23">
        <f>H592*0.456007597019151</f>
        <v>0</v>
      </c>
      <c r="AP592" s="23">
        <f>H592*(1-0.456007597019151)</f>
        <v>0</v>
      </c>
      <c r="AQ592" s="24" t="s">
        <v>7</v>
      </c>
      <c r="AV592" s="23">
        <f>AW592+AX592</f>
        <v>0</v>
      </c>
      <c r="AW592" s="23">
        <f>G592*AO592</f>
        <v>0</v>
      </c>
      <c r="AX592" s="23">
        <f>G592*AP592</f>
        <v>0</v>
      </c>
      <c r="AY592" s="26" t="s">
        <v>850</v>
      </c>
      <c r="AZ592" s="26" t="s">
        <v>896</v>
      </c>
      <c r="BA592" s="17" t="s">
        <v>904</v>
      </c>
      <c r="BC592" s="23">
        <f>AW592+AX592</f>
        <v>0</v>
      </c>
      <c r="BD592" s="23">
        <f>H592/(100-BE592)*100</f>
        <v>0</v>
      </c>
      <c r="BE592" s="23">
        <v>0</v>
      </c>
      <c r="BF592" s="23">
        <f>M592</f>
        <v>140.964</v>
      </c>
      <c r="BH592" s="13">
        <f>G592*AO592</f>
        <v>0</v>
      </c>
      <c r="BI592" s="13">
        <f>G592*AP592</f>
        <v>0</v>
      </c>
      <c r="BJ592" s="13">
        <f>G592*H592</f>
        <v>0</v>
      </c>
      <c r="BK592" s="13" t="s">
        <v>909</v>
      </c>
      <c r="BL592" s="23">
        <v>17</v>
      </c>
    </row>
    <row r="593" spans="1:15" ht="12.75">
      <c r="A593" s="3"/>
      <c r="B593" s="80"/>
      <c r="C593" s="80"/>
      <c r="D593" s="81" t="s">
        <v>735</v>
      </c>
      <c r="E593" s="81"/>
      <c r="F593" s="80"/>
      <c r="G593" s="82">
        <v>82.92</v>
      </c>
      <c r="H593" s="80"/>
      <c r="I593" s="80"/>
      <c r="J593" s="80"/>
      <c r="K593" s="80"/>
      <c r="L593" s="80"/>
      <c r="M593" s="80"/>
      <c r="N593" s="20"/>
      <c r="O593" s="3"/>
    </row>
    <row r="594" spans="1:64" ht="12.75">
      <c r="A594" s="32" t="s">
        <v>280</v>
      </c>
      <c r="B594" s="10" t="s">
        <v>315</v>
      </c>
      <c r="C594" s="10" t="s">
        <v>336</v>
      </c>
      <c r="D594" s="113" t="s">
        <v>506</v>
      </c>
      <c r="E594" s="128"/>
      <c r="F594" s="10" t="s">
        <v>803</v>
      </c>
      <c r="G594" s="23">
        <v>58.42</v>
      </c>
      <c r="H594" s="164"/>
      <c r="I594" s="23">
        <f>G594*AO594</f>
        <v>0</v>
      </c>
      <c r="J594" s="23">
        <f>G594*AP594</f>
        <v>0</v>
      </c>
      <c r="K594" s="23">
        <f>G594*H594</f>
        <v>0</v>
      </c>
      <c r="L594" s="23">
        <v>0</v>
      </c>
      <c r="M594" s="23">
        <f>G594*L594</f>
        <v>0</v>
      </c>
      <c r="N594" s="79" t="s">
        <v>832</v>
      </c>
      <c r="O594" s="3"/>
      <c r="Z594" s="23">
        <f>IF(AQ594="5",BJ594,0)</f>
        <v>0</v>
      </c>
      <c r="AB594" s="23">
        <f>IF(AQ594="1",BH594,0)</f>
        <v>0</v>
      </c>
      <c r="AC594" s="23">
        <f>IF(AQ594="1",BI594,0)</f>
        <v>0</v>
      </c>
      <c r="AD594" s="23">
        <f>IF(AQ594="7",BH594,0)</f>
        <v>0</v>
      </c>
      <c r="AE594" s="23">
        <f>IF(AQ594="7",BI594,0)</f>
        <v>0</v>
      </c>
      <c r="AF594" s="23">
        <f>IF(AQ594="2",BH594,0)</f>
        <v>0</v>
      </c>
      <c r="AG594" s="23">
        <f>IF(AQ594="2",BI594,0)</f>
        <v>0</v>
      </c>
      <c r="AH594" s="23">
        <f>IF(AQ594="0",BJ594,0)</f>
        <v>0</v>
      </c>
      <c r="AI594" s="17" t="s">
        <v>315</v>
      </c>
      <c r="AJ594" s="13">
        <f>IF(AN594=0,K594,0)</f>
        <v>0</v>
      </c>
      <c r="AK594" s="13">
        <f>IF(AN594=15,K594,0)</f>
        <v>0</v>
      </c>
      <c r="AL594" s="13">
        <f>IF(AN594=21,K594,0)</f>
        <v>0</v>
      </c>
      <c r="AN594" s="23">
        <v>21</v>
      </c>
      <c r="AO594" s="23">
        <f>H594*0</f>
        <v>0</v>
      </c>
      <c r="AP594" s="23">
        <f>H594*(1-0)</f>
        <v>0</v>
      </c>
      <c r="AQ594" s="24" t="s">
        <v>7</v>
      </c>
      <c r="AV594" s="23">
        <f>AW594+AX594</f>
        <v>0</v>
      </c>
      <c r="AW594" s="23">
        <f>G594*AO594</f>
        <v>0</v>
      </c>
      <c r="AX594" s="23">
        <f>G594*AP594</f>
        <v>0</v>
      </c>
      <c r="AY594" s="26" t="s">
        <v>850</v>
      </c>
      <c r="AZ594" s="26" t="s">
        <v>896</v>
      </c>
      <c r="BA594" s="17" t="s">
        <v>904</v>
      </c>
      <c r="BC594" s="23">
        <f>AW594+AX594</f>
        <v>0</v>
      </c>
      <c r="BD594" s="23">
        <f>H594/(100-BE594)*100</f>
        <v>0</v>
      </c>
      <c r="BE594" s="23">
        <v>0</v>
      </c>
      <c r="BF594" s="23">
        <f>M594</f>
        <v>0</v>
      </c>
      <c r="BH594" s="13">
        <f>G594*AO594</f>
        <v>0</v>
      </c>
      <c r="BI594" s="13">
        <f>G594*AP594</f>
        <v>0</v>
      </c>
      <c r="BJ594" s="13">
        <f>G594*H594</f>
        <v>0</v>
      </c>
      <c r="BK594" s="13" t="s">
        <v>909</v>
      </c>
      <c r="BL594" s="23">
        <v>17</v>
      </c>
    </row>
    <row r="595" spans="1:15" ht="12.75">
      <c r="A595" s="3"/>
      <c r="B595" s="80"/>
      <c r="C595" s="80"/>
      <c r="D595" s="81" t="s">
        <v>736</v>
      </c>
      <c r="E595" s="81"/>
      <c r="F595" s="80"/>
      <c r="G595" s="82">
        <v>58.42</v>
      </c>
      <c r="H595" s="80"/>
      <c r="I595" s="80"/>
      <c r="J595" s="80"/>
      <c r="K595" s="80"/>
      <c r="L595" s="80"/>
      <c r="M595" s="80"/>
      <c r="N595" s="20"/>
      <c r="O595" s="3"/>
    </row>
    <row r="596" spans="1:47" ht="12.75">
      <c r="A596" s="73"/>
      <c r="B596" s="74" t="s">
        <v>315</v>
      </c>
      <c r="C596" s="74" t="s">
        <v>97</v>
      </c>
      <c r="D596" s="126" t="s">
        <v>524</v>
      </c>
      <c r="E596" s="127"/>
      <c r="F596" s="75" t="s">
        <v>6</v>
      </c>
      <c r="G596" s="75" t="s">
        <v>6</v>
      </c>
      <c r="H596" s="75"/>
      <c r="I596" s="76">
        <f>SUM(I597:I597)</f>
        <v>0</v>
      </c>
      <c r="J596" s="76">
        <f>SUM(J597:J597)</f>
        <v>0</v>
      </c>
      <c r="K596" s="76">
        <f>SUM(K597:K597)</f>
        <v>0</v>
      </c>
      <c r="L596" s="77"/>
      <c r="M596" s="76">
        <f>SUM(M597:M597)</f>
        <v>3.841215</v>
      </c>
      <c r="N596" s="78"/>
      <c r="O596" s="3"/>
      <c r="AI596" s="17" t="s">
        <v>315</v>
      </c>
      <c r="AS596" s="28">
        <f>SUM(AJ597:AJ597)</f>
        <v>0</v>
      </c>
      <c r="AT596" s="28">
        <f>SUM(AK597:AK597)</f>
        <v>0</v>
      </c>
      <c r="AU596" s="28">
        <f>SUM(AL597:AL597)</f>
        <v>0</v>
      </c>
    </row>
    <row r="597" spans="1:64" ht="12.75">
      <c r="A597" s="32" t="s">
        <v>281</v>
      </c>
      <c r="B597" s="10" t="s">
        <v>315</v>
      </c>
      <c r="C597" s="10" t="s">
        <v>444</v>
      </c>
      <c r="D597" s="113" t="s">
        <v>737</v>
      </c>
      <c r="E597" s="128"/>
      <c r="F597" s="10" t="s">
        <v>803</v>
      </c>
      <c r="G597" s="23">
        <v>1.5</v>
      </c>
      <c r="H597" s="164"/>
      <c r="I597" s="23">
        <f>G597*AO597</f>
        <v>0</v>
      </c>
      <c r="J597" s="23">
        <f>G597*AP597</f>
        <v>0</v>
      </c>
      <c r="K597" s="23">
        <f>G597*H597</f>
        <v>0</v>
      </c>
      <c r="L597" s="23">
        <v>2.56081</v>
      </c>
      <c r="M597" s="23">
        <f>G597*L597</f>
        <v>3.841215</v>
      </c>
      <c r="N597" s="79" t="s">
        <v>832</v>
      </c>
      <c r="O597" s="3"/>
      <c r="Z597" s="23">
        <f>IF(AQ597="5",BJ597,0)</f>
        <v>0</v>
      </c>
      <c r="AB597" s="23">
        <f>IF(AQ597="1",BH597,0)</f>
        <v>0</v>
      </c>
      <c r="AC597" s="23">
        <f>IF(AQ597="1",BI597,0)</f>
        <v>0</v>
      </c>
      <c r="AD597" s="23">
        <f>IF(AQ597="7",BH597,0)</f>
        <v>0</v>
      </c>
      <c r="AE597" s="23">
        <f>IF(AQ597="7",BI597,0)</f>
        <v>0</v>
      </c>
      <c r="AF597" s="23">
        <f>IF(AQ597="2",BH597,0)</f>
        <v>0</v>
      </c>
      <c r="AG597" s="23">
        <f>IF(AQ597="2",BI597,0)</f>
        <v>0</v>
      </c>
      <c r="AH597" s="23">
        <f>IF(AQ597="0",BJ597,0)</f>
        <v>0</v>
      </c>
      <c r="AI597" s="17" t="s">
        <v>315</v>
      </c>
      <c r="AJ597" s="13">
        <f>IF(AN597=0,K597,0)</f>
        <v>0</v>
      </c>
      <c r="AK597" s="13">
        <f>IF(AN597=15,K597,0)</f>
        <v>0</v>
      </c>
      <c r="AL597" s="13">
        <f>IF(AN597=21,K597,0)</f>
        <v>0</v>
      </c>
      <c r="AN597" s="23">
        <v>21</v>
      </c>
      <c r="AO597" s="23">
        <f>H597*0.780244224422442</f>
        <v>0</v>
      </c>
      <c r="AP597" s="23">
        <f>H597*(1-0.780244224422442)</f>
        <v>0</v>
      </c>
      <c r="AQ597" s="24" t="s">
        <v>7</v>
      </c>
      <c r="AV597" s="23">
        <f>AW597+AX597</f>
        <v>0</v>
      </c>
      <c r="AW597" s="23">
        <f>G597*AO597</f>
        <v>0</v>
      </c>
      <c r="AX597" s="23">
        <f>G597*AP597</f>
        <v>0</v>
      </c>
      <c r="AY597" s="26" t="s">
        <v>854</v>
      </c>
      <c r="AZ597" s="26" t="s">
        <v>897</v>
      </c>
      <c r="BA597" s="17" t="s">
        <v>904</v>
      </c>
      <c r="BC597" s="23">
        <f>AW597+AX597</f>
        <v>0</v>
      </c>
      <c r="BD597" s="23">
        <f>H597/(100-BE597)*100</f>
        <v>0</v>
      </c>
      <c r="BE597" s="23">
        <v>0</v>
      </c>
      <c r="BF597" s="23">
        <f>M597</f>
        <v>3.841215</v>
      </c>
      <c r="BH597" s="13">
        <f>G597*AO597</f>
        <v>0</v>
      </c>
      <c r="BI597" s="13">
        <f>G597*AP597</f>
        <v>0</v>
      </c>
      <c r="BJ597" s="13">
        <f>G597*H597</f>
        <v>0</v>
      </c>
      <c r="BK597" s="13" t="s">
        <v>909</v>
      </c>
      <c r="BL597" s="23">
        <v>91</v>
      </c>
    </row>
    <row r="598" spans="1:15" ht="12.75">
      <c r="A598" s="3"/>
      <c r="B598" s="80"/>
      <c r="C598" s="80"/>
      <c r="D598" s="81" t="s">
        <v>738</v>
      </c>
      <c r="E598" s="81"/>
      <c r="F598" s="80"/>
      <c r="G598" s="82">
        <v>1.5</v>
      </c>
      <c r="H598" s="80"/>
      <c r="I598" s="80"/>
      <c r="J598" s="80"/>
      <c r="K598" s="80"/>
      <c r="L598" s="80"/>
      <c r="M598" s="80"/>
      <c r="N598" s="20"/>
      <c r="O598" s="3"/>
    </row>
    <row r="599" spans="1:47" ht="12.75">
      <c r="A599" s="73"/>
      <c r="B599" s="74" t="s">
        <v>315</v>
      </c>
      <c r="C599" s="74" t="s">
        <v>102</v>
      </c>
      <c r="D599" s="126" t="s">
        <v>636</v>
      </c>
      <c r="E599" s="127"/>
      <c r="F599" s="75" t="s">
        <v>6</v>
      </c>
      <c r="G599" s="75" t="s">
        <v>6</v>
      </c>
      <c r="H599" s="75"/>
      <c r="I599" s="76">
        <f>SUM(I600:I600)</f>
        <v>0</v>
      </c>
      <c r="J599" s="76">
        <f>SUM(J600:J600)</f>
        <v>0</v>
      </c>
      <c r="K599" s="76">
        <f>SUM(K600:K600)</f>
        <v>0</v>
      </c>
      <c r="L599" s="77"/>
      <c r="M599" s="76">
        <f>SUM(M600:M600)</f>
        <v>7.8110214</v>
      </c>
      <c r="N599" s="78"/>
      <c r="O599" s="3"/>
      <c r="AI599" s="17" t="s">
        <v>315</v>
      </c>
      <c r="AS599" s="28">
        <f>SUM(AJ600:AJ600)</f>
        <v>0</v>
      </c>
      <c r="AT599" s="28">
        <f>SUM(AK600:AK600)</f>
        <v>0</v>
      </c>
      <c r="AU599" s="28">
        <f>SUM(AL600:AL600)</f>
        <v>0</v>
      </c>
    </row>
    <row r="600" spans="1:64" ht="12.75">
      <c r="A600" s="32" t="s">
        <v>282</v>
      </c>
      <c r="B600" s="10" t="s">
        <v>315</v>
      </c>
      <c r="C600" s="10" t="s">
        <v>445</v>
      </c>
      <c r="D600" s="113" t="s">
        <v>739</v>
      </c>
      <c r="E600" s="128"/>
      <c r="F600" s="10" t="s">
        <v>802</v>
      </c>
      <c r="G600" s="23">
        <v>83.46</v>
      </c>
      <c r="H600" s="164"/>
      <c r="I600" s="23">
        <f>G600*AO600</f>
        <v>0</v>
      </c>
      <c r="J600" s="23">
        <f>G600*AP600</f>
        <v>0</v>
      </c>
      <c r="K600" s="23">
        <f>G600*H600</f>
        <v>0</v>
      </c>
      <c r="L600" s="23">
        <v>0.09359</v>
      </c>
      <c r="M600" s="23">
        <f>G600*L600</f>
        <v>7.8110214</v>
      </c>
      <c r="N600" s="79" t="s">
        <v>832</v>
      </c>
      <c r="O600" s="3"/>
      <c r="Z600" s="23">
        <f>IF(AQ600="5",BJ600,0)</f>
        <v>0</v>
      </c>
      <c r="AB600" s="23">
        <f>IF(AQ600="1",BH600,0)</f>
        <v>0</v>
      </c>
      <c r="AC600" s="23">
        <f>IF(AQ600="1",BI600,0)</f>
        <v>0</v>
      </c>
      <c r="AD600" s="23">
        <f>IF(AQ600="7",BH600,0)</f>
        <v>0</v>
      </c>
      <c r="AE600" s="23">
        <f>IF(AQ600="7",BI600,0)</f>
        <v>0</v>
      </c>
      <c r="AF600" s="23">
        <f>IF(AQ600="2",BH600,0)</f>
        <v>0</v>
      </c>
      <c r="AG600" s="23">
        <f>IF(AQ600="2",BI600,0)</f>
        <v>0</v>
      </c>
      <c r="AH600" s="23">
        <f>IF(AQ600="0",BJ600,0)</f>
        <v>0</v>
      </c>
      <c r="AI600" s="17" t="s">
        <v>315</v>
      </c>
      <c r="AJ600" s="13">
        <f>IF(AN600=0,K600,0)</f>
        <v>0</v>
      </c>
      <c r="AK600" s="13">
        <f>IF(AN600=15,K600,0)</f>
        <v>0</v>
      </c>
      <c r="AL600" s="13">
        <f>IF(AN600=21,K600,0)</f>
        <v>0</v>
      </c>
      <c r="AN600" s="23">
        <v>21</v>
      </c>
      <c r="AO600" s="23">
        <f>H600*0.0529528558220277</f>
        <v>0</v>
      </c>
      <c r="AP600" s="23">
        <f>H600*(1-0.0529528558220277)</f>
        <v>0</v>
      </c>
      <c r="AQ600" s="24" t="s">
        <v>7</v>
      </c>
      <c r="AV600" s="23">
        <f>AW600+AX600</f>
        <v>0</v>
      </c>
      <c r="AW600" s="23">
        <f>G600*AO600</f>
        <v>0</v>
      </c>
      <c r="AX600" s="23">
        <f>G600*AP600</f>
        <v>0</v>
      </c>
      <c r="AY600" s="26" t="s">
        <v>866</v>
      </c>
      <c r="AZ600" s="26" t="s">
        <v>897</v>
      </c>
      <c r="BA600" s="17" t="s">
        <v>904</v>
      </c>
      <c r="BC600" s="23">
        <f>AW600+AX600</f>
        <v>0</v>
      </c>
      <c r="BD600" s="23">
        <f>H600/(100-BE600)*100</f>
        <v>0</v>
      </c>
      <c r="BE600" s="23">
        <v>0</v>
      </c>
      <c r="BF600" s="23">
        <f>M600</f>
        <v>7.8110214</v>
      </c>
      <c r="BH600" s="13">
        <f>G600*AO600</f>
        <v>0</v>
      </c>
      <c r="BI600" s="13">
        <f>G600*AP600</f>
        <v>0</v>
      </c>
      <c r="BJ600" s="13">
        <f>G600*H600</f>
        <v>0</v>
      </c>
      <c r="BK600" s="13" t="s">
        <v>909</v>
      </c>
      <c r="BL600" s="23">
        <v>96</v>
      </c>
    </row>
    <row r="601" spans="1:15" ht="12.75">
      <c r="A601" s="3"/>
      <c r="B601" s="80"/>
      <c r="C601" s="80"/>
      <c r="D601" s="81" t="s">
        <v>728</v>
      </c>
      <c r="E601" s="81"/>
      <c r="F601" s="80"/>
      <c r="G601" s="82">
        <v>83.46</v>
      </c>
      <c r="H601" s="80"/>
      <c r="I601" s="80"/>
      <c r="J601" s="80"/>
      <c r="K601" s="80"/>
      <c r="L601" s="80"/>
      <c r="M601" s="80"/>
      <c r="N601" s="20"/>
      <c r="O601" s="3"/>
    </row>
    <row r="602" spans="1:47" ht="12.75">
      <c r="A602" s="73"/>
      <c r="B602" s="74" t="s">
        <v>315</v>
      </c>
      <c r="C602" s="74" t="s">
        <v>87</v>
      </c>
      <c r="D602" s="126" t="s">
        <v>740</v>
      </c>
      <c r="E602" s="127"/>
      <c r="F602" s="75" t="s">
        <v>6</v>
      </c>
      <c r="G602" s="75" t="s">
        <v>6</v>
      </c>
      <c r="H602" s="75"/>
      <c r="I602" s="76">
        <f>SUM(I603:I605)</f>
        <v>0</v>
      </c>
      <c r="J602" s="76">
        <f>SUM(J603:J605)</f>
        <v>0</v>
      </c>
      <c r="K602" s="76">
        <f>SUM(K603:K605)</f>
        <v>0</v>
      </c>
      <c r="L602" s="77"/>
      <c r="M602" s="76">
        <f>SUM(M603:M605)</f>
        <v>26.35011</v>
      </c>
      <c r="N602" s="78"/>
      <c r="O602" s="3"/>
      <c r="AI602" s="17" t="s">
        <v>315</v>
      </c>
      <c r="AS602" s="28">
        <f>SUM(AJ603:AJ605)</f>
        <v>0</v>
      </c>
      <c r="AT602" s="28">
        <f>SUM(AK603:AK605)</f>
        <v>0</v>
      </c>
      <c r="AU602" s="28">
        <f>SUM(AL603:AL605)</f>
        <v>0</v>
      </c>
    </row>
    <row r="603" spans="1:64" ht="12.75">
      <c r="A603" s="32" t="s">
        <v>283</v>
      </c>
      <c r="B603" s="10" t="s">
        <v>315</v>
      </c>
      <c r="C603" s="10" t="s">
        <v>446</v>
      </c>
      <c r="D603" s="113" t="s">
        <v>741</v>
      </c>
      <c r="E603" s="128"/>
      <c r="F603" s="10" t="s">
        <v>802</v>
      </c>
      <c r="G603" s="23">
        <v>83.5</v>
      </c>
      <c r="H603" s="164"/>
      <c r="I603" s="23">
        <f>G603*AO603</f>
        <v>0</v>
      </c>
      <c r="J603" s="23">
        <f>G603*AP603</f>
        <v>0</v>
      </c>
      <c r="K603" s="23">
        <f>G603*H603</f>
        <v>0</v>
      </c>
      <c r="L603" s="23">
        <v>0.01066</v>
      </c>
      <c r="M603" s="23">
        <f>G603*L603</f>
        <v>0.89011</v>
      </c>
      <c r="N603" s="79" t="s">
        <v>832</v>
      </c>
      <c r="O603" s="3"/>
      <c r="Z603" s="23">
        <f>IF(AQ603="5",BJ603,0)</f>
        <v>0</v>
      </c>
      <c r="AB603" s="23">
        <f>IF(AQ603="1",BH603,0)</f>
        <v>0</v>
      </c>
      <c r="AC603" s="23">
        <f>IF(AQ603="1",BI603,0)</f>
        <v>0</v>
      </c>
      <c r="AD603" s="23">
        <f>IF(AQ603="7",BH603,0)</f>
        <v>0</v>
      </c>
      <c r="AE603" s="23">
        <f>IF(AQ603="7",BI603,0)</f>
        <v>0</v>
      </c>
      <c r="AF603" s="23">
        <f>IF(AQ603="2",BH603,0)</f>
        <v>0</v>
      </c>
      <c r="AG603" s="23">
        <f>IF(AQ603="2",BI603,0)</f>
        <v>0</v>
      </c>
      <c r="AH603" s="23">
        <f>IF(AQ603="0",BJ603,0)</f>
        <v>0</v>
      </c>
      <c r="AI603" s="17" t="s">
        <v>315</v>
      </c>
      <c r="AJ603" s="13">
        <f>IF(AN603=0,K603,0)</f>
        <v>0</v>
      </c>
      <c r="AK603" s="13">
        <f>IF(AN603=15,K603,0)</f>
        <v>0</v>
      </c>
      <c r="AL603" s="13">
        <f>IF(AN603=21,K603,0)</f>
        <v>0</v>
      </c>
      <c r="AN603" s="23">
        <v>21</v>
      </c>
      <c r="AO603" s="23">
        <f>H603*0.0914487694944992</f>
        <v>0</v>
      </c>
      <c r="AP603" s="23">
        <f>H603*(1-0.0914487694944992)</f>
        <v>0</v>
      </c>
      <c r="AQ603" s="24" t="s">
        <v>7</v>
      </c>
      <c r="AV603" s="23">
        <f>AW603+AX603</f>
        <v>0</v>
      </c>
      <c r="AW603" s="23">
        <f>G603*AO603</f>
        <v>0</v>
      </c>
      <c r="AX603" s="23">
        <f>G603*AP603</f>
        <v>0</v>
      </c>
      <c r="AY603" s="26" t="s">
        <v>870</v>
      </c>
      <c r="AZ603" s="26" t="s">
        <v>898</v>
      </c>
      <c r="BA603" s="17" t="s">
        <v>904</v>
      </c>
      <c r="BC603" s="23">
        <f>AW603+AX603</f>
        <v>0</v>
      </c>
      <c r="BD603" s="23">
        <f>H603/(100-BE603)*100</f>
        <v>0</v>
      </c>
      <c r="BE603" s="23">
        <v>0</v>
      </c>
      <c r="BF603" s="23">
        <f>M603</f>
        <v>0.89011</v>
      </c>
      <c r="BH603" s="13">
        <f>G603*AO603</f>
        <v>0</v>
      </c>
      <c r="BI603" s="13">
        <f>G603*AP603</f>
        <v>0</v>
      </c>
      <c r="BJ603" s="13">
        <f>G603*H603</f>
        <v>0</v>
      </c>
      <c r="BK603" s="13" t="s">
        <v>909</v>
      </c>
      <c r="BL603" s="23">
        <v>81</v>
      </c>
    </row>
    <row r="604" spans="1:15" ht="12.75">
      <c r="A604" s="3"/>
      <c r="B604" s="80"/>
      <c r="C604" s="80"/>
      <c r="D604" s="81" t="s">
        <v>742</v>
      </c>
      <c r="E604" s="81"/>
      <c r="F604" s="80"/>
      <c r="G604" s="82">
        <v>83.5</v>
      </c>
      <c r="H604" s="80"/>
      <c r="I604" s="80"/>
      <c r="J604" s="80"/>
      <c r="K604" s="80"/>
      <c r="L604" s="80"/>
      <c r="M604" s="80"/>
      <c r="N604" s="20"/>
      <c r="O604" s="3"/>
    </row>
    <row r="605" spans="1:64" ht="12.75">
      <c r="A605" s="32" t="s">
        <v>284</v>
      </c>
      <c r="B605" s="10" t="s">
        <v>315</v>
      </c>
      <c r="C605" s="10" t="s">
        <v>447</v>
      </c>
      <c r="D605" s="113" t="s">
        <v>743</v>
      </c>
      <c r="E605" s="130"/>
      <c r="F605" s="10" t="s">
        <v>804</v>
      </c>
      <c r="G605" s="23">
        <v>33.5</v>
      </c>
      <c r="H605" s="164"/>
      <c r="I605" s="23">
        <f>G605*AO605</f>
        <v>0</v>
      </c>
      <c r="J605" s="23">
        <f>G605*AP605</f>
        <v>0</v>
      </c>
      <c r="K605" s="23">
        <f>G605*H605</f>
        <v>0</v>
      </c>
      <c r="L605" s="23">
        <v>0.76</v>
      </c>
      <c r="M605" s="23">
        <f>G605*L605</f>
        <v>25.46</v>
      </c>
      <c r="N605" s="79" t="s">
        <v>832</v>
      </c>
      <c r="O605" s="3"/>
      <c r="Z605" s="23">
        <f>IF(AQ605="5",BJ605,0)</f>
        <v>0</v>
      </c>
      <c r="AB605" s="23">
        <f>IF(AQ605="1",BH605,0)</f>
        <v>0</v>
      </c>
      <c r="AC605" s="23">
        <f>IF(AQ605="1",BI605,0)</f>
        <v>0</v>
      </c>
      <c r="AD605" s="23">
        <f>IF(AQ605="7",BH605,0)</f>
        <v>0</v>
      </c>
      <c r="AE605" s="23">
        <f>IF(AQ605="7",BI605,0)</f>
        <v>0</v>
      </c>
      <c r="AF605" s="23">
        <f>IF(AQ605="2",BH605,0)</f>
        <v>0</v>
      </c>
      <c r="AG605" s="23">
        <f>IF(AQ605="2",BI605,0)</f>
        <v>0</v>
      </c>
      <c r="AH605" s="23">
        <f>IF(AQ605="0",BJ605,0)</f>
        <v>0</v>
      </c>
      <c r="AI605" s="17" t="s">
        <v>315</v>
      </c>
      <c r="AJ605" s="14">
        <f>IF(AN605=0,K605,0)</f>
        <v>0</v>
      </c>
      <c r="AK605" s="14">
        <f>IF(AN605=15,K605,0)</f>
        <v>0</v>
      </c>
      <c r="AL605" s="14">
        <f>IF(AN605=21,K605,0)</f>
        <v>0</v>
      </c>
      <c r="AN605" s="23">
        <v>21</v>
      </c>
      <c r="AO605" s="23">
        <f>H605*1</f>
        <v>0</v>
      </c>
      <c r="AP605" s="23">
        <f>H605*(1-1)</f>
        <v>0</v>
      </c>
      <c r="AQ605" s="25" t="s">
        <v>7</v>
      </c>
      <c r="AV605" s="23">
        <f>AW605+AX605</f>
        <v>0</v>
      </c>
      <c r="AW605" s="23">
        <f>G605*AO605</f>
        <v>0</v>
      </c>
      <c r="AX605" s="23">
        <f>G605*AP605</f>
        <v>0</v>
      </c>
      <c r="AY605" s="26" t="s">
        <v>870</v>
      </c>
      <c r="AZ605" s="26" t="s">
        <v>898</v>
      </c>
      <c r="BA605" s="17" t="s">
        <v>904</v>
      </c>
      <c r="BC605" s="23">
        <f>AW605+AX605</f>
        <v>0</v>
      </c>
      <c r="BD605" s="23">
        <f>H605/(100-BE605)*100</f>
        <v>0</v>
      </c>
      <c r="BE605" s="23">
        <v>0</v>
      </c>
      <c r="BF605" s="23">
        <f>M605</f>
        <v>25.46</v>
      </c>
      <c r="BH605" s="14">
        <f>G605*AO605</f>
        <v>0</v>
      </c>
      <c r="BI605" s="14">
        <f>G605*AP605</f>
        <v>0</v>
      </c>
      <c r="BJ605" s="14">
        <f>G605*H605</f>
        <v>0</v>
      </c>
      <c r="BK605" s="14" t="s">
        <v>910</v>
      </c>
      <c r="BL605" s="23">
        <v>81</v>
      </c>
    </row>
    <row r="606" spans="1:47" ht="12.75">
      <c r="A606" s="73"/>
      <c r="B606" s="74" t="s">
        <v>315</v>
      </c>
      <c r="C606" s="74" t="s">
        <v>93</v>
      </c>
      <c r="D606" s="126" t="s">
        <v>569</v>
      </c>
      <c r="E606" s="127"/>
      <c r="F606" s="75" t="s">
        <v>6</v>
      </c>
      <c r="G606" s="75" t="s">
        <v>6</v>
      </c>
      <c r="H606" s="75"/>
      <c r="I606" s="76">
        <f>SUM(I607:I615)</f>
        <v>0</v>
      </c>
      <c r="J606" s="76">
        <f>SUM(J607:J615)</f>
        <v>0</v>
      </c>
      <c r="K606" s="76">
        <f>SUM(K607:K615)</f>
        <v>0</v>
      </c>
      <c r="L606" s="77"/>
      <c r="M606" s="76">
        <f>SUM(M607:M615)</f>
        <v>0.05072</v>
      </c>
      <c r="N606" s="78"/>
      <c r="O606" s="3"/>
      <c r="AI606" s="17" t="s">
        <v>315</v>
      </c>
      <c r="AS606" s="28">
        <f>SUM(AJ607:AJ615)</f>
        <v>0</v>
      </c>
      <c r="AT606" s="28">
        <f>SUM(AK607:AK615)</f>
        <v>0</v>
      </c>
      <c r="AU606" s="28">
        <f>SUM(AL607:AL615)</f>
        <v>0</v>
      </c>
    </row>
    <row r="607" spans="1:64" ht="12.75">
      <c r="A607" s="32" t="s">
        <v>285</v>
      </c>
      <c r="B607" s="10" t="s">
        <v>315</v>
      </c>
      <c r="C607" s="10" t="s">
        <v>375</v>
      </c>
      <c r="D607" s="113" t="s">
        <v>570</v>
      </c>
      <c r="E607" s="128"/>
      <c r="F607" s="10" t="s">
        <v>802</v>
      </c>
      <c r="G607" s="23">
        <v>8</v>
      </c>
      <c r="H607" s="164"/>
      <c r="I607" s="23">
        <f>G607*AO607</f>
        <v>0</v>
      </c>
      <c r="J607" s="23">
        <f>G607*AP607</f>
        <v>0</v>
      </c>
      <c r="K607" s="23">
        <f>G607*H607</f>
        <v>0</v>
      </c>
      <c r="L607" s="23">
        <v>1E-05</v>
      </c>
      <c r="M607" s="23">
        <f>G607*L607</f>
        <v>8E-05</v>
      </c>
      <c r="N607" s="79" t="s">
        <v>832</v>
      </c>
      <c r="O607" s="3"/>
      <c r="Z607" s="23">
        <f>IF(AQ607="5",BJ607,0)</f>
        <v>0</v>
      </c>
      <c r="AB607" s="23">
        <f>IF(AQ607="1",BH607,0)</f>
        <v>0</v>
      </c>
      <c r="AC607" s="23">
        <f>IF(AQ607="1",BI607,0)</f>
        <v>0</v>
      </c>
      <c r="AD607" s="23">
        <f>IF(AQ607="7",BH607,0)</f>
        <v>0</v>
      </c>
      <c r="AE607" s="23">
        <f>IF(AQ607="7",BI607,0)</f>
        <v>0</v>
      </c>
      <c r="AF607" s="23">
        <f>IF(AQ607="2",BH607,0)</f>
        <v>0</v>
      </c>
      <c r="AG607" s="23">
        <f>IF(AQ607="2",BI607,0)</f>
        <v>0</v>
      </c>
      <c r="AH607" s="23">
        <f>IF(AQ607="0",BJ607,0)</f>
        <v>0</v>
      </c>
      <c r="AI607" s="17" t="s">
        <v>315</v>
      </c>
      <c r="AJ607" s="13">
        <f>IF(AN607=0,K607,0)</f>
        <v>0</v>
      </c>
      <c r="AK607" s="13">
        <f>IF(AN607=15,K607,0)</f>
        <v>0</v>
      </c>
      <c r="AL607" s="13">
        <f>IF(AN607=21,K607,0)</f>
        <v>0</v>
      </c>
      <c r="AN607" s="23">
        <v>21</v>
      </c>
      <c r="AO607" s="23">
        <f>H607*0.0046448087431694</f>
        <v>0</v>
      </c>
      <c r="AP607" s="23">
        <f>H607*(1-0.0046448087431694)</f>
        <v>0</v>
      </c>
      <c r="AQ607" s="24" t="s">
        <v>7</v>
      </c>
      <c r="AV607" s="23">
        <f>AW607+AX607</f>
        <v>0</v>
      </c>
      <c r="AW607" s="23">
        <f>G607*AO607</f>
        <v>0</v>
      </c>
      <c r="AX607" s="23">
        <f>G607*AP607</f>
        <v>0</v>
      </c>
      <c r="AY607" s="26" t="s">
        <v>858</v>
      </c>
      <c r="AZ607" s="26" t="s">
        <v>898</v>
      </c>
      <c r="BA607" s="17" t="s">
        <v>904</v>
      </c>
      <c r="BC607" s="23">
        <f>AW607+AX607</f>
        <v>0</v>
      </c>
      <c r="BD607" s="23">
        <f>H607/(100-BE607)*100</f>
        <v>0</v>
      </c>
      <c r="BE607" s="23">
        <v>0</v>
      </c>
      <c r="BF607" s="23">
        <f>M607</f>
        <v>8E-05</v>
      </c>
      <c r="BH607" s="13">
        <f>G607*AO607</f>
        <v>0</v>
      </c>
      <c r="BI607" s="13">
        <f>G607*AP607</f>
        <v>0</v>
      </c>
      <c r="BJ607" s="13">
        <f>G607*H607</f>
        <v>0</v>
      </c>
      <c r="BK607" s="13" t="s">
        <v>909</v>
      </c>
      <c r="BL607" s="23">
        <v>87</v>
      </c>
    </row>
    <row r="608" spans="1:15" ht="12.75">
      <c r="A608" s="3"/>
      <c r="B608" s="80"/>
      <c r="C608" s="80"/>
      <c r="D608" s="81" t="s">
        <v>744</v>
      </c>
      <c r="E608" s="81"/>
      <c r="F608" s="80"/>
      <c r="G608" s="82">
        <v>8</v>
      </c>
      <c r="H608" s="80"/>
      <c r="I608" s="80"/>
      <c r="J608" s="80"/>
      <c r="K608" s="80"/>
      <c r="L608" s="80"/>
      <c r="M608" s="80"/>
      <c r="N608" s="20"/>
      <c r="O608" s="3"/>
    </row>
    <row r="609" spans="1:64" ht="12.75">
      <c r="A609" s="32" t="s">
        <v>286</v>
      </c>
      <c r="B609" s="10" t="s">
        <v>315</v>
      </c>
      <c r="C609" s="10" t="s">
        <v>376</v>
      </c>
      <c r="D609" s="113" t="s">
        <v>572</v>
      </c>
      <c r="E609" s="128"/>
      <c r="F609" s="10" t="s">
        <v>804</v>
      </c>
      <c r="G609" s="23">
        <v>8</v>
      </c>
      <c r="H609" s="164"/>
      <c r="I609" s="23">
        <f>G609*AO609</f>
        <v>0</v>
      </c>
      <c r="J609" s="23">
        <f>G609*AP609</f>
        <v>0</v>
      </c>
      <c r="K609" s="23">
        <f>G609*H609</f>
        <v>0</v>
      </c>
      <c r="L609" s="23">
        <v>2E-05</v>
      </c>
      <c r="M609" s="23">
        <f>G609*L609</f>
        <v>0.00016</v>
      </c>
      <c r="N609" s="79" t="s">
        <v>832</v>
      </c>
      <c r="O609" s="3"/>
      <c r="Z609" s="23">
        <f>IF(AQ609="5",BJ609,0)</f>
        <v>0</v>
      </c>
      <c r="AB609" s="23">
        <f>IF(AQ609="1",BH609,0)</f>
        <v>0</v>
      </c>
      <c r="AC609" s="23">
        <f>IF(AQ609="1",BI609,0)</f>
        <v>0</v>
      </c>
      <c r="AD609" s="23">
        <f>IF(AQ609="7",BH609,0)</f>
        <v>0</v>
      </c>
      <c r="AE609" s="23">
        <f>IF(AQ609="7",BI609,0)</f>
        <v>0</v>
      </c>
      <c r="AF609" s="23">
        <f>IF(AQ609="2",BH609,0)</f>
        <v>0</v>
      </c>
      <c r="AG609" s="23">
        <f>IF(AQ609="2",BI609,0)</f>
        <v>0</v>
      </c>
      <c r="AH609" s="23">
        <f>IF(AQ609="0",BJ609,0)</f>
        <v>0</v>
      </c>
      <c r="AI609" s="17" t="s">
        <v>315</v>
      </c>
      <c r="AJ609" s="13">
        <f>IF(AN609=0,K609,0)</f>
        <v>0</v>
      </c>
      <c r="AK609" s="13">
        <f>IF(AN609=15,K609,0)</f>
        <v>0</v>
      </c>
      <c r="AL609" s="13">
        <f>IF(AN609=21,K609,0)</f>
        <v>0</v>
      </c>
      <c r="AN609" s="23">
        <v>21</v>
      </c>
      <c r="AO609" s="23">
        <f>H609*0.00557894736842105</f>
        <v>0</v>
      </c>
      <c r="AP609" s="23">
        <f>H609*(1-0.00557894736842105)</f>
        <v>0</v>
      </c>
      <c r="AQ609" s="24" t="s">
        <v>7</v>
      </c>
      <c r="AV609" s="23">
        <f>AW609+AX609</f>
        <v>0</v>
      </c>
      <c r="AW609" s="23">
        <f>G609*AO609</f>
        <v>0</v>
      </c>
      <c r="AX609" s="23">
        <f>G609*AP609</f>
        <v>0</v>
      </c>
      <c r="AY609" s="26" t="s">
        <v>858</v>
      </c>
      <c r="AZ609" s="26" t="s">
        <v>898</v>
      </c>
      <c r="BA609" s="17" t="s">
        <v>904</v>
      </c>
      <c r="BC609" s="23">
        <f>AW609+AX609</f>
        <v>0</v>
      </c>
      <c r="BD609" s="23">
        <f>H609/(100-BE609)*100</f>
        <v>0</v>
      </c>
      <c r="BE609" s="23">
        <v>0</v>
      </c>
      <c r="BF609" s="23">
        <f>M609</f>
        <v>0.00016</v>
      </c>
      <c r="BH609" s="13">
        <f>G609*AO609</f>
        <v>0</v>
      </c>
      <c r="BI609" s="13">
        <f>G609*AP609</f>
        <v>0</v>
      </c>
      <c r="BJ609" s="13">
        <f>G609*H609</f>
        <v>0</v>
      </c>
      <c r="BK609" s="13" t="s">
        <v>909</v>
      </c>
      <c r="BL609" s="23">
        <v>87</v>
      </c>
    </row>
    <row r="610" spans="1:15" ht="12.75">
      <c r="A610" s="3"/>
      <c r="B610" s="80"/>
      <c r="C610" s="80"/>
      <c r="D610" s="81" t="s">
        <v>744</v>
      </c>
      <c r="E610" s="81"/>
      <c r="F610" s="80"/>
      <c r="G610" s="82">
        <v>8</v>
      </c>
      <c r="H610" s="80"/>
      <c r="I610" s="80"/>
      <c r="J610" s="80"/>
      <c r="K610" s="80"/>
      <c r="L610" s="80"/>
      <c r="M610" s="80"/>
      <c r="N610" s="20"/>
      <c r="O610" s="3"/>
    </row>
    <row r="611" spans="1:64" ht="12.75">
      <c r="A611" s="32" t="s">
        <v>287</v>
      </c>
      <c r="B611" s="10" t="s">
        <v>315</v>
      </c>
      <c r="C611" s="10" t="s">
        <v>377</v>
      </c>
      <c r="D611" s="113" t="s">
        <v>574</v>
      </c>
      <c r="E611" s="130"/>
      <c r="F611" s="10" t="s">
        <v>804</v>
      </c>
      <c r="G611" s="23">
        <v>2</v>
      </c>
      <c r="H611" s="164"/>
      <c r="I611" s="23">
        <f>G611*AO611</f>
        <v>0</v>
      </c>
      <c r="J611" s="23">
        <f>G611*AP611</f>
        <v>0</v>
      </c>
      <c r="K611" s="23">
        <f>G611*H611</f>
        <v>0</v>
      </c>
      <c r="L611" s="23">
        <v>0.01512</v>
      </c>
      <c r="M611" s="23">
        <f>G611*L611</f>
        <v>0.03024</v>
      </c>
      <c r="N611" s="79" t="s">
        <v>832</v>
      </c>
      <c r="O611" s="3"/>
      <c r="Z611" s="23">
        <f>IF(AQ611="5",BJ611,0)</f>
        <v>0</v>
      </c>
      <c r="AB611" s="23">
        <f>IF(AQ611="1",BH611,0)</f>
        <v>0</v>
      </c>
      <c r="AC611" s="23">
        <f>IF(AQ611="1",BI611,0)</f>
        <v>0</v>
      </c>
      <c r="AD611" s="23">
        <f>IF(AQ611="7",BH611,0)</f>
        <v>0</v>
      </c>
      <c r="AE611" s="23">
        <f>IF(AQ611="7",BI611,0)</f>
        <v>0</v>
      </c>
      <c r="AF611" s="23">
        <f>IF(AQ611="2",BH611,0)</f>
        <v>0</v>
      </c>
      <c r="AG611" s="23">
        <f>IF(AQ611="2",BI611,0)</f>
        <v>0</v>
      </c>
      <c r="AH611" s="23">
        <f>IF(AQ611="0",BJ611,0)</f>
        <v>0</v>
      </c>
      <c r="AI611" s="17" t="s">
        <v>315</v>
      </c>
      <c r="AJ611" s="14">
        <f>IF(AN611=0,K611,0)</f>
        <v>0</v>
      </c>
      <c r="AK611" s="14">
        <f>IF(AN611=15,K611,0)</f>
        <v>0</v>
      </c>
      <c r="AL611" s="14">
        <f>IF(AN611=21,K611,0)</f>
        <v>0</v>
      </c>
      <c r="AN611" s="23">
        <v>21</v>
      </c>
      <c r="AO611" s="23">
        <f>H611*1</f>
        <v>0</v>
      </c>
      <c r="AP611" s="23">
        <f>H611*(1-1)</f>
        <v>0</v>
      </c>
      <c r="AQ611" s="25" t="s">
        <v>7</v>
      </c>
      <c r="AV611" s="23">
        <f>AW611+AX611</f>
        <v>0</v>
      </c>
      <c r="AW611" s="23">
        <f>G611*AO611</f>
        <v>0</v>
      </c>
      <c r="AX611" s="23">
        <f>G611*AP611</f>
        <v>0</v>
      </c>
      <c r="AY611" s="26" t="s">
        <v>858</v>
      </c>
      <c r="AZ611" s="26" t="s">
        <v>898</v>
      </c>
      <c r="BA611" s="17" t="s">
        <v>904</v>
      </c>
      <c r="BC611" s="23">
        <f>AW611+AX611</f>
        <v>0</v>
      </c>
      <c r="BD611" s="23">
        <f>H611/(100-BE611)*100</f>
        <v>0</v>
      </c>
      <c r="BE611" s="23">
        <v>0</v>
      </c>
      <c r="BF611" s="23">
        <f>M611</f>
        <v>0.03024</v>
      </c>
      <c r="BH611" s="14">
        <f>G611*AO611</f>
        <v>0</v>
      </c>
      <c r="BI611" s="14">
        <f>G611*AP611</f>
        <v>0</v>
      </c>
      <c r="BJ611" s="14">
        <f>G611*H611</f>
        <v>0</v>
      </c>
      <c r="BK611" s="14" t="s">
        <v>910</v>
      </c>
      <c r="BL611" s="23">
        <v>87</v>
      </c>
    </row>
    <row r="612" spans="1:15" ht="12.75">
      <c r="A612" s="3"/>
      <c r="B612" s="80"/>
      <c r="C612" s="80"/>
      <c r="D612" s="81" t="s">
        <v>745</v>
      </c>
      <c r="E612" s="81"/>
      <c r="F612" s="80"/>
      <c r="G612" s="82">
        <v>2</v>
      </c>
      <c r="H612" s="80"/>
      <c r="I612" s="80"/>
      <c r="J612" s="80"/>
      <c r="K612" s="80"/>
      <c r="L612" s="80"/>
      <c r="M612" s="80"/>
      <c r="N612" s="20"/>
      <c r="O612" s="3"/>
    </row>
    <row r="613" spans="1:64" ht="12.75">
      <c r="A613" s="32" t="s">
        <v>288</v>
      </c>
      <c r="B613" s="10" t="s">
        <v>315</v>
      </c>
      <c r="C613" s="10" t="s">
        <v>378</v>
      </c>
      <c r="D613" s="113" t="s">
        <v>575</v>
      </c>
      <c r="E613" s="130"/>
      <c r="F613" s="10" t="s">
        <v>804</v>
      </c>
      <c r="G613" s="23">
        <v>2</v>
      </c>
      <c r="H613" s="164"/>
      <c r="I613" s="23">
        <f>G613*AO613</f>
        <v>0</v>
      </c>
      <c r="J613" s="23">
        <f>G613*AP613</f>
        <v>0</v>
      </c>
      <c r="K613" s="23">
        <f>G613*H613</f>
        <v>0</v>
      </c>
      <c r="L613" s="23">
        <v>0.00504</v>
      </c>
      <c r="M613" s="23">
        <f>G613*L613</f>
        <v>0.01008</v>
      </c>
      <c r="N613" s="79" t="s">
        <v>832</v>
      </c>
      <c r="O613" s="3"/>
      <c r="Z613" s="23">
        <f>IF(AQ613="5",BJ613,0)</f>
        <v>0</v>
      </c>
      <c r="AB613" s="23">
        <f>IF(AQ613="1",BH613,0)</f>
        <v>0</v>
      </c>
      <c r="AC613" s="23">
        <f>IF(AQ613="1",BI613,0)</f>
        <v>0</v>
      </c>
      <c r="AD613" s="23">
        <f>IF(AQ613="7",BH613,0)</f>
        <v>0</v>
      </c>
      <c r="AE613" s="23">
        <f>IF(AQ613="7",BI613,0)</f>
        <v>0</v>
      </c>
      <c r="AF613" s="23">
        <f>IF(AQ613="2",BH613,0)</f>
        <v>0</v>
      </c>
      <c r="AG613" s="23">
        <f>IF(AQ613="2",BI613,0)</f>
        <v>0</v>
      </c>
      <c r="AH613" s="23">
        <f>IF(AQ613="0",BJ613,0)</f>
        <v>0</v>
      </c>
      <c r="AI613" s="17" t="s">
        <v>315</v>
      </c>
      <c r="AJ613" s="14">
        <f>IF(AN613=0,K613,0)</f>
        <v>0</v>
      </c>
      <c r="AK613" s="14">
        <f>IF(AN613=15,K613,0)</f>
        <v>0</v>
      </c>
      <c r="AL613" s="14">
        <f>IF(AN613=21,K613,0)</f>
        <v>0</v>
      </c>
      <c r="AN613" s="23">
        <v>21</v>
      </c>
      <c r="AO613" s="23">
        <f>H613*1</f>
        <v>0</v>
      </c>
      <c r="AP613" s="23">
        <f>H613*(1-1)</f>
        <v>0</v>
      </c>
      <c r="AQ613" s="25" t="s">
        <v>7</v>
      </c>
      <c r="AV613" s="23">
        <f>AW613+AX613</f>
        <v>0</v>
      </c>
      <c r="AW613" s="23">
        <f>G613*AO613</f>
        <v>0</v>
      </c>
      <c r="AX613" s="23">
        <f>G613*AP613</f>
        <v>0</v>
      </c>
      <c r="AY613" s="26" t="s">
        <v>858</v>
      </c>
      <c r="AZ613" s="26" t="s">
        <v>898</v>
      </c>
      <c r="BA613" s="17" t="s">
        <v>904</v>
      </c>
      <c r="BC613" s="23">
        <f>AW613+AX613</f>
        <v>0</v>
      </c>
      <c r="BD613" s="23">
        <f>H613/(100-BE613)*100</f>
        <v>0</v>
      </c>
      <c r="BE613" s="23">
        <v>0</v>
      </c>
      <c r="BF613" s="23">
        <f>M613</f>
        <v>0.01008</v>
      </c>
      <c r="BH613" s="14">
        <f>G613*AO613</f>
        <v>0</v>
      </c>
      <c r="BI613" s="14">
        <f>G613*AP613</f>
        <v>0</v>
      </c>
      <c r="BJ613" s="14">
        <f>G613*H613</f>
        <v>0</v>
      </c>
      <c r="BK613" s="14" t="s">
        <v>910</v>
      </c>
      <c r="BL613" s="23">
        <v>87</v>
      </c>
    </row>
    <row r="614" spans="1:15" ht="12.75">
      <c r="A614" s="3"/>
      <c r="B614" s="80"/>
      <c r="C614" s="80"/>
      <c r="D614" s="81" t="s">
        <v>745</v>
      </c>
      <c r="E614" s="81"/>
      <c r="F614" s="80"/>
      <c r="G614" s="82">
        <v>2</v>
      </c>
      <c r="H614" s="80"/>
      <c r="I614" s="80"/>
      <c r="J614" s="80"/>
      <c r="K614" s="80"/>
      <c r="L614" s="80"/>
      <c r="M614" s="80"/>
      <c r="N614" s="20"/>
      <c r="O614" s="3"/>
    </row>
    <row r="615" spans="1:64" ht="12.75">
      <c r="A615" s="32" t="s">
        <v>289</v>
      </c>
      <c r="B615" s="10" t="s">
        <v>315</v>
      </c>
      <c r="C615" s="10" t="s">
        <v>379</v>
      </c>
      <c r="D615" s="113" t="s">
        <v>576</v>
      </c>
      <c r="E615" s="130"/>
      <c r="F615" s="10" t="s">
        <v>804</v>
      </c>
      <c r="G615" s="23">
        <v>8</v>
      </c>
      <c r="H615" s="164"/>
      <c r="I615" s="23">
        <f>G615*AO615</f>
        <v>0</v>
      </c>
      <c r="J615" s="23">
        <f>G615*AP615</f>
        <v>0</v>
      </c>
      <c r="K615" s="23">
        <f>G615*H615</f>
        <v>0</v>
      </c>
      <c r="L615" s="23">
        <v>0.00127</v>
      </c>
      <c r="M615" s="23">
        <f>G615*L615</f>
        <v>0.01016</v>
      </c>
      <c r="N615" s="79" t="s">
        <v>832</v>
      </c>
      <c r="O615" s="3"/>
      <c r="Z615" s="23">
        <f>IF(AQ615="5",BJ615,0)</f>
        <v>0</v>
      </c>
      <c r="AB615" s="23">
        <f>IF(AQ615="1",BH615,0)</f>
        <v>0</v>
      </c>
      <c r="AC615" s="23">
        <f>IF(AQ615="1",BI615,0)</f>
        <v>0</v>
      </c>
      <c r="AD615" s="23">
        <f>IF(AQ615="7",BH615,0)</f>
        <v>0</v>
      </c>
      <c r="AE615" s="23">
        <f>IF(AQ615="7",BI615,0)</f>
        <v>0</v>
      </c>
      <c r="AF615" s="23">
        <f>IF(AQ615="2",BH615,0)</f>
        <v>0</v>
      </c>
      <c r="AG615" s="23">
        <f>IF(AQ615="2",BI615,0)</f>
        <v>0</v>
      </c>
      <c r="AH615" s="23">
        <f>IF(AQ615="0",BJ615,0)</f>
        <v>0</v>
      </c>
      <c r="AI615" s="17" t="s">
        <v>315</v>
      </c>
      <c r="AJ615" s="14">
        <f>IF(AN615=0,K615,0)</f>
        <v>0</v>
      </c>
      <c r="AK615" s="14">
        <f>IF(AN615=15,K615,0)</f>
        <v>0</v>
      </c>
      <c r="AL615" s="14">
        <f>IF(AN615=21,K615,0)</f>
        <v>0</v>
      </c>
      <c r="AN615" s="23">
        <v>21</v>
      </c>
      <c r="AO615" s="23">
        <f>H615*1</f>
        <v>0</v>
      </c>
      <c r="AP615" s="23">
        <f>H615*(1-1)</f>
        <v>0</v>
      </c>
      <c r="AQ615" s="25" t="s">
        <v>7</v>
      </c>
      <c r="AV615" s="23">
        <f>AW615+AX615</f>
        <v>0</v>
      </c>
      <c r="AW615" s="23">
        <f>G615*AO615</f>
        <v>0</v>
      </c>
      <c r="AX615" s="23">
        <f>G615*AP615</f>
        <v>0</v>
      </c>
      <c r="AY615" s="26" t="s">
        <v>858</v>
      </c>
      <c r="AZ615" s="26" t="s">
        <v>898</v>
      </c>
      <c r="BA615" s="17" t="s">
        <v>904</v>
      </c>
      <c r="BC615" s="23">
        <f>AW615+AX615</f>
        <v>0</v>
      </c>
      <c r="BD615" s="23">
        <f>H615/(100-BE615)*100</f>
        <v>0</v>
      </c>
      <c r="BE615" s="23">
        <v>0</v>
      </c>
      <c r="BF615" s="23">
        <f>M615</f>
        <v>0.01016</v>
      </c>
      <c r="BH615" s="14">
        <f>G615*AO615</f>
        <v>0</v>
      </c>
      <c r="BI615" s="14">
        <f>G615*AP615</f>
        <v>0</v>
      </c>
      <c r="BJ615" s="14">
        <f>G615*H615</f>
        <v>0</v>
      </c>
      <c r="BK615" s="14" t="s">
        <v>910</v>
      </c>
      <c r="BL615" s="23">
        <v>87</v>
      </c>
    </row>
    <row r="616" spans="1:15" ht="12.75">
      <c r="A616" s="3"/>
      <c r="B616" s="80"/>
      <c r="C616" s="80"/>
      <c r="D616" s="81" t="s">
        <v>746</v>
      </c>
      <c r="E616" s="81"/>
      <c r="F616" s="80"/>
      <c r="G616" s="82">
        <v>8</v>
      </c>
      <c r="H616" s="80"/>
      <c r="I616" s="80"/>
      <c r="J616" s="80"/>
      <c r="K616" s="80"/>
      <c r="L616" s="80"/>
      <c r="M616" s="80"/>
      <c r="N616" s="20"/>
      <c r="O616" s="3"/>
    </row>
    <row r="617" spans="1:47" ht="12.75">
      <c r="A617" s="73"/>
      <c r="B617" s="74" t="s">
        <v>315</v>
      </c>
      <c r="C617" s="74" t="s">
        <v>95</v>
      </c>
      <c r="D617" s="126" t="s">
        <v>577</v>
      </c>
      <c r="E617" s="127"/>
      <c r="F617" s="75" t="s">
        <v>6</v>
      </c>
      <c r="G617" s="75" t="s">
        <v>6</v>
      </c>
      <c r="H617" s="75"/>
      <c r="I617" s="76">
        <f>SUM(I618:I632)</f>
        <v>0</v>
      </c>
      <c r="J617" s="76">
        <f>SUM(J618:J632)</f>
        <v>0</v>
      </c>
      <c r="K617" s="76">
        <f>SUM(K618:K632)</f>
        <v>0</v>
      </c>
      <c r="L617" s="77"/>
      <c r="M617" s="76">
        <f>SUM(M618:M632)</f>
        <v>7.359019999999999</v>
      </c>
      <c r="N617" s="78"/>
      <c r="O617" s="3"/>
      <c r="AI617" s="17" t="s">
        <v>315</v>
      </c>
      <c r="AS617" s="28">
        <f>SUM(AJ618:AJ632)</f>
        <v>0</v>
      </c>
      <c r="AT617" s="28">
        <f>SUM(AK618:AK632)</f>
        <v>0</v>
      </c>
      <c r="AU617" s="28">
        <f>SUM(AL618:AL632)</f>
        <v>0</v>
      </c>
    </row>
    <row r="618" spans="1:64" ht="12.75">
      <c r="A618" s="32" t="s">
        <v>290</v>
      </c>
      <c r="B618" s="10" t="s">
        <v>315</v>
      </c>
      <c r="C618" s="10" t="s">
        <v>448</v>
      </c>
      <c r="D618" s="113" t="s">
        <v>747</v>
      </c>
      <c r="E618" s="128"/>
      <c r="F618" s="10" t="s">
        <v>811</v>
      </c>
      <c r="G618" s="23">
        <v>4</v>
      </c>
      <c r="H618" s="164"/>
      <c r="I618" s="23">
        <f>G618*AO618</f>
        <v>0</v>
      </c>
      <c r="J618" s="23">
        <f>G618*AP618</f>
        <v>0</v>
      </c>
      <c r="K618" s="23">
        <f>G618*H618</f>
        <v>0</v>
      </c>
      <c r="L618" s="23">
        <v>0.00025</v>
      </c>
      <c r="M618" s="23">
        <f>G618*L618</f>
        <v>0.001</v>
      </c>
      <c r="N618" s="79" t="s">
        <v>832</v>
      </c>
      <c r="O618" s="3"/>
      <c r="Z618" s="23">
        <f>IF(AQ618="5",BJ618,0)</f>
        <v>0</v>
      </c>
      <c r="AB618" s="23">
        <f>IF(AQ618="1",BH618,0)</f>
        <v>0</v>
      </c>
      <c r="AC618" s="23">
        <f>IF(AQ618="1",BI618,0)</f>
        <v>0</v>
      </c>
      <c r="AD618" s="23">
        <f>IF(AQ618="7",BH618,0)</f>
        <v>0</v>
      </c>
      <c r="AE618" s="23">
        <f>IF(AQ618="7",BI618,0)</f>
        <v>0</v>
      </c>
      <c r="AF618" s="23">
        <f>IF(AQ618="2",BH618,0)</f>
        <v>0</v>
      </c>
      <c r="AG618" s="23">
        <f>IF(AQ618="2",BI618,0)</f>
        <v>0</v>
      </c>
      <c r="AH618" s="23">
        <f>IF(AQ618="0",BJ618,0)</f>
        <v>0</v>
      </c>
      <c r="AI618" s="17" t="s">
        <v>315</v>
      </c>
      <c r="AJ618" s="13">
        <f>IF(AN618=0,K618,0)</f>
        <v>0</v>
      </c>
      <c r="AK618" s="13">
        <f>IF(AN618=15,K618,0)</f>
        <v>0</v>
      </c>
      <c r="AL618" s="13">
        <f>IF(AN618=21,K618,0)</f>
        <v>0</v>
      </c>
      <c r="AN618" s="23">
        <v>21</v>
      </c>
      <c r="AO618" s="23">
        <f>H618*0.0921262327416174</f>
        <v>0</v>
      </c>
      <c r="AP618" s="23">
        <f>H618*(1-0.0921262327416174)</f>
        <v>0</v>
      </c>
      <c r="AQ618" s="24" t="s">
        <v>7</v>
      </c>
      <c r="AV618" s="23">
        <f>AW618+AX618</f>
        <v>0</v>
      </c>
      <c r="AW618" s="23">
        <f>G618*AO618</f>
        <v>0</v>
      </c>
      <c r="AX618" s="23">
        <f>G618*AP618</f>
        <v>0</v>
      </c>
      <c r="AY618" s="26" t="s">
        <v>859</v>
      </c>
      <c r="AZ618" s="26" t="s">
        <v>898</v>
      </c>
      <c r="BA618" s="17" t="s">
        <v>904</v>
      </c>
      <c r="BC618" s="23">
        <f>AW618+AX618</f>
        <v>0</v>
      </c>
      <c r="BD618" s="23">
        <f>H618/(100-BE618)*100</f>
        <v>0</v>
      </c>
      <c r="BE618" s="23">
        <v>0</v>
      </c>
      <c r="BF618" s="23">
        <f>M618</f>
        <v>0.001</v>
      </c>
      <c r="BH618" s="13">
        <f>G618*AO618</f>
        <v>0</v>
      </c>
      <c r="BI618" s="13">
        <f>G618*AP618</f>
        <v>0</v>
      </c>
      <c r="BJ618" s="13">
        <f>G618*H618</f>
        <v>0</v>
      </c>
      <c r="BK618" s="13" t="s">
        <v>909</v>
      </c>
      <c r="BL618" s="23">
        <v>89</v>
      </c>
    </row>
    <row r="619" spans="1:15" ht="12.75">
      <c r="A619" s="3"/>
      <c r="B619" s="80"/>
      <c r="C619" s="80"/>
      <c r="D619" s="81" t="s">
        <v>10</v>
      </c>
      <c r="E619" s="81"/>
      <c r="F619" s="80"/>
      <c r="G619" s="82">
        <v>4</v>
      </c>
      <c r="H619" s="80"/>
      <c r="I619" s="80"/>
      <c r="J619" s="80"/>
      <c r="K619" s="80"/>
      <c r="L619" s="80"/>
      <c r="M619" s="80"/>
      <c r="N619" s="20"/>
      <c r="O619" s="3"/>
    </row>
    <row r="620" spans="1:64" ht="12.75">
      <c r="A620" s="32" t="s">
        <v>291</v>
      </c>
      <c r="B620" s="10" t="s">
        <v>315</v>
      </c>
      <c r="C620" s="10" t="s">
        <v>449</v>
      </c>
      <c r="D620" s="113" t="s">
        <v>748</v>
      </c>
      <c r="E620" s="128"/>
      <c r="F620" s="10" t="s">
        <v>804</v>
      </c>
      <c r="G620" s="23">
        <v>1</v>
      </c>
      <c r="H620" s="164"/>
      <c r="I620" s="23">
        <f>G620*AO620</f>
        <v>0</v>
      </c>
      <c r="J620" s="23">
        <f>G620*AP620</f>
        <v>0</v>
      </c>
      <c r="K620" s="23">
        <f>G620*H620</f>
        <v>0</v>
      </c>
      <c r="L620" s="23">
        <v>2.47572</v>
      </c>
      <c r="M620" s="23">
        <f>G620*L620</f>
        <v>2.47572</v>
      </c>
      <c r="N620" s="79" t="s">
        <v>832</v>
      </c>
      <c r="O620" s="3"/>
      <c r="Z620" s="23">
        <f>IF(AQ620="5",BJ620,0)</f>
        <v>0</v>
      </c>
      <c r="AB620" s="23">
        <f>IF(AQ620="1",BH620,0)</f>
        <v>0</v>
      </c>
      <c r="AC620" s="23">
        <f>IF(AQ620="1",BI620,0)</f>
        <v>0</v>
      </c>
      <c r="AD620" s="23">
        <f>IF(AQ620="7",BH620,0)</f>
        <v>0</v>
      </c>
      <c r="AE620" s="23">
        <f>IF(AQ620="7",BI620,0)</f>
        <v>0</v>
      </c>
      <c r="AF620" s="23">
        <f>IF(AQ620="2",BH620,0)</f>
        <v>0</v>
      </c>
      <c r="AG620" s="23">
        <f>IF(AQ620="2",BI620,0)</f>
        <v>0</v>
      </c>
      <c r="AH620" s="23">
        <f>IF(AQ620="0",BJ620,0)</f>
        <v>0</v>
      </c>
      <c r="AI620" s="17" t="s">
        <v>315</v>
      </c>
      <c r="AJ620" s="13">
        <f>IF(AN620=0,K620,0)</f>
        <v>0</v>
      </c>
      <c r="AK620" s="13">
        <f>IF(AN620=15,K620,0)</f>
        <v>0</v>
      </c>
      <c r="AL620" s="13">
        <f>IF(AN620=21,K620,0)</f>
        <v>0</v>
      </c>
      <c r="AN620" s="23">
        <v>21</v>
      </c>
      <c r="AO620" s="23">
        <f>H620*0.243810291382517</f>
        <v>0</v>
      </c>
      <c r="AP620" s="23">
        <f>H620*(1-0.243810291382517)</f>
        <v>0</v>
      </c>
      <c r="AQ620" s="24" t="s">
        <v>7</v>
      </c>
      <c r="AV620" s="23">
        <f>AW620+AX620</f>
        <v>0</v>
      </c>
      <c r="AW620" s="23">
        <f>G620*AO620</f>
        <v>0</v>
      </c>
      <c r="AX620" s="23">
        <f>G620*AP620</f>
        <v>0</v>
      </c>
      <c r="AY620" s="26" t="s">
        <v>859</v>
      </c>
      <c r="AZ620" s="26" t="s">
        <v>898</v>
      </c>
      <c r="BA620" s="17" t="s">
        <v>904</v>
      </c>
      <c r="BC620" s="23">
        <f>AW620+AX620</f>
        <v>0</v>
      </c>
      <c r="BD620" s="23">
        <f>H620/(100-BE620)*100</f>
        <v>0</v>
      </c>
      <c r="BE620" s="23">
        <v>0</v>
      </c>
      <c r="BF620" s="23">
        <f>M620</f>
        <v>2.47572</v>
      </c>
      <c r="BH620" s="13">
        <f>G620*AO620</f>
        <v>0</v>
      </c>
      <c r="BI620" s="13">
        <f>G620*AP620</f>
        <v>0</v>
      </c>
      <c r="BJ620" s="13">
        <f>G620*H620</f>
        <v>0</v>
      </c>
      <c r="BK620" s="13" t="s">
        <v>909</v>
      </c>
      <c r="BL620" s="23">
        <v>89</v>
      </c>
    </row>
    <row r="621" spans="1:15" ht="12.75">
      <c r="A621" s="3"/>
      <c r="B621" s="80"/>
      <c r="C621" s="80"/>
      <c r="D621" s="81" t="s">
        <v>7</v>
      </c>
      <c r="E621" s="81"/>
      <c r="F621" s="80"/>
      <c r="G621" s="82">
        <v>1</v>
      </c>
      <c r="H621" s="80"/>
      <c r="I621" s="80"/>
      <c r="J621" s="80"/>
      <c r="K621" s="80"/>
      <c r="L621" s="80"/>
      <c r="M621" s="80"/>
      <c r="N621" s="20"/>
      <c r="O621" s="3"/>
    </row>
    <row r="622" spans="1:64" ht="12.75">
      <c r="A622" s="32" t="s">
        <v>292</v>
      </c>
      <c r="B622" s="10" t="s">
        <v>315</v>
      </c>
      <c r="C622" s="10" t="s">
        <v>450</v>
      </c>
      <c r="D622" s="113" t="s">
        <v>749</v>
      </c>
      <c r="E622" s="130"/>
      <c r="F622" s="10" t="s">
        <v>804</v>
      </c>
      <c r="G622" s="23">
        <v>1</v>
      </c>
      <c r="H622" s="164"/>
      <c r="I622" s="23">
        <f>G622*AO622</f>
        <v>0</v>
      </c>
      <c r="J622" s="23">
        <f>G622*AP622</f>
        <v>0</v>
      </c>
      <c r="K622" s="23">
        <f>G622*H622</f>
        <v>0</v>
      </c>
      <c r="L622" s="23">
        <v>2.417</v>
      </c>
      <c r="M622" s="23">
        <f>G622*L622</f>
        <v>2.417</v>
      </c>
      <c r="N622" s="79" t="s">
        <v>833</v>
      </c>
      <c r="O622" s="3"/>
      <c r="Z622" s="23">
        <f>IF(AQ622="5",BJ622,0)</f>
        <v>0</v>
      </c>
      <c r="AB622" s="23">
        <f>IF(AQ622="1",BH622,0)</f>
        <v>0</v>
      </c>
      <c r="AC622" s="23">
        <f>IF(AQ622="1",BI622,0)</f>
        <v>0</v>
      </c>
      <c r="AD622" s="23">
        <f>IF(AQ622="7",BH622,0)</f>
        <v>0</v>
      </c>
      <c r="AE622" s="23">
        <f>IF(AQ622="7",BI622,0)</f>
        <v>0</v>
      </c>
      <c r="AF622" s="23">
        <f>IF(AQ622="2",BH622,0)</f>
        <v>0</v>
      </c>
      <c r="AG622" s="23">
        <f>IF(AQ622="2",BI622,0)</f>
        <v>0</v>
      </c>
      <c r="AH622" s="23">
        <f>IF(AQ622="0",BJ622,0)</f>
        <v>0</v>
      </c>
      <c r="AI622" s="17" t="s">
        <v>315</v>
      </c>
      <c r="AJ622" s="14">
        <f>IF(AN622=0,K622,0)</f>
        <v>0</v>
      </c>
      <c r="AK622" s="14">
        <f>IF(AN622=15,K622,0)</f>
        <v>0</v>
      </c>
      <c r="AL622" s="14">
        <f>IF(AN622=21,K622,0)</f>
        <v>0</v>
      </c>
      <c r="AN622" s="23">
        <v>21</v>
      </c>
      <c r="AO622" s="23">
        <f>H622*1</f>
        <v>0</v>
      </c>
      <c r="AP622" s="23">
        <f>H622*(1-1)</f>
        <v>0</v>
      </c>
      <c r="AQ622" s="25" t="s">
        <v>7</v>
      </c>
      <c r="AV622" s="23">
        <f>AW622+AX622</f>
        <v>0</v>
      </c>
      <c r="AW622" s="23">
        <f>G622*AO622</f>
        <v>0</v>
      </c>
      <c r="AX622" s="23">
        <f>G622*AP622</f>
        <v>0</v>
      </c>
      <c r="AY622" s="26" t="s">
        <v>859</v>
      </c>
      <c r="AZ622" s="26" t="s">
        <v>898</v>
      </c>
      <c r="BA622" s="17" t="s">
        <v>904</v>
      </c>
      <c r="BC622" s="23">
        <f>AW622+AX622</f>
        <v>0</v>
      </c>
      <c r="BD622" s="23">
        <f>H622/(100-BE622)*100</f>
        <v>0</v>
      </c>
      <c r="BE622" s="23">
        <v>0</v>
      </c>
      <c r="BF622" s="23">
        <f>M622</f>
        <v>2.417</v>
      </c>
      <c r="BH622" s="14">
        <f>G622*AO622</f>
        <v>0</v>
      </c>
      <c r="BI622" s="14">
        <f>G622*AP622</f>
        <v>0</v>
      </c>
      <c r="BJ622" s="14">
        <f>G622*H622</f>
        <v>0</v>
      </c>
      <c r="BK622" s="14" t="s">
        <v>910</v>
      </c>
      <c r="BL622" s="23">
        <v>89</v>
      </c>
    </row>
    <row r="623" spans="1:15" ht="12.75">
      <c r="A623" s="3"/>
      <c r="B623" s="80"/>
      <c r="C623" s="80"/>
      <c r="D623" s="81" t="s">
        <v>7</v>
      </c>
      <c r="E623" s="81"/>
      <c r="F623" s="80"/>
      <c r="G623" s="82">
        <v>1</v>
      </c>
      <c r="H623" s="80"/>
      <c r="I623" s="80"/>
      <c r="J623" s="80"/>
      <c r="K623" s="80"/>
      <c r="L623" s="80"/>
      <c r="M623" s="80"/>
      <c r="N623" s="20"/>
      <c r="O623" s="3"/>
    </row>
    <row r="624" spans="1:64" ht="12.75">
      <c r="A624" s="32" t="s">
        <v>293</v>
      </c>
      <c r="B624" s="10" t="s">
        <v>315</v>
      </c>
      <c r="C624" s="10" t="s">
        <v>451</v>
      </c>
      <c r="D624" s="113" t="s">
        <v>750</v>
      </c>
      <c r="E624" s="130"/>
      <c r="F624" s="10" t="s">
        <v>804</v>
      </c>
      <c r="G624" s="23">
        <v>1</v>
      </c>
      <c r="H624" s="164"/>
      <c r="I624" s="23">
        <f>G624*AO624</f>
        <v>0</v>
      </c>
      <c r="J624" s="23">
        <f>G624*AP624</f>
        <v>0</v>
      </c>
      <c r="K624" s="23">
        <f>G624*H624</f>
        <v>0</v>
      </c>
      <c r="L624" s="23">
        <v>0.393</v>
      </c>
      <c r="M624" s="23">
        <f>G624*L624</f>
        <v>0.393</v>
      </c>
      <c r="N624" s="79" t="s">
        <v>832</v>
      </c>
      <c r="O624" s="3"/>
      <c r="Z624" s="23">
        <f>IF(AQ624="5",BJ624,0)</f>
        <v>0</v>
      </c>
      <c r="AB624" s="23">
        <f>IF(AQ624="1",BH624,0)</f>
        <v>0</v>
      </c>
      <c r="AC624" s="23">
        <f>IF(AQ624="1",BI624,0)</f>
        <v>0</v>
      </c>
      <c r="AD624" s="23">
        <f>IF(AQ624="7",BH624,0)</f>
        <v>0</v>
      </c>
      <c r="AE624" s="23">
        <f>IF(AQ624="7",BI624,0)</f>
        <v>0</v>
      </c>
      <c r="AF624" s="23">
        <f>IF(AQ624="2",BH624,0)</f>
        <v>0</v>
      </c>
      <c r="AG624" s="23">
        <f>IF(AQ624="2",BI624,0)</f>
        <v>0</v>
      </c>
      <c r="AH624" s="23">
        <f>IF(AQ624="0",BJ624,0)</f>
        <v>0</v>
      </c>
      <c r="AI624" s="17" t="s">
        <v>315</v>
      </c>
      <c r="AJ624" s="14">
        <f>IF(AN624=0,K624,0)</f>
        <v>0</v>
      </c>
      <c r="AK624" s="14">
        <f>IF(AN624=15,K624,0)</f>
        <v>0</v>
      </c>
      <c r="AL624" s="14">
        <f>IF(AN624=21,K624,0)</f>
        <v>0</v>
      </c>
      <c r="AN624" s="23">
        <v>21</v>
      </c>
      <c r="AO624" s="23">
        <f>H624*1</f>
        <v>0</v>
      </c>
      <c r="AP624" s="23">
        <f>H624*(1-1)</f>
        <v>0</v>
      </c>
      <c r="AQ624" s="25" t="s">
        <v>7</v>
      </c>
      <c r="AV624" s="23">
        <f>AW624+AX624</f>
        <v>0</v>
      </c>
      <c r="AW624" s="23">
        <f>G624*AO624</f>
        <v>0</v>
      </c>
      <c r="AX624" s="23">
        <f>G624*AP624</f>
        <v>0</v>
      </c>
      <c r="AY624" s="26" t="s">
        <v>859</v>
      </c>
      <c r="AZ624" s="26" t="s">
        <v>898</v>
      </c>
      <c r="BA624" s="17" t="s">
        <v>904</v>
      </c>
      <c r="BC624" s="23">
        <f>AW624+AX624</f>
        <v>0</v>
      </c>
      <c r="BD624" s="23">
        <f>H624/(100-BE624)*100</f>
        <v>0</v>
      </c>
      <c r="BE624" s="23">
        <v>0</v>
      </c>
      <c r="BF624" s="23">
        <f>M624</f>
        <v>0.393</v>
      </c>
      <c r="BH624" s="14">
        <f>G624*AO624</f>
        <v>0</v>
      </c>
      <c r="BI624" s="14">
        <f>G624*AP624</f>
        <v>0</v>
      </c>
      <c r="BJ624" s="14">
        <f>G624*H624</f>
        <v>0</v>
      </c>
      <c r="BK624" s="14" t="s">
        <v>910</v>
      </c>
      <c r="BL624" s="23">
        <v>89</v>
      </c>
    </row>
    <row r="625" spans="1:15" ht="12.75">
      <c r="A625" s="3"/>
      <c r="B625" s="80"/>
      <c r="C625" s="80"/>
      <c r="D625" s="81" t="s">
        <v>7</v>
      </c>
      <c r="E625" s="81"/>
      <c r="F625" s="80"/>
      <c r="G625" s="82">
        <v>1</v>
      </c>
      <c r="H625" s="80"/>
      <c r="I625" s="80"/>
      <c r="J625" s="80"/>
      <c r="K625" s="80"/>
      <c r="L625" s="80"/>
      <c r="M625" s="80"/>
      <c r="N625" s="20"/>
      <c r="O625" s="3"/>
    </row>
    <row r="626" spans="1:64" ht="12.75">
      <c r="A626" s="32" t="s">
        <v>294</v>
      </c>
      <c r="B626" s="10" t="s">
        <v>315</v>
      </c>
      <c r="C626" s="10" t="s">
        <v>452</v>
      </c>
      <c r="D626" s="113" t="s">
        <v>751</v>
      </c>
      <c r="E626" s="128"/>
      <c r="F626" s="10" t="s">
        <v>804</v>
      </c>
      <c r="G626" s="23">
        <v>1</v>
      </c>
      <c r="H626" s="164"/>
      <c r="I626" s="23">
        <f>G626*AO626</f>
        <v>0</v>
      </c>
      <c r="J626" s="23">
        <f>G626*AP626</f>
        <v>0</v>
      </c>
      <c r="K626" s="23">
        <f>G626*H626</f>
        <v>0</v>
      </c>
      <c r="L626" s="23">
        <v>0.16502</v>
      </c>
      <c r="M626" s="23">
        <f>G626*L626</f>
        <v>0.16502</v>
      </c>
      <c r="N626" s="79" t="s">
        <v>832</v>
      </c>
      <c r="O626" s="3"/>
      <c r="Z626" s="23">
        <f>IF(AQ626="5",BJ626,0)</f>
        <v>0</v>
      </c>
      <c r="AB626" s="23">
        <f>IF(AQ626="1",BH626,0)</f>
        <v>0</v>
      </c>
      <c r="AC626" s="23">
        <f>IF(AQ626="1",BI626,0)</f>
        <v>0</v>
      </c>
      <c r="AD626" s="23">
        <f>IF(AQ626="7",BH626,0)</f>
        <v>0</v>
      </c>
      <c r="AE626" s="23">
        <f>IF(AQ626="7",BI626,0)</f>
        <v>0</v>
      </c>
      <c r="AF626" s="23">
        <f>IF(AQ626="2",BH626,0)</f>
        <v>0</v>
      </c>
      <c r="AG626" s="23">
        <f>IF(AQ626="2",BI626,0)</f>
        <v>0</v>
      </c>
      <c r="AH626" s="23">
        <f>IF(AQ626="0",BJ626,0)</f>
        <v>0</v>
      </c>
      <c r="AI626" s="17" t="s">
        <v>315</v>
      </c>
      <c r="AJ626" s="13">
        <f>IF(AN626=0,K626,0)</f>
        <v>0</v>
      </c>
      <c r="AK626" s="13">
        <f>IF(AN626=15,K626,0)</f>
        <v>0</v>
      </c>
      <c r="AL626" s="13">
        <f>IF(AN626=21,K626,0)</f>
        <v>0</v>
      </c>
      <c r="AN626" s="23">
        <v>21</v>
      </c>
      <c r="AO626" s="23">
        <f>H626*0.819804767309875</f>
        <v>0</v>
      </c>
      <c r="AP626" s="23">
        <f>H626*(1-0.819804767309875)</f>
        <v>0</v>
      </c>
      <c r="AQ626" s="24" t="s">
        <v>7</v>
      </c>
      <c r="AV626" s="23">
        <f>AW626+AX626</f>
        <v>0</v>
      </c>
      <c r="AW626" s="23">
        <f>G626*AO626</f>
        <v>0</v>
      </c>
      <c r="AX626" s="23">
        <f>G626*AP626</f>
        <v>0</v>
      </c>
      <c r="AY626" s="26" t="s">
        <v>859</v>
      </c>
      <c r="AZ626" s="26" t="s">
        <v>898</v>
      </c>
      <c r="BA626" s="17" t="s">
        <v>904</v>
      </c>
      <c r="BC626" s="23">
        <f>AW626+AX626</f>
        <v>0</v>
      </c>
      <c r="BD626" s="23">
        <f>H626/(100-BE626)*100</f>
        <v>0</v>
      </c>
      <c r="BE626" s="23">
        <v>0</v>
      </c>
      <c r="BF626" s="23">
        <f>M626</f>
        <v>0.16502</v>
      </c>
      <c r="BH626" s="13">
        <f>G626*AO626</f>
        <v>0</v>
      </c>
      <c r="BI626" s="13">
        <f>G626*AP626</f>
        <v>0</v>
      </c>
      <c r="BJ626" s="13">
        <f>G626*H626</f>
        <v>0</v>
      </c>
      <c r="BK626" s="13" t="s">
        <v>909</v>
      </c>
      <c r="BL626" s="23">
        <v>89</v>
      </c>
    </row>
    <row r="627" spans="1:15" ht="12.75">
      <c r="A627" s="3"/>
      <c r="B627" s="80"/>
      <c r="C627" s="80"/>
      <c r="D627" s="81" t="s">
        <v>7</v>
      </c>
      <c r="E627" s="81"/>
      <c r="F627" s="80"/>
      <c r="G627" s="82">
        <v>1</v>
      </c>
      <c r="H627" s="80"/>
      <c r="I627" s="80"/>
      <c r="J627" s="80"/>
      <c r="K627" s="80"/>
      <c r="L627" s="80"/>
      <c r="M627" s="80"/>
      <c r="N627" s="20"/>
      <c r="O627" s="3"/>
    </row>
    <row r="628" spans="1:64" ht="12.75">
      <c r="A628" s="32" t="s">
        <v>295</v>
      </c>
      <c r="B628" s="10" t="s">
        <v>315</v>
      </c>
      <c r="C628" s="10" t="s">
        <v>381</v>
      </c>
      <c r="D628" s="113" t="s">
        <v>579</v>
      </c>
      <c r="E628" s="128"/>
      <c r="F628" s="10" t="s">
        <v>804</v>
      </c>
      <c r="G628" s="23">
        <v>3</v>
      </c>
      <c r="H628" s="164"/>
      <c r="I628" s="23">
        <f>G628*AO628</f>
        <v>0</v>
      </c>
      <c r="J628" s="23">
        <f>G628*AP628</f>
        <v>0</v>
      </c>
      <c r="K628" s="23">
        <f>G628*H628</f>
        <v>0</v>
      </c>
      <c r="L628" s="23">
        <v>0.3409</v>
      </c>
      <c r="M628" s="23">
        <f>G628*L628</f>
        <v>1.0227</v>
      </c>
      <c r="N628" s="79" t="s">
        <v>832</v>
      </c>
      <c r="O628" s="3"/>
      <c r="Z628" s="23">
        <f>IF(AQ628="5",BJ628,0)</f>
        <v>0</v>
      </c>
      <c r="AB628" s="23">
        <f>IF(AQ628="1",BH628,0)</f>
        <v>0</v>
      </c>
      <c r="AC628" s="23">
        <f>IF(AQ628="1",BI628,0)</f>
        <v>0</v>
      </c>
      <c r="AD628" s="23">
        <f>IF(AQ628="7",BH628,0)</f>
        <v>0</v>
      </c>
      <c r="AE628" s="23">
        <f>IF(AQ628="7",BI628,0)</f>
        <v>0</v>
      </c>
      <c r="AF628" s="23">
        <f>IF(AQ628="2",BH628,0)</f>
        <v>0</v>
      </c>
      <c r="AG628" s="23">
        <f>IF(AQ628="2",BI628,0)</f>
        <v>0</v>
      </c>
      <c r="AH628" s="23">
        <f>IF(AQ628="0",BJ628,0)</f>
        <v>0</v>
      </c>
      <c r="AI628" s="17" t="s">
        <v>315</v>
      </c>
      <c r="AJ628" s="13">
        <f>IF(AN628=0,K628,0)</f>
        <v>0</v>
      </c>
      <c r="AK628" s="13">
        <f>IF(AN628=15,K628,0)</f>
        <v>0</v>
      </c>
      <c r="AL628" s="13">
        <f>IF(AN628=21,K628,0)</f>
        <v>0</v>
      </c>
      <c r="AN628" s="23">
        <v>21</v>
      </c>
      <c r="AO628" s="23">
        <f>H628*0.0586947023484435</f>
        <v>0</v>
      </c>
      <c r="AP628" s="23">
        <f>H628*(1-0.0586947023484435)</f>
        <v>0</v>
      </c>
      <c r="AQ628" s="24" t="s">
        <v>7</v>
      </c>
      <c r="AV628" s="23">
        <f>AW628+AX628</f>
        <v>0</v>
      </c>
      <c r="AW628" s="23">
        <f>G628*AO628</f>
        <v>0</v>
      </c>
      <c r="AX628" s="23">
        <f>G628*AP628</f>
        <v>0</v>
      </c>
      <c r="AY628" s="26" t="s">
        <v>859</v>
      </c>
      <c r="AZ628" s="26" t="s">
        <v>898</v>
      </c>
      <c r="BA628" s="17" t="s">
        <v>904</v>
      </c>
      <c r="BC628" s="23">
        <f>AW628+AX628</f>
        <v>0</v>
      </c>
      <c r="BD628" s="23">
        <f>H628/(100-BE628)*100</f>
        <v>0</v>
      </c>
      <c r="BE628" s="23">
        <v>0</v>
      </c>
      <c r="BF628" s="23">
        <f>M628</f>
        <v>1.0227</v>
      </c>
      <c r="BH628" s="13">
        <f>G628*AO628</f>
        <v>0</v>
      </c>
      <c r="BI628" s="13">
        <f>G628*AP628</f>
        <v>0</v>
      </c>
      <c r="BJ628" s="13">
        <f>G628*H628</f>
        <v>0</v>
      </c>
      <c r="BK628" s="13" t="s">
        <v>909</v>
      </c>
      <c r="BL628" s="23">
        <v>89</v>
      </c>
    </row>
    <row r="629" spans="1:15" ht="12.75">
      <c r="A629" s="3"/>
      <c r="B629" s="80"/>
      <c r="C629" s="80"/>
      <c r="D629" s="81" t="s">
        <v>9</v>
      </c>
      <c r="E629" s="81"/>
      <c r="F629" s="80"/>
      <c r="G629" s="82">
        <v>3</v>
      </c>
      <c r="H629" s="80"/>
      <c r="I629" s="80"/>
      <c r="J629" s="80"/>
      <c r="K629" s="80"/>
      <c r="L629" s="80"/>
      <c r="M629" s="80"/>
      <c r="N629" s="20"/>
      <c r="O629" s="3"/>
    </row>
    <row r="630" spans="1:64" ht="12.75">
      <c r="A630" s="32" t="s">
        <v>296</v>
      </c>
      <c r="B630" s="10" t="s">
        <v>315</v>
      </c>
      <c r="C630" s="10" t="s">
        <v>382</v>
      </c>
      <c r="D630" s="113" t="s">
        <v>580</v>
      </c>
      <c r="E630" s="128"/>
      <c r="F630" s="10" t="s">
        <v>804</v>
      </c>
      <c r="G630" s="23">
        <v>3</v>
      </c>
      <c r="H630" s="164"/>
      <c r="I630" s="23">
        <f>G630*AO630</f>
        <v>0</v>
      </c>
      <c r="J630" s="23">
        <f>G630*AP630</f>
        <v>0</v>
      </c>
      <c r="K630" s="23">
        <f>G630*H630</f>
        <v>0</v>
      </c>
      <c r="L630" s="23">
        <v>0.11986</v>
      </c>
      <c r="M630" s="23">
        <f>G630*L630</f>
        <v>0.35958</v>
      </c>
      <c r="N630" s="79" t="s">
        <v>834</v>
      </c>
      <c r="O630" s="3"/>
      <c r="Z630" s="23">
        <f>IF(AQ630="5",BJ630,0)</f>
        <v>0</v>
      </c>
      <c r="AB630" s="23">
        <f>IF(AQ630="1",BH630,0)</f>
        <v>0</v>
      </c>
      <c r="AC630" s="23">
        <f>IF(AQ630="1",BI630,0)</f>
        <v>0</v>
      </c>
      <c r="AD630" s="23">
        <f>IF(AQ630="7",BH630,0)</f>
        <v>0</v>
      </c>
      <c r="AE630" s="23">
        <f>IF(AQ630="7",BI630,0)</f>
        <v>0</v>
      </c>
      <c r="AF630" s="23">
        <f>IF(AQ630="2",BH630,0)</f>
        <v>0</v>
      </c>
      <c r="AG630" s="23">
        <f>IF(AQ630="2",BI630,0)</f>
        <v>0</v>
      </c>
      <c r="AH630" s="23">
        <f>IF(AQ630="0",BJ630,0)</f>
        <v>0</v>
      </c>
      <c r="AI630" s="17" t="s">
        <v>315</v>
      </c>
      <c r="AJ630" s="13">
        <f>IF(AN630=0,K630,0)</f>
        <v>0</v>
      </c>
      <c r="AK630" s="13">
        <f>IF(AN630=15,K630,0)</f>
        <v>0</v>
      </c>
      <c r="AL630" s="13">
        <f>IF(AN630=21,K630,0)</f>
        <v>0</v>
      </c>
      <c r="AN630" s="23">
        <v>21</v>
      </c>
      <c r="AO630" s="23">
        <f>H630*0.866414657666345</f>
        <v>0</v>
      </c>
      <c r="AP630" s="23">
        <f>H630*(1-0.866414657666345)</f>
        <v>0</v>
      </c>
      <c r="AQ630" s="24" t="s">
        <v>7</v>
      </c>
      <c r="AV630" s="23">
        <f>AW630+AX630</f>
        <v>0</v>
      </c>
      <c r="AW630" s="23">
        <f>G630*AO630</f>
        <v>0</v>
      </c>
      <c r="AX630" s="23">
        <f>G630*AP630</f>
        <v>0</v>
      </c>
      <c r="AY630" s="26" t="s">
        <v>859</v>
      </c>
      <c r="AZ630" s="26" t="s">
        <v>898</v>
      </c>
      <c r="BA630" s="17" t="s">
        <v>904</v>
      </c>
      <c r="BC630" s="23">
        <f>AW630+AX630</f>
        <v>0</v>
      </c>
      <c r="BD630" s="23">
        <f>H630/(100-BE630)*100</f>
        <v>0</v>
      </c>
      <c r="BE630" s="23">
        <v>0</v>
      </c>
      <c r="BF630" s="23">
        <f>M630</f>
        <v>0.35958</v>
      </c>
      <c r="BH630" s="13">
        <f>G630*AO630</f>
        <v>0</v>
      </c>
      <c r="BI630" s="13">
        <f>G630*AP630</f>
        <v>0</v>
      </c>
      <c r="BJ630" s="13">
        <f>G630*H630</f>
        <v>0</v>
      </c>
      <c r="BK630" s="13" t="s">
        <v>909</v>
      </c>
      <c r="BL630" s="23">
        <v>89</v>
      </c>
    </row>
    <row r="631" spans="1:15" ht="12.75">
      <c r="A631" s="3"/>
      <c r="B631" s="80"/>
      <c r="C631" s="80"/>
      <c r="D631" s="81" t="s">
        <v>9</v>
      </c>
      <c r="E631" s="81"/>
      <c r="F631" s="80"/>
      <c r="G631" s="82">
        <v>3</v>
      </c>
      <c r="H631" s="80"/>
      <c r="I631" s="80"/>
      <c r="J631" s="80"/>
      <c r="K631" s="80"/>
      <c r="L631" s="80"/>
      <c r="M631" s="80"/>
      <c r="N631" s="20"/>
      <c r="O631" s="3"/>
    </row>
    <row r="632" spans="1:64" ht="12.75">
      <c r="A632" s="32" t="s">
        <v>297</v>
      </c>
      <c r="B632" s="10" t="s">
        <v>315</v>
      </c>
      <c r="C632" s="10" t="s">
        <v>383</v>
      </c>
      <c r="D632" s="113" t="s">
        <v>581</v>
      </c>
      <c r="E632" s="130"/>
      <c r="F632" s="10" t="s">
        <v>804</v>
      </c>
      <c r="G632" s="23">
        <v>3</v>
      </c>
      <c r="H632" s="164"/>
      <c r="I632" s="23">
        <f>G632*AO632</f>
        <v>0</v>
      </c>
      <c r="J632" s="23">
        <f>G632*AP632</f>
        <v>0</v>
      </c>
      <c r="K632" s="23">
        <f>G632*H632</f>
        <v>0</v>
      </c>
      <c r="L632" s="23">
        <v>0.175</v>
      </c>
      <c r="M632" s="23">
        <f>G632*L632</f>
        <v>0.5249999999999999</v>
      </c>
      <c r="N632" s="79" t="s">
        <v>832</v>
      </c>
      <c r="O632" s="3"/>
      <c r="Z632" s="23">
        <f>IF(AQ632="5",BJ632,0)</f>
        <v>0</v>
      </c>
      <c r="AB632" s="23">
        <f>IF(AQ632="1",BH632,0)</f>
        <v>0</v>
      </c>
      <c r="AC632" s="23">
        <f>IF(AQ632="1",BI632,0)</f>
        <v>0</v>
      </c>
      <c r="AD632" s="23">
        <f>IF(AQ632="7",BH632,0)</f>
        <v>0</v>
      </c>
      <c r="AE632" s="23">
        <f>IF(AQ632="7",BI632,0)</f>
        <v>0</v>
      </c>
      <c r="AF632" s="23">
        <f>IF(AQ632="2",BH632,0)</f>
        <v>0</v>
      </c>
      <c r="AG632" s="23">
        <f>IF(AQ632="2",BI632,0)</f>
        <v>0</v>
      </c>
      <c r="AH632" s="23">
        <f>IF(AQ632="0",BJ632,0)</f>
        <v>0</v>
      </c>
      <c r="AI632" s="17" t="s">
        <v>315</v>
      </c>
      <c r="AJ632" s="14">
        <f>IF(AN632=0,K632,0)</f>
        <v>0</v>
      </c>
      <c r="AK632" s="14">
        <f>IF(AN632=15,K632,0)</f>
        <v>0</v>
      </c>
      <c r="AL632" s="14">
        <f>IF(AN632=21,K632,0)</f>
        <v>0</v>
      </c>
      <c r="AN632" s="23">
        <v>21</v>
      </c>
      <c r="AO632" s="23">
        <f>H632*1</f>
        <v>0</v>
      </c>
      <c r="AP632" s="23">
        <f>H632*(1-1)</f>
        <v>0</v>
      </c>
      <c r="AQ632" s="25" t="s">
        <v>7</v>
      </c>
      <c r="AV632" s="23">
        <f>AW632+AX632</f>
        <v>0</v>
      </c>
      <c r="AW632" s="23">
        <f>G632*AO632</f>
        <v>0</v>
      </c>
      <c r="AX632" s="23">
        <f>G632*AP632</f>
        <v>0</v>
      </c>
      <c r="AY632" s="26" t="s">
        <v>859</v>
      </c>
      <c r="AZ632" s="26" t="s">
        <v>898</v>
      </c>
      <c r="BA632" s="17" t="s">
        <v>904</v>
      </c>
      <c r="BC632" s="23">
        <f>AW632+AX632</f>
        <v>0</v>
      </c>
      <c r="BD632" s="23">
        <f>H632/(100-BE632)*100</f>
        <v>0</v>
      </c>
      <c r="BE632" s="23">
        <v>0</v>
      </c>
      <c r="BF632" s="23">
        <f>M632</f>
        <v>0.5249999999999999</v>
      </c>
      <c r="BH632" s="14">
        <f>G632*AO632</f>
        <v>0</v>
      </c>
      <c r="BI632" s="14">
        <f>G632*AP632</f>
        <v>0</v>
      </c>
      <c r="BJ632" s="14">
        <f>G632*H632</f>
        <v>0</v>
      </c>
      <c r="BK632" s="14" t="s">
        <v>910</v>
      </c>
      <c r="BL632" s="23">
        <v>89</v>
      </c>
    </row>
    <row r="633" spans="1:47" ht="12.75">
      <c r="A633" s="73"/>
      <c r="B633" s="74" t="s">
        <v>315</v>
      </c>
      <c r="C633" s="74" t="s">
        <v>453</v>
      </c>
      <c r="D633" s="126" t="s">
        <v>752</v>
      </c>
      <c r="E633" s="127"/>
      <c r="F633" s="75" t="s">
        <v>6</v>
      </c>
      <c r="G633" s="75" t="s">
        <v>6</v>
      </c>
      <c r="H633" s="75"/>
      <c r="I633" s="76">
        <f>SUM(I634:I642)</f>
        <v>0</v>
      </c>
      <c r="J633" s="76">
        <f>SUM(J634:J642)</f>
        <v>0</v>
      </c>
      <c r="K633" s="76">
        <f>SUM(K634:K642)</f>
        <v>0</v>
      </c>
      <c r="L633" s="77"/>
      <c r="M633" s="76">
        <f>SUM(M634:M642)</f>
        <v>0</v>
      </c>
      <c r="N633" s="78"/>
      <c r="O633" s="3"/>
      <c r="AI633" s="17" t="s">
        <v>315</v>
      </c>
      <c r="AS633" s="28">
        <f>SUM(AJ634:AJ642)</f>
        <v>0</v>
      </c>
      <c r="AT633" s="28">
        <f>SUM(AK634:AK642)</f>
        <v>0</v>
      </c>
      <c r="AU633" s="28">
        <f>SUM(AL634:AL642)</f>
        <v>0</v>
      </c>
    </row>
    <row r="634" spans="1:64" ht="12.75">
      <c r="A634" s="32" t="s">
        <v>298</v>
      </c>
      <c r="B634" s="10" t="s">
        <v>315</v>
      </c>
      <c r="C634" s="10" t="s">
        <v>454</v>
      </c>
      <c r="D634" s="113" t="s">
        <v>753</v>
      </c>
      <c r="E634" s="128"/>
      <c r="F634" s="10" t="s">
        <v>807</v>
      </c>
      <c r="G634" s="23">
        <v>33.03</v>
      </c>
      <c r="H634" s="164"/>
      <c r="I634" s="23">
        <f>G634*AO634</f>
        <v>0</v>
      </c>
      <c r="J634" s="23">
        <f>G634*AP634</f>
        <v>0</v>
      </c>
      <c r="K634" s="23">
        <f>G634*H634</f>
        <v>0</v>
      </c>
      <c r="L634" s="23">
        <v>0</v>
      </c>
      <c r="M634" s="23">
        <f>G634*L634</f>
        <v>0</v>
      </c>
      <c r="N634" s="79" t="s">
        <v>832</v>
      </c>
      <c r="O634" s="3"/>
      <c r="Z634" s="23">
        <f>IF(AQ634="5",BJ634,0)</f>
        <v>0</v>
      </c>
      <c r="AB634" s="23">
        <f>IF(AQ634="1",BH634,0)</f>
        <v>0</v>
      </c>
      <c r="AC634" s="23">
        <f>IF(AQ634="1",BI634,0)</f>
        <v>0</v>
      </c>
      <c r="AD634" s="23">
        <f>IF(AQ634="7",BH634,0)</f>
        <v>0</v>
      </c>
      <c r="AE634" s="23">
        <f>IF(AQ634="7",BI634,0)</f>
        <v>0</v>
      </c>
      <c r="AF634" s="23">
        <f>IF(AQ634="2",BH634,0)</f>
        <v>0</v>
      </c>
      <c r="AG634" s="23">
        <f>IF(AQ634="2",BI634,0)</f>
        <v>0</v>
      </c>
      <c r="AH634" s="23">
        <f>IF(AQ634="0",BJ634,0)</f>
        <v>0</v>
      </c>
      <c r="AI634" s="17" t="s">
        <v>315</v>
      </c>
      <c r="AJ634" s="13">
        <f>IF(AN634=0,K634,0)</f>
        <v>0</v>
      </c>
      <c r="AK634" s="13">
        <f>IF(AN634=15,K634,0)</f>
        <v>0</v>
      </c>
      <c r="AL634" s="13">
        <f>IF(AN634=21,K634,0)</f>
        <v>0</v>
      </c>
      <c r="AN634" s="23">
        <v>21</v>
      </c>
      <c r="AO634" s="23">
        <f>H634*0</f>
        <v>0</v>
      </c>
      <c r="AP634" s="23">
        <f>H634*(1-0)</f>
        <v>0</v>
      </c>
      <c r="AQ634" s="24" t="s">
        <v>11</v>
      </c>
      <c r="AV634" s="23">
        <f>AW634+AX634</f>
        <v>0</v>
      </c>
      <c r="AW634" s="23">
        <f>G634*AO634</f>
        <v>0</v>
      </c>
      <c r="AX634" s="23">
        <f>G634*AP634</f>
        <v>0</v>
      </c>
      <c r="AY634" s="26" t="s">
        <v>871</v>
      </c>
      <c r="AZ634" s="26" t="s">
        <v>897</v>
      </c>
      <c r="BA634" s="17" t="s">
        <v>904</v>
      </c>
      <c r="BC634" s="23">
        <f>AW634+AX634</f>
        <v>0</v>
      </c>
      <c r="BD634" s="23">
        <f>H634/(100-BE634)*100</f>
        <v>0</v>
      </c>
      <c r="BE634" s="23">
        <v>0</v>
      </c>
      <c r="BF634" s="23">
        <f>M634</f>
        <v>0</v>
      </c>
      <c r="BH634" s="13">
        <f>G634*AO634</f>
        <v>0</v>
      </c>
      <c r="BI634" s="13">
        <f>G634*AP634</f>
        <v>0</v>
      </c>
      <c r="BJ634" s="13">
        <f>G634*H634</f>
        <v>0</v>
      </c>
      <c r="BK634" s="13" t="s">
        <v>909</v>
      </c>
      <c r="BL634" s="23" t="s">
        <v>453</v>
      </c>
    </row>
    <row r="635" spans="1:15" ht="12.75">
      <c r="A635" s="3"/>
      <c r="B635" s="80"/>
      <c r="C635" s="80"/>
      <c r="D635" s="81" t="s">
        <v>754</v>
      </c>
      <c r="E635" s="81"/>
      <c r="F635" s="80"/>
      <c r="G635" s="82">
        <v>33.03</v>
      </c>
      <c r="H635" s="80"/>
      <c r="I635" s="80"/>
      <c r="J635" s="80"/>
      <c r="K635" s="80"/>
      <c r="L635" s="80"/>
      <c r="M635" s="80"/>
      <c r="N635" s="20"/>
      <c r="O635" s="3"/>
    </row>
    <row r="636" spans="1:64" ht="12.75">
      <c r="A636" s="32" t="s">
        <v>299</v>
      </c>
      <c r="B636" s="10" t="s">
        <v>315</v>
      </c>
      <c r="C636" s="10" t="s">
        <v>455</v>
      </c>
      <c r="D636" s="113" t="s">
        <v>755</v>
      </c>
      <c r="E636" s="128"/>
      <c r="F636" s="10" t="s">
        <v>807</v>
      </c>
      <c r="G636" s="23">
        <v>66.05</v>
      </c>
      <c r="H636" s="164"/>
      <c r="I636" s="23">
        <f>G636*AO636</f>
        <v>0</v>
      </c>
      <c r="J636" s="23">
        <f>G636*AP636</f>
        <v>0</v>
      </c>
      <c r="K636" s="23">
        <f>G636*H636</f>
        <v>0</v>
      </c>
      <c r="L636" s="23">
        <v>0</v>
      </c>
      <c r="M636" s="23">
        <f>G636*L636</f>
        <v>0</v>
      </c>
      <c r="N636" s="79" t="s">
        <v>832</v>
      </c>
      <c r="O636" s="3"/>
      <c r="Z636" s="23">
        <f>IF(AQ636="5",BJ636,0)</f>
        <v>0</v>
      </c>
      <c r="AB636" s="23">
        <f>IF(AQ636="1",BH636,0)</f>
        <v>0</v>
      </c>
      <c r="AC636" s="23">
        <f>IF(AQ636="1",BI636,0)</f>
        <v>0</v>
      </c>
      <c r="AD636" s="23">
        <f>IF(AQ636="7",BH636,0)</f>
        <v>0</v>
      </c>
      <c r="AE636" s="23">
        <f>IF(AQ636="7",BI636,0)</f>
        <v>0</v>
      </c>
      <c r="AF636" s="23">
        <f>IF(AQ636="2",BH636,0)</f>
        <v>0</v>
      </c>
      <c r="AG636" s="23">
        <f>IF(AQ636="2",BI636,0)</f>
        <v>0</v>
      </c>
      <c r="AH636" s="23">
        <f>IF(AQ636="0",BJ636,0)</f>
        <v>0</v>
      </c>
      <c r="AI636" s="17" t="s">
        <v>315</v>
      </c>
      <c r="AJ636" s="13">
        <f>IF(AN636=0,K636,0)</f>
        <v>0</v>
      </c>
      <c r="AK636" s="13">
        <f>IF(AN636=15,K636,0)</f>
        <v>0</v>
      </c>
      <c r="AL636" s="13">
        <f>IF(AN636=21,K636,0)</f>
        <v>0</v>
      </c>
      <c r="AN636" s="23">
        <v>21</v>
      </c>
      <c r="AO636" s="23">
        <f>H636*0</f>
        <v>0</v>
      </c>
      <c r="AP636" s="23">
        <f>H636*(1-0)</f>
        <v>0</v>
      </c>
      <c r="AQ636" s="24" t="s">
        <v>11</v>
      </c>
      <c r="AV636" s="23">
        <f>AW636+AX636</f>
        <v>0</v>
      </c>
      <c r="AW636" s="23">
        <f>G636*AO636</f>
        <v>0</v>
      </c>
      <c r="AX636" s="23">
        <f>G636*AP636</f>
        <v>0</v>
      </c>
      <c r="AY636" s="26" t="s">
        <v>871</v>
      </c>
      <c r="AZ636" s="26" t="s">
        <v>897</v>
      </c>
      <c r="BA636" s="17" t="s">
        <v>904</v>
      </c>
      <c r="BC636" s="23">
        <f>AW636+AX636</f>
        <v>0</v>
      </c>
      <c r="BD636" s="23">
        <f>H636/(100-BE636)*100</f>
        <v>0</v>
      </c>
      <c r="BE636" s="23">
        <v>0</v>
      </c>
      <c r="BF636" s="23">
        <f>M636</f>
        <v>0</v>
      </c>
      <c r="BH636" s="13">
        <f>G636*AO636</f>
        <v>0</v>
      </c>
      <c r="BI636" s="13">
        <f>G636*AP636</f>
        <v>0</v>
      </c>
      <c r="BJ636" s="13">
        <f>G636*H636</f>
        <v>0</v>
      </c>
      <c r="BK636" s="13" t="s">
        <v>909</v>
      </c>
      <c r="BL636" s="23" t="s">
        <v>453</v>
      </c>
    </row>
    <row r="637" spans="1:15" ht="12.75">
      <c r="A637" s="3"/>
      <c r="B637" s="80"/>
      <c r="C637" s="80"/>
      <c r="D637" s="81" t="s">
        <v>756</v>
      </c>
      <c r="E637" s="81"/>
      <c r="F637" s="80"/>
      <c r="G637" s="82">
        <v>66.05</v>
      </c>
      <c r="H637" s="80"/>
      <c r="I637" s="80"/>
      <c r="J637" s="80"/>
      <c r="K637" s="80"/>
      <c r="L637" s="80"/>
      <c r="M637" s="80"/>
      <c r="N637" s="20"/>
      <c r="O637" s="3"/>
    </row>
    <row r="638" spans="1:64" ht="12.75">
      <c r="A638" s="32" t="s">
        <v>300</v>
      </c>
      <c r="B638" s="10" t="s">
        <v>315</v>
      </c>
      <c r="C638" s="10" t="s">
        <v>456</v>
      </c>
      <c r="D638" s="113" t="s">
        <v>757</v>
      </c>
      <c r="E638" s="128"/>
      <c r="F638" s="10" t="s">
        <v>807</v>
      </c>
      <c r="G638" s="23">
        <v>25.46</v>
      </c>
      <c r="H638" s="164"/>
      <c r="I638" s="23">
        <f>G638*AO638</f>
        <v>0</v>
      </c>
      <c r="J638" s="23">
        <f>G638*AP638</f>
        <v>0</v>
      </c>
      <c r="K638" s="23">
        <f>G638*H638</f>
        <v>0</v>
      </c>
      <c r="L638" s="23">
        <v>0</v>
      </c>
      <c r="M638" s="23">
        <f>G638*L638</f>
        <v>0</v>
      </c>
      <c r="N638" s="79" t="s">
        <v>832</v>
      </c>
      <c r="O638" s="3"/>
      <c r="Z638" s="23">
        <f>IF(AQ638="5",BJ638,0)</f>
        <v>0</v>
      </c>
      <c r="AB638" s="23">
        <f>IF(AQ638="1",BH638,0)</f>
        <v>0</v>
      </c>
      <c r="AC638" s="23">
        <f>IF(AQ638="1",BI638,0)</f>
        <v>0</v>
      </c>
      <c r="AD638" s="23">
        <f>IF(AQ638="7",BH638,0)</f>
        <v>0</v>
      </c>
      <c r="AE638" s="23">
        <f>IF(AQ638="7",BI638,0)</f>
        <v>0</v>
      </c>
      <c r="AF638" s="23">
        <f>IF(AQ638="2",BH638,0)</f>
        <v>0</v>
      </c>
      <c r="AG638" s="23">
        <f>IF(AQ638="2",BI638,0)</f>
        <v>0</v>
      </c>
      <c r="AH638" s="23">
        <f>IF(AQ638="0",BJ638,0)</f>
        <v>0</v>
      </c>
      <c r="AI638" s="17" t="s">
        <v>315</v>
      </c>
      <c r="AJ638" s="13">
        <f>IF(AN638=0,K638,0)</f>
        <v>0</v>
      </c>
      <c r="AK638" s="13">
        <f>IF(AN638=15,K638,0)</f>
        <v>0</v>
      </c>
      <c r="AL638" s="13">
        <f>IF(AN638=21,K638,0)</f>
        <v>0</v>
      </c>
      <c r="AN638" s="23">
        <v>21</v>
      </c>
      <c r="AO638" s="23">
        <f>H638*0</f>
        <v>0</v>
      </c>
      <c r="AP638" s="23">
        <f>H638*(1-0)</f>
        <v>0</v>
      </c>
      <c r="AQ638" s="24" t="s">
        <v>11</v>
      </c>
      <c r="AV638" s="23">
        <f>AW638+AX638</f>
        <v>0</v>
      </c>
      <c r="AW638" s="23">
        <f>G638*AO638</f>
        <v>0</v>
      </c>
      <c r="AX638" s="23">
        <f>G638*AP638</f>
        <v>0</v>
      </c>
      <c r="AY638" s="26" t="s">
        <v>871</v>
      </c>
      <c r="AZ638" s="26" t="s">
        <v>897</v>
      </c>
      <c r="BA638" s="17" t="s">
        <v>904</v>
      </c>
      <c r="BC638" s="23">
        <f>AW638+AX638</f>
        <v>0</v>
      </c>
      <c r="BD638" s="23">
        <f>H638/(100-BE638)*100</f>
        <v>0</v>
      </c>
      <c r="BE638" s="23">
        <v>0</v>
      </c>
      <c r="BF638" s="23">
        <f>M638</f>
        <v>0</v>
      </c>
      <c r="BH638" s="13">
        <f>G638*AO638</f>
        <v>0</v>
      </c>
      <c r="BI638" s="13">
        <f>G638*AP638</f>
        <v>0</v>
      </c>
      <c r="BJ638" s="13">
        <f>G638*H638</f>
        <v>0</v>
      </c>
      <c r="BK638" s="13" t="s">
        <v>909</v>
      </c>
      <c r="BL638" s="23" t="s">
        <v>453</v>
      </c>
    </row>
    <row r="639" spans="1:15" ht="12.75">
      <c r="A639" s="3"/>
      <c r="B639" s="80"/>
      <c r="C639" s="80"/>
      <c r="D639" s="81" t="s">
        <v>758</v>
      </c>
      <c r="E639" s="81"/>
      <c r="F639" s="80"/>
      <c r="G639" s="82">
        <v>25.46</v>
      </c>
      <c r="H639" s="80"/>
      <c r="I639" s="80"/>
      <c r="J639" s="80"/>
      <c r="K639" s="80"/>
      <c r="L639" s="80"/>
      <c r="M639" s="80"/>
      <c r="N639" s="20"/>
      <c r="O639" s="3"/>
    </row>
    <row r="640" spans="1:64" ht="12.75">
      <c r="A640" s="32" t="s">
        <v>301</v>
      </c>
      <c r="B640" s="10" t="s">
        <v>315</v>
      </c>
      <c r="C640" s="10" t="s">
        <v>456</v>
      </c>
      <c r="D640" s="113" t="s">
        <v>759</v>
      </c>
      <c r="E640" s="128"/>
      <c r="F640" s="10" t="s">
        <v>807</v>
      </c>
      <c r="G640" s="23">
        <v>0.05</v>
      </c>
      <c r="H640" s="164"/>
      <c r="I640" s="23">
        <f>G640*AO640</f>
        <v>0</v>
      </c>
      <c r="J640" s="23">
        <f>G640*AP640</f>
        <v>0</v>
      </c>
      <c r="K640" s="23">
        <f>G640*H640</f>
        <v>0</v>
      </c>
      <c r="L640" s="23">
        <v>0</v>
      </c>
      <c r="M640" s="23">
        <f>G640*L640</f>
        <v>0</v>
      </c>
      <c r="N640" s="79" t="s">
        <v>832</v>
      </c>
      <c r="O640" s="3"/>
      <c r="Z640" s="23">
        <f>IF(AQ640="5",BJ640,0)</f>
        <v>0</v>
      </c>
      <c r="AB640" s="23">
        <f>IF(AQ640="1",BH640,0)</f>
        <v>0</v>
      </c>
      <c r="AC640" s="23">
        <f>IF(AQ640="1",BI640,0)</f>
        <v>0</v>
      </c>
      <c r="AD640" s="23">
        <f>IF(AQ640="7",BH640,0)</f>
        <v>0</v>
      </c>
      <c r="AE640" s="23">
        <f>IF(AQ640="7",BI640,0)</f>
        <v>0</v>
      </c>
      <c r="AF640" s="23">
        <f>IF(AQ640="2",BH640,0)</f>
        <v>0</v>
      </c>
      <c r="AG640" s="23">
        <f>IF(AQ640="2",BI640,0)</f>
        <v>0</v>
      </c>
      <c r="AH640" s="23">
        <f>IF(AQ640="0",BJ640,0)</f>
        <v>0</v>
      </c>
      <c r="AI640" s="17" t="s">
        <v>315</v>
      </c>
      <c r="AJ640" s="13">
        <f>IF(AN640=0,K640,0)</f>
        <v>0</v>
      </c>
      <c r="AK640" s="13">
        <f>IF(AN640=15,K640,0)</f>
        <v>0</v>
      </c>
      <c r="AL640" s="13">
        <f>IF(AN640=21,K640,0)</f>
        <v>0</v>
      </c>
      <c r="AN640" s="23">
        <v>21</v>
      </c>
      <c r="AO640" s="23">
        <f>H640*0</f>
        <v>0</v>
      </c>
      <c r="AP640" s="23">
        <f>H640*(1-0)</f>
        <v>0</v>
      </c>
      <c r="AQ640" s="24" t="s">
        <v>11</v>
      </c>
      <c r="AV640" s="23">
        <f>AW640+AX640</f>
        <v>0</v>
      </c>
      <c r="AW640" s="23">
        <f>G640*AO640</f>
        <v>0</v>
      </c>
      <c r="AX640" s="23">
        <f>G640*AP640</f>
        <v>0</v>
      </c>
      <c r="AY640" s="26" t="s">
        <v>871</v>
      </c>
      <c r="AZ640" s="26" t="s">
        <v>897</v>
      </c>
      <c r="BA640" s="17" t="s">
        <v>904</v>
      </c>
      <c r="BC640" s="23">
        <f>AW640+AX640</f>
        <v>0</v>
      </c>
      <c r="BD640" s="23">
        <f>H640/(100-BE640)*100</f>
        <v>0</v>
      </c>
      <c r="BE640" s="23">
        <v>0</v>
      </c>
      <c r="BF640" s="23">
        <f>M640</f>
        <v>0</v>
      </c>
      <c r="BH640" s="13">
        <f>G640*AO640</f>
        <v>0</v>
      </c>
      <c r="BI640" s="13">
        <f>G640*AP640</f>
        <v>0</v>
      </c>
      <c r="BJ640" s="13">
        <f>G640*H640</f>
        <v>0</v>
      </c>
      <c r="BK640" s="13" t="s">
        <v>909</v>
      </c>
      <c r="BL640" s="23" t="s">
        <v>453</v>
      </c>
    </row>
    <row r="641" spans="1:15" ht="12.75">
      <c r="A641" s="3"/>
      <c r="B641" s="80"/>
      <c r="C641" s="80"/>
      <c r="D641" s="81" t="s">
        <v>760</v>
      </c>
      <c r="E641" s="81"/>
      <c r="F641" s="80"/>
      <c r="G641" s="82">
        <v>0.05</v>
      </c>
      <c r="H641" s="80"/>
      <c r="I641" s="80"/>
      <c r="J641" s="80"/>
      <c r="K641" s="80"/>
      <c r="L641" s="80"/>
      <c r="M641" s="80"/>
      <c r="N641" s="20"/>
      <c r="O641" s="3"/>
    </row>
    <row r="642" spans="1:64" ht="12.75">
      <c r="A642" s="32" t="s">
        <v>302</v>
      </c>
      <c r="B642" s="10" t="s">
        <v>315</v>
      </c>
      <c r="C642" s="10" t="s">
        <v>457</v>
      </c>
      <c r="D642" s="113" t="s">
        <v>761</v>
      </c>
      <c r="E642" s="128"/>
      <c r="F642" s="10" t="s">
        <v>807</v>
      </c>
      <c r="G642" s="23">
        <v>0.5</v>
      </c>
      <c r="H642" s="164"/>
      <c r="I642" s="23">
        <f>G642*AO642</f>
        <v>0</v>
      </c>
      <c r="J642" s="23">
        <f>G642*AP642</f>
        <v>0</v>
      </c>
      <c r="K642" s="23">
        <f>G642*H642</f>
        <v>0</v>
      </c>
      <c r="L642" s="23">
        <v>0</v>
      </c>
      <c r="M642" s="23">
        <f>G642*L642</f>
        <v>0</v>
      </c>
      <c r="N642" s="79" t="s">
        <v>832</v>
      </c>
      <c r="O642" s="3"/>
      <c r="Z642" s="23">
        <f>IF(AQ642="5",BJ642,0)</f>
        <v>0</v>
      </c>
      <c r="AB642" s="23">
        <f>IF(AQ642="1",BH642,0)</f>
        <v>0</v>
      </c>
      <c r="AC642" s="23">
        <f>IF(AQ642="1",BI642,0)</f>
        <v>0</v>
      </c>
      <c r="AD642" s="23">
        <f>IF(AQ642="7",BH642,0)</f>
        <v>0</v>
      </c>
      <c r="AE642" s="23">
        <f>IF(AQ642="7",BI642,0)</f>
        <v>0</v>
      </c>
      <c r="AF642" s="23">
        <f>IF(AQ642="2",BH642,0)</f>
        <v>0</v>
      </c>
      <c r="AG642" s="23">
        <f>IF(AQ642="2",BI642,0)</f>
        <v>0</v>
      </c>
      <c r="AH642" s="23">
        <f>IF(AQ642="0",BJ642,0)</f>
        <v>0</v>
      </c>
      <c r="AI642" s="17" t="s">
        <v>315</v>
      </c>
      <c r="AJ642" s="13">
        <f>IF(AN642=0,K642,0)</f>
        <v>0</v>
      </c>
      <c r="AK642" s="13">
        <f>IF(AN642=15,K642,0)</f>
        <v>0</v>
      </c>
      <c r="AL642" s="13">
        <f>IF(AN642=21,K642,0)</f>
        <v>0</v>
      </c>
      <c r="AN642" s="23">
        <v>21</v>
      </c>
      <c r="AO642" s="23">
        <f>H642*0</f>
        <v>0</v>
      </c>
      <c r="AP642" s="23">
        <f>H642*(1-0)</f>
        <v>0</v>
      </c>
      <c r="AQ642" s="24" t="s">
        <v>11</v>
      </c>
      <c r="AV642" s="23">
        <f>AW642+AX642</f>
        <v>0</v>
      </c>
      <c r="AW642" s="23">
        <f>G642*AO642</f>
        <v>0</v>
      </c>
      <c r="AX642" s="23">
        <f>G642*AP642</f>
        <v>0</v>
      </c>
      <c r="AY642" s="26" t="s">
        <v>871</v>
      </c>
      <c r="AZ642" s="26" t="s">
        <v>897</v>
      </c>
      <c r="BA642" s="17" t="s">
        <v>904</v>
      </c>
      <c r="BC642" s="23">
        <f>AW642+AX642</f>
        <v>0</v>
      </c>
      <c r="BD642" s="23">
        <f>H642/(100-BE642)*100</f>
        <v>0</v>
      </c>
      <c r="BE642" s="23">
        <v>0</v>
      </c>
      <c r="BF642" s="23">
        <f>M642</f>
        <v>0</v>
      </c>
      <c r="BH642" s="13">
        <f>G642*AO642</f>
        <v>0</v>
      </c>
      <c r="BI642" s="13">
        <f>G642*AP642</f>
        <v>0</v>
      </c>
      <c r="BJ642" s="13">
        <f>G642*H642</f>
        <v>0</v>
      </c>
      <c r="BK642" s="13" t="s">
        <v>909</v>
      </c>
      <c r="BL642" s="23" t="s">
        <v>453</v>
      </c>
    </row>
    <row r="643" spans="1:15" ht="12.75">
      <c r="A643" s="3"/>
      <c r="B643" s="80"/>
      <c r="C643" s="80"/>
      <c r="D643" s="81" t="s">
        <v>762</v>
      </c>
      <c r="E643" s="81"/>
      <c r="F643" s="80"/>
      <c r="G643" s="82">
        <v>0.5</v>
      </c>
      <c r="H643" s="80"/>
      <c r="I643" s="80"/>
      <c r="J643" s="80"/>
      <c r="K643" s="80"/>
      <c r="L643" s="80"/>
      <c r="M643" s="80"/>
      <c r="N643" s="20"/>
      <c r="O643" s="3"/>
    </row>
    <row r="644" spans="1:47" ht="12.75">
      <c r="A644" s="73"/>
      <c r="B644" s="74" t="s">
        <v>315</v>
      </c>
      <c r="C644" s="74" t="s">
        <v>393</v>
      </c>
      <c r="D644" s="126" t="s">
        <v>594</v>
      </c>
      <c r="E644" s="127"/>
      <c r="F644" s="75" t="s">
        <v>6</v>
      </c>
      <c r="G644" s="75" t="s">
        <v>6</v>
      </c>
      <c r="H644" s="75"/>
      <c r="I644" s="76">
        <f>SUM(I645:I653)</f>
        <v>0</v>
      </c>
      <c r="J644" s="76">
        <f>SUM(J645:J653)</f>
        <v>0</v>
      </c>
      <c r="K644" s="76">
        <f>SUM(K645:K653)</f>
        <v>0</v>
      </c>
      <c r="L644" s="77"/>
      <c r="M644" s="76">
        <f>SUM(M645:M653)</f>
        <v>0</v>
      </c>
      <c r="N644" s="78"/>
      <c r="O644" s="3"/>
      <c r="AI644" s="17" t="s">
        <v>315</v>
      </c>
      <c r="AS644" s="28">
        <f>SUM(AJ645:AJ653)</f>
        <v>0</v>
      </c>
      <c r="AT644" s="28">
        <f>SUM(AK645:AK653)</f>
        <v>0</v>
      </c>
      <c r="AU644" s="28">
        <f>SUM(AL645:AL653)</f>
        <v>0</v>
      </c>
    </row>
    <row r="645" spans="1:64" ht="12.75">
      <c r="A645" s="32" t="s">
        <v>303</v>
      </c>
      <c r="B645" s="10" t="s">
        <v>315</v>
      </c>
      <c r="C645" s="10" t="s">
        <v>458</v>
      </c>
      <c r="D645" s="113" t="s">
        <v>763</v>
      </c>
      <c r="E645" s="128"/>
      <c r="F645" s="10" t="s">
        <v>807</v>
      </c>
      <c r="G645" s="23">
        <v>7.81</v>
      </c>
      <c r="H645" s="164"/>
      <c r="I645" s="23">
        <f>G645*AO645</f>
        <v>0</v>
      </c>
      <c r="J645" s="23">
        <f>G645*AP645</f>
        <v>0</v>
      </c>
      <c r="K645" s="23">
        <f>G645*H645</f>
        <v>0</v>
      </c>
      <c r="L645" s="23">
        <v>0</v>
      </c>
      <c r="M645" s="23">
        <f>G645*L645</f>
        <v>0</v>
      </c>
      <c r="N645" s="79" t="s">
        <v>832</v>
      </c>
      <c r="O645" s="3"/>
      <c r="Z645" s="23">
        <f>IF(AQ645="5",BJ645,0)</f>
        <v>0</v>
      </c>
      <c r="AB645" s="23">
        <f>IF(AQ645="1",BH645,0)</f>
        <v>0</v>
      </c>
      <c r="AC645" s="23">
        <f>IF(AQ645="1",BI645,0)</f>
        <v>0</v>
      </c>
      <c r="AD645" s="23">
        <f>IF(AQ645="7",BH645,0)</f>
        <v>0</v>
      </c>
      <c r="AE645" s="23">
        <f>IF(AQ645="7",BI645,0)</f>
        <v>0</v>
      </c>
      <c r="AF645" s="23">
        <f>IF(AQ645="2",BH645,0)</f>
        <v>0</v>
      </c>
      <c r="AG645" s="23">
        <f>IF(AQ645="2",BI645,0)</f>
        <v>0</v>
      </c>
      <c r="AH645" s="23">
        <f>IF(AQ645="0",BJ645,0)</f>
        <v>0</v>
      </c>
      <c r="AI645" s="17" t="s">
        <v>315</v>
      </c>
      <c r="AJ645" s="13">
        <f>IF(AN645=0,K645,0)</f>
        <v>0</v>
      </c>
      <c r="AK645" s="13">
        <f>IF(AN645=15,K645,0)</f>
        <v>0</v>
      </c>
      <c r="AL645" s="13">
        <f>IF(AN645=21,K645,0)</f>
        <v>0</v>
      </c>
      <c r="AN645" s="23">
        <v>21</v>
      </c>
      <c r="AO645" s="23">
        <f>H645*0</f>
        <v>0</v>
      </c>
      <c r="AP645" s="23">
        <f>H645*(1-0)</f>
        <v>0</v>
      </c>
      <c r="AQ645" s="24" t="s">
        <v>11</v>
      </c>
      <c r="AV645" s="23">
        <f>AW645+AX645</f>
        <v>0</v>
      </c>
      <c r="AW645" s="23">
        <f>G645*AO645</f>
        <v>0</v>
      </c>
      <c r="AX645" s="23">
        <f>G645*AP645</f>
        <v>0</v>
      </c>
      <c r="AY645" s="26" t="s">
        <v>862</v>
      </c>
      <c r="AZ645" s="26" t="s">
        <v>897</v>
      </c>
      <c r="BA645" s="17" t="s">
        <v>904</v>
      </c>
      <c r="BC645" s="23">
        <f>AW645+AX645</f>
        <v>0</v>
      </c>
      <c r="BD645" s="23">
        <f>H645/(100-BE645)*100</f>
        <v>0</v>
      </c>
      <c r="BE645" s="23">
        <v>0</v>
      </c>
      <c r="BF645" s="23">
        <f>M645</f>
        <v>0</v>
      </c>
      <c r="BH645" s="13">
        <f>G645*AO645</f>
        <v>0</v>
      </c>
      <c r="BI645" s="13">
        <f>G645*AP645</f>
        <v>0</v>
      </c>
      <c r="BJ645" s="13">
        <f>G645*H645</f>
        <v>0</v>
      </c>
      <c r="BK645" s="13" t="s">
        <v>909</v>
      </c>
      <c r="BL645" s="23" t="s">
        <v>393</v>
      </c>
    </row>
    <row r="646" spans="1:15" ht="12.75">
      <c r="A646" s="3"/>
      <c r="B646" s="80"/>
      <c r="C646" s="80"/>
      <c r="D646" s="81" t="s">
        <v>764</v>
      </c>
      <c r="E646" s="81"/>
      <c r="F646" s="80"/>
      <c r="G646" s="82">
        <v>7.81</v>
      </c>
      <c r="H646" s="80"/>
      <c r="I646" s="80"/>
      <c r="J646" s="80"/>
      <c r="K646" s="80"/>
      <c r="L646" s="80"/>
      <c r="M646" s="80"/>
      <c r="N646" s="20"/>
      <c r="O646" s="3"/>
    </row>
    <row r="647" spans="1:64" ht="12.75">
      <c r="A647" s="32" t="s">
        <v>304</v>
      </c>
      <c r="B647" s="10" t="s">
        <v>315</v>
      </c>
      <c r="C647" s="10" t="s">
        <v>459</v>
      </c>
      <c r="D647" s="113" t="s">
        <v>765</v>
      </c>
      <c r="E647" s="128"/>
      <c r="F647" s="10" t="s">
        <v>807</v>
      </c>
      <c r="G647" s="23">
        <v>7.81</v>
      </c>
      <c r="H647" s="164"/>
      <c r="I647" s="23">
        <f>G647*AO647</f>
        <v>0</v>
      </c>
      <c r="J647" s="23">
        <f>G647*AP647</f>
        <v>0</v>
      </c>
      <c r="K647" s="23">
        <f>G647*H647</f>
        <v>0</v>
      </c>
      <c r="L647" s="23">
        <v>0</v>
      </c>
      <c r="M647" s="23">
        <f>G647*L647</f>
        <v>0</v>
      </c>
      <c r="N647" s="79" t="s">
        <v>832</v>
      </c>
      <c r="O647" s="3"/>
      <c r="Z647" s="23">
        <f>IF(AQ647="5",BJ647,0)</f>
        <v>0</v>
      </c>
      <c r="AB647" s="23">
        <f>IF(AQ647="1",BH647,0)</f>
        <v>0</v>
      </c>
      <c r="AC647" s="23">
        <f>IF(AQ647="1",BI647,0)</f>
        <v>0</v>
      </c>
      <c r="AD647" s="23">
        <f>IF(AQ647="7",BH647,0)</f>
        <v>0</v>
      </c>
      <c r="AE647" s="23">
        <f>IF(AQ647="7",BI647,0)</f>
        <v>0</v>
      </c>
      <c r="AF647" s="23">
        <f>IF(AQ647="2",BH647,0)</f>
        <v>0</v>
      </c>
      <c r="AG647" s="23">
        <f>IF(AQ647="2",BI647,0)</f>
        <v>0</v>
      </c>
      <c r="AH647" s="23">
        <f>IF(AQ647="0",BJ647,0)</f>
        <v>0</v>
      </c>
      <c r="AI647" s="17" t="s">
        <v>315</v>
      </c>
      <c r="AJ647" s="13">
        <f>IF(AN647=0,K647,0)</f>
        <v>0</v>
      </c>
      <c r="AK647" s="13">
        <f>IF(AN647=15,K647,0)</f>
        <v>0</v>
      </c>
      <c r="AL647" s="13">
        <f>IF(AN647=21,K647,0)</f>
        <v>0</v>
      </c>
      <c r="AN647" s="23">
        <v>21</v>
      </c>
      <c r="AO647" s="23">
        <f>H647*0.0101215411558669</f>
        <v>0</v>
      </c>
      <c r="AP647" s="23">
        <f>H647*(1-0.0101215411558669)</f>
        <v>0</v>
      </c>
      <c r="AQ647" s="24" t="s">
        <v>11</v>
      </c>
      <c r="AV647" s="23">
        <f>AW647+AX647</f>
        <v>0</v>
      </c>
      <c r="AW647" s="23">
        <f>G647*AO647</f>
        <v>0</v>
      </c>
      <c r="AX647" s="23">
        <f>G647*AP647</f>
        <v>0</v>
      </c>
      <c r="AY647" s="26" t="s">
        <v>862</v>
      </c>
      <c r="AZ647" s="26" t="s">
        <v>897</v>
      </c>
      <c r="BA647" s="17" t="s">
        <v>904</v>
      </c>
      <c r="BC647" s="23">
        <f>AW647+AX647</f>
        <v>0</v>
      </c>
      <c r="BD647" s="23">
        <f>H647/(100-BE647)*100</f>
        <v>0</v>
      </c>
      <c r="BE647" s="23">
        <v>0</v>
      </c>
      <c r="BF647" s="23">
        <f>M647</f>
        <v>0</v>
      </c>
      <c r="BH647" s="13">
        <f>G647*AO647</f>
        <v>0</v>
      </c>
      <c r="BI647" s="13">
        <f>G647*AP647</f>
        <v>0</v>
      </c>
      <c r="BJ647" s="13">
        <f>G647*H647</f>
        <v>0</v>
      </c>
      <c r="BK647" s="13" t="s">
        <v>909</v>
      </c>
      <c r="BL647" s="23" t="s">
        <v>393</v>
      </c>
    </row>
    <row r="648" spans="1:15" ht="12.75">
      <c r="A648" s="3"/>
      <c r="B648" s="80"/>
      <c r="C648" s="80"/>
      <c r="D648" s="81" t="s">
        <v>766</v>
      </c>
      <c r="E648" s="81"/>
      <c r="F648" s="80"/>
      <c r="G648" s="82">
        <v>7.81</v>
      </c>
      <c r="H648" s="80"/>
      <c r="I648" s="80"/>
      <c r="J648" s="80"/>
      <c r="K648" s="80"/>
      <c r="L648" s="80"/>
      <c r="M648" s="80"/>
      <c r="N648" s="20"/>
      <c r="O648" s="3"/>
    </row>
    <row r="649" spans="1:64" ht="12.75">
      <c r="A649" s="32" t="s">
        <v>305</v>
      </c>
      <c r="B649" s="10" t="s">
        <v>315</v>
      </c>
      <c r="C649" s="10" t="s">
        <v>460</v>
      </c>
      <c r="D649" s="113" t="s">
        <v>767</v>
      </c>
      <c r="E649" s="128"/>
      <c r="F649" s="10" t="s">
        <v>807</v>
      </c>
      <c r="G649" s="23">
        <v>78.1</v>
      </c>
      <c r="H649" s="164"/>
      <c r="I649" s="23">
        <f>G649*AO649</f>
        <v>0</v>
      </c>
      <c r="J649" s="23">
        <f>G649*AP649</f>
        <v>0</v>
      </c>
      <c r="K649" s="23">
        <f>G649*H649</f>
        <v>0</v>
      </c>
      <c r="L649" s="23">
        <v>0</v>
      </c>
      <c r="M649" s="23">
        <f>G649*L649</f>
        <v>0</v>
      </c>
      <c r="N649" s="79" t="s">
        <v>832</v>
      </c>
      <c r="O649" s="3"/>
      <c r="Z649" s="23">
        <f>IF(AQ649="5",BJ649,0)</f>
        <v>0</v>
      </c>
      <c r="AB649" s="23">
        <f>IF(AQ649="1",BH649,0)</f>
        <v>0</v>
      </c>
      <c r="AC649" s="23">
        <f>IF(AQ649="1",BI649,0)</f>
        <v>0</v>
      </c>
      <c r="AD649" s="23">
        <f>IF(AQ649="7",BH649,0)</f>
        <v>0</v>
      </c>
      <c r="AE649" s="23">
        <f>IF(AQ649="7",BI649,0)</f>
        <v>0</v>
      </c>
      <c r="AF649" s="23">
        <f>IF(AQ649="2",BH649,0)</f>
        <v>0</v>
      </c>
      <c r="AG649" s="23">
        <f>IF(AQ649="2",BI649,0)</f>
        <v>0</v>
      </c>
      <c r="AH649" s="23">
        <f>IF(AQ649="0",BJ649,0)</f>
        <v>0</v>
      </c>
      <c r="AI649" s="17" t="s">
        <v>315</v>
      </c>
      <c r="AJ649" s="13">
        <f>IF(AN649=0,K649,0)</f>
        <v>0</v>
      </c>
      <c r="AK649" s="13">
        <f>IF(AN649=15,K649,0)</f>
        <v>0</v>
      </c>
      <c r="AL649" s="13">
        <f>IF(AN649=21,K649,0)</f>
        <v>0</v>
      </c>
      <c r="AN649" s="23">
        <v>21</v>
      </c>
      <c r="AO649" s="23">
        <f>H649*0</f>
        <v>0</v>
      </c>
      <c r="AP649" s="23">
        <f>H649*(1-0)</f>
        <v>0</v>
      </c>
      <c r="AQ649" s="24" t="s">
        <v>11</v>
      </c>
      <c r="AV649" s="23">
        <f>AW649+AX649</f>
        <v>0</v>
      </c>
      <c r="AW649" s="23">
        <f>G649*AO649</f>
        <v>0</v>
      </c>
      <c r="AX649" s="23">
        <f>G649*AP649</f>
        <v>0</v>
      </c>
      <c r="AY649" s="26" t="s">
        <v>862</v>
      </c>
      <c r="AZ649" s="26" t="s">
        <v>897</v>
      </c>
      <c r="BA649" s="17" t="s">
        <v>904</v>
      </c>
      <c r="BC649" s="23">
        <f>AW649+AX649</f>
        <v>0</v>
      </c>
      <c r="BD649" s="23">
        <f>H649/(100-BE649)*100</f>
        <v>0</v>
      </c>
      <c r="BE649" s="23">
        <v>0</v>
      </c>
      <c r="BF649" s="23">
        <f>M649</f>
        <v>0</v>
      </c>
      <c r="BH649" s="13">
        <f>G649*AO649</f>
        <v>0</v>
      </c>
      <c r="BI649" s="13">
        <f>G649*AP649</f>
        <v>0</v>
      </c>
      <c r="BJ649" s="13">
        <f>G649*H649</f>
        <v>0</v>
      </c>
      <c r="BK649" s="13" t="s">
        <v>909</v>
      </c>
      <c r="BL649" s="23" t="s">
        <v>393</v>
      </c>
    </row>
    <row r="650" spans="1:15" ht="12.75">
      <c r="A650" s="3"/>
      <c r="B650" s="80"/>
      <c r="C650" s="80"/>
      <c r="D650" s="81" t="s">
        <v>768</v>
      </c>
      <c r="E650" s="81"/>
      <c r="F650" s="80"/>
      <c r="G650" s="82">
        <v>78.1</v>
      </c>
      <c r="H650" s="80"/>
      <c r="I650" s="80"/>
      <c r="J650" s="80"/>
      <c r="K650" s="80"/>
      <c r="L650" s="80"/>
      <c r="M650" s="80"/>
      <c r="N650" s="20"/>
      <c r="O650" s="3"/>
    </row>
    <row r="651" spans="1:64" ht="12.75">
      <c r="A651" s="32" t="s">
        <v>306</v>
      </c>
      <c r="B651" s="10" t="s">
        <v>315</v>
      </c>
      <c r="C651" s="10" t="s">
        <v>461</v>
      </c>
      <c r="D651" s="113" t="s">
        <v>769</v>
      </c>
      <c r="E651" s="128"/>
      <c r="F651" s="10" t="s">
        <v>807</v>
      </c>
      <c r="G651" s="23">
        <v>7.81</v>
      </c>
      <c r="H651" s="164"/>
      <c r="I651" s="23">
        <f>G651*AO651</f>
        <v>0</v>
      </c>
      <c r="J651" s="23">
        <f>G651*AP651</f>
        <v>0</v>
      </c>
      <c r="K651" s="23">
        <f>G651*H651</f>
        <v>0</v>
      </c>
      <c r="L651" s="23">
        <v>0</v>
      </c>
      <c r="M651" s="23">
        <f>G651*L651</f>
        <v>0</v>
      </c>
      <c r="N651" s="79" t="s">
        <v>832</v>
      </c>
      <c r="O651" s="3"/>
      <c r="Z651" s="23">
        <f>IF(AQ651="5",BJ651,0)</f>
        <v>0</v>
      </c>
      <c r="AB651" s="23">
        <f>IF(AQ651="1",BH651,0)</f>
        <v>0</v>
      </c>
      <c r="AC651" s="23">
        <f>IF(AQ651="1",BI651,0)</f>
        <v>0</v>
      </c>
      <c r="AD651" s="23">
        <f>IF(AQ651="7",BH651,0)</f>
        <v>0</v>
      </c>
      <c r="AE651" s="23">
        <f>IF(AQ651="7",BI651,0)</f>
        <v>0</v>
      </c>
      <c r="AF651" s="23">
        <f>IF(AQ651="2",BH651,0)</f>
        <v>0</v>
      </c>
      <c r="AG651" s="23">
        <f>IF(AQ651="2",BI651,0)</f>
        <v>0</v>
      </c>
      <c r="AH651" s="23">
        <f>IF(AQ651="0",BJ651,0)</f>
        <v>0</v>
      </c>
      <c r="AI651" s="17" t="s">
        <v>315</v>
      </c>
      <c r="AJ651" s="13">
        <f>IF(AN651=0,K651,0)</f>
        <v>0</v>
      </c>
      <c r="AK651" s="13">
        <f>IF(AN651=15,K651,0)</f>
        <v>0</v>
      </c>
      <c r="AL651" s="13">
        <f>IF(AN651=21,K651,0)</f>
        <v>0</v>
      </c>
      <c r="AN651" s="23">
        <v>21</v>
      </c>
      <c r="AO651" s="23">
        <f>H651*0</f>
        <v>0</v>
      </c>
      <c r="AP651" s="23">
        <f>H651*(1-0)</f>
        <v>0</v>
      </c>
      <c r="AQ651" s="24" t="s">
        <v>11</v>
      </c>
      <c r="AV651" s="23">
        <f>AW651+AX651</f>
        <v>0</v>
      </c>
      <c r="AW651" s="23">
        <f>G651*AO651</f>
        <v>0</v>
      </c>
      <c r="AX651" s="23">
        <f>G651*AP651</f>
        <v>0</v>
      </c>
      <c r="AY651" s="26" t="s">
        <v>862</v>
      </c>
      <c r="AZ651" s="26" t="s">
        <v>897</v>
      </c>
      <c r="BA651" s="17" t="s">
        <v>904</v>
      </c>
      <c r="BC651" s="23">
        <f>AW651+AX651</f>
        <v>0</v>
      </c>
      <c r="BD651" s="23">
        <f>H651/(100-BE651)*100</f>
        <v>0</v>
      </c>
      <c r="BE651" s="23">
        <v>0</v>
      </c>
      <c r="BF651" s="23">
        <f>M651</f>
        <v>0</v>
      </c>
      <c r="BH651" s="13">
        <f>G651*AO651</f>
        <v>0</v>
      </c>
      <c r="BI651" s="13">
        <f>G651*AP651</f>
        <v>0</v>
      </c>
      <c r="BJ651" s="13">
        <f>G651*H651</f>
        <v>0</v>
      </c>
      <c r="BK651" s="13" t="s">
        <v>909</v>
      </c>
      <c r="BL651" s="23" t="s">
        <v>393</v>
      </c>
    </row>
    <row r="652" spans="1:15" ht="12.75">
      <c r="A652" s="3"/>
      <c r="B652" s="80"/>
      <c r="C652" s="80"/>
      <c r="D652" s="81" t="s">
        <v>766</v>
      </c>
      <c r="E652" s="81"/>
      <c r="F652" s="80"/>
      <c r="G652" s="82">
        <v>7.81</v>
      </c>
      <c r="H652" s="80"/>
      <c r="I652" s="80"/>
      <c r="J652" s="80"/>
      <c r="K652" s="80"/>
      <c r="L652" s="80"/>
      <c r="M652" s="80"/>
      <c r="N652" s="20"/>
      <c r="O652" s="3"/>
    </row>
    <row r="653" spans="1:64" ht="12.75">
      <c r="A653" s="32" t="s">
        <v>307</v>
      </c>
      <c r="B653" s="10" t="s">
        <v>315</v>
      </c>
      <c r="C653" s="10" t="s">
        <v>396</v>
      </c>
      <c r="D653" s="113" t="s">
        <v>770</v>
      </c>
      <c r="E653" s="128"/>
      <c r="F653" s="10" t="s">
        <v>807</v>
      </c>
      <c r="G653" s="23">
        <v>7.81</v>
      </c>
      <c r="H653" s="164"/>
      <c r="I653" s="23">
        <f>G653*AO653</f>
        <v>0</v>
      </c>
      <c r="J653" s="23">
        <f>G653*AP653</f>
        <v>0</v>
      </c>
      <c r="K653" s="23">
        <f>G653*H653</f>
        <v>0</v>
      </c>
      <c r="L653" s="23">
        <v>0</v>
      </c>
      <c r="M653" s="23">
        <f>G653*L653</f>
        <v>0</v>
      </c>
      <c r="N653" s="79" t="s">
        <v>832</v>
      </c>
      <c r="O653" s="3"/>
      <c r="Z653" s="23">
        <f>IF(AQ653="5",BJ653,0)</f>
        <v>0</v>
      </c>
      <c r="AB653" s="23">
        <f>IF(AQ653="1",BH653,0)</f>
        <v>0</v>
      </c>
      <c r="AC653" s="23">
        <f>IF(AQ653="1",BI653,0)</f>
        <v>0</v>
      </c>
      <c r="AD653" s="23">
        <f>IF(AQ653="7",BH653,0)</f>
        <v>0</v>
      </c>
      <c r="AE653" s="23">
        <f>IF(AQ653="7",BI653,0)</f>
        <v>0</v>
      </c>
      <c r="AF653" s="23">
        <f>IF(AQ653="2",BH653,0)</f>
        <v>0</v>
      </c>
      <c r="AG653" s="23">
        <f>IF(AQ653="2",BI653,0)</f>
        <v>0</v>
      </c>
      <c r="AH653" s="23">
        <f>IF(AQ653="0",BJ653,0)</f>
        <v>0</v>
      </c>
      <c r="AI653" s="17" t="s">
        <v>315</v>
      </c>
      <c r="AJ653" s="13">
        <f>IF(AN653=0,K653,0)</f>
        <v>0</v>
      </c>
      <c r="AK653" s="13">
        <f>IF(AN653=15,K653,0)</f>
        <v>0</v>
      </c>
      <c r="AL653" s="13">
        <f>IF(AN653=21,K653,0)</f>
        <v>0</v>
      </c>
      <c r="AN653" s="23">
        <v>21</v>
      </c>
      <c r="AO653" s="23">
        <f>H653*0</f>
        <v>0</v>
      </c>
      <c r="AP653" s="23">
        <f>H653*(1-0)</f>
        <v>0</v>
      </c>
      <c r="AQ653" s="24" t="s">
        <v>11</v>
      </c>
      <c r="AV653" s="23">
        <f>AW653+AX653</f>
        <v>0</v>
      </c>
      <c r="AW653" s="23">
        <f>G653*AO653</f>
        <v>0</v>
      </c>
      <c r="AX653" s="23">
        <f>G653*AP653</f>
        <v>0</v>
      </c>
      <c r="AY653" s="26" t="s">
        <v>862</v>
      </c>
      <c r="AZ653" s="26" t="s">
        <v>897</v>
      </c>
      <c r="BA653" s="17" t="s">
        <v>904</v>
      </c>
      <c r="BC653" s="23">
        <f>AW653+AX653</f>
        <v>0</v>
      </c>
      <c r="BD653" s="23">
        <f>H653/(100-BE653)*100</f>
        <v>0</v>
      </c>
      <c r="BE653" s="23">
        <v>0</v>
      </c>
      <c r="BF653" s="23">
        <f>M653</f>
        <v>0</v>
      </c>
      <c r="BH653" s="13">
        <f>G653*AO653</f>
        <v>0</v>
      </c>
      <c r="BI653" s="13">
        <f>G653*AP653</f>
        <v>0</v>
      </c>
      <c r="BJ653" s="13">
        <f>G653*H653</f>
        <v>0</v>
      </c>
      <c r="BK653" s="13" t="s">
        <v>909</v>
      </c>
      <c r="BL653" s="23" t="s">
        <v>393</v>
      </c>
    </row>
    <row r="654" spans="1:15" ht="12.75">
      <c r="A654" s="4"/>
      <c r="B654" s="9"/>
      <c r="C654" s="9"/>
      <c r="D654" s="97" t="s">
        <v>766</v>
      </c>
      <c r="E654" s="97"/>
      <c r="F654" s="9"/>
      <c r="G654" s="98">
        <v>7.81</v>
      </c>
      <c r="H654" s="9"/>
      <c r="I654" s="9"/>
      <c r="J654" s="9"/>
      <c r="K654" s="9"/>
      <c r="L654" s="9"/>
      <c r="M654" s="9"/>
      <c r="N654" s="21"/>
      <c r="O654" s="3"/>
    </row>
    <row r="655" spans="1:14" ht="12.75">
      <c r="A655" s="5"/>
      <c r="B655" s="5"/>
      <c r="C655" s="5"/>
      <c r="D655" s="5"/>
      <c r="E655" s="5"/>
      <c r="F655" s="5"/>
      <c r="G655" s="5"/>
      <c r="H655" s="5"/>
      <c r="I655" s="135" t="s">
        <v>825</v>
      </c>
      <c r="J655" s="136"/>
      <c r="K655" s="29">
        <f>ROUND(K13+K18+K25+K29+K36+K41+K54+K59+K65+K72+K77+K109+K112+K130+K139+K150+K156+K166+K168+K176+K178+K181+K183+K191+K195+K202+K207+K211+K242+K244+K251+K268+K275+K278+K281+K289+K292+K302+K306+K310+K313+K316+K341+K353+K360+K376+K378+K391+K393+K400+K405+K410+K431+K434+K445+K454+K461+K469+K472+K476+K483+K488+K497+K502+K505+K508+K512+K523+K540+K551+K563+K566+K570+K577+K582+K591+K596+K599+K602+K606+K617+K633+K644,1)</f>
        <v>0</v>
      </c>
      <c r="L655" s="5"/>
      <c r="M655" s="5"/>
      <c r="N655" s="5"/>
    </row>
    <row r="656" ht="11.25" customHeight="1">
      <c r="A656" s="6" t="s">
        <v>308</v>
      </c>
    </row>
    <row r="657" spans="1:14" ht="12.75">
      <c r="A657" s="112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</row>
  </sheetData>
  <sheetProtection/>
  <mergeCells count="422">
    <mergeCell ref="A657:N657"/>
    <mergeCell ref="D645:E645"/>
    <mergeCell ref="D647:E647"/>
    <mergeCell ref="D649:E649"/>
    <mergeCell ref="D651:E651"/>
    <mergeCell ref="D653:E653"/>
    <mergeCell ref="I655:J655"/>
    <mergeCell ref="D634:E634"/>
    <mergeCell ref="D636:E636"/>
    <mergeCell ref="D638:E638"/>
    <mergeCell ref="D640:E640"/>
    <mergeCell ref="D642:E642"/>
    <mergeCell ref="D644:E644"/>
    <mergeCell ref="D624:E624"/>
    <mergeCell ref="D626:E626"/>
    <mergeCell ref="D628:E628"/>
    <mergeCell ref="D630:E630"/>
    <mergeCell ref="D632:E632"/>
    <mergeCell ref="D633:E633"/>
    <mergeCell ref="D613:E613"/>
    <mergeCell ref="D615:E615"/>
    <mergeCell ref="D617:E617"/>
    <mergeCell ref="D618:E618"/>
    <mergeCell ref="D620:E620"/>
    <mergeCell ref="D622:E622"/>
    <mergeCell ref="D603:E603"/>
    <mergeCell ref="D605:E605"/>
    <mergeCell ref="D606:E606"/>
    <mergeCell ref="D607:E607"/>
    <mergeCell ref="D609:E609"/>
    <mergeCell ref="D611:E611"/>
    <mergeCell ref="D594:E594"/>
    <mergeCell ref="D596:E596"/>
    <mergeCell ref="D597:E597"/>
    <mergeCell ref="D599:E599"/>
    <mergeCell ref="D600:E600"/>
    <mergeCell ref="D602:E602"/>
    <mergeCell ref="D583:E583"/>
    <mergeCell ref="D585:E585"/>
    <mergeCell ref="D587:E587"/>
    <mergeCell ref="D589:E589"/>
    <mergeCell ref="D591:E591"/>
    <mergeCell ref="D592:E592"/>
    <mergeCell ref="D573:E573"/>
    <mergeCell ref="D575:E575"/>
    <mergeCell ref="D577:E577"/>
    <mergeCell ref="D578:E578"/>
    <mergeCell ref="D580:E580"/>
    <mergeCell ref="D582:E582"/>
    <mergeCell ref="D564:E564"/>
    <mergeCell ref="D566:E566"/>
    <mergeCell ref="D567:E567"/>
    <mergeCell ref="D568:E568"/>
    <mergeCell ref="D570:E570"/>
    <mergeCell ref="D571:E571"/>
    <mergeCell ref="D554:E554"/>
    <mergeCell ref="D556:E556"/>
    <mergeCell ref="D558:E558"/>
    <mergeCell ref="D560:E560"/>
    <mergeCell ref="D562:E562"/>
    <mergeCell ref="D563:E563"/>
    <mergeCell ref="D543:E543"/>
    <mergeCell ref="D545:E545"/>
    <mergeCell ref="D547:E547"/>
    <mergeCell ref="D549:E549"/>
    <mergeCell ref="D551:E551"/>
    <mergeCell ref="D552:E552"/>
    <mergeCell ref="D532:E532"/>
    <mergeCell ref="D534:E534"/>
    <mergeCell ref="D536:E536"/>
    <mergeCell ref="D538:E538"/>
    <mergeCell ref="D540:E540"/>
    <mergeCell ref="D541:E541"/>
    <mergeCell ref="D521:E521"/>
    <mergeCell ref="D523:E523"/>
    <mergeCell ref="D524:E524"/>
    <mergeCell ref="D526:E526"/>
    <mergeCell ref="D528:E528"/>
    <mergeCell ref="D530:E530"/>
    <mergeCell ref="D511:E511"/>
    <mergeCell ref="D512:E512"/>
    <mergeCell ref="D513:E513"/>
    <mergeCell ref="D515:E515"/>
    <mergeCell ref="D517:E517"/>
    <mergeCell ref="D519:E519"/>
    <mergeCell ref="D502:E502"/>
    <mergeCell ref="D503:E503"/>
    <mergeCell ref="D505:E505"/>
    <mergeCell ref="D506:E506"/>
    <mergeCell ref="D508:E508"/>
    <mergeCell ref="D509:E509"/>
    <mergeCell ref="D491:E491"/>
    <mergeCell ref="D493:E493"/>
    <mergeCell ref="D495:E495"/>
    <mergeCell ref="D497:E497"/>
    <mergeCell ref="D498:E498"/>
    <mergeCell ref="D500:E500"/>
    <mergeCell ref="D481:E481"/>
    <mergeCell ref="D483:E483"/>
    <mergeCell ref="D484:E484"/>
    <mergeCell ref="D486:E486"/>
    <mergeCell ref="D488:E488"/>
    <mergeCell ref="D489:E489"/>
    <mergeCell ref="D472:E472"/>
    <mergeCell ref="D473:E473"/>
    <mergeCell ref="D474:E474"/>
    <mergeCell ref="D476:E476"/>
    <mergeCell ref="D477:E477"/>
    <mergeCell ref="D479:E479"/>
    <mergeCell ref="D465:E465"/>
    <mergeCell ref="D466:E466"/>
    <mergeCell ref="D467:E467"/>
    <mergeCell ref="D468:E468"/>
    <mergeCell ref="D469:E469"/>
    <mergeCell ref="D470:E470"/>
    <mergeCell ref="D456:E456"/>
    <mergeCell ref="D458:E458"/>
    <mergeCell ref="D459:E459"/>
    <mergeCell ref="D461:E461"/>
    <mergeCell ref="D462:E462"/>
    <mergeCell ref="D463:E463"/>
    <mergeCell ref="D446:E446"/>
    <mergeCell ref="D448:E448"/>
    <mergeCell ref="D450:E450"/>
    <mergeCell ref="D452:E452"/>
    <mergeCell ref="D454:E454"/>
    <mergeCell ref="D455:E455"/>
    <mergeCell ref="D435:E435"/>
    <mergeCell ref="D437:E437"/>
    <mergeCell ref="D439:E439"/>
    <mergeCell ref="D441:E441"/>
    <mergeCell ref="D443:E443"/>
    <mergeCell ref="D445:E445"/>
    <mergeCell ref="D428:E428"/>
    <mergeCell ref="D429:E429"/>
    <mergeCell ref="D430:E430"/>
    <mergeCell ref="D431:E431"/>
    <mergeCell ref="D432:E432"/>
    <mergeCell ref="D434:E434"/>
    <mergeCell ref="D416:E416"/>
    <mergeCell ref="D418:E418"/>
    <mergeCell ref="D420:E420"/>
    <mergeCell ref="D422:E422"/>
    <mergeCell ref="D424:E424"/>
    <mergeCell ref="D426:E426"/>
    <mergeCell ref="D403:E403"/>
    <mergeCell ref="D405:E405"/>
    <mergeCell ref="D406:E406"/>
    <mergeCell ref="D408:E408"/>
    <mergeCell ref="D410:E410"/>
    <mergeCell ref="D411:E411"/>
    <mergeCell ref="D395:E395"/>
    <mergeCell ref="D397:E397"/>
    <mergeCell ref="D398:E398"/>
    <mergeCell ref="D399:E399"/>
    <mergeCell ref="D400:E400"/>
    <mergeCell ref="D401:E401"/>
    <mergeCell ref="D388:E388"/>
    <mergeCell ref="D389:E389"/>
    <mergeCell ref="D391:E391"/>
    <mergeCell ref="D392:E392"/>
    <mergeCell ref="D393:E393"/>
    <mergeCell ref="D394:E394"/>
    <mergeCell ref="D379:E379"/>
    <mergeCell ref="D380:E380"/>
    <mergeCell ref="D382:E382"/>
    <mergeCell ref="D383:E383"/>
    <mergeCell ref="D385:E385"/>
    <mergeCell ref="D386:E386"/>
    <mergeCell ref="D368:E368"/>
    <mergeCell ref="D371:E371"/>
    <mergeCell ref="D373:E373"/>
    <mergeCell ref="D376:E376"/>
    <mergeCell ref="D377:E377"/>
    <mergeCell ref="D378:E378"/>
    <mergeCell ref="D356:E356"/>
    <mergeCell ref="D358:E358"/>
    <mergeCell ref="D360:E360"/>
    <mergeCell ref="D361:E361"/>
    <mergeCell ref="D364:E364"/>
    <mergeCell ref="D366:E366"/>
    <mergeCell ref="D345:E345"/>
    <mergeCell ref="D347:E347"/>
    <mergeCell ref="D349:E349"/>
    <mergeCell ref="D351:E351"/>
    <mergeCell ref="D353:E353"/>
    <mergeCell ref="D354:E354"/>
    <mergeCell ref="D334:E334"/>
    <mergeCell ref="D336:E336"/>
    <mergeCell ref="D338:E338"/>
    <mergeCell ref="D339:E339"/>
    <mergeCell ref="D341:E341"/>
    <mergeCell ref="D342:E342"/>
    <mergeCell ref="D317:E317"/>
    <mergeCell ref="D324:E324"/>
    <mergeCell ref="D326:E326"/>
    <mergeCell ref="D328:E328"/>
    <mergeCell ref="D330:E330"/>
    <mergeCell ref="D332:E332"/>
    <mergeCell ref="D310:E310"/>
    <mergeCell ref="D311:E311"/>
    <mergeCell ref="D313:E313"/>
    <mergeCell ref="D314:E314"/>
    <mergeCell ref="D315:E315"/>
    <mergeCell ref="D316:E316"/>
    <mergeCell ref="D300:E300"/>
    <mergeCell ref="D302:E302"/>
    <mergeCell ref="D303:E303"/>
    <mergeCell ref="D306:E306"/>
    <mergeCell ref="D307:E307"/>
    <mergeCell ref="D309:E309"/>
    <mergeCell ref="D291:E291"/>
    <mergeCell ref="D292:E292"/>
    <mergeCell ref="D293:E293"/>
    <mergeCell ref="D295:E295"/>
    <mergeCell ref="D297:E297"/>
    <mergeCell ref="D298:E298"/>
    <mergeCell ref="D285:E285"/>
    <mergeCell ref="D286:E286"/>
    <mergeCell ref="D287:E287"/>
    <mergeCell ref="D288:E288"/>
    <mergeCell ref="D289:E289"/>
    <mergeCell ref="D290:E290"/>
    <mergeCell ref="D277:E277"/>
    <mergeCell ref="D278:E278"/>
    <mergeCell ref="D279:E279"/>
    <mergeCell ref="D281:E281"/>
    <mergeCell ref="D282:E282"/>
    <mergeCell ref="D283:E283"/>
    <mergeCell ref="D269:E269"/>
    <mergeCell ref="D270:E270"/>
    <mergeCell ref="D272:E272"/>
    <mergeCell ref="D273:E273"/>
    <mergeCell ref="D275:E275"/>
    <mergeCell ref="D276:E276"/>
    <mergeCell ref="D257:E257"/>
    <mergeCell ref="D259:E259"/>
    <mergeCell ref="D262:E262"/>
    <mergeCell ref="D264:E264"/>
    <mergeCell ref="D266:E266"/>
    <mergeCell ref="D268:E268"/>
    <mergeCell ref="D244:E244"/>
    <mergeCell ref="D245:E245"/>
    <mergeCell ref="D248:E248"/>
    <mergeCell ref="D251:E251"/>
    <mergeCell ref="D252:E252"/>
    <mergeCell ref="D255:E255"/>
    <mergeCell ref="D237:E237"/>
    <mergeCell ref="D239:E239"/>
    <mergeCell ref="D240:E240"/>
    <mergeCell ref="D241:E241"/>
    <mergeCell ref="D242:E242"/>
    <mergeCell ref="D243:E243"/>
    <mergeCell ref="D229:E229"/>
    <mergeCell ref="D231:E231"/>
    <mergeCell ref="D233:E233"/>
    <mergeCell ref="D234:E234"/>
    <mergeCell ref="D235:E235"/>
    <mergeCell ref="D236:E236"/>
    <mergeCell ref="D218:E218"/>
    <mergeCell ref="D220:E220"/>
    <mergeCell ref="D222:E222"/>
    <mergeCell ref="D224:E224"/>
    <mergeCell ref="D226:E226"/>
    <mergeCell ref="D228:E228"/>
    <mergeCell ref="D205:E205"/>
    <mergeCell ref="D207:E207"/>
    <mergeCell ref="D208:E208"/>
    <mergeCell ref="D210:E210"/>
    <mergeCell ref="D211:E211"/>
    <mergeCell ref="D212:E212"/>
    <mergeCell ref="D192:E192"/>
    <mergeCell ref="D195:E195"/>
    <mergeCell ref="D196:E196"/>
    <mergeCell ref="D199:E199"/>
    <mergeCell ref="D202:E202"/>
    <mergeCell ref="D203:E203"/>
    <mergeCell ref="D184:E184"/>
    <mergeCell ref="D185:E185"/>
    <mergeCell ref="D186:E186"/>
    <mergeCell ref="D187:E187"/>
    <mergeCell ref="D189:E189"/>
    <mergeCell ref="D191:E191"/>
    <mergeCell ref="D178:E178"/>
    <mergeCell ref="D179:E179"/>
    <mergeCell ref="D180:E180"/>
    <mergeCell ref="D181:E181"/>
    <mergeCell ref="D182:E182"/>
    <mergeCell ref="D183:E183"/>
    <mergeCell ref="D170:E170"/>
    <mergeCell ref="D172:E172"/>
    <mergeCell ref="D173:E173"/>
    <mergeCell ref="D175:E175"/>
    <mergeCell ref="D176:E176"/>
    <mergeCell ref="D177:E177"/>
    <mergeCell ref="D163:E163"/>
    <mergeCell ref="D164:E164"/>
    <mergeCell ref="D166:E166"/>
    <mergeCell ref="D167:E167"/>
    <mergeCell ref="D168:E168"/>
    <mergeCell ref="D169:E169"/>
    <mergeCell ref="D155:E155"/>
    <mergeCell ref="D156:E156"/>
    <mergeCell ref="D157:E157"/>
    <mergeCell ref="D158:E158"/>
    <mergeCell ref="D160:E160"/>
    <mergeCell ref="D161:E161"/>
    <mergeCell ref="D146:E146"/>
    <mergeCell ref="D148:E148"/>
    <mergeCell ref="D150:E150"/>
    <mergeCell ref="D151:E151"/>
    <mergeCell ref="D153:E153"/>
    <mergeCell ref="D154:E154"/>
    <mergeCell ref="D135:E135"/>
    <mergeCell ref="D137:E137"/>
    <mergeCell ref="D139:E139"/>
    <mergeCell ref="D140:E140"/>
    <mergeCell ref="D142:E142"/>
    <mergeCell ref="D144:E144"/>
    <mergeCell ref="D120:E120"/>
    <mergeCell ref="D122:E122"/>
    <mergeCell ref="D125:E125"/>
    <mergeCell ref="D127:E127"/>
    <mergeCell ref="D130:E130"/>
    <mergeCell ref="D131:E131"/>
    <mergeCell ref="D109:E109"/>
    <mergeCell ref="D110:E110"/>
    <mergeCell ref="D112:E112"/>
    <mergeCell ref="D113:E113"/>
    <mergeCell ref="D115:E115"/>
    <mergeCell ref="D118:E118"/>
    <mergeCell ref="D103:E103"/>
    <mergeCell ref="D104:E104"/>
    <mergeCell ref="D105:E105"/>
    <mergeCell ref="D106:E106"/>
    <mergeCell ref="D107:E107"/>
    <mergeCell ref="D108:E108"/>
    <mergeCell ref="D96:E96"/>
    <mergeCell ref="D98:E98"/>
    <mergeCell ref="D99:E99"/>
    <mergeCell ref="D100:E100"/>
    <mergeCell ref="D101:E101"/>
    <mergeCell ref="D102:E102"/>
    <mergeCell ref="D88:E88"/>
    <mergeCell ref="D89:E89"/>
    <mergeCell ref="D91:E91"/>
    <mergeCell ref="D93:E93"/>
    <mergeCell ref="D94:E94"/>
    <mergeCell ref="D95:E95"/>
    <mergeCell ref="D75:E75"/>
    <mergeCell ref="D77:E77"/>
    <mergeCell ref="D78:E78"/>
    <mergeCell ref="D82:E82"/>
    <mergeCell ref="D84:E84"/>
    <mergeCell ref="D86:E86"/>
    <mergeCell ref="D65:E65"/>
    <mergeCell ref="D66:E66"/>
    <mergeCell ref="D68:E68"/>
    <mergeCell ref="D70:E70"/>
    <mergeCell ref="D72:E72"/>
    <mergeCell ref="D73:E73"/>
    <mergeCell ref="D54:E54"/>
    <mergeCell ref="D55:E55"/>
    <mergeCell ref="D57:E57"/>
    <mergeCell ref="D59:E59"/>
    <mergeCell ref="D60:E60"/>
    <mergeCell ref="D62:E62"/>
    <mergeCell ref="D41:E41"/>
    <mergeCell ref="D42:E42"/>
    <mergeCell ref="D45:E45"/>
    <mergeCell ref="D48:E48"/>
    <mergeCell ref="D50:E50"/>
    <mergeCell ref="D52:E52"/>
    <mergeCell ref="D30:E30"/>
    <mergeCell ref="D32:E32"/>
    <mergeCell ref="D34:E34"/>
    <mergeCell ref="D36:E36"/>
    <mergeCell ref="D37:E37"/>
    <mergeCell ref="D39:E39"/>
    <mergeCell ref="D20:E20"/>
    <mergeCell ref="D21:E21"/>
    <mergeCell ref="D23:E23"/>
    <mergeCell ref="D25:E25"/>
    <mergeCell ref="D26:E26"/>
    <mergeCell ref="D29:E29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D9"/>
    <mergeCell ref="E8:E9"/>
    <mergeCell ref="F8:G9"/>
    <mergeCell ref="H8:H9"/>
    <mergeCell ref="I8:N9"/>
    <mergeCell ref="A6:C7"/>
    <mergeCell ref="D6:D7"/>
    <mergeCell ref="E6:E7"/>
    <mergeCell ref="F6:G7"/>
    <mergeCell ref="H6:H7"/>
    <mergeCell ref="I6:N7"/>
    <mergeCell ref="A4:C5"/>
    <mergeCell ref="D4:D5"/>
    <mergeCell ref="E4:E5"/>
    <mergeCell ref="F4:G5"/>
    <mergeCell ref="H4:H5"/>
    <mergeCell ref="I4:N5"/>
    <mergeCell ref="A1:N1"/>
    <mergeCell ref="A2:C3"/>
    <mergeCell ref="D2:D3"/>
    <mergeCell ref="E2:E3"/>
    <mergeCell ref="F2:G3"/>
    <mergeCell ref="H2:H3"/>
    <mergeCell ref="I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Aleš Jambor</cp:lastModifiedBy>
  <dcterms:created xsi:type="dcterms:W3CDTF">2022-05-06T12:00:49Z</dcterms:created>
  <dcterms:modified xsi:type="dcterms:W3CDTF">2022-05-06T12:10:43Z</dcterms:modified>
  <cp:category/>
  <cp:version/>
  <cp:contentType/>
  <cp:contentStatus/>
</cp:coreProperties>
</file>