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DIO" sheetId="2" r:id="rId2"/>
    <sheet name="POV" sheetId="3" r:id="rId3"/>
    <sheet name="SO 101" sheetId="4" r:id="rId4"/>
    <sheet name="SO 102" sheetId="5" r:id="rId5"/>
    <sheet name="SO 201" sheetId="6" r:id="rId6"/>
    <sheet name="SO 401" sheetId="7" r:id="rId7"/>
  </sheets>
  <definedNames/>
  <calcPr fullCalcOnLoad="1"/>
</workbook>
</file>

<file path=xl/sharedStrings.xml><?xml version="1.0" encoding="utf-8"?>
<sst xmlns="http://schemas.openxmlformats.org/spreadsheetml/2006/main" count="4165" uniqueCount="1084">
  <si>
    <t>Firma: -</t>
  </si>
  <si>
    <t>Rekapitulace ceny</t>
  </si>
  <si>
    <t>Stavba: 2018657 - III/12512, MOST EV.Č.12512-1 PŘES POTOK V OBCI PAVLOVICE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</si>
  <si>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</si>
  <si>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</si>
  <si>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</si>
  <si>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</si>
  <si>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</si>
  <si>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</si>
  <si>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</si>
  <si>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</si>
  <si>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</si>
  <si>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</si>
  <si>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</si>
  <si>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</si>
  <si>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2018657</t>
  </si>
  <si>
    <t>III/12512, MOST EV.Č.12512-1 PŘES POTOK V OBCI PAVLOVICE</t>
  </si>
  <si>
    <t>O</t>
  </si>
  <si>
    <t>Rozpočet:</t>
  </si>
  <si>
    <t>0,00</t>
  </si>
  <si>
    <t>15,00</t>
  </si>
  <si>
    <t>21,00</t>
  </si>
  <si>
    <t>3</t>
  </si>
  <si>
    <t>2</t>
  </si>
  <si>
    <t>DIO</t>
  </si>
  <si>
    <t>DOPRAVNĚ INŽENÝRSKÉ OPATŘENÍ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</si>
  <si>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</si>
  <si>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</si>
  <si>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</si>
  <si>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</si>
  <si>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</si>
  <si>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</si>
  <si>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</si>
  <si>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</si>
  <si>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</si>
  <si>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</si>
  <si>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</si>
  <si>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</si>
  <si>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</si>
  <si>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</si>
  <si>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</si>
  <si>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</si>
  <si>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</si>
  <si>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</si>
  <si>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</si>
  <si>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</si>
  <si>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Ostatní konstrukce a práce</t>
  </si>
  <si>
    <t>P</t>
  </si>
  <si>
    <t>914112</t>
  </si>
  <si>
    <t/>
  </si>
  <si>
    <t>DOPRAVNÍ ZNAČKY ZÁKLAD VELIKOSTI OCEL NEREFLEXNÍ - MONTÁŽ S PŘEMÍST</t>
  </si>
  <si>
    <t>KUS</t>
  </si>
  <si>
    <t>2020_OTSKP</t>
  </si>
  <si>
    <t>PP</t>
  </si>
  <si>
    <t>Přechodné dopr. značení - Svislá dopravní značka ocelová normální velikosti včetně základové konstrukce (stojan k dopravním silničním značkám jednoduchý - červenobílé pruhování + základová deska): B1, IP10a, IJ4c, IS11a, IP22, IS11c,  E3a, E13, Z2 - půjčené značení (montáž s přestavěním).</t>
  </si>
  <si>
    <t>VV</t>
  </si>
  <si>
    <t>(2+1+2+1+3+5+1+2+2)=19,000 [A]</t>
  </si>
  <si>
    <t>TS</t>
  </si>
  <si>
    <t>položka zahrnuje:  
- dopravu demontované značky z dočasné skládky  
- osazení a montáž značky na místě určeném projektem  
- nutnou opravu poškozených částí nezahrnuje dodávku značky</t>
  </si>
  <si>
    <t>914113</t>
  </si>
  <si>
    <t>DOPRAVNÍ ZNAČKY ZÁKLADNÍ VELIKOSTI OCELOVÉ NEREFLEXNÍ - DEMONTÁŽ</t>
  </si>
  <si>
    <t>Přechodné dopr. značení -Svislá dopravní značka ocelová normální velikosti včetně základové konstrukce (stojan k dopravním silničním značkám jednoduchý - červenobílé pruhování + základová deska): B1, IP10a, IJ4c, IS11a, IP22, IS11c,  E3a, E13, Z2 - půjčené značení (demontáž).</t>
  </si>
  <si>
    <t>Položka zahrnuje odstranění, demontáž a odklizení materiálu s odvozem na předepsané  
místo</t>
  </si>
  <si>
    <t>914119</t>
  </si>
  <si>
    <t>DOPRAV ZNAČKY ZÁKLAD VEL OCEL NEREFLEXNÍ - NÁJEMNÉ</t>
  </si>
  <si>
    <t>KSDEN</t>
  </si>
  <si>
    <t>Přechodné dopr. značení - Svislá dopravní značka ocelová normální velikosti včetně základové konstrukce (stojan k dopravním silničním značkám jednoduchý - červenobílé pruhování + základová deska): B1, IP10a, IJ4c, IS11a, IP22, IS11c,  E3a, E13, Z2 - půjčené značení (nájem).</t>
  </si>
  <si>
    <t>(2+1+2+1+3+5+1+2+2)*90=1 710,000 [A]</t>
  </si>
  <si>
    <t>položka zahrnuje sazbu za pronájem dopravních značek a zařízení, počet jednotek je určen jako součin počtu značek a počtu dní použití</t>
  </si>
  <si>
    <t>916132</t>
  </si>
  <si>
    <t>DOPRAV SVĚTLO VÝSTRAŽ SOUPRAVA 5KS - MONTÁŽ S PŘESUNEM</t>
  </si>
  <si>
    <t>Přechodné dopr. značení - Výstražná světla typu-1 souprava pěti kusů + akumulátor - půjčené značení (montáž s přestavěním).</t>
  </si>
  <si>
    <t>2=2,000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</si>
  <si>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</si>
  <si>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916133</t>
  </si>
  <si>
    <t>DOPRAV SVĚTLO VÝSTRAŽ SOUPRAVA 5KS - DEMONTÁŽ</t>
  </si>
  <si>
    <t>Přechodné dopr. značení - Výstražná světla typu-1 souprava pěti kusů + akumulátor - půjčené značení (demontáž).</t>
  </si>
  <si>
    <t>Položka zahrnuje odstranění, demontáž a odklizení zařízení s odvozem na předepsané místo</t>
  </si>
  <si>
    <t>916139</t>
  </si>
  <si>
    <t>DOPRAVNÍ SVĚTLO VÝSTRAŽNÉ SOUPRAVA 5 KUSŮ - NÁJEMNÉ</t>
  </si>
  <si>
    <t>Přechodné dopr. značení - Výstražná světla typu-1 souprava pěti kusů + akumulátor - půjčené značení (nájem).</t>
  </si>
  <si>
    <t>2*90=180,000 [A]</t>
  </si>
  <si>
    <t>položka zahrnuje sazbu za pronájem zařízení. Počet měrných jednotek se určí jako součin počtu zařízení a počtu dní použití.</t>
  </si>
  <si>
    <t>7</t>
  </si>
  <si>
    <t>916352</t>
  </si>
  <si>
    <t>SMĚROVACÍ DESKY Z4 OBOUSTR S FÓLIÍ TŘ 1 - MONTÁŽ S PŘESUNEM</t>
  </si>
  <si>
    <t>Přechodné dopr. značení - Svislá dopravní značka plastová normální velikosti včetně základové konstrukce (základová deska): Z4a - půjčené značení (montáž s přestavěním)</t>
  </si>
  <si>
    <t>10=10,000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</si>
  <si>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</si>
  <si>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8</t>
  </si>
  <si>
    <t>916353</t>
  </si>
  <si>
    <t>SMĚROVACÍ DESKY Z4 OBOUSTR S FÓLIÍ TŘ 1 - DEMONTÁŽ</t>
  </si>
  <si>
    <t>Přechodné dopr. značení - Svislá dopravní značka plastová normální velikosti včetně základové konstrukce (základová deska): Z4a - půjčené značení (demontáž).</t>
  </si>
  <si>
    <t>916359</t>
  </si>
  <si>
    <t>SMĚROVACÍ DESKY Z4 OBOUSTR S FÓLIÍ TŘ 1 - NÁJEMNÉ</t>
  </si>
  <si>
    <t>Přechodné dopr. značení - Svislá dopravní značka plastová normální velikosti včetně základové konstrukce (základová deska): Z4a - půjčené značení (nájem).</t>
  </si>
  <si>
    <t>10*90=900,000 [A]</t>
  </si>
  <si>
    <t>POV</t>
  </si>
  <si>
    <t>PLÁN ORGANIZACE VÝSTAVBY</t>
  </si>
  <si>
    <t>Všeobecné konstrukce a práce</t>
  </si>
  <si>
    <t>02620</t>
  </si>
  <si>
    <t>ZKOUŠENÍ KONSTRUKCÍ A PRACÍ NEZÁVISLOU ZKUŠEBNOU</t>
  </si>
  <si>
    <t>KPL</t>
  </si>
  <si>
    <t>Náklady na průzkumy v rámci realizace stavby - Zkoušení konstrukcí a prací (nad rámec KZP)</t>
  </si>
  <si>
    <t>1=1,000 [A]</t>
  </si>
  <si>
    <t>zahrnuje veškeré náklady spojené s objednatelem požadovanými zkouškami</t>
  </si>
  <si>
    <t>02821</t>
  </si>
  <si>
    <t>PRŮZKUMNÉ PRÁCE ARCHEOLOGICKÉ NA POVRCHU</t>
  </si>
  <si>
    <t>Průběh výstavby - Záchranný archeologický průzkum</t>
  </si>
  <si>
    <t>zahrnuje veškeré náklady spojené s objednatelem požadovanými pracemi</t>
  </si>
  <si>
    <t>02910</t>
  </si>
  <si>
    <t>01</t>
  </si>
  <si>
    <t>OSTATNÍ POŽADAVKY - ZEMĚMĚŘIČSKÁ MĚŘENÍ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</si>
  <si>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</t>
  </si>
  <si>
    <t>zahrnuje veškeré náklady spojené s objednatelem požadovanými pracemi,  
- pro stanovení orientační investorské ceny určete jednotkovou cenu jako 1% odhadované  
ceny stavby</t>
  </si>
  <si>
    <t>02</t>
  </si>
  <si>
    <t>Příprava výstavby - Vytyčení podzemních inženýrských sítí jejich správci, popřípadě provedení kopaných sond pro ověření polohy a jejich hloubky pod terénem.</t>
  </si>
  <si>
    <t>02911</t>
  </si>
  <si>
    <t>OSTATNÍ POŽADAVKY - GEODETICKÉ ZAMĚŘENÍ</t>
  </si>
  <si>
    <t>Dokončení výstavby - Geometrické zaměření celé stavby sloužící pro vypracování dokumentace skutečného provedení stavby a pro vypracování geometrického plánu potvrzeného katastrálním úřadem po dokončení stavby</t>
  </si>
  <si>
    <t>02940</t>
  </si>
  <si>
    <t>OSTATNÍ POŽADAVKY - VYPRACOVÁNÍ DOKUMENTACE</t>
  </si>
  <si>
    <t>Příprava výstavby - Rozhodnutí o povolení zvláštního užívání pozemní komunikace</t>
  </si>
  <si>
    <t>Příprava výstavby - Havarijní plán</t>
  </si>
  <si>
    <t>03</t>
  </si>
  <si>
    <t>Příprava výstavby - Povodňový plán</t>
  </si>
  <si>
    <t>04</t>
  </si>
  <si>
    <t>Příprava výstavby – Výrobně technická dokumentace na ocelové konstrukce (silniční a zábradelní svodidlo)</t>
  </si>
  <si>
    <t>05</t>
  </si>
  <si>
    <t>Příprava výstavby – Výrobně technická dokumentace na ocelové konstrukce (zábradlí)</t>
  </si>
  <si>
    <t>06</t>
  </si>
  <si>
    <t>Dokončení výstavby - Fotodokumentace stavby - 1x měsíčně sada barevných fotografií v digitální formě +  závěrečná dokumentace po dokončení stavby v albu s popisem v tištěné i elektronické formě v počtu dle SoD.</t>
  </si>
  <si>
    <t>12</t>
  </si>
  <si>
    <t>02943</t>
  </si>
  <si>
    <t>OSTATNÍ POŽADAVKY - VYPRACOVÁNÍ RDS</t>
  </si>
  <si>
    <t>Příprava výstavby - Realizační dokumentace celé stavby v rozsahu dle požadavků objednatele včetně zapracování všech podmínek a požadavků stavebního povolení a podmínek stanovených zadávací dokumentací. Dokumentace bude zpracována pro všechny objekty dle čl. 6.1.2 (TKP D kap. 6, příl. 5); jejím předmětem je dokumentace všech zhotovovaných a pomocných konstrukcí a prací nutných ke stavbě objektu. Součástí je předání dokumentace v tištěné podobě v požadovaném počtu paré a předání v elektonické podobě (rozsah a uspořádání odpovídající podobě tištěné) v uzavřeném (PDF) a otevřeném formátu (DWG, XLS, DOC, apod.).</t>
  </si>
  <si>
    <t>13</t>
  </si>
  <si>
    <t>02944</t>
  </si>
  <si>
    <t>OSTAT POŽADAVKY - DOKUMENTACE SKUTEČ PROVEDENÍ V DIGIT FORMĚ</t>
  </si>
  <si>
    <t>Dokončení výstavby - Dokumentace skutečného provedení stavby v rozsahu dle přílohy č. 3 k vyhlášce č. 499/2006 Sb. ve smyslu § 125 odst. 6 stavebního zákona a dle vyhlášky 146/2008 Sb. Součástí je předání dokumentace v tištěné podobě v požadovaném počtu paré a předání v elektonické podobě (rozsah a uspořádání odpovídající podobě tištěné) v uzavřeném (PDF) a otevřeném formátu (DWG, XLS, DOC, apod.). 
Součástí je potřebné zhotovení potřebných provozních a havarijních řádů.</t>
  </si>
  <si>
    <t>14</t>
  </si>
  <si>
    <t>02945</t>
  </si>
  <si>
    <t>OSTAT POŽADAVKY - GEOMETRICKÝ PLÁN</t>
  </si>
  <si>
    <t>Dokončení výstavby - Zajištění geometrických plánů skutečného provedení objektů a geometrických plánů věcných břemen v požadovaném formátu s hranicemi pozemků jako podklad pro vklad do katastrální mapy pro evidenci změn na katastrálním úřadu. Tato dokumentace bude předána v termínu dle potřeb investora.</t>
  </si>
  <si>
    <t>položka zahrnuje: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</si>
  <si>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15</t>
  </si>
  <si>
    <t>02950</t>
  </si>
  <si>
    <t>OSTATNÍ POŽADAVKY - POSUDKY, KONTROLY, REVIZNÍ ZPRÁVY</t>
  </si>
  <si>
    <t>Příprava výstavby - Zdokumentování technického stavu nemovitostí situovaných v okolí stavby. Provedeno před stavbou a po dokončení stavby</t>
  </si>
  <si>
    <t>16</t>
  </si>
  <si>
    <t>02960</t>
  </si>
  <si>
    <t>OSTATNÍ POŽADAVKY - ODBORNÝ DOZOR</t>
  </si>
  <si>
    <t>Průběh výstavby - Archeologický dohled</t>
  </si>
  <si>
    <t>zahrnuje veškeré náklady spojené s objednatelem požadovaným dozorem</t>
  </si>
  <si>
    <t>17</t>
  </si>
  <si>
    <t>03100</t>
  </si>
  <si>
    <t>ZAŘÍZENÍ STAVENIŠTĚ - ZŘÍZENÍ, PROVOZ, DEMONTÁŽ</t>
  </si>
  <si>
    <t>Průběh výstavby - Tabule se základními informacemi o stavbě (Billboard) (dodávka, montáž, demontáž)</t>
  </si>
  <si>
    <t>zahrnuje objednatelem povolené náklady na pořízení (event. pronájem), provozování, udržování a likvidaci zhotovitelova zařízení</t>
  </si>
  <si>
    <t>18</t>
  </si>
  <si>
    <t>Zařízení staveniště - Kompletní zařízení staveniště pro celou stavbu včetně zajištění potřebných povolení a rozhodnutí. 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Veškeré dočasné konstrukce požadující koordinátor BOZP.</t>
  </si>
  <si>
    <t>SO 101</t>
  </si>
  <si>
    <t>SILNICE III/12512</t>
  </si>
  <si>
    <t>014102</t>
  </si>
  <si>
    <t>POPLATKY ZA SKLÁDKU</t>
  </si>
  <si>
    <t>T</t>
  </si>
  <si>
    <t>SKLÁDKA - Uložení stavební suti na skládku 
Viz položka č.7, 8, 93 
Hmotnost vypočtena pomocí grafického softwaru AutoCad (z grafického výkresu)</t>
  </si>
  <si>
    <t>Celkem: (5,055+2,195+3,512)*2,300=24,753 [A]</t>
  </si>
  <si>
    <t>zahrnuje veškeré poplatky provozovateli skládky související s uložením odpadu na skládce.</t>
  </si>
  <si>
    <t>SKLÁDKA - Uložení vyfrézovaného a vybouraného materiálu na skládku 
Viz položka č.6, 11, 12, 13 
Hmotnost vypočtena pomocí grafického softwaru AutoCad (z grafického výkresu)</t>
  </si>
  <si>
    <t>Celkem: (4,122+29,148+6,381+95,718)*2,4=324,886 [A]</t>
  </si>
  <si>
    <t>SKLÁDKA - Uložení zeminy na skládku 
Viz položka č.17 
Hmotnost vypočtena pomocí grafického softwaru AutoCad (z grafického výkresu)</t>
  </si>
  <si>
    <t>Celkem: 1004,208*2,000=2 008,416 [A]</t>
  </si>
  <si>
    <t>SKLÁDKA - Uložení zeminy z čištění na skládku 
Viz položka č.16 
Hmotnost vypočtena pomocí grafického softwaru AutoCad (z grafického výkresu)</t>
  </si>
  <si>
    <t>Celkem: 0,080*(10+61,500)*2,000=11,440 [A]</t>
  </si>
  <si>
    <t>Zemní práce</t>
  </si>
  <si>
    <t>11202</t>
  </si>
  <si>
    <t>KÁCENÍ STROMŮ D KMENE DO 0,9M S ODSTRANĚNÍM PAŘEZŮ</t>
  </si>
  <si>
    <t>Kácení stromů v blízkosti stavby 
Viz příloha I.7-Dendrologický průzkum</t>
  </si>
  <si>
    <t>Celkem: 2=2,000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</si>
  <si>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</si>
  <si>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113136</t>
  </si>
  <si>
    <t>ODSTRANĚNÍ KRYTU ZPEVNĚNÝCH PLOCH S ASFALT POJIVEM, ODVOZ DO 12KM</t>
  </si>
  <si>
    <t>M3</t>
  </si>
  <si>
    <t>BOURACÍ PRÁCE - Vybourání asfaltových vrstev v tl. 150mm (úprava č.2), včetně odvozu na skládku do 9-ti km 
Kubatura vypočtena pomocí grafického softwaru AutoCad (z grafického výkresu) 
=95,718m3*2,400t/m3=229,723t</t>
  </si>
  <si>
    <t>Celkem: 638,12*0,15=95,718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</si>
  <si>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</si>
  <si>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113176</t>
  </si>
  <si>
    <t>ODSTRAN KRYTU ZPEVNĚNÝCH PLOCH Z DLAŽEB KOSTEK, ODVOZ DO 12KM</t>
  </si>
  <si>
    <t>BOURACÍ PRÁCE - Odstranění stávající cementobetonové dlažby, včetně odvozu na skládku do 9-ti km 
Délka vypočtena pomocí grafického softwaru AutoCad (z grafického výkresu) 
=5,055m3*2,300t/m3=11,627t</t>
  </si>
  <si>
    <t>Celkem: (20,435+8,653+21,466)*0,1=5,055 [A]</t>
  </si>
  <si>
    <t>113524</t>
  </si>
  <si>
    <t>ODSTRANĚNÍ CHODNÍKOVÝCH A SILNIČNÍCH OBRUBNÍKŮ BETONOVÝCH, ODVOZ DO 5KM</t>
  </si>
  <si>
    <t>M</t>
  </si>
  <si>
    <t>BOURACÍ PRÁCE - Odstranění stávajících silničních obrubníků, včetně odvozu na skládku do 5-ti km 
Délka vypočtena pomocí grafického softwaru AutoCad (z grafického výkresu) 
=43,895*0,050m2*2,300t/m3=5,048t</t>
  </si>
  <si>
    <t>Celkem: 43,895=43,895 [A]</t>
  </si>
  <si>
    <t>11352B</t>
  </si>
  <si>
    <t>ODSTRANĚNÍ CHODNÍKOVÝCH A SILNIČNÍCH OBRUBNÍKŮ BETONOVÝCH - DOPRAVA</t>
  </si>
  <si>
    <t>tkm</t>
  </si>
  <si>
    <t>DOPRAVA - Příplatek za dopravu - Odstranění stávajících silničních obrubníků, skládka vzdálená do 9-ti km 
Vzdálenost navíc 9-5=4km</t>
  </si>
  <si>
    <t>Celkem: 43,895*0,05*2,3*4=20,192 [A]</t>
  </si>
  <si>
    <t>Položka zahrnuje samostatnou dopravu suti a vybouraných hmot. Množství se určí jako součin hmotnosti [t] a požadované vzdálenosti [km].</t>
  </si>
  <si>
    <t>113721</t>
  </si>
  <si>
    <t>FRÉZOVÁNÍ ZPEVNĚNÝCH PLOCH ASFALTOVÝCH, ODVOZ DO 1KM</t>
  </si>
  <si>
    <t>BOURACÍ PRÁCE - Odfrézování asfaltových vrstev v tl. 10mm resp. tl. 20mm (úprava č.1), včetně odvozu na deponii stavby, část frézovaného materiálu použito jako nezpevněná krajnice 
Kubatura vypočtena pomocí grafického softwaru AutoCad (z grafického výkresu) 
=68,985m2*2,400t/m3=69,954t</t>
  </si>
  <si>
    <t>Celkem: 39,837=39,837 [A]</t>
  </si>
  <si>
    <t>113726</t>
  </si>
  <si>
    <t>FRÉZOVÁNÍ ZPEVNĚNÝCH PLOCH ASFALTOVÝCH, ODVOZ DO 12KM</t>
  </si>
  <si>
    <t>BOURACÍ PRÁCE - Odfrézování asfaltových vrstev v tl. max. 40mm (napojení na stávající stav), včetně odvozu na skládku do 9-ti km 
Kubatura vypočtena pomocí grafického softwaru AutoCad (z grafického výkresu) 
=4,122m3*2,400t/m3=9,893t</t>
  </si>
  <si>
    <t>Celkem: 0,65+3,472=4,122 [A]</t>
  </si>
  <si>
    <t>BOURACÍ PRÁCE - Odfrézování asfaltových vrstev v tl. 10mm resp. tl. 20mm (úprava č.1), včetně odvozu na skládku do 9-ti km 
Kubatura vypočtena pomocí grafického softwaru AutoCad (z grafického výkresu) 
=29,148m3*2,400t/m3=69,954t</t>
  </si>
  <si>
    <t>Celkem: 656,898*0,01+3120,786*0,02-39,837=29,148 [A]</t>
  </si>
  <si>
    <t>BOURACÍ PRÁCE - Odfrézování asfaltových vrstev v tl. 10mm (úprava č.2), včetně odvozu na skládku do 9-ti km 
Kubatura vypočtena pomocí grafického softwaru AutoCad (z grafického výkresu) 
=6,381m3*2,400t/m3=15,315t</t>
  </si>
  <si>
    <t>Celkem: 638,12*0,01=6,381 [A]</t>
  </si>
  <si>
    <t>121101</t>
  </si>
  <si>
    <t>SEJMUTÍ ORNICE NEBO LESNÍ PŮDY S ODVOZEM DO 1KM</t>
  </si>
  <si>
    <t>ZEMNÍ PRÁCE - Odhumusování plochy v tl. 150mm, která bude zasažena výkopovými pracemi a úpravou terénu včetně odvozu a uložení zeminy na deponii stavby pro další využití v rámci stavby 
Kubatura vypočtena pomocí grafického softwaru AutoCad (z grafického výkresu) 
=45,686m3*1,900t/m3=91,372t</t>
  </si>
  <si>
    <t>Celkem: 45,686=45,686 [A]</t>
  </si>
  <si>
    <t>položka zahrnuje sejmutí ornice bez ohledu na tloušťku vrstvy a její vodorovnou dopravu  
nezahrnuje uložení na trvalou skládku</t>
  </si>
  <si>
    <t>12922</t>
  </si>
  <si>
    <t>ČIŠTĚNÍ KRAJNIC OD NÁNOSU TL. DO 100MM</t>
  </si>
  <si>
    <t>M2</t>
  </si>
  <si>
    <t>KRAJNICE - Nezpevněná krajnice - vrstva z R-materiálu tl. 100mm (využit frézovaný materiál) 
Plocha vypočtena pomocí grafického softwaru AutoCad (z grafického výkresu) 
=398,368m2*0,100=39,837m3</t>
  </si>
  <si>
    <t>Celkem: 398,368=398,368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</si>
  <si>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</si>
  <si>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129957</t>
  </si>
  <si>
    <t>ČIŠTĚNÍ POTRUBÍ DN DO 500MM</t>
  </si>
  <si>
    <t>PROPUSTKY - Čištění stávajících propustků pod sjezdy, včetně odvozu odpadu na skládku do 9-ti km 
Délka vypočtena pomocí grafického softwaru AutoCad (z grafického výkresu) 
=10,000m+61,500m</t>
  </si>
  <si>
    <t>Celkem: 10,000+61,500=71,500 [A]</t>
  </si>
  <si>
    <t>131736</t>
  </si>
  <si>
    <t>HLOUBENÍ JAM ZAPAŽ I NEPAŽ TŘ. I, ODVOZ DO 12KM</t>
  </si>
  <si>
    <t>ZEMNÍ PRÁCE - Výkop zeminy pro stavební jámu v zemině tř. 1, včetně pažení a odvozu zeminy na skládku do 9-ti km 
Kubatura vypočtena pomocí grafického softwaru AutoCad (z grafického výkresu) 
=1004,208m3*2,000t/m3=2008,416t</t>
  </si>
  <si>
    <t>Celkem: 1004,208=1 004,208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</si>
  <si>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</si>
  <si>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17481</t>
  </si>
  <si>
    <t>ZÁSYP JAM A RÝH Z NAKUPOVANÝCH MATERIÁLŮ</t>
  </si>
  <si>
    <t>ZEMNÍ PRÁCE - Zásyp zeminou vhodnou do náspů - hutněno po vrstvách 300mm na 100% PS 
Kubatura vypočtena pomocí grafického softwaru AutoCad (z grafického výkresu)</t>
  </si>
  <si>
    <t>Celkem: 89,115=89,115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</si>
  <si>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</si>
  <si>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19</t>
  </si>
  <si>
    <t>17511</t>
  </si>
  <si>
    <t>OBSYP POTRUBÍ A OBJEKTŮ SE ZHUTNĚNÍM</t>
  </si>
  <si>
    <t>KANALIZAČNÍ PŘÍPOJKY - Obsyp potrubí kanalizačních přípojek zeminou vhodnou do náspu 
Kubatura vypočtena pomocí grafického softwaru AutoCad (z grafického výkresu)</t>
  </si>
  <si>
    <t>Celkem: 2*1*8,5=17,000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</si>
  <si>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</si>
  <si>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20</t>
  </si>
  <si>
    <t>17610</t>
  </si>
  <si>
    <t>VÝPLNĚ ZE ZEMIN SE ZHUT</t>
  </si>
  <si>
    <t>ZELEŇ - Nákup zeminy vhodné k ohumusování svahů v tl. 150mm 
Kubatura vypočtena pomocí grafického softwaru AutoCad (z grafického výkresu)</t>
  </si>
  <si>
    <t>Celkem: 713,795*0,15-45,686=61,383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</si>
  <si>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</si>
  <si>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</si>
  <si>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18110</t>
  </si>
  <si>
    <t>ÚPRAVA PLÁNĚ SE ZHUTNĚNÍM V HORNINĚ TŘ. I</t>
  </si>
  <si>
    <t>ÚPRAVA Č.5 - Úprava a zhutnění zemní pláně 
Plocha vypočtena pomocí grafického softwaru AutoCad (z grafického výkresu)</t>
  </si>
  <si>
    <t>Celkem: 8,573=8,573 [A]</t>
  </si>
  <si>
    <t>položka zahrnuje úpravu pláně včetně vyrovnání výškových rozdílů. Míru zhutnění určuje projekt.</t>
  </si>
  <si>
    <t>22</t>
  </si>
  <si>
    <t>SANACE - Úprava a zhutnění parapláně 
Plocha vypočtena pomocí grafického softwaru AutoCad (z grafického výkresu)</t>
  </si>
  <si>
    <t>Celkem: 887,791=887,791 [A]</t>
  </si>
  <si>
    <t>23</t>
  </si>
  <si>
    <t>ÚPRAVA Č.2 - Úprava a zhutnění zemní pláně 
Plocha vypočtena pomocí grafického softwaru AutoCad (z grafického výkresu)</t>
  </si>
  <si>
    <t>24</t>
  </si>
  <si>
    <t>ÚPRAVA Č.3 - Úprava a zhutnění zemní pláně 
Plocha vypočtena pomocí grafického softwaru AutoCad (z grafického výkresu)</t>
  </si>
  <si>
    <t>Celkem: 94,699=94,699 [A]</t>
  </si>
  <si>
    <t>25</t>
  </si>
  <si>
    <t>ÚPRAVA Č.4 - Podkladní vrstva - Štěrkodrť ŠDA 0/32mm tl. 150mm + hutnění 
Plocha vypočtena pomocí grafického softwaru AutoCad (z grafického výkresu)</t>
  </si>
  <si>
    <t>Celkem: 89,671=89,671 [A]</t>
  </si>
  <si>
    <t>26</t>
  </si>
  <si>
    <t>18215</t>
  </si>
  <si>
    <t>ÚPRAVA POVRCHŮ SROVNÁNÍM ÚZEMÍ V TL DO 0,50M</t>
  </si>
  <si>
    <t>ZELEŇ - Svahové úpravy 
Plocha vypočtena pomocí grafického softwaru AutoCad (z grafického výkresu)</t>
  </si>
  <si>
    <t>Celkem: 713,795=713,795 [A]</t>
  </si>
  <si>
    <t>položka zahrnuje srovnání výškových rozdílů terénu</t>
  </si>
  <si>
    <t>27</t>
  </si>
  <si>
    <t>18222</t>
  </si>
  <si>
    <t>ROZPROSTŘENÍ ORNICE VE SVAHU V TL DO 0,15M</t>
  </si>
  <si>
    <t>ZELEŇ - Ohumusování svahů v  tl. 150mm (využita humózní zemina z odhumusování) 
Plocha vypočtena pomocí grafického softwaru AutoCad (z grafického výkresu)</t>
  </si>
  <si>
    <t>položka zahrnuje:  
nutné přemístění ornice z dočasných skládek vzdálených do 50m  
rozprostření ornice v předepsané tloušťce ve svahu přes 1:5</t>
  </si>
  <si>
    <t>28</t>
  </si>
  <si>
    <t>18241</t>
  </si>
  <si>
    <t>ZALOŽENÍ TRÁVNÍKU RUČNÍM VÝSEVEM</t>
  </si>
  <si>
    <t>ZELEŇ - Osetí svahů travním semenem 
Plocha vypočtena pomocí grafického softwaru AutoCad (z grafického výkresu)</t>
  </si>
  <si>
    <t>Zahrnuje dodání předepsané travní směsi, její výsev na ornici, zalévání, první pokosení, to vše bez ohledu na sklon terénu</t>
  </si>
  <si>
    <t>29</t>
  </si>
  <si>
    <t>18247</t>
  </si>
  <si>
    <t>OŠETŘOVÁNÍ TRÁVNÍKU</t>
  </si>
  <si>
    <t>ZELEŇ - Údržba založeného travního porostu 
Plocha vypočtena pomocí grafického softwaru AutoCad (z grafického výkresu)</t>
  </si>
  <si>
    <t>Zahrnuje pokosení se shrabáním, naložení shrabků na dopravní prostředek, s odvozem a se složením, to vše bez ohledu na sklon terénu  
zahrnuje nutné zalití a hnojení</t>
  </si>
  <si>
    <t>30</t>
  </si>
  <si>
    <t>18481</t>
  </si>
  <si>
    <t>OCHRANA STROMŮ BEDNĚNÍM</t>
  </si>
  <si>
    <t>Ochrana stromů v blízkosti stavby 
Viz příloha I.7-Dendrologický průzkum</t>
  </si>
  <si>
    <t>Celkem: 2*2*6=24,000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</si>
  <si>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</si>
  <si>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</si>
  <si>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31</t>
  </si>
  <si>
    <t>21361</t>
  </si>
  <si>
    <t>DRENÁŽNÍ VRSTVY Z GEOTEXTILIE</t>
  </si>
  <si>
    <t>PODÉLNÁ DRENÁŽ - Filtrační geotextilie 300g/m2 
Plocha vypočtena pomocí grafického softwaru AutoCad (z grafického výkresu)</t>
  </si>
  <si>
    <t>Celkem: 3*132,566=397,698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</si>
  <si>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</si>
  <si>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32</t>
  </si>
  <si>
    <t>21452</t>
  </si>
  <si>
    <t>SANAČNÍ VRSTVY Z KAMENIVA DRCENÉHO</t>
  </si>
  <si>
    <t>SANACE - Sanace podloží - Kamenitá sypanina z drceného kameniva 0/90mm tl. 2x250mm 
Kubatura vypočtena pomocí grafického softwaru AutoCad (z grafického výkresu)</t>
  </si>
  <si>
    <t>Celkem: 887,791*0,500=443,896 [A]</t>
  </si>
  <si>
    <t>položka zahrnuje dodávku předepsaného kameniva, mimostaveništní a vnitrostaveništní dopravu a jeho uložení  
není-li v zadávací dokumentaci uvedeno jinak, jedná se o nakupovaný materiál</t>
  </si>
  <si>
    <t>Vodorovné konstrukce</t>
  </si>
  <si>
    <t>33</t>
  </si>
  <si>
    <t>451312</t>
  </si>
  <si>
    <t>PODKLADNÍ A VÝPLŇOVÉ VRSTVY Z PROSTÉHO BETONU C12/15</t>
  </si>
  <si>
    <t>ULIČNÍ VPUSTI - Podkladní beton C12/15-X0 tl. 150mm 
Kubatura vypočtena pomocí grafického softwaru AutoCad (z grafického výkresu)</t>
  </si>
  <si>
    <t>Celkem: 0,600*1,000*0,150*1=0,090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</si>
  <si>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</si>
  <si>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34</t>
  </si>
  <si>
    <t>45152</t>
  </si>
  <si>
    <t>PODKLADNÍ A VÝPLŇOVÉ VRSTVY Z KAMENIVA DRCENÉHO</t>
  </si>
  <si>
    <t>PODÉLNÁ DRENÁŽ - Podsyp ze štěrkodrti frakce 0/32mm tl. 100mm 
Kubatura vypočtena pomocí grafického softwaru AutoCad (z grafického výkresu)</t>
  </si>
  <si>
    <t>Celkem: 0,05*132,566=6,628 [A]</t>
  </si>
  <si>
    <t>35</t>
  </si>
  <si>
    <t>KANALIZAČNÍ PŘÍPOJKY - Pískové lože frakce 0/4mm kanalizačních přípojek, tl. 200mm 
Kubatura vypočtena pomocí grafického softwaru AutoCad (z grafického výkresu)</t>
  </si>
  <si>
    <t>Celkem: 0,15*8,5=1,275 [A]</t>
  </si>
  <si>
    <t>36</t>
  </si>
  <si>
    <t>45157</t>
  </si>
  <si>
    <t>PODKLADNÍ A VÝPLŇOVÉ VRSTVY Z KAMENIVA TĚŽENÉHO</t>
  </si>
  <si>
    <t>PODÉLNÁ DRENÁŽ - Kamenivo těžené frakce 11/22mm 
Kubatura vypočtena pomocí grafického softwaru AutoCad (z grafického výkresu)</t>
  </si>
  <si>
    <t>Celkem: 0,320*132,566=42,421 [A]</t>
  </si>
  <si>
    <t>Komunikace</t>
  </si>
  <si>
    <t>37</t>
  </si>
  <si>
    <t>56213</t>
  </si>
  <si>
    <t>VOZOVKOVÉ VRSTVY Z MATERIÁLŮ STABIL CEMENTEM TL DO 150MM</t>
  </si>
  <si>
    <t>ÚPRAVA Č.3 - Podkladní vrstva stmelená cementem - SC 0/32 C8/10 tl. 130mm + hutnění 
Kubatura vypočtena pomocí grafického softwaru AutoCad (z grafického výkresu)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</si>
  <si>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</si>
  <si>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38</t>
  </si>
  <si>
    <t>56333</t>
  </si>
  <si>
    <t>VOZOVKOVÉ VRSTVY ZE ŠTĚRKODRTI TL. DO 150MM</t>
  </si>
  <si>
    <t>ÚPRAVA Č.2 - Podsyp (ochranná vrstva) - Štěrkodrť ŠDA 0/63mm tl. 150mm + hutnění (včetně zazubení vrstvy při napojení na úpravu č.1) 
Plocha vypočtena pomocí grafického softwaru AutoCad (z grafického výkresu)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</si>
  <si>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</si>
  <si>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39</t>
  </si>
  <si>
    <t>ÚPRAVA Č.2 - Podkladní vrstva - Štěrkodrť ŠDA 0/32mm tl. 150mm + hutnění (včetně zazubení vrstvy při napojení na úpravu č.1) 
Plocha vypočtena pomocí grafického softwaru AutoCad (z grafického výkresu)</t>
  </si>
  <si>
    <t>Celkem: 808,791=808,791 [A]</t>
  </si>
  <si>
    <t>40</t>
  </si>
  <si>
    <t>41</t>
  </si>
  <si>
    <t>ÚPRAVA Č.5 - Podkladní vrstva - Štěrkodrť ŠDA 0/32mm tl. 150mm + hutnění 
Plocha vypočtena pomocí grafického softwaru AutoCad (z grafického výkresu)</t>
  </si>
  <si>
    <t>42</t>
  </si>
  <si>
    <t>43</t>
  </si>
  <si>
    <t>56334</t>
  </si>
  <si>
    <t>VOZOVKOVÉ VRSTVY ZE ŠTĚRKODRTI TL. DO 200MM</t>
  </si>
  <si>
    <t>ÚPRAVA Č.3 - Podsyp (ochranná vrstva) - Štěrkodrť ŠDA 0/63mm tl. 170mm + hutnění 
Plocha vypočtena pomocí grafického softwaru AutoCad (z grafického výkresu)</t>
  </si>
  <si>
    <t>44</t>
  </si>
  <si>
    <t>SJEZDY - Povrch ze štěrkodrti fr. 0/32mm tl. min. 150mm + hutnění 
Kubatura vypočtena pomocí grafického softwaru AutoCad (z grafického výkresu)</t>
  </si>
  <si>
    <t>Celkem: 194,907*0,150=29,236 [A]</t>
  </si>
  <si>
    <t>45</t>
  </si>
  <si>
    <t>572121</t>
  </si>
  <si>
    <t>INFILTRAČNÍ POSTŘIK ASFALTOVÝ DO 1,0KG/M2</t>
  </si>
  <si>
    <t>ÚPRAVA Č.2 - Infiltrační postřik 1,00kg/m2 (včetně zazubení vrstev při napojení na úpravu č.1) 
Plocha vypočtena pomocí grafického softwaru AutoCad (z grafického výkresu)</t>
  </si>
  <si>
    <t>Celkem: 712,838=712,838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</si>
  <si>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</si>
  <si>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46</t>
  </si>
  <si>
    <t>ÚPRAVA Č.3 - Infiltrační postřik 1,00kg/m2 
Plocha vypočtena pomocí grafického softwaru AutoCad (z grafického výkresu)</t>
  </si>
  <si>
    <t>47</t>
  </si>
  <si>
    <t>572211</t>
  </si>
  <si>
    <t>SPOJOVACÍ POSTŘIK Z ASFALTU DO 0,5KG/M2</t>
  </si>
  <si>
    <t>NAPOJENÍ NA STÁVAJÍCÍ STAV - Spojovací postřik 0,40kg/m2 
Plocha vypočtena pomocí grafického softwaru AutoCad (z grafického výkresu)</t>
  </si>
  <si>
    <t>Celkem: 129,187=129,187 [A]</t>
  </si>
  <si>
    <t>48</t>
  </si>
  <si>
    <t>ÚPRAVA Č.1 - Spojovací postřik 0,40kg/m2 
Plocha vypočtena pomocí grafického softwaru AutoCad (z grafického výkresu)</t>
  </si>
  <si>
    <t>Celkem: 3737,407=3 737,407 [A]</t>
  </si>
  <si>
    <t>49</t>
  </si>
  <si>
    <t>ÚPRAVA Č.2 - Spojovací postřik 0,40kg/m2 (včetně zazubení vrstev při napojení na úpravu č.1) 
Plocha vypočtena pomocí grafického softwaru AutoCad (z grafického výkresu)</t>
  </si>
  <si>
    <t>50</t>
  </si>
  <si>
    <t>ÚPRAVA Č.2 - Spojovací postřik 0,40kg/m2 
Plocha vypočtena pomocí grafického softwaru AutoCad (z grafického výkresu)</t>
  </si>
  <si>
    <t>51</t>
  </si>
  <si>
    <t>ÚPRAVA Č.3 - Spojovací postřik 0,40kg/m2 
Plocha vypočtena pomocí grafického softwaru AutoCad (z grafického výkresu)</t>
  </si>
  <si>
    <t>52</t>
  </si>
  <si>
    <t>53</t>
  </si>
  <si>
    <t>572224</t>
  </si>
  <si>
    <t>SPOJOVACÍ POSTŘIK Z MODIFIK EMULZE DO 1,0KG/M2</t>
  </si>
  <si>
    <t>ROZHRANÍ ÚPRAV - Spojovací postřik 1,00kg/m2 (pod výztužnou geomříž) 
Plocha vypočtena pomocí grafického softwaru AutoCad (z grafického výkresu)</t>
  </si>
  <si>
    <t>Celkem: (80,323+21,65)*2=203,946 [A]</t>
  </si>
  <si>
    <t>54</t>
  </si>
  <si>
    <t>ÚPRAVA Č.1 - Spojovací postřik 1,00kg/m2 (pod výztužnou geomříž) 
Plocha vypočtena pomocí grafického softwaru AutoCad (z grafického výkresu)</t>
  </si>
  <si>
    <t>Celkem: 600=600,000 [A]</t>
  </si>
  <si>
    <t>55</t>
  </si>
  <si>
    <t>57472</t>
  </si>
  <si>
    <t>VOZOVKOVÉ VÝZTUŽNÉ VRSTVY Z TEXTILIE</t>
  </si>
  <si>
    <t>SANACE - Tkaná separační / výztužná geotextilie - pevnost v tahu i podélně 80kN/m, odolnost proti protržení CBR - 10kN 
Plocha vypočtena pomocí grafického softwaru AutoCad (z grafického výkresu)</t>
  </si>
  <si>
    <t>- dodání textilie v požadované kvalitě a v množství včetně přesahů (přesahy započteny v jednotkové ceně)  
- očištění podkladu  
- pokládka textilie dle předepsaného technologického předpisu</t>
  </si>
  <si>
    <t>56</t>
  </si>
  <si>
    <t>57475</t>
  </si>
  <si>
    <t>VOZOVKOVÉ VÝZTUŽNÉ VRSTVY Z GEOMŘÍŽOVINY</t>
  </si>
  <si>
    <t>ROZHRANÍ ÚPRAV - Výztužná geomříž šířky 2,00m (s geotextilií) 
Plocha vypočtena pomocí grafického softwaru AutoCad (z grafického výkresu)</t>
  </si>
  <si>
    <t>- dodání geomříže v požadované kvalitě a v množství včetně přesahů (přesahy započteny v jednotkové ceně)  
- očištění podkladu  
- pokládka geomříže dle předepsaného technologického předpisu</t>
  </si>
  <si>
    <t>57</t>
  </si>
  <si>
    <t>ÚPRAVA Č.1 - Výztužná geomříž šířky 2,00m v místě trhliny (s geotextilií) 
Plocha vypočtena pomocí grafického softwaru AutoCad (z grafického výkresu)</t>
  </si>
  <si>
    <t>58</t>
  </si>
  <si>
    <t>574A33</t>
  </si>
  <si>
    <t>ASFALTOVÝ BETON PRO OBRUSNÉ VRSTVY ACO 11 TL. 40MM</t>
  </si>
  <si>
    <t>NAPOJENÍ NA STÁVAJÍCÍ STAV - Obrusná vrstva ACO11, tl. 40mm + hutnění 
Plocha vypočtena pomocí grafického softwaru AutoCad (z grafického výkresu)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</si>
  <si>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</si>
  <si>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59</t>
  </si>
  <si>
    <t>ÚPRAVA Č.1 - Obrusná vrstva ACO11, tl. 40mm + hutnění 
Plocha vypočtena pomocí grafického softwaru AutoCad (z grafického výkresu)</t>
  </si>
  <si>
    <t>60</t>
  </si>
  <si>
    <t>ÚPRAVA Č.2 - Obrusná vrstva ACO11, tl. 40mm + hutnění 
Plocha vypočtena pomocí grafického softwaru AutoCad (z grafického výkresu)</t>
  </si>
  <si>
    <t>Celkem: 712,383=712,383 [A]</t>
  </si>
  <si>
    <t>61</t>
  </si>
  <si>
    <t>ÚPRAVA Č.3 - Obrusná vrstva ACO11, tl. 40mm + hutnění 
Plocha vypočtena pomocí grafického softwaru AutoCad (z grafického výkresu)</t>
  </si>
  <si>
    <t>62</t>
  </si>
  <si>
    <t>574C56</t>
  </si>
  <si>
    <t>ASFALTOVÝ BETON PRO LOŽNÍ VRSTVY ACL 16+, 16S TL. 60MM</t>
  </si>
  <si>
    <t>ÚPRAVA Č.2 - Ložná vrstva ACL16+, tl. 60mm + hutnění (včetně zazubení vrstev při napojení na úpravu č.1) 
Plocha vypočtena pomocí grafického softwaru AutoCad (z grafického výkresu)</t>
  </si>
  <si>
    <t>63</t>
  </si>
  <si>
    <t>ÚPRAVA Č.3 - Ložná vrstva ACL16+, tl. 60mm + hutnění 
Plocha vypočtena pomocí grafického softwaru AutoCad (z grafického výkresu)</t>
  </si>
  <si>
    <t>64</t>
  </si>
  <si>
    <t>574E46</t>
  </si>
  <si>
    <t>ASFALTOVÝ BETON PRO PODKLADNÍ VRSTVY ACP 16+, 16S TL. 50MM</t>
  </si>
  <si>
    <t>ÚPRAVA Č.2 - Podkladní vrstva ACP16+, tl. 50mm + hutnění (včetně zazubení vrstev při napojení na úpravu č.1) 
Plocha vypočtena pomocí grafického softwaru AutoCad (z grafického výkresu)</t>
  </si>
  <si>
    <t>65</t>
  </si>
  <si>
    <t>ÚPRAVA Č.3 - Podkladní vrstva ACP16+, tl. 50mm + hutnění 
Plocha vypočtena pomocí grafického softwaru AutoCad (z grafického výkresu)</t>
  </si>
  <si>
    <t>66</t>
  </si>
  <si>
    <t>577A2</t>
  </si>
  <si>
    <t>VÝSPRAVA TRHLIN ASFALTOVOU ZÁLIVKOU MODIFIK</t>
  </si>
  <si>
    <t>ÚPRAVA Č.1 - Vysprávka trhlin pomocí asfaltové zálivky modifikované 
Délka vypočtena pomocí grafického softwaru AutoCad (z grafického výkresu)</t>
  </si>
  <si>
    <t>Celkem: 300=300,000 [A]</t>
  </si>
  <si>
    <t>- vyfrézování drážky šířky do 20mm hloubky do 40mm  
- vyčištění  
- nátěr  
- výplň předepsanou zálivkovou hmotou</t>
  </si>
  <si>
    <t>67</t>
  </si>
  <si>
    <t>58260A</t>
  </si>
  <si>
    <t>KRYTY Z BETON DLAŽDIC SE ZÁMKEM BAREV RELIÉFNÍCH TL 60MM BEZ LOŽE</t>
  </si>
  <si>
    <t>ÚPRAVA Č.4 - Cementobetonová dlažba tl. 60mm, odstín červená, reliéfní 
Plocha vypočtena pomocí grafického softwaru AutoCad (z grafického výkresu) 
Lože z hrubého drceného kameniva frakce 6/8mm tl. 30mm 
=6,262m2*0,03=0,188m3</t>
  </si>
  <si>
    <t>Celkem: 6,262=6,262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</si>
  <si>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</si>
  <si>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68</t>
  </si>
  <si>
    <t>582611</t>
  </si>
  <si>
    <t>KRYTY Z BETON DLAŽDIC SE ZÁMKEM ŠEDÝCH TL 60MM DO LOŽE Z KAM</t>
  </si>
  <si>
    <t>ÚPRAVA Č.4 - Cementobetonová dlažba tl. 60mm, odstín šedá 
Plocha vypočtena pomocí grafického softwaru AutoCad (z grafického výkresu) 
Lože z hrubého drceného kameniva frakce 6/8mm tl. 30mm 
=79,505m2=2,385m3</t>
  </si>
  <si>
    <t>Celkem: 79,731=79,731 [A]</t>
  </si>
  <si>
    <t>69</t>
  </si>
  <si>
    <t>582612</t>
  </si>
  <si>
    <t>KRYTY Z BETON DLAŽDIC SE ZÁMKEM ŠEDÝCH TL 80MM DO LOŽE Z KAM</t>
  </si>
  <si>
    <t>ÚPRAVA Č.5 - Cementobetonová dlažba tl. 80mm, odstín šedá 
Plocha vypočtena pomocí grafického softwaru AutoCad (z grafického výkresu) 
Lože z hrubého drceného kameniva frakce 6/8mm tl. 40mm 
=6,687m2*0,040=0,267m3</t>
  </si>
  <si>
    <t>Celkem: 6,687=6,687 [A]</t>
  </si>
  <si>
    <t>70</t>
  </si>
  <si>
    <t>582614</t>
  </si>
  <si>
    <t>KRYTY Z BETON DLAŽDIC SE ZÁMKEM BAREV TL 60MM DO LOŽE Z KAM</t>
  </si>
  <si>
    <t>ÚPRAVA Č.4 - Cementobetonová dlažba tl. 60mm, odstín kontrastní 
Plocha vypočtena pomocí grafického softwaru AutoCad (z grafického výkresu) 
Lože z hrubého drceného kameniva frakce 6/8mm tl. 30mm 
=3,900m2*0,040=0,117m3</t>
  </si>
  <si>
    <t>Celkem: 3,900=3,900 [A]</t>
  </si>
  <si>
    <t>71</t>
  </si>
  <si>
    <t>58261B</t>
  </si>
  <si>
    <t>KRYTY Z BETON DLAŽDIC SE ZÁMKEM BAREV RELIÉF TL 80MM DO LOŽE Z KAM</t>
  </si>
  <si>
    <t>ÚPRAVA Č.5 - Cementobetonová dlažba tl. 80mm, odstín červená, reliéfní 
Plocha vypočtena pomocí grafického softwaru AutoCad (z grafického výkresu) 
Lože z hrubého drceného kameniva frakce 6/8mm tl. 40mm 
=1,885m2*0,040=0,075m3</t>
  </si>
  <si>
    <t>Celkem: 1,885=1,885 [A]</t>
  </si>
  <si>
    <t>72</t>
  </si>
  <si>
    <t>58920</t>
  </si>
  <si>
    <t>VÝPLŇ SPAR MODIFIKOVANÝM ASFALTEM</t>
  </si>
  <si>
    <t>NAPOJENÍ NA STÁVAJÍCÍ STAV - Asfaltová zálivka modifikovaná 
Délka vypočtena pomocí grafického softwaru AutoCad (z grafického výkresu)</t>
  </si>
  <si>
    <t>Celkem: 5,800+3,200+26,000+5,800+17,200+8,600+6,200+23,000=95,800 [A]</t>
  </si>
  <si>
    <t>položka zahrnuje:  
- dodávku předepsaného materiálu  
- vyčištění a výplň spar tímto materiálem</t>
  </si>
  <si>
    <t>Potrubí</t>
  </si>
  <si>
    <t>73</t>
  </si>
  <si>
    <t>87433</t>
  </si>
  <si>
    <t>POTRUBÍ Z TRUB PLASTOVÝCH ODPADNÍCH DN DO 150MM</t>
  </si>
  <si>
    <t>KANALIZAČNÍ PŘÍPOJKY- Kanalizační přípojky, HDPE trubka DN=150mm  
UV-01-P (0,16590) &gt; délka přípojky 8,50m (DN=150mm)</t>
  </si>
  <si>
    <t>Celkem: 8,5=8,500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</si>
  <si>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</si>
  <si>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74</t>
  </si>
  <si>
    <t>875332</t>
  </si>
  <si>
    <t>POTRUBÍ DREN Z TRUB PLAST DN DO 150MM DĚROVANÝCH</t>
  </si>
  <si>
    <t>PODÉLNÁ DRENÁŽ - Drenážní potrubí plastové průměru 150mm vhodné do dynamicky zatížených konstrukcí 
Délka vypočtena pomocí grafického softwaru AutoCad (z grafického výkresu)</t>
  </si>
  <si>
    <t>Celkem: 132,566=132,566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</si>
  <si>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</si>
  <si>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75</t>
  </si>
  <si>
    <t>895823</t>
  </si>
  <si>
    <t>DRENÁŽNÍ ŠACHTICE KONTROLNÍ Z PLAST DÍLCŮ ŠK 100</t>
  </si>
  <si>
    <t>PODÉLNÁ DRENÁŽ - Kontrolní šachta podélné drenáže z PP DN=315mm proměnné výšky, včetně souvisejícího vybavení 
KŠ-01-L (0,12420) 
KŠ-02-P (0,12420) 
KŠ-03-L (0,16649) 
KŠ-04-P (0,16690) 
KŠ-05-L (0,19914) 
KŠ-06-P (0,19914)</t>
  </si>
  <si>
    <t>Celkem: 6=6,000 [A]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</si>
  <si>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</si>
  <si>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76</t>
  </si>
  <si>
    <t>89712</t>
  </si>
  <si>
    <t>VPUSŤ KANALIZAČNÍ ULIČNÍ KOMPLETNÍ Z BETONOVÝCH DÍLCŮ</t>
  </si>
  <si>
    <t>ULIČNÍ VPUSTI - Kompletní konstrukce uliční vpusti se sifonem, včetně kalového koše 
UV-01-P (0,16590)</t>
  </si>
  <si>
    <t>Celkem: 1=1,000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</si>
  <si>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</si>
  <si>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77</t>
  </si>
  <si>
    <t>89923</t>
  </si>
  <si>
    <t>VÝŠKOVÁ ÚPRAVA KRYCÍCH HRNCŮ</t>
  </si>
  <si>
    <t>INŽENÝRSKÉ SÍTĚ - Výšková úprava krycích znaků inženýrských sítí (šachty, poklopy)</t>
  </si>
  <si>
    <t>Celkem: 12=12,000 [A]</t>
  </si>
  <si>
    <t>- položka výškové úpravy zahrnuje všechny nutné práce a materiály pro zvýšení nebo snížení zařízení (včetně nutné úpravy stávajícího povrchu vozovky nebo chodníku).</t>
  </si>
  <si>
    <t>78</t>
  </si>
  <si>
    <t>89943</t>
  </si>
  <si>
    <t>VÝŘEZ, VÝSEK, ÚTES NA POTRUBÍ DN DO 150MM</t>
  </si>
  <si>
    <t>PODÉLNÁ DRENÁŽ  - Provrtání stávajících konstrukcí pro vyústění nové podélné drenáže DN=150mm, včetně těsnění 
Viz D.1.1.2.1-Situace pozemní komunikace</t>
  </si>
  <si>
    <t>Celkem: 4=4,000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</si>
  <si>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</si>
  <si>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79</t>
  </si>
  <si>
    <t>9113B1</t>
  </si>
  <si>
    <t>SVODIDLO OCEL SILNIČ JEDNOSTR, ÚROVEŇ ZADRŽ H1 -DODÁVKA A MONTÁŽ</t>
  </si>
  <si>
    <t>2019_OTSKP</t>
  </si>
  <si>
    <t>SVODIDLA - Silniční ocelové svodidlo JSXXX/H1, výška svodnice 350mm z plechu tl. 4mm, trubková spojka pr. 133/3, sloupek EU100, resp. U140, včetně osazení 
Délka vypočtena pomocí grafického softwaru AutoCad (z grafického výkresu)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</si>
  <si>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</si>
  <si>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80</t>
  </si>
  <si>
    <t>912283</t>
  </si>
  <si>
    <t>SMĚROVÉ SLOUPKY Z PLAST HMOT - DEMONTÁŽ A ODVOZ</t>
  </si>
  <si>
    <t>BOURACÍ PRÁCE - Odstranění stávajících plastových směrových sloupků včetně odvozu a likvidace v režii zhotovitele 
=4*0,0014t/kus=0,006t</t>
  </si>
  <si>
    <t>položka zahrnuje demontáž stávajícího sloupku, jeho odvoz do skladu nebo na skládku</t>
  </si>
  <si>
    <t>81</t>
  </si>
  <si>
    <t>914111</t>
  </si>
  <si>
    <t>DOPRAVNÍ ZNAČKY ZÁKLADNÍ VELIKOSTI OCELOVÉ NEREFLEXNÍ - DOD A MONTÁŽ</t>
  </si>
  <si>
    <t>SVISLÉ DOPRAVNÍ ZNAČENÍ - Dodávka a montáž (veškeré prvky svislého dopravního značení budou opatřeny pozinkováním) 
A2a-Dvojitá zatáčka, první vpravo 
B4-Zákaz vjezdu nákladních automobilů 
E4-Délka úseku 
E13-Text nebo symbol 
3xIJ4b-Zastávka 
IS3b-Směrová tabule s cílem vlevo 
IS3c-Směrová tabule s cílem vpravo 
P4-Dej přednost v jízdě!</t>
  </si>
  <si>
    <t>Celkem: 1+1+1+1+3+1+1+1=10,000 [A]</t>
  </si>
  <si>
    <t>položka zahrnuje:  
- dodávku a montáž značek v požadovaném provedení</t>
  </si>
  <si>
    <t>82</t>
  </si>
  <si>
    <t>BOURACÍ PRÁCE - Odstranění stávajícího svislého dopravního značení včetně odvozu a likvidace v režii zhotovitele 
A2a-Dvojitá zatáčka, první vpravo 
B4-Zákaz vjezdu nákladních automobilů 
2xB13-Zákaz vjezdu  vozidel, jejichž okamžitá hmotnost přesahuje vyznačenou mez 
E4-Délka úseku 
3xE13-Text nebo symbol 
IS3b-Směrová tabule s cílem vlevo 
IS3c-Směrová tabule s cílem vpravo 
P4-Dej přednost v jízdě 
P7-Přednost protijedoucích vozidel 
P8-Přednost před protijedoucími vozidly</t>
  </si>
  <si>
    <t>Celkem: 1+1+2+1+3+1+1+1+1+1=13,000 [A]</t>
  </si>
  <si>
    <t>Položka zahrnuje odstranění, demontáž a odklizení materiálu s odvozem na předepsané místo</t>
  </si>
  <si>
    <t>83</t>
  </si>
  <si>
    <t>915111</t>
  </si>
  <si>
    <t>VODOROVNÉ DOPRAVNÍ ZNAČENÍ BARVOU HLADKÉ - DODÁVKA A POKLÁDKA</t>
  </si>
  <si>
    <t>VODOROVNÉ DOPRAVNÍ ZNAČENÍ - Podélná čára přerušovaná - V2b - 1,5/1,5/0,25 - 1. značení barvou 
Plocha vypočtena pomocí grafického softwaru AutoCad (z grafického výkresu)</t>
  </si>
  <si>
    <t>Celkem: (14,750+6,550+33,580+9,200+11,450+18,250+21,100)*0,250*0,500=14,360 [A]</t>
  </si>
  <si>
    <t>položka zahrnuje:  
- dodání a pokládku nátěrového materiálu (měří se pouze natíraná plocha)  
- předznačení a reflexní úpravu</t>
  </si>
  <si>
    <t>84</t>
  </si>
  <si>
    <t>VODOROVNÉ DOPRAVNÍ ZNAČENÍ - Místo pro přecházení - V7b - 0,5/0,5/0,125 - 1. značení barvou 
Plocha vypočtena pomocí grafického softwaru AutoCad (z grafického výkresu)</t>
  </si>
  <si>
    <t>Celkem: (5,450+5,450+4,350+7,100+10,860)*0,125*0,500=2,076 [A]</t>
  </si>
  <si>
    <t>85</t>
  </si>
  <si>
    <t>VODOROVNÉ DOPRAVNÍ ZNAČENÍ - Zastávka autobusu nebo trolejbusu - V11a - 1. značení barvou 
Plocha vypočtena pomocí grafického softwaru AutoCad (z grafického výkresu)</t>
  </si>
  <si>
    <t>Celkem: 7,180+7,180+7,180=21,540 [A]</t>
  </si>
  <si>
    <t>86</t>
  </si>
  <si>
    <t>915221</t>
  </si>
  <si>
    <t>VODOR DOPRAV ZNAČ PLASTEM STRUKTURÁLNÍ NEHLUČNÉ - DOD A POKLÁDKA</t>
  </si>
  <si>
    <t>VODOROVNÉ DOPRAVNÍ ZNAČENÍ - Podélná čára přerušovaná - V2b - 1,5/1,5/0,25 - 2. strukturovaným plastem 
Plocha vypočtena pomocí grafického softwaru AutoCad (z grafického výkresu)</t>
  </si>
  <si>
    <t>Celkem: (14,75+6,55+33,58+9,2+11,45+18,25+21,1)*0,25*0,5=14,360 [A]</t>
  </si>
  <si>
    <t>87</t>
  </si>
  <si>
    <t>VODOROVNÉ DOPRAVNÍ ZNAČENÍ - Místo pro přecházení - V7b - 1,5/1,5/0,125 - 2. strukturovaným plastem 
Plocha vypočtena pomocí grafického softwaru AutoCad (z grafického výkresu)</t>
  </si>
  <si>
    <t>88</t>
  </si>
  <si>
    <t>VODOROVNÉ DOPRAVNÍ ZNAČENÍ - Zastávka autobusu nebo trolejbusu - V11a - 2. strukturovaným plastem 
Plocha vypočtena pomocí grafického softwaru AutoCad (z grafického výkresu)</t>
  </si>
  <si>
    <t>89</t>
  </si>
  <si>
    <t>917223</t>
  </si>
  <si>
    <t>SILNIČNÍ A CHODNÍKOVÉ OBRUBY Z BETONOVÝCH OBRUBNÍKŮ ŠÍŘ 100MM</t>
  </si>
  <si>
    <t>OBRUBNÍKY - Chodníkové obrubníky - Chodníkové obrubníky 100x250x1000mm 
Délka vypočtena pomocí grafického softwaru AutoCad (z grafického výkresu) 
Chodníkové obrubníky - Betonové lože C20/25-XF3 
=0,100m2*67,744=3,183m3</t>
  </si>
  <si>
    <t>Celkem: 67,744=67,744 [A]</t>
  </si>
  <si>
    <t>Položka zahrnuje:  
dodání a pokládku betonových obrubníků o rozměrech předepsaných zadávací dokumentací  
betonové lože i boční betonovou opěrku.</t>
  </si>
  <si>
    <t>90</t>
  </si>
  <si>
    <t>917224</t>
  </si>
  <si>
    <t>SILNIČNÍ A CHODNÍKOVÉ OBRUBY Z BETONOVÝCH OBRUBNÍKŮ ŠÍŘ 150MM</t>
  </si>
  <si>
    <t>OBRUBNÍKY - Silniční obrubníky - Silniční obrubníky přímé 150x250x1000m, včetně obrubníků náběhových 
Délka vypočtena pomocí grafického softwaru AutoCad (z grafického výkresu) 
Silniční obrubníky - Betonové lože C20/25-XF3 
=0,100m2*133,708=13,371m3</t>
  </si>
  <si>
    <t>Celkem: 133,708=133,708 [A]</t>
  </si>
  <si>
    <t>91</t>
  </si>
  <si>
    <t>OBRUBNÍKY - Silniční obrubníky nájezdové - Silniční obrubníky nájezdové 150x150x1000mm 
Délka vypočtena pomocí grafického softwaru AutoCad (z grafického výkresu) 
Silniční obrubníky nájezdové - Betonové lože C20/25-XF3 
=0,100m2*31,826=3,183m3</t>
  </si>
  <si>
    <t>Celkem: 31,826=31,826 [A]</t>
  </si>
  <si>
    <t>92</t>
  </si>
  <si>
    <t>919111</t>
  </si>
  <si>
    <t>ŘEZÁNÍ ASFALTOVÉHO KRYTU VOZOVEK TL DO 50MM</t>
  </si>
  <si>
    <t>BOURACÍ PRÁCE - Řezání asfaltového krytu pro odfrézování asfaltových vrstev 
Délka vypočtena pomocí grafického softwaru AutoCad (z grafického výkresu)</t>
  </si>
  <si>
    <t>Celkem: 5,8+3,2+26+5,8+17,2+8,6+6,2+23=95,800 [A]</t>
  </si>
  <si>
    <t>položka zahrnuje řezání vozovkové vrstvy v předepsané tloušťce, včetně spotřeby vody</t>
  </si>
  <si>
    <t>93</t>
  </si>
  <si>
    <t>93818</t>
  </si>
  <si>
    <t>OČIŠTĚNÍ ASFALT VOZOVEK ZAMETENÍM</t>
  </si>
  <si>
    <t>ÚPRAVA Č.1 - Očištění stávající vozovky 
Plocha vypočtena pomocí grafického softwaru AutoCad (z grafického výkresu)</t>
  </si>
  <si>
    <t>položka zahrnuje očištění předepsaným způsobem včetně odklizení vzniklého odpadu</t>
  </si>
  <si>
    <t>94</t>
  </si>
  <si>
    <t>966156</t>
  </si>
  <si>
    <t>BOURÁNÍ KONSTRUKCÍ Z PROST BETONU S ODVOZEM DO 12KM</t>
  </si>
  <si>
    <t>BOURACÍ PRÁCE - Odstranění betonového lože silničních obrubníků, včetně odvozu na skládku do 9-ti km 
Kubatura vypočtena pomocí grafického softwaru AutoCad (z grafického výkresu) 
=3,512m3*2,300t/m3=8,077t</t>
  </si>
  <si>
    <t>Celkem: 43,895*0,08=3,512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</si>
  <si>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</si>
  <si>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SO 102</t>
  </si>
  <si>
    <t>VEŘEJNÝ PROSTOR</t>
  </si>
  <si>
    <t>SKLÁDKA - Uložení stavební suti na skládku 
Viz položka č.20 
Hmotnost vypočtena pomocí grafického softwaru AutoCad (z grafického výkresu)</t>
  </si>
  <si>
    <t>Celkem: 2,544*2,300=5,851 [A]</t>
  </si>
  <si>
    <t>SKLÁDKA - Uložení zeminy na skládku 
Viz položka č.5 
Hmotnost vypočtena pomocí grafického softwaru AutoCad (z grafického výkresu)</t>
  </si>
  <si>
    <t>Celkem: (34,200+8,209)*1,900=80,577 [A]</t>
  </si>
  <si>
    <t>ZEMNÍ PRÁCE - Odhumusování plochy v tl. 150mm, která bude zasažena výkopovými pracemi a úpravou terénu, včetně odvozu a uložení zeminy na deponii stavby pro další využití v rámci stavby 
Kubatura vypočtena pomocí grafického softwaru AutoCad (z grafického výkresu) 
=3,398m3*2,000t/m3=6,797t</t>
  </si>
  <si>
    <t>Celkem: 22,655*0,150=3,398 [A]</t>
  </si>
  <si>
    <t>121106</t>
  </si>
  <si>
    <t>SEJMUTÍ ORNICE NEBO LESNÍ PŮDY S ODVOZEM DO 12KM</t>
  </si>
  <si>
    <t>ZEMNÍ PRÁCE - Odhumusování plochy v tl. 150mm, která bude zasažena výkopovými pracemi a úpravou terénu, včetně odvozu na skládku do 9-ti km 
Kubatura vypočtena pomocí grafického softwaru AutoCad (z grafického výkresu) 
=8,209m3*2,000t/m3=16,419t</t>
  </si>
  <si>
    <t>Celkem: (48,138+9,669+19,577)*0,150-22,655*0,150=8,209 [A]</t>
  </si>
  <si>
    <t>ZEMNÍ PRÁCE - Výkop zeminy pro stavební jámu v zemině tř. 1, včetně pažení a odvozu zeminy na skládku do 9-ti km 
Kubatura vypočtena pomocí grafického softwaru AutoCad (z grafického výkresu) 
=34,200m3*1,900t/m3=64,980t</t>
  </si>
  <si>
    <t>Celkem: 0,950*(22+14)=34,200 [A]</t>
  </si>
  <si>
    <t>Celkem: 0,58*(22+14)=20,880 [A]</t>
  </si>
  <si>
    <t>ÚPRAVA Č.4 - Úprava a zhutnění zemní pláně 
Plocha vypočtena pomocí grafického softwaru AutoCad (z grafického výkresu)</t>
  </si>
  <si>
    <t>Celkem: 79,765=79,765 [A]</t>
  </si>
  <si>
    <t>Celkem: 25,655=25,655 [A]</t>
  </si>
  <si>
    <t>18232</t>
  </si>
  <si>
    <t>ROZPROSTŘENÍ ORNICE V ROVINĚ V TL DO 0,15M</t>
  </si>
  <si>
    <t>položka zahrnuje:  
nutné přemístění ornice z dočasných skládek vzdálených do 50m  
rozprostření ornice v předepsané tloušťce v rovině a ve svahu do 1:5</t>
  </si>
  <si>
    <t>Celkem: 2*2*2=8,000 [A]</t>
  </si>
  <si>
    <t>451314</t>
  </si>
  <si>
    <t>PODKLADNÍ A VÝPLŇOVÉ VRSTVY Z PROSTÉHO BETONU C25/30</t>
  </si>
  <si>
    <t>OBRUBNÍKY - Chodníkové obrubníky - Betonové lože C20/25 
Kubatura vypočtena pomocí grafického softwaru AutoCad (z grafického výkresu)</t>
  </si>
  <si>
    <t>Celkem: 0,1*(6,837+3,849+17,283)=2,797 [A]</t>
  </si>
  <si>
    <t>ÚPRAVA Č.4 - Cementobetonová dlažba tl. 60mm, odstín šedá 
Plocha vypočtena pomocí grafického softwaru AutoCad (z grafického výkresu) 
Lože z hrubého drceného kameniva frakce 6/8mm tl. 30mm 
=72,514m2*0,030=2,175m3</t>
  </si>
  <si>
    <t>Celkem: 72,514=72,514 [A]</t>
  </si>
  <si>
    <t>ÚPRAVA Č.4 - Cementobetonová dlažba tl. 60mm, odstín kontrastní 
Plocha vypočtena pomocí grafického softwaru AutoCad (z grafického výkresu) 
Lože z hrubého drceného kameniva frakce 6/8mm tl. 30mm 
=3,900m2*0,030=0,117m3</t>
  </si>
  <si>
    <t>58261A</t>
  </si>
  <si>
    <t>KRYTY Z BETON DLAŽDIC SE ZÁMKEM BAREV RELIÉF TL 60MM DO LOŽE Z KAM</t>
  </si>
  <si>
    <t>ÚPRAVA Č.4 - Cementobetonová dlažba tl. 60mm, odstín červená, reliéfní 
Plocha vypočtena pomocí grafického softwaru AutoCad (z grafického výkresu) 
Lože z hrubého drceného kameniva frakce 6/8mm tl. 30mm 
=3,705m2*0,030=0,111m3</t>
  </si>
  <si>
    <t>Celkem: 3,705=3,705 [A]</t>
  </si>
  <si>
    <t>OBRUBNÍKY - Chodníkové obrubníky - Chodníkové obrubníky 100x250x1000mm 
Délka vypočtena pomocí grafického softwaru AutoCad (z grafického výkresu) 
Chodníkové obrubníky - Betonové lože C20/25-XF3 
=0,100m2*34,123=3,412m3</t>
  </si>
  <si>
    <t>Celkem: 34,123=34,123 [A]</t>
  </si>
  <si>
    <t>BOURACÍ PRÁCE - Odstranění stávající betonové plochy před zastávkovým přístřeškem, včetně odvozu na skládku do 9-ti km 
Kubatura vypočtena pomocí grafického softwaru AutoCad (z grafického výkresu) 
=2,544m3*2,300t/m3=5,851t</t>
  </si>
  <si>
    <t>Celkem: 10,177*0,25=2,544 [A]</t>
  </si>
  <si>
    <t>SO 201</t>
  </si>
  <si>
    <t>MOST EV.Č. 12512-1 PŘES POTOK V OBCI PAVLOVICE</t>
  </si>
  <si>
    <t>Bourací práce – Poplatky - Uložení betonové a železobetonové suti na skládku, včetně poplatku za uložení 
(Viz položka č.966166 a 969257)</t>
  </si>
  <si>
    <t>47,04+3,04=50,080 [A]</t>
  </si>
  <si>
    <t>Bourací práce – Poplatky - Uložení kamenné suti na skládku, včetně poplatku za uložení 
(Viz položka č. 967136 a 113296)</t>
  </si>
  <si>
    <t>Celkem: 154,28+56,34=210,620 [A]</t>
  </si>
  <si>
    <t>Příprava území - poplatky - uložení zeminy na skládku, včetně poplatku za uložení 
(Viz položky č. 113326, 131736 a 131836 a 124736)</t>
  </si>
  <si>
    <t>28,53+643,2+334,4+29,32=1 035,450 [A]</t>
  </si>
  <si>
    <t>029412</t>
  </si>
  <si>
    <t>OSTATNÍ POŽADAVKY - VYPRACOVÁNÍ MOSTNÍHO LISTU</t>
  </si>
  <si>
    <t>Mostní list</t>
  </si>
  <si>
    <t>02953</t>
  </si>
  <si>
    <t>OSTATNÍ POŽADAVKY - HLAVNÍ MOSTNÍ PROHLÍDKA</t>
  </si>
  <si>
    <t>První hlavní prohlídka mostu</t>
  </si>
  <si>
    <t>položka zahrnuje :  
- úkony dle ČSN 73 6221  
- provedení hlavní mostní prohlídky oprávněnou fyzickou nebo právnickou osobou  
- vyhotovení záznamu (protokolu), který jednoznačně definuje stav mostu</t>
  </si>
  <si>
    <t>11120</t>
  </si>
  <si>
    <t>ODSTRANĚNÍ KŘOVIN</t>
  </si>
  <si>
    <t>Příprava území - kácení křovin a drobných náletů, odvoz a likvidace v režii zhotovitele 
(Plocha vypočtena z výkresu C.2 - Koordinační situace stavby)</t>
  </si>
  <si>
    <t>30,60+38,00+24,00+30,00=122,600 [A]</t>
  </si>
  <si>
    <t>odstranění křovin a stromů do průměru 100 mm  
doprava dřevin bez ohledu na vzdálenost  
spálení na hromadách nebo štěpkování</t>
  </si>
  <si>
    <t>113296</t>
  </si>
  <si>
    <t>ODSTRANĚNÍ ZPEVNĚNÝCH PLOCH, PŘÍKOPŮ A RIGOLŮ Z LOMOVÉHO KAMENE, ODVOZ DO 12KM</t>
  </si>
  <si>
    <t>Úprava území - Odstranění opevnění svahu vtokové hrázky z rovnaniny z lomového kamene, včetně odvozu na skládku do vzdálenosti 9ti km 
=25,61m3*2,20t/m3=56,34t 
(Viz. položka 46321.01)</t>
  </si>
  <si>
    <t>(5,00*4,65+3,60*5,40)*0,60=25,614 [A]</t>
  </si>
  <si>
    <t>Položka zahrnuje i odstranění podkladu, veškerou manipulaci s vybouraným materiálem, odvoz na předepsanou vzdálenost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</si>
  <si>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113326</t>
  </si>
  <si>
    <t>ODSTRAN PODKL ZPEVNĚNÝCH PLOCH Z KAMENIVA NESTMEL, ODVOZ DO 12KM</t>
  </si>
  <si>
    <t>Bourací práce - odstranění přesypávky mostu, včetně odvozu na skládku do vzdálenosti 9 km 
(Kubatura vypočtena z výkresu D.1.2.2.01 - Stávající stav - přehledné výkresy)</t>
  </si>
  <si>
    <t>(7,15*2,10)=15,015 [A]</t>
  </si>
  <si>
    <t>11511</t>
  </si>
  <si>
    <t>ČERPÁNÍ VODY DO 500 L/MIN</t>
  </si>
  <si>
    <t>HOD</t>
  </si>
  <si>
    <t>Příprava území - Čerpání vody ze stavební jámy - 4 jímky 
(Viz. položka č. 89914)</t>
  </si>
  <si>
    <t>4*21*12=1 008,000 [A]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</si>
  <si>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</si>
  <si>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</si>
  <si>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</t>
  </si>
  <si>
    <t>Příprava území – Osazení plastových trub DN=600mm, dl. 22,00m 
(Délka vypočtena z výkresů D.1.2.02.XX - Nový stav - XX)</t>
  </si>
  <si>
    <t>2*22=44,000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</si>
  <si>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</si>
  <si>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124736</t>
  </si>
  <si>
    <t>VYKOPÁVKY PRO KORYTA VODOTEČÍ TŘ. I, ODVOZ DO 12KM</t>
  </si>
  <si>
    <t>Úprava území - Odstranění jílových těsnících hrázek, včetně odvozu na skládku do vzdálenosti 9ti km 
=14,66m3*2,00t/m3=29,32t 
(Viz. položka 17750)</t>
  </si>
  <si>
    <t>(5,00*1,50)+(5,30*1,35)=14,655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</si>
  <si>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</si>
  <si>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Příprava území - Výkop zeminy tř. I, včetně odvozu na skládku do vzdálenosti 9 km 
(Kubatura vypočtena z výkresů D.1.2.02.XX - Nový stav – XX)</t>
  </si>
  <si>
    <t>(48,00*6,70)=321,600 [A]</t>
  </si>
  <si>
    <t>131836</t>
  </si>
  <si>
    <t>HLOUBENÍ JAM ZAPAŽ I NEPAŽ TŘ. II, ODVOZ DO 12KM</t>
  </si>
  <si>
    <t>Příprava území - Výkop zeminy tř. II, včetně odvozu na skládku do vzdálenosti 9 km 
=167,20m3*2,00t/m3=334,40t 
(Kubatura vypočtena z výkresů D.1.2.02.XX - Nový stav – XX)</t>
  </si>
  <si>
    <t>22,00*7,60=167,200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</si>
  <si>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</si>
  <si>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Příprava území - Obsyp betonových skruží štěrkem 
(Viz. položka č. 89914)</t>
  </si>
  <si>
    <t>4*1,0*1,00=4,000 [A]</t>
  </si>
  <si>
    <t>Zásyp - Zásyp zeminou vhodnou do násypu, včetně hutnění 
(Kubatura vypočtena z výkresů D.1.2.02.XX - Nový stav - XX)</t>
  </si>
  <si>
    <t>2*(1,9+0,86)*10,86+4*1*9,1+9,1/2*(3,6+4+4,4+4,6)=171,877 [A]</t>
  </si>
  <si>
    <t>Zásyp - Zásyp ze štěrkodrti fr. 0/63mm, hutněn po vrstvách max. 300mm, ID=0,90; 100% PS 
(Kubatura vypočtena z výkresů D.1.2.02.XX - Nový stav - XX)</t>
  </si>
  <si>
    <t>(13,50*8,20)=110,700 [A]</t>
  </si>
  <si>
    <t>17581</t>
  </si>
  <si>
    <t>OBSYP POTRUBÍ A OBJEKTŮ Z NAKUPOVANÝCH MATERIÁLŮ</t>
  </si>
  <si>
    <t>Dešťová kanalizace - Zásyp šachet a obsyp trub zeminou vhodnou do násypu, včetně hutnění 
(Kubatura vypočtena z výkresu D.1.2.02.XX - Nový stav - XX)</t>
  </si>
  <si>
    <t>2*(2*2-1*1)*1,5+1*11,8*1,5=26,700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</si>
  <si>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</si>
  <si>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17750</t>
  </si>
  <si>
    <t>ZEMNÍ HRÁZKY ZE ZEMIN NEPROPUSTNÝCH</t>
  </si>
  <si>
    <t>Příprava území – Zřízení jílových těsnících hrazek na návodní a povodní straně 
(Kubatura vypočtena z výkresů D.1.2.02.XX - Nový stav - XX)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</si>
  <si>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</si>
  <si>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Založení - Úprava zhutnění základové spáry v zeminách tř.I 
(Plocha vypočtena z výkresů D.1.2.02.XX - Nový stav - XX)</t>
  </si>
  <si>
    <t>2*2,80*10,86=60,816 [A]</t>
  </si>
  <si>
    <t>21331</t>
  </si>
  <si>
    <t>DRENÁŽNÍ VRSTVY Z BETONU MEZEROVITÉHO (DRENÁŽNÍHO)</t>
  </si>
  <si>
    <t>Přechodová oblast mostu – Zásyp mezi křídly mezerovitým betonem 
(Kubatura vypočtena z výkresů D.1.2.02.XX - Nový stav - XX)</t>
  </si>
  <si>
    <t>2*3,75*8,30=62,250 [A]</t>
  </si>
  <si>
    <t>Položka zahrnuje:  
- dodávku předepsaného materiálu pro drenážní vrstvu, včetně mimostaveništní a vnitrostaveništní dopravy  
- provedení drenážní vrstvy předepsaných rozměrů a předepsaného tvaru</t>
  </si>
  <si>
    <t>Přechodová oblast mostu - Filtrační geotextilie 300g/m2 
(Plocha vypočtena z výkresů D.1.2.02.XX - Nový stav - XX)</t>
  </si>
  <si>
    <t>2*3,20*8,30=53,120 [A]</t>
  </si>
  <si>
    <t>22694</t>
  </si>
  <si>
    <t>ZÁPOROVÉ PAŽENÍ Z KOVU DOČASNÉ</t>
  </si>
  <si>
    <t>Pažící záporová stěna - Ocelové válcované nosníky HEB 160 vložené do předvrtaných otvorů O300mm pro zajištění splaškové kanalizace 
(Hmotnost vypočtena z výkresu D.1.2.02.XX - Nový stav - XX)</t>
  </si>
  <si>
    <t>(2*4*8)*0,05=3,200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</si>
  <si>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</si>
  <si>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</t>
  </si>
  <si>
    <t>VÝDŘEVA ZÁPOROVÉHO PAŽENÍ DOČASNÁ (KUBATURA)</t>
  </si>
  <si>
    <t>Pažící záporová stěna - Dřevěné pažiny z fošen tl. min. 5cm + vyklínování 
(Kubatura vypočtena z výkresu D.1.2.02.XX - Nový stav - XX)</t>
  </si>
  <si>
    <t>3*4*0,05=0,600 [A]</t>
  </si>
  <si>
    <t>položka zahrnuje osazení pažin bez ohledu na druh, jejich opotřebení a jejich odstranění</t>
  </si>
  <si>
    <t>261514</t>
  </si>
  <si>
    <t>VRTY PRO KOTVENÍ A INJEKTÁŽ TŘ V NA POVRCHU D DO 35MM</t>
  </si>
  <si>
    <t>Římsy - Vrty pro ukotvení říms DN=28mm, dl. 170mm 
(Délka vypočtena z výkresů D.1.2.02.XX - Nový stav - XX)</t>
  </si>
  <si>
    <t>(13+14)*0,170=4,590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</si>
  <si>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</si>
  <si>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264515</t>
  </si>
  <si>
    <t>VRTY PRO PILOTY TŘ V D DO 300MM</t>
  </si>
  <si>
    <t>Pažící záporová stěna - Vrty pro ocelové zápory O300mm pro zajištění splaškové kanalizace 
(Délka vypočtena z výkresů D.1.2.02.XX - Nový stav - XX)</t>
  </si>
  <si>
    <t>2*4*8=64,000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</si>
  <si>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</si>
  <si>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26A14</t>
  </si>
  <si>
    <t>VRTY PRO SLOUPKY OPLOCENÍ TŘ. TĚŽITELNOSTI I D DO 300MM</t>
  </si>
  <si>
    <t>Oplocení - Vývrty pro sloupky a vzpěry hloubky 1,000m 
(Délka vypočtena z výkresu D.1.2.02.XX - Nový stav - XX)</t>
  </si>
  <si>
    <t>3=3,000 [A]</t>
  </si>
  <si>
    <t>položka zahrnuje:  
- zřízení vrtu, svislou a vodorovnou dopravu zeminy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uložení zeminy na skládku a poplatek za skládku</t>
  </si>
  <si>
    <t>272314</t>
  </si>
  <si>
    <t>ZÁKLADY Z PROSTÉHO BETONU DO C25/30</t>
  </si>
  <si>
    <t>Pažící záporová stěna - Betonové patky zápor C 25/30 
(Kubatura vypočtena z výkresu D.1.2.02.XX - Nový stav - XX)</t>
  </si>
  <si>
    <t>2*4*3,14*(0,15*0,15)*4=2,261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</si>
  <si>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</si>
  <si>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272325</t>
  </si>
  <si>
    <t>ZÁKLADY ZE ŽELEZOBETONU DO C30/37</t>
  </si>
  <si>
    <t>Základy - Železobeton C30/37, včetně hutnění a zarovnání horního povrchu 
Bednění pro betonáž včetně jeho odstranění a samolepícího drenážního potahu bednění 
=4*1,16m2+4*0,60m*9,86m=28,30m2 
(Kubatura vypočtena z výkresů D.1.2.02.XX - Nový stav - XX)</t>
  </si>
  <si>
    <t>2*1,16*9,86=22,875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</si>
  <si>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</si>
  <si>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</si>
  <si>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</si>
  <si>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Základy - Výztuž z betonářské oceli B500B + provaření po obvodu + vázání drátem 
(Viz položky č. 272325)</t>
  </si>
  <si>
    <t>0,025*22,875*7,85=4,489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</si>
  <si>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</si>
  <si>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28997H</t>
  </si>
  <si>
    <t>OPLÁŠTĚNÍ (ZPEVNĚNÍ) Z GEOTEXTILIE DO 1000G/M2</t>
  </si>
  <si>
    <t>Příprava území – Opevnění svahu vtokové hrázky – Separační vrstva z geotextílie 900g/m2 mezi jílovou těsnící zídku a kamennou rovnaninu 
(Plocha vypočtena z výkresů D.1.2.02.XX - Nový stav - XX)</t>
  </si>
  <si>
    <t>5,00*4,65+3,60*5,40=42,690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</si>
  <si>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</si>
  <si>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</si>
  <si>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31717</t>
  </si>
  <si>
    <t>KOVOVÉ KONSTRUKCE PRO KOTVENÍ ŘÍMSY</t>
  </si>
  <si>
    <t>KG</t>
  </si>
  <si>
    <t>Římsy - Kotvy pro uchycení říms k nosné konstrukci M24-6.8 + chemická kotva + motýlek + matice + podložka + PKO 
(Hmotnost vypočtena z výkresů D.1.2.02.XX - Nový stav - XX)</t>
  </si>
  <si>
    <t>(13+14)*6=162,000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</si>
  <si>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</si>
  <si>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</si>
  <si>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</si>
  <si>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Římsy - Železobeton C30/37, včetně hutnění a zarovnání horního povrchu, striáže horního povrchu. Dilatační spáry budou vyplněny polystyrem tl.20mm a utěsněny PU provazcem a trvale pružným tmelem 
Bednění pro betonáž včetně jeho odstranění a samolepícího drenážního potahu bednění 
=((0,75m+0,32m)*(13,50m+12,20m))+(4*0,30m2)=28,70m2 
PU provazec + trvale pružný těsnící tmel - šedý 
=2*2*(0,315m+0,80m+0,50m+0,25m)=7,46m 
Polystyren tl.20mm 
=4*0,30m2=1,20m2 
Vlys letopočtu výstavby - pryžová matrice 
=1ks 
(Kubatura vypočtena z výkresů D.1.2.02.XX - Nový stav - XX)</t>
  </si>
  <si>
    <t>0,30*(13,50+12,20)=7,710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</si>
  <si>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</si>
  <si>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</si>
  <si>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</si>
  <si>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Římsy - Výztuž z betonářské oceli B500B + provaření po obvodu + vázání drátem 
(Viz položka č. 317325)</t>
  </si>
  <si>
    <t>0,025*7,71*7,85=1,513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</si>
  <si>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</si>
  <si>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327325</t>
  </si>
  <si>
    <t>ZDI OPĚRNÉ, ZÁRUBNÍ, NÁBŘEŽNÍ ZE ŽELEZOVÉHO BETONU DO C30/37</t>
  </si>
  <si>
    <t>Čelní zídky - Beton C 30/37, včetně hutnění a zarovnání horního povrchu + imitace kamenných kvádru pomocí matric do bednění 
Bednění pro betonáž čelních zídek včetně jeho odstranění včetně a samolepícího drenážního potahu bednění 
=4,00m2*2+6,10m2*2=20,20m2 
(Kubatura vypočtena z výkresů D.1.2.02.XX - Nový stav – XX)</t>
  </si>
  <si>
    <t>4,00*0,55+6,10*0,55=5,555 [A]</t>
  </si>
  <si>
    <t>32736</t>
  </si>
  <si>
    <t>VÝZTUŽ ZDÍ OPĚR, ZÁRUB, NÁBŘEŽ Z OCELI</t>
  </si>
  <si>
    <t>Čelní zídky - Výztuž z betonářské oceli B500B + provaření po obvodu + vázání drátem. 
(Viz položka č. 327325)</t>
  </si>
  <si>
    <t>0,025*5,55*7,850=1,089 [A]</t>
  </si>
  <si>
    <t>333325</t>
  </si>
  <si>
    <t>MOSTNÍ OPĚRY A KŘÍDLA ZE ŽELEZOVÉHO BETONU DO C30/37</t>
  </si>
  <si>
    <t>Opěry a křídla - Železobeton C30/37, včetně hutnění a zarovnání horního povrchu, nátěru pracovních spár spojovacím můstkem a těsněním pracovních spár 
Bednění pro betonáž opěr včetně jeho odstranění a včetně samolepícího drenážního potahu bednění 
=(2*(6,15m2+7,30m2+8,00m2+8,60m2))+(4*0,55m*5,80m)+(4*2,30m*9,35m)=158,88m2 
Spojovací můstek 
=2*9,325m*0,60m+4*0,55m*0,60m=12,51m2 
(Kubatura vypočtena z výkresů D.1.2.02.XX - Nový stav - XX)</t>
  </si>
  <si>
    <t>(2*(2,295*0,60*9,325))+(0,55*(6,15+7,30+8,00+8,60))=42,209 [A]</t>
  </si>
  <si>
    <t>333365</t>
  </si>
  <si>
    <t>VÝZTUŽ MOSTNÍCH OPĚR A KŘÍDEL Z OCELI 10505, B500B</t>
  </si>
  <si>
    <t>Opěry a křídla - Výztuž z betonářské oceli B500B + provaření po obvodu + vázání drátem 
(Viz položka č. 333325)</t>
  </si>
  <si>
    <t>0,025*42,21*7,85=8,284 [A]</t>
  </si>
  <si>
    <t>33817C</t>
  </si>
  <si>
    <t>SLOUPKY PLOTOVÉ Z DÍLCŮ KOVOVÝCH  DO BETONOVÝCH PATEK</t>
  </si>
  <si>
    <t>KS</t>
  </si>
  <si>
    <t>Oplocení - Kovové sloupky, včetně PKO a patky z betonu C25/30 
(Počet vypočten z výkresu D.1.2.02.XX - Nový stav - XX)</t>
  </si>
  <si>
    <t>- dodání a osazení předepsaného sloupku včetně PKO  
- případnou betonovou patku z předepsané třídy betonu  
- nutné zemní práce</t>
  </si>
  <si>
    <t>33817D</t>
  </si>
  <si>
    <t>VZPĚRY PLOTOVÉ Z DÍLCŮ KOVOVÝCH  DO BETONOVÝCH PATEK</t>
  </si>
  <si>
    <t>Oplocení - Kovové vzpěry, včetně PKO 
(Počet vypočten z výkresu D.1.2.02.XX - Nový stav - XX)</t>
  </si>
  <si>
    <t>- dodání a osazení předepsané vzpěry včetně PKO  
- případnou betonovou patku z předepsané třídy betonu  
- nutné zemní práce</t>
  </si>
  <si>
    <t>421325</t>
  </si>
  <si>
    <t>MOSTNÍ NOSNÉ DESKOVÉ KONSTRUKCE ZE ŽELEZOBETONU C30/37</t>
  </si>
  <si>
    <t>Mostovka – Železobeton C30/37, včetně hutnění a zarovnání horního povrchu 
Bednění pro betonáž mostovky včetně jeho odstranění včetně a samolepícího drenážního potahu bednění 
=(2*2,55m2)+(4,60m*9,30m)=47,88m2 
(Kubatura vypočtena z výkresů D.1.2.02.XX - Nový stav - XX)</t>
  </si>
  <si>
    <t>2,55*9,30=23,715 [A]</t>
  </si>
  <si>
    <t>421365</t>
  </si>
  <si>
    <t>VÝZTUŽ MOSTNÍ DESKOVÉ KONSTRUKCE Z OCELI 10505, B500B</t>
  </si>
  <si>
    <t>Mostovka -  Výztuž z betonářské oceli B500B + provaření po obvodu + vázání drátem 
(Viz položka č. 421325)</t>
  </si>
  <si>
    <t>0,025*23,715*7,85=4,654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</si>
  <si>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</si>
  <si>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Založení - Podkladní beton pod základy z betonu C12/15 
(Kubatura vypočtena z výkresu D.1.2.02.XX - Nový stav - XX)</t>
  </si>
  <si>
    <t>2*2,80*10,86*0,15=9,122 [A]</t>
  </si>
  <si>
    <t>Přechodová oblast mostu - Podkladní beton pod drenáž z betonu C12/15 
(Kubatura vypočtena z výkresů D.1.2.02.XX - Nový stav - XX)</t>
  </si>
  <si>
    <t>2*8,30*0,30*1,15=5,727 [A]</t>
  </si>
  <si>
    <t>Úprava území - Lože kamenné dlažby z prostého betonu C25/30 min. tl. 150mm, včetně obetonování dlažby šířky 100mm 
(Kubatura vypočtena z výkresů D.1.2.02.XX - Nový stav - XX)</t>
  </si>
  <si>
    <t>0,15*((4,8*11,3)+3,5*1,4+4,5*1,4+2,7+3,7*1,3+3,5*1,3)+0,25*0,1*(4*1,4+4,8+3,9*1,4+3,3+3,4*1,3+2,2*1,3+4,8+5,2)=12,536 [A]</t>
  </si>
  <si>
    <t>457325</t>
  </si>
  <si>
    <t>VYROVNÁVACÍ A SPÁDOVÝ ŽELEZOBETON C30/37</t>
  </si>
  <si>
    <t>Izolace - Tvrdá ochrana izolace – železobetonová deska C30/37 tl. 50mm 
(Kubatura vypočtena z výkresů D.1.2.02.XX - Nový stav – XX)</t>
  </si>
  <si>
    <t>5,30*8,20*0,05=2,173 [A]</t>
  </si>
  <si>
    <t>457366</t>
  </si>
  <si>
    <t>VÝZTUŽ VYROVNÁVACÍHO A SPÁDOVÉHO BETONU Z KARI SÍTÍ</t>
  </si>
  <si>
    <t>Izolace – Tvrdá ochrana izolace - výztuž z KARI sítí 
(Viz položka č. 457325)</t>
  </si>
  <si>
    <t>43,460*0,00308=0,134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</si>
  <si>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</si>
  <si>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46321</t>
  </si>
  <si>
    <t>ROVNANINA Z LOMOVÉHO KAMENE</t>
  </si>
  <si>
    <t>Příprava území – Opevnění svahu vtokové hrázky straně rovnaninou z lomového kamene min. hmotnosti 100kg/ks + spáry prosypat štěrkodrtí + vyklínování menšími kameny 
(Kubatura vypočtena z výkresu D.1.2.02.XX - Nový stav - XX)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</si>
  <si>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</si>
  <si>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Úprava území - Zpevnění svahů a koryta toku kamennou rovaninou, min. hmotnost kamene 200-250kg/ks + vyklínování menšími kameny 
(Kubatura vypočtena z výkresů D.1.2.2.2.XX - Nový stav - XX)</t>
  </si>
  <si>
    <t>(20,5*0,6)+(27+18,5)*0,6*1,3+(11,5*0,6)+(2*13,5*0,6*1,3)=75,750 [A]</t>
  </si>
  <si>
    <t>465512</t>
  </si>
  <si>
    <t>DLAŽBY Z LOMOVÉHO KAMENE NA MC</t>
  </si>
  <si>
    <t>Úprava území - Dlažba z lomového kamene tl. 250mm + spáry zatřeny spárovací hmotou 
(Kubatura vypočtena z výkresů D.1.2.02.XX - Nový stav - XX)</t>
  </si>
  <si>
    <t>0,15*((4,8*11,3)+3,5*1,4+4,5*1,4+2,7+3,7*1,3+3,5*1,3)=11,625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</si>
  <si>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</si>
  <si>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467314</t>
  </si>
  <si>
    <t>STUPNĚ A PRAHY VODNÍCH KORYT Z PROSTÉHO BETONU C25/30</t>
  </si>
  <si>
    <t>Úprava území - Příčné prahy z prostého betonu C25/30, včetně hutnění a zarovnání horního povrchu 
(Kubatura vypočtena z výkresů D.1.2.02.XX - Nový stav - XX) 
Bednění pro betonáž včetně jeho odstranění a drenážního potahu (nebo odbedňovacího nátěru) 
=((0,75m*0,50m)*4)+(4*0,75m*4,50m)=15,00m2</t>
  </si>
  <si>
    <t>2*4,5*0,5*0,75=3,375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</si>
  <si>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</si>
  <si>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Chodník - Podkladní vrstva - Štěrkodrť ŠDb 0/32mm tl. 150mm + hutnění 
(Plocha vypočtena z výkresů D.1.2.02.XX - Nový stav – XX)</t>
  </si>
  <si>
    <t>0,55*13,00=7,150 [A]</t>
  </si>
  <si>
    <t>58251</t>
  </si>
  <si>
    <t>DLÁŽDĚNÉ KRYTY Z BETONOVÝCH DLAŽDIC DO LOŽE Z KAMENIVA</t>
  </si>
  <si>
    <t>Chodník - Cementobetonová dlažba tl. 60mm, odstín šedá 
(Plocha vypočtena z výkresů D.1.2.02.XX - Nový stav – XX) 
Lože z hrubého drceného kameniva frakce 6/8mm tl. 30mm 
=0,030*7,15m2=0,21m3</t>
  </si>
  <si>
    <t>0,55*13=7,150 [A]</t>
  </si>
  <si>
    <t>Úpravy povrchů, podlahy, výplně otvorů</t>
  </si>
  <si>
    <t>626211</t>
  </si>
  <si>
    <t>REPROFILACE VODOROVNÝCH PLOCH SHORA SANAČNÍ MALTOU JEDNOVRST TL 10MM</t>
  </si>
  <si>
    <t>Dešťová kanalizace - Úprava seříznutých ploch hrdlových trub sanační maltou 
(Plocha vypočtena z výkresu D.1.2.02.XX - Nový stav - XX)</t>
  </si>
  <si>
    <t>2*0,1*1,4=0,280 [A]</t>
  </si>
  <si>
    <t>položka zahrnuje:  
dodávku veškerého materiálu potřebného pro předepsanou úpravu v předepsané kvalitě nutné vyspravení podkladu, případně zatření spar zdiva  
položení vrstvy v předepsané tloušťce potřebná lešení a podpěrné konstrukce</t>
  </si>
  <si>
    <t>Přidružená stavební výroba</t>
  </si>
  <si>
    <t>711111</t>
  </si>
  <si>
    <t>IZOLACE BĚŽNÝCH KONSTRUKCÍ PROTI ZEMNÍ VLHKOSTI ASFALTOVÝMI NÁTĚRY</t>
  </si>
  <si>
    <t>Izolace - Nátěry Np+2xNa na styku se zeminou 
(Plocha vypočtena z výkresů D.1.2.02.XX - Nový stav - XX)</t>
  </si>
  <si>
    <t>((4*1,25*9,86)+(4*1,2))+((4*0,8*9,3)+(4*0,65))+((4*4,2)+(4*6,6)+(4*0,55*4,7))=140,000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</si>
  <si>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</si>
  <si>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711112</t>
  </si>
  <si>
    <t>IZOLACE BĚŽNÝCH KONSTRUKCÍ PROTI ZEMNÍ VLHKOSTI ASFALTOVÝMI PÁSY</t>
  </si>
  <si>
    <t>Izolace - Natavené asfaltové izolační pásy na penetračně adhezní nátěr – na rubu opěr nad drenáží s vytažením 0,5m na rub křídel, na nosné konstrukci a rubu čelních zídek 
(Plocha vypočtena z výkresů D.1.2.02.XX - Nový stav – XX)</t>
  </si>
  <si>
    <t>10*8,2+4*2,3*0,5+(0,5+5,7+0,5)*(1+0,6)+(12,2+13,3)*0,6=112,620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</si>
  <si>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</si>
  <si>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711502</t>
  </si>
  <si>
    <t>OCHRANA IZOLACE NA POVRCHU ASFALTOVÝMI PÁSY</t>
  </si>
  <si>
    <t>Izolace - Natavené asfaltové izolační pásy s kovovou vložkou – ochrana izolace pod římsami 
(Plocha vypočtena z výkresů D.1.2.02.XX - Nový stav - XX)</t>
  </si>
  <si>
    <t>(12,2+13,3)*(0,55+0,5)=26,775 [A]</t>
  </si>
  <si>
    <t>položka zahrnuje:  
- dodání  předepsaného ochranného materiálu  
- zřízení ochrany izolace</t>
  </si>
  <si>
    <t>711506</t>
  </si>
  <si>
    <t>OCHRANA IZOLACE NA POVRCHU Z MĚKČENÉHO PVC</t>
  </si>
  <si>
    <t>Přechodová oblast mostu - Těsnící vrstva - PVC fólie, tl. 2 mm, se zabudovaným skelným rounem 
(Plocha vypočtena z výkresů D.1.2.02.XX - Nový stav – XX)</t>
  </si>
  <si>
    <t>2*1,75*8,30=29,050 [A]</t>
  </si>
  <si>
    <t>711507</t>
  </si>
  <si>
    <t>OCHRANA IZOLACE NA POVRCHU Z PE FÓLIE</t>
  </si>
  <si>
    <t>Izolace - Separační folie přes izolaci asfaltovými pásy na přesypané mostovce 
(Plocha vypočtena z výkresů D.1.2.02.XX - Nový stav - XX)</t>
  </si>
  <si>
    <t>5,30*8,20=43,460 [A]</t>
  </si>
  <si>
    <t>711509</t>
  </si>
  <si>
    <t>OCHRANA IZOLACE NA POVRCHU TEXTILIÍ</t>
  </si>
  <si>
    <t>Izolace - Ochranná geotextílie 900g/m2 
(Plocha vypočtena z výkresů D.1.2.02.XX - Nový stav - XX)</t>
  </si>
  <si>
    <t>10*8,2+4*2,3*0,5+(0,5+5,7+0,5)*(1+0,6)=97,320 [A]</t>
  </si>
  <si>
    <t>Přechodová oblast mostu - Těsnící vrstva - ochranná geotextilie 1200g/m2, netkaná 
(Plocha vypočtena z výkresů D.1.2.02.XX - Nový stav - XX)</t>
  </si>
  <si>
    <t>2*2*1,75*8,30=58,100 [A]</t>
  </si>
  <si>
    <t>767911</t>
  </si>
  <si>
    <t>OPLOCENÍ Z DRÁTĚNÉHO PLETIVA POZINKOVANÉHO STANDARDNÍHO</t>
  </si>
  <si>
    <t>Oplocení - Drátěné poplastované pletivo 
(Plocha vypočtena z výkresu D.1.2.02.XX - Nový stav - XX)</t>
  </si>
  <si>
    <t>2*2=4,000 [A]</t>
  </si>
  <si>
    <t>- položka zahrnuje vedle vlastního pletiva i rámy, rošty, lišty, kování, podpěrné, závěsné, upevňovací prvky, spojovací a těsnící materiál, pomocný materiál, kompletní povrchovou úpravu.  
- nejsou zahrnuty sloupky a vzpěry, které se vykazují v samostatných položkách 338**, není  
zahrnuta podezdívka (272**)  
- součástí položky je  případně i ostnatý drát, uvažovaná plocha se pak vypočítává po horní  
hranu drátu.</t>
  </si>
  <si>
    <t>78381</t>
  </si>
  <si>
    <t>NÁTĚRY BETON KONSTR TYP S1 (OS-A)</t>
  </si>
  <si>
    <t>Římsy - Nátěr říms čirým hydrofobním nátěrem, 2 vrstvy 
(Plocha vypočtena z výkresů D.1.2.02.XX - Nový stav - XX)</t>
  </si>
  <si>
    <t>2*1,35*(13,50+12,20)=69,390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</si>
  <si>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</si>
  <si>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82457</t>
  </si>
  <si>
    <t>POTRUBÍ Z TRUB ŽELEZOBETONOVÝCH DN DO 500MM</t>
  </si>
  <si>
    <t>Dešťová kanalizace - Železobetonové prefabrikované hrdlové trouby DN=500mm, uložení do betonového lože a na betonové podkladky 
(Délka vypočtena z výkresu D.1.2.02.XX - Nový stav - XX)</t>
  </si>
  <si>
    <t>11,80=11,800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</si>
  <si>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</si>
  <si>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Přechodová oblast mostu - Drenážní PE trouba DN=150mm perforovaná v horní polovině, vhodná do dynamicky namáhaných oblastí, včetně tvarovek pro napojení do vyústek 
(Délka vypočtena z výkresů D.1.2.02.XX - Nový stav - XX)</t>
  </si>
  <si>
    <t>2*8,30=16,600 [A]</t>
  </si>
  <si>
    <t>87627</t>
  </si>
  <si>
    <t>CHRÁNIČKY Z TRUB PLASTOVÝCH DN DO 100MM</t>
  </si>
  <si>
    <t>Římsy - Kabelové plastové chráničky 110/94, včetně zavíčkování konců 
(Délka vypočtena z výkresů D.1.2.02.XX - Nový stav - XX)</t>
  </si>
  <si>
    <t>13,50=13,500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</si>
  <si>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</si>
  <si>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894157</t>
  </si>
  <si>
    <t>ŠACHTY KANALIZAČNÍ Z BETON DÍLCŮ NA POTRUBÍ DN DO 500MM</t>
  </si>
  <si>
    <t>Dešťová kanalizace - Nové šachty dešťové kanalizace DN=1000mm z betonových dílců (litinový poklop, vyrovnávací prstence, zákrytová desky, šachtové skruže a šachtového dna), včetně úpravy základové spáry, podkladního betonu C12/15 tl. 150mm a napojení trub 
(Počet vypočten z výkresu D.1.2.02.XX - Nový stav - XX)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</si>
  <si>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</si>
  <si>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89914</t>
  </si>
  <si>
    <t>ŠACHTOVÉ BETONOVÉ SKRUŽE SAMOSTATNÉ</t>
  </si>
  <si>
    <t>Příprava území - Dodávka a osazení betonových skruží DN=600mm délky 1,00m pro čerpání vody (položka obsahuje nákup skruží a dopravu na místo stavby a montáž) 
(Počet vypočten z výkresů D.1.2.02.XX - Nový stav - XX)</t>
  </si>
  <si>
    <t>4=4,000 [A]</t>
  </si>
  <si>
    <t>- Položka zahrnuje veškerý materiál, výrobky a polotovary, včetně mimostaveništní a vnitrostaveništní dopravy (rovněž přesuny), včetně naložení a složení,případně s uložením.</t>
  </si>
  <si>
    <t>9112B1</t>
  </si>
  <si>
    <t>ZÁBRADLÍ MOSTNÍ SE SVISLOU VÝPLNÍ - DODÁVKA A MONTÁŽ</t>
  </si>
  <si>
    <t>Ocelové zábradlí se svislou výplní výšky H=1100mm nad římsou opatřeno PKO + barva dle požadavku investora, sloupky kotveny k římse z boku pomocí chemických kotev DN=12mm. Kotevní prvkyz nerezové oceli třídy A4 na čelní sloupky nalepeny reflexní nálepky 
Systém protikorozní ochrany ocelového zábradlí 
- Příprava povrchů – moření v kyselině Be 
- Podklad – ocel žárově zinkovaná ponorem tl. 85 µm 
- Příprava povrchu – jemné otryskání povrchu pro zdrsnění a odmaštění 
- 1x Základní nátěr epoxidový se zinkovým prachem a se zaručenou přilnavostí na kovové povlaky s nominální tloušťkou jedné vrstvy 80 µm 
- 2x Vrchní nátěr epoxidový s nominální tloušťkou jedné vrstvy 80 µm. Odstín barvy RAL dle požadavku investora. 
- Nátěrový systém má celkovou nominální tloušťku 240 µm 
=(7*0,16m2)+(2*7*0,17m*1,50m)+(2*0,16m*13,50m)+(0,22m*13,50m)+(0,01m*0,77m*(3+6*15+5))+(2*0,17m*1,10m)=13,11m2 
Hmotnost ocelového zábradlí 
=30kg/m*13,50m=405kg  
Jádrové vrty průměru 22mm a délky 185mm 
=3*7=21ks 
Chemické kotvy 
=3*7*((3,14*0,011m*0,011m*0,185m)-(3,14*0,006m*0,006m*0,172m))=0,001m3 
Nerez. kotevní šrouby průměru 12mm a délky 220mm + drobný spoj. materiál 
=3*7=21ks 
(Délka vypočtena z výkresů D.1.2.02.XX - Nový stav - XX)</t>
  </si>
  <si>
    <t>13,5=13,500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</si>
  <si>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</si>
  <si>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9117C1</t>
  </si>
  <si>
    <t>SVOD OCEL ZÁBRADEL ÚROVEŇ ZADRŽ H2 - DODÁVKA A MONTÁŽ</t>
  </si>
  <si>
    <t>Zábradelní svodidlo zádržnosti H2 se svislou výplní opatřeno PKO, kotevní prvky z nerezové oceli třídy A4, kotveno do předvrtaných otvorů dle TP konkretního typu svodidla, včetně vrtání otvorů, kotevních prvků a podlití plastmaltou + úprava zábradelního svodidla do oblouku 
Hmotnost 
=55kg/m*11,95m=657,25kg 
Jádrové vrty 
=4*6=24ks 
Kotvy 
=4*6=24ks 
Podlití plastmaltou 
=0,015*0,450m*0,450*6=0,018m3 
(Délka vypočtena z výkresů D.1.2.02.XX - Nový stav – XX)</t>
  </si>
  <si>
    <t>12,20=12,200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</si>
  <si>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</si>
  <si>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91345</t>
  </si>
  <si>
    <t>NIVELAČNÍ ZNAČKY KOVOVÉ</t>
  </si>
  <si>
    <t>Geodetické značky na římsách a opěrách - hřeby z nerezové oceli tř. A4, včetně kotvení 
(Počet kusů vypočten z výkresů D.1.2.02.XX - Nový stav - XX)</t>
  </si>
  <si>
    <t>4+4=8,000 [A]</t>
  </si>
  <si>
    <t>položka zahrnuje:  
- dodání a osazení nivelační značky včetně nutných zemních prací  
- vnitrostaveništní a mimostaveništní dopravu</t>
  </si>
  <si>
    <t>Dopravní značení - Demontáž stávajícího svislého dopravního značení (ev.č.mostu), včetně uložení v obvodu stavby 
(Počet vypočten z výkresu D.1.2.02.01 - Stávající stav - přehledné výkresy)</t>
  </si>
  <si>
    <t>914122</t>
  </si>
  <si>
    <t>DOPRAVNÍ ZNAČKY ZÁKLADNÍ VELIKOSTI OCELOVÉ FÓLIE TŘ 1 - MONTÁŽ S PŘEMÍSTĚNÍM</t>
  </si>
  <si>
    <t>Dopravní značení - Přesun a montáž stávajících svislého dopravního značení (ev.č.mostu), včetně nerezového spojovacího materiálu třídy A4 
(Počet vypočten z výkresu D.1.1.1.02.05 - Situace dopravního značení)</t>
  </si>
  <si>
    <t>914921</t>
  </si>
  <si>
    <t>SLOUPKY A STOJKY DOPRAVNÍCH ZNAČEK Z OCEL TRUBEK DO PATKY - DODÁVKA A MONTÁŽ</t>
  </si>
  <si>
    <t>Dopravní značení - Nové sloupky stávajících dopravního značení a zařízení, včetně PKO a patky z betonu C25/30 
(Počet vypočten z výkresu D.1.2.02.01 - Stávající stav - přehledné výkresy)</t>
  </si>
  <si>
    <t>položka zahrnuje:  
- sloupky a upevňovací zařízení včetně jejich osazení (betonová patka, zemní práce)</t>
  </si>
  <si>
    <t>Chodník – Silniční betonové obruby 150x250x1000m do betonového lože z C25/30 
(Délka vypočtena z výkresů D.1.2.02.XX - Nový stav – XX)</t>
  </si>
  <si>
    <t>13+2=15,000 [A]</t>
  </si>
  <si>
    <t>Položka zahrnuje:  
dodání a pokládku betonových obrubníků o rozměrech předepsaných zadávací dokumentací betonové lože i boční betonovou opěrku.</t>
  </si>
  <si>
    <t>919142</t>
  </si>
  <si>
    <t>ŘEZÁNÍ ŽELEZOBETONOVÝCH KONSTRUKCÍ TL DO 100MM</t>
  </si>
  <si>
    <t>Dešťová kanalizace - Seříznutí železobetonových prefabrikovaných hrdlových trub 
(Délka vypočtena z výkresu D.1.2.02.XX - Nový stav - XX)</t>
  </si>
  <si>
    <t>2*1,4=2,800 [A]</t>
  </si>
  <si>
    <t>položka zahrnuje řezání železobetonových konstrukcí v předepsané tloušťce, včetně spotřeby  
vody</t>
  </si>
  <si>
    <t>936501</t>
  </si>
  <si>
    <t>DROBNÉ DOPLŇK KONSTR KOVOVÉ NEREZ</t>
  </si>
  <si>
    <t>Opěry a křídla - Nerezové vyústky DN=170mm s přivařenou přírubou osazené přímo do bednění, tř. oceli A4 
(Hmotnost vypočtena z výkresů D.1.2.02.XX - Nový stav - XX)</t>
  </si>
  <si>
    <t>2*0,70*15+2*0,30*0,30*8,00=22,440 [A]</t>
  </si>
  <si>
    <t>položka zahrnuje:  
- dílenská dokumentace, včetně technologického předpisu spojování  
- dodání  materiálu  v požadované kvalitě a výroba konstrukce i dílenská (včetně  pomůcek, 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výrobny na stavbu  
- montáž konstrukce na staveništi, včetně montážních prostředků a pomůcek a zednických výpomocí  
- výplň, těsnění a tmelení spar a spojů  
- čištění konstrukce a odstranění všech vrubů (vrypy, otlačeniny a pod.)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předepsanou protikorozní ochranu a nátěry konstrukcí  
- osazení měřících zařízení a úpravy pro ně  
- ochranná opatření před účinky bludných proudů</t>
  </si>
  <si>
    <t>966166</t>
  </si>
  <si>
    <t>BOURÁNÍ KONSTRUKCÍ ZE ŽELEZOBETONU S ODVOZEM DO 12KM</t>
  </si>
  <si>
    <t>Bourací práce - Vybourání železobetonových konstrukcí, včetně odvozu na skládku do vzdálenosti 9 km 
(Kubatura vypočtena z výkresu D.1.2.02.01 - Stávající stav - přehledné výkresy)</t>
  </si>
  <si>
    <t>(2,85*6,00)+((0,125*6,99)+(0,13*6,48))=18,816 [A]</t>
  </si>
  <si>
    <t>96617</t>
  </si>
  <si>
    <t>BOURÁNÍ KONSTRUKCÍ ZE DŘEVA</t>
  </si>
  <si>
    <t>Pažící záporová stěna - Odstranění dřevěných pažin z fošen tl. min. 5cm, včetně odvozu a likvidace v režii zhotovitele 
(Kubatura vypočtena z výkresu D.1.2.02.XX - Nový stav - XX)</t>
  </si>
  <si>
    <t>966185</t>
  </si>
  <si>
    <t>DEMONTÁŽ KONSTRUKCÍ KOVOVÝCH S ODVOZEM DO 8KM</t>
  </si>
  <si>
    <t>Pažící záporová stěna - Odstranění ocelových válcovaných nosníků HEB 160 odpálením, včetně odvozu na skládku do vzdálenosti 6 km a likvidace v režii zhotovitele 
(Hmotnost vypočtena z výkresu D.1.2.02.XX - Nový stav - XX)</t>
  </si>
  <si>
    <t>2*4*1*0,05=0,400 [A]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</si>
  <si>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</si>
  <si>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966842</t>
  </si>
  <si>
    <t>ODSTRANĚNÍ OPLOCENÍ Z DRÁT PLETIVA</t>
  </si>
  <si>
    <t>Oplocení - Odstranění stávajícího oplocení z pletiva, včetně odvozu na skládku do vzdálenosti 6 km a likvidace v režii zhotovitele 
=2,00m 
(Délka vypočtena z výkresu D.1.2.02.XX - Nový stav - XX)</t>
  </si>
  <si>
    <t>položka zahrnuje:  
- kompletní bourací práce včetně odstranění základových konstrukcí a nezbytného rozsahu  
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</si>
  <si>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96711</t>
  </si>
  <si>
    <t>VYBOURÁNÍ ČÁSTÍ KONSTRUKCÍ Z BETON DÍLCŮ</t>
  </si>
  <si>
    <t>Úprava území - Odstranění betonových skruží DN=600mm,odvoz a likvidace v režii zhotovitele 
(Kubatura vypočtena z výkresů D.1.2.02.XX - Nový stav - XX)</t>
  </si>
  <si>
    <t>4*2*3,14*0,30*0,10*1,00=0,754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</si>
  <si>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</si>
  <si>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967136</t>
  </si>
  <si>
    <t>VYBOURÁNÍ ČÁSTÍ KONSTRUKCÍ KAMENNÝCH NA MC S ODVOZEM DO 12KM</t>
  </si>
  <si>
    <t>Bourací práce - Vybourání kamenných konstrukcí, včetně odvozu na skládku do vzdálenosti 9 km 
(Kubatura vypočtena z výkresu D.1.2.02.01 - Stávající stav - přehledné výkresy)</t>
  </si>
  <si>
    <t>(2*3,50*6,00)+(2*6,00*1,70*0,85)=59,340 [A]</t>
  </si>
  <si>
    <t>967181</t>
  </si>
  <si>
    <t>VYBOURÁNÍ ČÁSTÍ KONSTRUKCÍ KOVOVÝCH S ODVOZEM DO 1KM</t>
  </si>
  <si>
    <t>Bourací práce - Odstranění ocelové lávky, včetně odvozu na skládku obce 
(Hmotnost vypočtena z výkresu D.1.2.02.01 - Stávající stav - přehledné výkresy)</t>
  </si>
  <si>
    <t>(15*0,014)+(2*14,00*0,032)+(0,020*15,6)+(2*10,60*0,025)+(5*1,30*0,010)+(2*(2*2,30*0,016)+(2*1,30*0,007)+(5*2,00*0,007))=2,248 [A]</t>
  </si>
  <si>
    <t>967185</t>
  </si>
  <si>
    <t>VYBOURÁNÍ ČÁSTÍ KONSTRUKCÍ KOVOVÝCH S ODVOZEM DO 8KM</t>
  </si>
  <si>
    <t>Bourací práce - Odstranění ocelových zábradlí, svodidel a chrániček, včetně odvozu na skládku do vzdálenosti 6 km a likvidace v režii zhotovitele 
(Hmotnost vypočtena z výkresu D.1.2.02.01 - Stávající stav - přehledné výkresy)</t>
  </si>
  <si>
    <t>((9,4+6,5)*0,0045)+(8*0,024+20*0,024)+(2*7,2*0,018)=1,003 [A]</t>
  </si>
  <si>
    <t>969257</t>
  </si>
  <si>
    <t>VYBOURÁNÍ POTRUBÍ DN DO 500MM KANALIZAČ</t>
  </si>
  <si>
    <t>Dešťová kanalizace - Vybourání části stávající dešťové kanalizace v blízkosti mostu (trouba betonová DN=500mm), včetně odvozu na skládku dskládku do vzdálenosti 9 km 
=0,24m2*5,50m*2,30t/m3=3,04t 
(Délka vypočtena z výkresu D.1.2.02.XX - Nový stav - XX)</t>
  </si>
  <si>
    <t>5,50=5,500 [A]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</si>
  <si>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</si>
  <si>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969258</t>
  </si>
  <si>
    <t>VYBOURÁNÍ POTRUBÍ DN DO 600MM KANALIZAČ</t>
  </si>
  <si>
    <t>Úprava území - Odstranění plastových trub DN=600mm, dl. 22,00m, odvoz a likvidace v režii zhotovitele 
(Viz. položka 11525)</t>
  </si>
  <si>
    <t>SO 401</t>
  </si>
  <si>
    <t>PŘELOŽKA VEŘEJNÉHO OSVĚTLENÍ</t>
  </si>
  <si>
    <t>015111</t>
  </si>
  <si>
    <t>POPLATKY ZA LIKVIDACŮ ODPADŮ NEKONTAMINOVANÝCH - 17 05 04  VYTĚŽENÉ ZEMINY A HORNINY -  I. TŘÍDA TĚŽITELNOSTI</t>
  </si>
  <si>
    <t>Viz. projektová dokumentace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</si>
  <si>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</si>
  <si>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015150</t>
  </si>
  <si>
    <t>POPLATKY ZA LIKVIDACŮ ODPADŮ NEKONTAMINOVANÝCH - 17 05 08  ŠTĚRK (ODPAD PO RECYKLACI)</t>
  </si>
  <si>
    <t>015240</t>
  </si>
  <si>
    <t>POPLATKY ZA LIKVIDACŮ ODPADŮ NEKONTAMINOVANÝCH - 20 03 99  ODPAD PODOBNÝ KOMUNÁLNÍMU ODPADU</t>
  </si>
  <si>
    <t>11090</t>
  </si>
  <si>
    <t>VŠEOBECNÉ VYKLIZENÍ OSTATNÍCH PLOCH</t>
  </si>
  <si>
    <t>zahrnuje odstranění všech překážek pro uskutečnění stavby</t>
  </si>
  <si>
    <t>113328</t>
  </si>
  <si>
    <t>ODSTRAN PODKL ZPEVNĚNÝCH PLOCH Z KAMENIVA NESTMEL, ODVOZ DO 20KM</t>
  </si>
  <si>
    <t>18090</t>
  </si>
  <si>
    <t>VŠEOBECNÉ ÚPRAVY OSTATNÍCH PLOCH</t>
  </si>
  <si>
    <t>Všeobecné úpravy musí zahrnovat úpravu území po uskutečnění stavby, tak jak je požadováno v zadávací dokumentaci s výjimkou těch prací, pro které jsou uvedeny samostatné položky.</t>
  </si>
  <si>
    <t>132</t>
  </si>
  <si>
    <t>rýh</t>
  </si>
  <si>
    <t>13273</t>
  </si>
  <si>
    <t>HLOUBENÍ RÝH ŠÍŘ DO 2M PAŽ I NEPAŽ TŘ. I</t>
  </si>
  <si>
    <t>13273B</t>
  </si>
  <si>
    <t>HLOUBENÍ RÝH ŠÍŘ DO 2M PAŽ I NEPAŽ TŘ. I - DOPRAVA</t>
  </si>
  <si>
    <t>M3KM</t>
  </si>
  <si>
    <t>Položka zahrnuje samostatnou dopravu zeminy. Množství se určí jako součin kubatutry [m3] a požadované vzdálenosti [km].</t>
  </si>
  <si>
    <t>702211</t>
  </si>
  <si>
    <t>KABELOVÁ CHRÁNIČKA ZEMNÍ DN DO 100 MM</t>
  </si>
  <si>
    <t>1. Položka obsahuje: 
 – přípravu podkladu pro osazení 
2. Položka neobsahuje: 
 X 
3. Způsob měření: 
Měří se metr délkový.</t>
  </si>
  <si>
    <t>702212</t>
  </si>
  <si>
    <t>KABELOVÁ CHRÁNIČKA ZEMNÍ DN PŘES 100 DO 200 MM</t>
  </si>
  <si>
    <t>1. Položka obsahuje:  
– proražení otvoru zdivem o průřezu od 0,01 do 0,025m2  
– úpravu a začištění omítky po montáži vedení  
– pomocné mechanismy  
2. Položka neobsahuje:  
– protipožární ucpávku  
3. Způsob měření:  
Udává se počet kusů kompletní konstrukce nebo práce.</t>
  </si>
  <si>
    <t>702221</t>
  </si>
  <si>
    <t>KABELOVÁ CHRÁNIČKA ZEMNÍ UV STABILNÍ DN DO 100 MM</t>
  </si>
  <si>
    <t>1. Položka obsahuje:  
– obnovu a výměnu poškozených krytů  
– pomocné mechanismy  
2. Položka neobsahuje:  
X  
3. Způsob měření:  
Měří se metr délkový.</t>
  </si>
  <si>
    <t>702312</t>
  </si>
  <si>
    <t>ZAKRYTÍ KABELŮ VÝSTRAŽNOU FÓLIÍ ŠÍŘKY PŘES 20 DO 40 CM</t>
  </si>
  <si>
    <t>709210</t>
  </si>
  <si>
    <t>KŘIŽOVATKA KABELOVÝCH VEDENÍ SE STÁVAJÍCÍ INŽENÝRSKOU SÍTÍ (KABELEM, POTRUBÍM APOD.)</t>
  </si>
  <si>
    <t>1. Položka obsahuje: 
 – úprava dna výkopu 
 – položení betonového žlabu / chráničky včetně zakrytí 
 – pomocné mechanismy 
2. Položka neobsahuje: 
 X 
3. Způsob měření: 
Udává se počet kusů kompletní konstrukce nebo práce.</t>
  </si>
  <si>
    <t>709612</t>
  </si>
  <si>
    <t>DEMONTÁŽ CHRÁNIČKY/TRUBKY</t>
  </si>
  <si>
    <t>1. Položka obsahuje:  
– veškeré práce a materiál obsažený v názvu položky  
2. Položka neobsahuje:  
X  
3. Způsob měření:  
Udává se počet kusů kompletní konstrukce nebo práce.</t>
  </si>
  <si>
    <t>742232</t>
  </si>
  <si>
    <t>VEDENÍ VENKOVNÍ NN, ZÁVĚSNÝ KABEL DO TŘÍ ŽIL</t>
  </si>
  <si>
    <t>1. Položka obsahuje:  
– měření, roztahování, dělení, spojování, zakončení a pod.  
– veškeré příslušenství  
2. Položka neobsahuje:  
X  
3. Způsob měření:  
Měří se metr délkový.</t>
  </si>
  <si>
    <t>742254</t>
  </si>
  <si>
    <t>VEDENÍ VENKOVNÍ NN, PROPICHOVACÍ SVORKA</t>
  </si>
  <si>
    <t>1. Položka obsahuje:  
– veškeré příslušenství  
2. Položka neobsahuje:  
X  
3. Způsob měření:  
Udává se počet kusů kompletní konstrukce nebo práce.</t>
  </si>
  <si>
    <t>742255</t>
  </si>
  <si>
    <t>VEDENÍ VENKOVNÍ NN, PROPICHOVACÍ SVORKA S POJISTKOU</t>
  </si>
  <si>
    <t>1. Položka obsahuje:  
– pojistku, veškeré příslušenství  
2. Položka neobsahuje:  
X  
3. Způsob měření:  
Udává se počet kusů kompletní konstrukce nebo práce.</t>
  </si>
  <si>
    <t>742256</t>
  </si>
  <si>
    <t>VEDENÍ VENKOVNÍ NN, KOTEVNÍ SVORKA VČETNĚ UPEVNĚNÍ</t>
  </si>
  <si>
    <t>742257</t>
  </si>
  <si>
    <t>VEDENÍ VENKOVNÍ NN, ZÁVĚSNÁ SVORKA VČETNĚ UPEVNĚNÍ</t>
  </si>
  <si>
    <t>742258</t>
  </si>
  <si>
    <t>VEDENÍ VENKOVNÍ NN, KABELOVÝ SVOD</t>
  </si>
  <si>
    <t>1. Položka obsahuje:  
 – veškeré příslušenství  
2. Položka neobsahuje:  
 X  
3. Způsob měření:  
Udává se počet kusů kompletní konstrukce nebo práce.</t>
  </si>
  <si>
    <t>742F12</t>
  </si>
  <si>
    <t>KABEL NN NEBO VODIČ JEDNOŽÍLOVÝ CU S PLASTOVOU IZOLACÍ OD 4 DO 16 MM2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</si>
  <si>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</si>
  <si>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742G11</t>
  </si>
  <si>
    <t>KABEL NN DVOU- A TŘÍŽÍLOVÝ CU S PLASTOVOU IZOLACÍ DO 2,5 MM2</t>
  </si>
  <si>
    <t>1. Položka obsahuje:  
– manipulace a uložení kabelu (do země, chráničky, kanálu, na rošty, na TV a pod.)  
2. Položka neobsahuje:  
– příchytky, spojky, koncovky, chráničky apod.  
3. Způsob měření:  
Měří se metr délkový.</t>
  </si>
  <si>
    <t>742H42</t>
  </si>
  <si>
    <t>KABEL NN ČTYŘ- A PĚTIŽÍLOVÝ CU FLEXIBILNÍ OD 4 DO 16 MM2</t>
  </si>
  <si>
    <t>742L11</t>
  </si>
  <si>
    <t>UKONČENÍ DVOU AŽ PĚTIŽÍLOVÉHO KABELU V ROZVADĚČI NEBO NA PŘÍSTROJI DO 2,5 MM2</t>
  </si>
  <si>
    <t>1. Položka obsahuje:  
– všechny práce spojené s úpravou kabelů pro montáž včetně veškerého příslušentsví  
2. Položka neobsahuje:  
X  
3. Způsob měření:  
Udává se počet kusů kompletní konstrukce nebo práce.</t>
  </si>
  <si>
    <t>742L12</t>
  </si>
  <si>
    <t>UKONČENÍ DVOU AŽ PĚTIŽÍLOVÉHO KABELU V ROZVADĚČI NEBO NA PŘÍSTROJI OD 4 DO 16 MM2</t>
  </si>
  <si>
    <t>742Z22</t>
  </si>
  <si>
    <t>DEMONTÁŽ VENKOVNÍHO VEDENÍ NN (4X)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</si>
  <si>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</si>
  <si>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742Z23</t>
  </si>
  <si>
    <t>DEMONTÁŽ KABELOVÉHO VEDENÍ NN</t>
  </si>
  <si>
    <t>743C11</t>
  </si>
  <si>
    <t>SKŘÍŇ PŘÍPOJKOVÁ POJISTKOVÁ NA STOŽÁR/STĚNU NEBO DO VÝKLENKU DO 63 A, DO 50 MM2, S 1-2 SADAMI JISTÍCÍCH PRVKŮ</t>
  </si>
  <si>
    <t>1. Položka obsahuje:  
– instalaci vč. vybourání niky ve zdi pro skříň a kabely a zapravení zdiva, omítky a fasády po dokončené montáži  
– technický popis viz. projektová dokumentace  
2. Položka neobsahuje:  
X  
3. Způsob měření:  
Udává se počet kusů kompletní konstrukce nebo práce.</t>
  </si>
  <si>
    <t>747212</t>
  </si>
  <si>
    <t>CELKOVÁ PROHLÍDKA, ZKOUŠENÍ, MĚŘENÍ A VYHOTOVENÍ VÝCHOZÍ REVIZNÍ ZPRÁVY, PRO OBJEM IN PŘES 100 DO 500 TIS.</t>
  </si>
  <si>
    <t>1. Položka obsahuje:  
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X  
3. Způsob měření:  
Udává se počet kusů kompletní konstrukce nebo práce.</t>
  </si>
  <si>
    <t>747705</t>
  </si>
  <si>
    <t>MANIPULACE NA ZAŘÍZENÍCH PROVÁDĚNÉ PROVOZOVATELEM</t>
  </si>
  <si>
    <t>1. Položka obsahuje:  
 – cenu za manipulace na zařízeních prováděné provozovatelem nutných pro další práce zhotovitele na technologickém souboru  
2. Položka neobsahuje:  
 X  
3. Způsob měření:  
Udává se čas v hodinách.</t>
  </si>
  <si>
    <t>74xxxR</t>
  </si>
  <si>
    <t>DEMONTÁŽ A MONTÁŽ NÁSTĚNNÉHO, PŘISAZENÉHO NEBO ZÁVĚSNÉHO SVÍTIDLA</t>
  </si>
  <si>
    <t>1. Položka obsahuje: 
– všechny náklady na demontáž a montáž stávajícího zařízení se všemi pomocnými mechanismy 
– naložení vybouraného materiálu na dopravní prostředek 
2. Položka neobsahuje: 
– odvoz vybouraného materiálu 
– poplatek za likvidaci odpadů (nacení se dle SSD 0) 
3. Způsob měření: 
Udává se počet kusů kompletní konstrukce nebo práce.</t>
  </si>
  <si>
    <t>DEMONTÁŽ A MONTÁŽ NOSNÝCH KONSTRUKCÍ PRO OSVĚTLENÍ</t>
  </si>
  <si>
    <t>1. Položka obsahuje: 
– všechny náklady na demontáž a montáž stávajícího zařízení se všemi pomocnými mechanismy 
2. Položka neobsahuje: 
– odvoz vybouraného materiálu 
– poplatek za likvidaci odpadů (nacení se dle SSD 0) 
3. Způsob měření: 
Udává se počet kusů kompletní konstrukce nebo práce.</t>
  </si>
  <si>
    <t>Elektroinstalace - silnoproud</t>
  </si>
  <si>
    <t>741811</t>
  </si>
  <si>
    <t>UZEMŇOVACÍ VODIČ NA POVRCHU FEZN DO 120 MM2</t>
  </si>
  <si>
    <t>1. Položka obsahuje: 
 – uchycení vodiče na povrch vč. podpěr, konzol, svorek a pod. 
 – měření, dělení, spojování 
 – nátěr 
2. Položka neobsahuje: 
 X 
3. Způsob měření: 
Měří se metr délkový.</t>
  </si>
  <si>
    <t>741911</t>
  </si>
  <si>
    <t>UZEMŇOVACÍ VODIČ V ZEMI FEZN DO 120 MM2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</si>
  <si>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</si>
  <si>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741C05</t>
  </si>
  <si>
    <t>SPOJOVÁNÍ UZEMŇOVACÍCH VODIČŮ</t>
  </si>
  <si>
    <t>1. Položka obsahuje: 
 – tvarování, přípravu spojů 
 – svařování 
 – ochranný nátěr spoje dle příslušných norem 
2. Položka neobsahuje: 
 X 
3. Způsob měření: 
Udává se počet kusů kompletní konstrukce nebo práce.</t>
  </si>
  <si>
    <t>741C06</t>
  </si>
  <si>
    <t>VYVEDENÍ UZEMŇOVACÍCH VODIČŮ NA POVRCH/KONSTRUKCI</t>
  </si>
  <si>
    <t>1. Položka obsahuje: 
 – vodivé připojení vodiče na konstrukci 
 – dělení, tvarování, spojování 
 – ochranný i barevný nátěr spoje dle příslušných norem 
2. Položka neobsahuje: 
 X 
3. Způsob měření: 
Udává se počet kusů kompletní konstrukce nebo práce.</t>
  </si>
  <si>
    <t>742H12</t>
  </si>
  <si>
    <t>KABEL NN ČTYŘ- A PĚTIŽÍLOVÝ CU S PLASTOVOU IZOLACÍ OD 4 DO 16 MM2</t>
  </si>
  <si>
    <t>742K12</t>
  </si>
  <si>
    <t>1. Položka obsahuje: 
 – všechny práce spojené s úpravou kabelů pro montáž včetně veškerého příslušentsví 
2. Položka neobsahuje: 
 X 
3. Způsob měření: 
Udává se počet kusů kompletní konstrukce nebo práce.</t>
  </si>
  <si>
    <t>742K22</t>
  </si>
  <si>
    <t>UKONČENÍ DVOU AŽ PĚTIŽÍLOVÉHO KABELU KABELOVOU SPOJKOU OD 4 DO 16 MM2</t>
  </si>
  <si>
    <t>742O13</t>
  </si>
  <si>
    <t>ZATAŽENÍ KABELU DO CHRÁNIČKY - KABEL DO 4 KG/M</t>
  </si>
  <si>
    <t>1. Položka obsahuje: 
 – montáž kabelu o váze do 4 kg/m do chráničky/ kolektoru 
2. Položka neobsahuje: 
 X 
3. Způsob měření: 
Měří se metr délkový.</t>
  </si>
  <si>
    <t>742O15</t>
  </si>
  <si>
    <t>OZNAČOVACÍ ŠTÍTEK NA KABEL</t>
  </si>
  <si>
    <t>1. Položka obsahuje: 
 – veškeré příslušentsví 
2. Položka neobsahuje: 
 X 
3. Způsob měření: 
Udává se počet kusů kompletní konstrukce nebo práce.</t>
  </si>
  <si>
    <t>743Z92</t>
  </si>
  <si>
    <t>DEMONTÁŽ - ODVOZ (NA LIKVIDACI ODPADŮ NEBO JINÉ URČENÉ MÍSTO)</t>
  </si>
  <si>
    <t>T.KM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</si>
  <si>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součtem součinů metrů krychlových tun vybouraného materiálu v původním stavu a jednotlivých vzdáleností v kilometrech.</t>
  </si>
  <si>
    <t>747511</t>
  </si>
  <si>
    <t>ZKOUŠKY VODIČŮ A KABELŮ NN PRŮŘEZU ŽÍLY DO 5X25 MM2</t>
  </si>
  <si>
    <t>1. Položka obsahuje: 
 – cenu za provedení měření kabelu/ vodiče vč. vyhotovení protokolu 
2. Položka neobsahuje: 
 X 
3. Způsob měření: 
Udává se počet kusů kompletní konstrukce nebo práce.</t>
  </si>
  <si>
    <t>747701</t>
  </si>
  <si>
    <t>DOKONČOVACÍ MONTÁŽNÍ PRÁCE NA ELEKTRICKÉM ZAŘÍZENÍ</t>
  </si>
  <si>
    <t>1. Položka obsahuje: 
 – cenu za práce spojené s uváděním zařízení do provozu, drobné montážní práce v rozvaděčích, koordinaci se zhotoviteli souvisejících zařízení apod. 
2. Položka neobsahuje: 
 X 
3. Způsob měření: 
Udává se čas v hodinách.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</si>
</sst>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DIO!I3</f>
      </c>
      <c r="D10" s="21">
        <f>DIO!O2</f>
      </c>
      <c r="E10" s="21">
        <f>C10+D10</f>
      </c>
    </row>
    <row r="11" spans="1:5" ht="12.75" customHeight="1">
      <c r="A11" s="20" t="s">
        <v>97</v>
      </c>
      <c r="B11" s="20" t="s">
        <v>98</v>
      </c>
      <c r="C11" s="21">
        <f>POV!I3</f>
      </c>
      <c r="D11" s="21">
        <f>POV!O2</f>
      </c>
      <c r="E11" s="21">
        <f>C11+D11</f>
      </c>
    </row>
    <row r="12" spans="1:5" ht="12.75" customHeight="1">
      <c r="A12" s="20" t="s">
        <v>161</v>
      </c>
      <c r="B12" s="20" t="s">
        <v>162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568</v>
      </c>
      <c r="B13" s="20" t="s">
        <v>569</v>
      </c>
      <c r="C13" s="21">
        <f>'SO 102'!I3</f>
      </c>
      <c r="D13" s="21">
        <f>'SO 102'!O2</f>
      </c>
      <c r="E13" s="21">
        <f>C13+D13</f>
      </c>
    </row>
    <row r="14" spans="1:5" ht="12.75" customHeight="1">
      <c r="A14" s="20" t="s">
        <v>605</v>
      </c>
      <c r="B14" s="20" t="s">
        <v>606</v>
      </c>
      <c r="C14" s="21">
        <f>'SO 201'!I3</f>
      </c>
      <c r="D14" s="21">
        <f>'SO 201'!O2</f>
      </c>
      <c r="E14" s="21">
        <f>C14+D14</f>
      </c>
    </row>
    <row r="15" spans="1:5" ht="12.75" customHeight="1">
      <c r="A15" s="20" t="s">
        <v>958</v>
      </c>
      <c r="B15" s="20" t="s">
        <v>959</v>
      </c>
      <c r="C15" s="21">
        <f>'SO 401'!I3</f>
      </c>
      <c r="D15" s="21">
        <f>'SO 401'!O2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40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</f>
      </c>
      <c r="R8">
        <f>0+O9+O13+O17+O21+O25+O29+O33+O37+O41</f>
      </c>
    </row>
    <row r="9" spans="1:16" ht="25.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19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51">
      <c r="A10" s="34" t="s">
        <v>53</v>
      </c>
      <c r="E10" s="35" t="s">
        <v>54</v>
      </c>
    </row>
    <row r="11" spans="1:5" ht="12.75">
      <c r="A11" s="36" t="s">
        <v>55</v>
      </c>
      <c r="E11" s="37" t="s">
        <v>56</v>
      </c>
    </row>
    <row r="12" spans="1:5" ht="51">
      <c r="A12" t="s">
        <v>57</v>
      </c>
      <c r="E12" s="35" t="s">
        <v>58</v>
      </c>
    </row>
    <row r="13" spans="1:16" ht="25.5">
      <c r="A13" s="25" t="s">
        <v>47</v>
      </c>
      <c r="B13" s="29" t="s">
        <v>23</v>
      </c>
      <c r="C13" s="29" t="s">
        <v>59</v>
      </c>
      <c r="D13" s="25" t="s">
        <v>49</v>
      </c>
      <c r="E13" s="30" t="s">
        <v>60</v>
      </c>
      <c r="F13" s="31" t="s">
        <v>51</v>
      </c>
      <c r="G13" s="32">
        <v>19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51">
      <c r="A14" s="34" t="s">
        <v>53</v>
      </c>
      <c r="E14" s="35" t="s">
        <v>61</v>
      </c>
    </row>
    <row r="15" spans="1:5" ht="12.75">
      <c r="A15" s="36" t="s">
        <v>55</v>
      </c>
      <c r="E15" s="37" t="s">
        <v>56</v>
      </c>
    </row>
    <row r="16" spans="1:5" ht="38.25">
      <c r="A16" t="s">
        <v>57</v>
      </c>
      <c r="E16" s="35" t="s">
        <v>62</v>
      </c>
    </row>
    <row r="17" spans="1:16" ht="12.75">
      <c r="A17" s="25" t="s">
        <v>47</v>
      </c>
      <c r="B17" s="29" t="s">
        <v>22</v>
      </c>
      <c r="C17" s="29" t="s">
        <v>63</v>
      </c>
      <c r="D17" s="25" t="s">
        <v>49</v>
      </c>
      <c r="E17" s="30" t="s">
        <v>64</v>
      </c>
      <c r="F17" s="31" t="s">
        <v>65</v>
      </c>
      <c r="G17" s="32">
        <v>1710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51">
      <c r="A18" s="34" t="s">
        <v>53</v>
      </c>
      <c r="E18" s="35" t="s">
        <v>66</v>
      </c>
    </row>
    <row r="19" spans="1:5" ht="12.75">
      <c r="A19" s="36" t="s">
        <v>55</v>
      </c>
      <c r="E19" s="37" t="s">
        <v>67</v>
      </c>
    </row>
    <row r="20" spans="1:5" ht="25.5">
      <c r="A20" t="s">
        <v>57</v>
      </c>
      <c r="E20" s="35" t="s">
        <v>68</v>
      </c>
    </row>
    <row r="21" spans="1:16" ht="12.75">
      <c r="A21" s="25" t="s">
        <v>47</v>
      </c>
      <c r="B21" s="29" t="s">
        <v>33</v>
      </c>
      <c r="C21" s="29" t="s">
        <v>69</v>
      </c>
      <c r="D21" s="25" t="s">
        <v>49</v>
      </c>
      <c r="E21" s="30" t="s">
        <v>70</v>
      </c>
      <c r="F21" s="31" t="s">
        <v>51</v>
      </c>
      <c r="G21" s="32">
        <v>2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25.5">
      <c r="A22" s="34" t="s">
        <v>53</v>
      </c>
      <c r="E22" s="35" t="s">
        <v>71</v>
      </c>
    </row>
    <row r="23" spans="1:5" ht="12.75">
      <c r="A23" s="36" t="s">
        <v>55</v>
      </c>
      <c r="E23" s="37" t="s">
        <v>72</v>
      </c>
    </row>
    <row r="24" spans="1:5" ht="76.5">
      <c r="A24" t="s">
        <v>57</v>
      </c>
      <c r="E24" s="35" t="s">
        <v>73</v>
      </c>
    </row>
    <row r="25" spans="1:16" ht="12.75">
      <c r="A25" s="25" t="s">
        <v>47</v>
      </c>
      <c r="B25" s="29" t="s">
        <v>35</v>
      </c>
      <c r="C25" s="29" t="s">
        <v>74</v>
      </c>
      <c r="D25" s="25" t="s">
        <v>49</v>
      </c>
      <c r="E25" s="30" t="s">
        <v>75</v>
      </c>
      <c r="F25" s="31" t="s">
        <v>51</v>
      </c>
      <c r="G25" s="32">
        <v>2</v>
      </c>
      <c r="H25" s="33">
        <v>0</v>
      </c>
      <c r="I25" s="33">
        <f>ROUND(ROUND(H25,2)*ROUND(G25,3),2)</f>
      </c>
      <c r="J25" s="31" t="s">
        <v>52</v>
      </c>
      <c r="O25">
        <f>(I25*21)/100</f>
      </c>
      <c r="P25" t="s">
        <v>23</v>
      </c>
    </row>
    <row r="26" spans="1:5" ht="25.5">
      <c r="A26" s="34" t="s">
        <v>53</v>
      </c>
      <c r="E26" s="35" t="s">
        <v>76</v>
      </c>
    </row>
    <row r="27" spans="1:5" ht="12.75">
      <c r="A27" s="36" t="s">
        <v>55</v>
      </c>
      <c r="E27" s="37" t="s">
        <v>72</v>
      </c>
    </row>
    <row r="28" spans="1:5" ht="25.5">
      <c r="A28" t="s">
        <v>57</v>
      </c>
      <c r="E28" s="35" t="s">
        <v>77</v>
      </c>
    </row>
    <row r="29" spans="1:16" ht="12.75">
      <c r="A29" s="25" t="s">
        <v>47</v>
      </c>
      <c r="B29" s="29" t="s">
        <v>37</v>
      </c>
      <c r="C29" s="29" t="s">
        <v>78</v>
      </c>
      <c r="D29" s="25" t="s">
        <v>49</v>
      </c>
      <c r="E29" s="30" t="s">
        <v>79</v>
      </c>
      <c r="F29" s="31" t="s">
        <v>65</v>
      </c>
      <c r="G29" s="32">
        <v>180</v>
      </c>
      <c r="H29" s="33">
        <v>0</v>
      </c>
      <c r="I29" s="33">
        <f>ROUND(ROUND(H29,2)*ROUND(G29,3),2)</f>
      </c>
      <c r="J29" s="31" t="s">
        <v>52</v>
      </c>
      <c r="O29">
        <f>(I29*21)/100</f>
      </c>
      <c r="P29" t="s">
        <v>23</v>
      </c>
    </row>
    <row r="30" spans="1:5" ht="25.5">
      <c r="A30" s="34" t="s">
        <v>53</v>
      </c>
      <c r="E30" s="35" t="s">
        <v>80</v>
      </c>
    </row>
    <row r="31" spans="1:5" ht="12.75">
      <c r="A31" s="36" t="s">
        <v>55</v>
      </c>
      <c r="E31" s="37" t="s">
        <v>81</v>
      </c>
    </row>
    <row r="32" spans="1:5" ht="25.5">
      <c r="A32" t="s">
        <v>57</v>
      </c>
      <c r="E32" s="35" t="s">
        <v>82</v>
      </c>
    </row>
    <row r="33" spans="1:16" ht="12.75">
      <c r="A33" s="25" t="s">
        <v>47</v>
      </c>
      <c r="B33" s="29" t="s">
        <v>83</v>
      </c>
      <c r="C33" s="29" t="s">
        <v>84</v>
      </c>
      <c r="D33" s="25" t="s">
        <v>49</v>
      </c>
      <c r="E33" s="30" t="s">
        <v>85</v>
      </c>
      <c r="F33" s="31" t="s">
        <v>51</v>
      </c>
      <c r="G33" s="32">
        <v>10</v>
      </c>
      <c r="H33" s="33">
        <v>0</v>
      </c>
      <c r="I33" s="33">
        <f>ROUND(ROUND(H33,2)*ROUND(G33,3),2)</f>
      </c>
      <c r="J33" s="31" t="s">
        <v>52</v>
      </c>
      <c r="O33">
        <f>(I33*21)/100</f>
      </c>
      <c r="P33" t="s">
        <v>23</v>
      </c>
    </row>
    <row r="34" spans="1:5" ht="38.25">
      <c r="A34" s="34" t="s">
        <v>53</v>
      </c>
      <c r="E34" s="35" t="s">
        <v>86</v>
      </c>
    </row>
    <row r="35" spans="1:5" ht="12.75">
      <c r="A35" s="36" t="s">
        <v>55</v>
      </c>
      <c r="E35" s="37" t="s">
        <v>87</v>
      </c>
    </row>
    <row r="36" spans="1:5" ht="63.75">
      <c r="A36" t="s">
        <v>57</v>
      </c>
      <c r="E36" s="35" t="s">
        <v>88</v>
      </c>
    </row>
    <row r="37" spans="1:16" ht="12.75">
      <c r="A37" s="25" t="s">
        <v>47</v>
      </c>
      <c r="B37" s="29" t="s">
        <v>89</v>
      </c>
      <c r="C37" s="29" t="s">
        <v>90</v>
      </c>
      <c r="D37" s="25" t="s">
        <v>49</v>
      </c>
      <c r="E37" s="30" t="s">
        <v>91</v>
      </c>
      <c r="F37" s="31" t="s">
        <v>51</v>
      </c>
      <c r="G37" s="32">
        <v>10</v>
      </c>
      <c r="H37" s="33">
        <v>0</v>
      </c>
      <c r="I37" s="33">
        <f>ROUND(ROUND(H37,2)*ROUND(G37,3),2)</f>
      </c>
      <c r="J37" s="31" t="s">
        <v>52</v>
      </c>
      <c r="O37">
        <f>(I37*21)/100</f>
      </c>
      <c r="P37" t="s">
        <v>23</v>
      </c>
    </row>
    <row r="38" spans="1:5" ht="25.5">
      <c r="A38" s="34" t="s">
        <v>53</v>
      </c>
      <c r="E38" s="35" t="s">
        <v>92</v>
      </c>
    </row>
    <row r="39" spans="1:5" ht="12.75">
      <c r="A39" s="36" t="s">
        <v>55</v>
      </c>
      <c r="E39" s="37" t="s">
        <v>87</v>
      </c>
    </row>
    <row r="40" spans="1:5" ht="25.5">
      <c r="A40" t="s">
        <v>57</v>
      </c>
      <c r="E40" s="35" t="s">
        <v>77</v>
      </c>
    </row>
    <row r="41" spans="1:16" ht="12.75">
      <c r="A41" s="25" t="s">
        <v>47</v>
      </c>
      <c r="B41" s="29" t="s">
        <v>40</v>
      </c>
      <c r="C41" s="29" t="s">
        <v>93</v>
      </c>
      <c r="D41" s="25" t="s">
        <v>49</v>
      </c>
      <c r="E41" s="30" t="s">
        <v>94</v>
      </c>
      <c r="F41" s="31" t="s">
        <v>65</v>
      </c>
      <c r="G41" s="32">
        <v>900</v>
      </c>
      <c r="H41" s="33">
        <v>0</v>
      </c>
      <c r="I41" s="33">
        <f>ROUND(ROUND(H41,2)*ROUND(G41,3),2)</f>
      </c>
      <c r="J41" s="31" t="s">
        <v>52</v>
      </c>
      <c r="O41">
        <f>(I41*21)/100</f>
      </c>
      <c r="P41" t="s">
        <v>23</v>
      </c>
    </row>
    <row r="42" spans="1:5" ht="25.5">
      <c r="A42" s="34" t="s">
        <v>53</v>
      </c>
      <c r="E42" s="35" t="s">
        <v>95</v>
      </c>
    </row>
    <row r="43" spans="1:5" ht="12.75">
      <c r="A43" s="36" t="s">
        <v>55</v>
      </c>
      <c r="E43" s="37" t="s">
        <v>96</v>
      </c>
    </row>
    <row r="44" spans="1:5" ht="25.5">
      <c r="A44" t="s">
        <v>57</v>
      </c>
      <c r="E44" s="35" t="s">
        <v>82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</v>
      </c>
      <c r="I3" s="38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</v>
      </c>
      <c r="D4" s="6"/>
      <c r="E4" s="18" t="s">
        <v>98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0+I9+I13+I17+I21+I25+I29+I33+I37+I41+I45+I49+I53+I57+I61+I65+I69+I73+I77</f>
      </c>
      <c r="R8">
        <f>0+O9+O13+O17+O21+O25+O29+O33+O37+O41+O45+O49+O53+O57+O61+O65+O69+O73+O77</f>
      </c>
    </row>
    <row r="9" spans="1:16" ht="12.75">
      <c r="A9" s="25" t="s">
        <v>47</v>
      </c>
      <c r="B9" s="29" t="s">
        <v>29</v>
      </c>
      <c r="C9" s="29" t="s">
        <v>100</v>
      </c>
      <c r="D9" s="25" t="s">
        <v>49</v>
      </c>
      <c r="E9" s="30" t="s">
        <v>101</v>
      </c>
      <c r="F9" s="31" t="s">
        <v>102</v>
      </c>
      <c r="G9" s="32">
        <v>1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25.5">
      <c r="A10" s="34" t="s">
        <v>53</v>
      </c>
      <c r="E10" s="35" t="s">
        <v>103</v>
      </c>
    </row>
    <row r="11" spans="1:5" ht="12.75">
      <c r="A11" s="36" t="s">
        <v>55</v>
      </c>
      <c r="E11" s="37" t="s">
        <v>104</v>
      </c>
    </row>
    <row r="12" spans="1:5" ht="12.75">
      <c r="A12" t="s">
        <v>57</v>
      </c>
      <c r="E12" s="35" t="s">
        <v>105</v>
      </c>
    </row>
    <row r="13" spans="1:16" ht="12.75">
      <c r="A13" s="25" t="s">
        <v>47</v>
      </c>
      <c r="B13" s="29" t="s">
        <v>23</v>
      </c>
      <c r="C13" s="29" t="s">
        <v>106</v>
      </c>
      <c r="D13" s="25" t="s">
        <v>49</v>
      </c>
      <c r="E13" s="30" t="s">
        <v>107</v>
      </c>
      <c r="F13" s="31" t="s">
        <v>102</v>
      </c>
      <c r="G13" s="32">
        <v>1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12.75">
      <c r="A14" s="34" t="s">
        <v>53</v>
      </c>
      <c r="E14" s="35" t="s">
        <v>108</v>
      </c>
    </row>
    <row r="15" spans="1:5" ht="12.75">
      <c r="A15" s="36" t="s">
        <v>55</v>
      </c>
      <c r="E15" s="37" t="s">
        <v>104</v>
      </c>
    </row>
    <row r="16" spans="1:5" ht="12.75">
      <c r="A16" t="s">
        <v>57</v>
      </c>
      <c r="E16" s="35" t="s">
        <v>109</v>
      </c>
    </row>
    <row r="17" spans="1:16" ht="12.75">
      <c r="A17" s="25" t="s">
        <v>47</v>
      </c>
      <c r="B17" s="29" t="s">
        <v>22</v>
      </c>
      <c r="C17" s="29" t="s">
        <v>110</v>
      </c>
      <c r="D17" s="25" t="s">
        <v>111</v>
      </c>
      <c r="E17" s="30" t="s">
        <v>112</v>
      </c>
      <c r="F17" s="31" t="s">
        <v>102</v>
      </c>
      <c r="G17" s="32">
        <v>1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38.25">
      <c r="A18" s="34" t="s">
        <v>53</v>
      </c>
      <c r="E18" s="35" t="s">
        <v>113</v>
      </c>
    </row>
    <row r="19" spans="1:5" ht="12.75">
      <c r="A19" s="36" t="s">
        <v>55</v>
      </c>
      <c r="E19" s="37" t="s">
        <v>104</v>
      </c>
    </row>
    <row r="20" spans="1:5" ht="51">
      <c r="A20" t="s">
        <v>57</v>
      </c>
      <c r="E20" s="35" t="s">
        <v>114</v>
      </c>
    </row>
    <row r="21" spans="1:16" ht="12.75">
      <c r="A21" s="25" t="s">
        <v>47</v>
      </c>
      <c r="B21" s="29" t="s">
        <v>33</v>
      </c>
      <c r="C21" s="29" t="s">
        <v>110</v>
      </c>
      <c r="D21" s="25" t="s">
        <v>115</v>
      </c>
      <c r="E21" s="30" t="s">
        <v>112</v>
      </c>
      <c r="F21" s="31" t="s">
        <v>102</v>
      </c>
      <c r="G21" s="32">
        <v>1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25.5">
      <c r="A22" s="34" t="s">
        <v>53</v>
      </c>
      <c r="E22" s="35" t="s">
        <v>116</v>
      </c>
    </row>
    <row r="23" spans="1:5" ht="12.75">
      <c r="A23" s="36" t="s">
        <v>55</v>
      </c>
      <c r="E23" s="37" t="s">
        <v>104</v>
      </c>
    </row>
    <row r="24" spans="1:5" ht="51">
      <c r="A24" t="s">
        <v>57</v>
      </c>
      <c r="E24" s="35" t="s">
        <v>114</v>
      </c>
    </row>
    <row r="25" spans="1:16" ht="12.75">
      <c r="A25" s="25" t="s">
        <v>47</v>
      </c>
      <c r="B25" s="29" t="s">
        <v>35</v>
      </c>
      <c r="C25" s="29" t="s">
        <v>117</v>
      </c>
      <c r="D25" s="25" t="s">
        <v>49</v>
      </c>
      <c r="E25" s="30" t="s">
        <v>118</v>
      </c>
      <c r="F25" s="31" t="s">
        <v>102</v>
      </c>
      <c r="G25" s="32">
        <v>1</v>
      </c>
      <c r="H25" s="33">
        <v>0</v>
      </c>
      <c r="I25" s="33">
        <f>ROUND(ROUND(H25,2)*ROUND(G25,3),2)</f>
      </c>
      <c r="J25" s="31" t="s">
        <v>52</v>
      </c>
      <c r="O25">
        <f>(I25*21)/100</f>
      </c>
      <c r="P25" t="s">
        <v>23</v>
      </c>
    </row>
    <row r="26" spans="1:5" ht="38.25">
      <c r="A26" s="34" t="s">
        <v>53</v>
      </c>
      <c r="E26" s="35" t="s">
        <v>119</v>
      </c>
    </row>
    <row r="27" spans="1:5" ht="12.75">
      <c r="A27" s="36" t="s">
        <v>55</v>
      </c>
      <c r="E27" s="37" t="s">
        <v>104</v>
      </c>
    </row>
    <row r="28" spans="1:5" ht="12.75">
      <c r="A28" t="s">
        <v>57</v>
      </c>
      <c r="E28" s="35" t="s">
        <v>109</v>
      </c>
    </row>
    <row r="29" spans="1:16" ht="12.75">
      <c r="A29" s="25" t="s">
        <v>47</v>
      </c>
      <c r="B29" s="29" t="s">
        <v>37</v>
      </c>
      <c r="C29" s="29" t="s">
        <v>120</v>
      </c>
      <c r="D29" s="25" t="s">
        <v>111</v>
      </c>
      <c r="E29" s="30" t="s">
        <v>121</v>
      </c>
      <c r="F29" s="31" t="s">
        <v>102</v>
      </c>
      <c r="G29" s="32">
        <v>1</v>
      </c>
      <c r="H29" s="33">
        <v>0</v>
      </c>
      <c r="I29" s="33">
        <f>ROUND(ROUND(H29,2)*ROUND(G29,3),2)</f>
      </c>
      <c r="J29" s="31" t="s">
        <v>52</v>
      </c>
      <c r="O29">
        <f>(I29*21)/100</f>
      </c>
      <c r="P29" t="s">
        <v>23</v>
      </c>
    </row>
    <row r="30" spans="1:5" ht="12.75">
      <c r="A30" s="34" t="s">
        <v>53</v>
      </c>
      <c r="E30" s="35" t="s">
        <v>122</v>
      </c>
    </row>
    <row r="31" spans="1:5" ht="12.75">
      <c r="A31" s="36" t="s">
        <v>55</v>
      </c>
      <c r="E31" s="37" t="s">
        <v>104</v>
      </c>
    </row>
    <row r="32" spans="1:5" ht="12.75">
      <c r="A32" t="s">
        <v>57</v>
      </c>
      <c r="E32" s="35" t="s">
        <v>109</v>
      </c>
    </row>
    <row r="33" spans="1:16" ht="12.75">
      <c r="A33" s="25" t="s">
        <v>47</v>
      </c>
      <c r="B33" s="29" t="s">
        <v>83</v>
      </c>
      <c r="C33" s="29" t="s">
        <v>120</v>
      </c>
      <c r="D33" s="25" t="s">
        <v>115</v>
      </c>
      <c r="E33" s="30" t="s">
        <v>121</v>
      </c>
      <c r="F33" s="31" t="s">
        <v>102</v>
      </c>
      <c r="G33" s="32">
        <v>1</v>
      </c>
      <c r="H33" s="33">
        <v>0</v>
      </c>
      <c r="I33" s="33">
        <f>ROUND(ROUND(H33,2)*ROUND(G33,3),2)</f>
      </c>
      <c r="J33" s="31" t="s">
        <v>52</v>
      </c>
      <c r="O33">
        <f>(I33*21)/100</f>
      </c>
      <c r="P33" t="s">
        <v>23</v>
      </c>
    </row>
    <row r="34" spans="1:5" ht="12.75">
      <c r="A34" s="34" t="s">
        <v>53</v>
      </c>
      <c r="E34" s="35" t="s">
        <v>123</v>
      </c>
    </row>
    <row r="35" spans="1:5" ht="12.75">
      <c r="A35" s="36" t="s">
        <v>55</v>
      </c>
      <c r="E35" s="37" t="s">
        <v>104</v>
      </c>
    </row>
    <row r="36" spans="1:5" ht="12.75">
      <c r="A36" t="s">
        <v>57</v>
      </c>
      <c r="E36" s="35" t="s">
        <v>109</v>
      </c>
    </row>
    <row r="37" spans="1:16" ht="12.75">
      <c r="A37" s="25" t="s">
        <v>47</v>
      </c>
      <c r="B37" s="29" t="s">
        <v>89</v>
      </c>
      <c r="C37" s="29" t="s">
        <v>120</v>
      </c>
      <c r="D37" s="25" t="s">
        <v>124</v>
      </c>
      <c r="E37" s="30" t="s">
        <v>121</v>
      </c>
      <c r="F37" s="31" t="s">
        <v>102</v>
      </c>
      <c r="G37" s="32">
        <v>1</v>
      </c>
      <c r="H37" s="33">
        <v>0</v>
      </c>
      <c r="I37" s="33">
        <f>ROUND(ROUND(H37,2)*ROUND(G37,3),2)</f>
      </c>
      <c r="J37" s="31" t="s">
        <v>52</v>
      </c>
      <c r="O37">
        <f>(I37*21)/100</f>
      </c>
      <c r="P37" t="s">
        <v>23</v>
      </c>
    </row>
    <row r="38" spans="1:5" ht="12.75">
      <c r="A38" s="34" t="s">
        <v>53</v>
      </c>
      <c r="E38" s="35" t="s">
        <v>125</v>
      </c>
    </row>
    <row r="39" spans="1:5" ht="12.75">
      <c r="A39" s="36" t="s">
        <v>55</v>
      </c>
      <c r="E39" s="37" t="s">
        <v>104</v>
      </c>
    </row>
    <row r="40" spans="1:5" ht="12.75">
      <c r="A40" t="s">
        <v>57</v>
      </c>
      <c r="E40" s="35" t="s">
        <v>109</v>
      </c>
    </row>
    <row r="41" spans="1:16" ht="12.75">
      <c r="A41" s="25" t="s">
        <v>47</v>
      </c>
      <c r="B41" s="29" t="s">
        <v>40</v>
      </c>
      <c r="C41" s="29" t="s">
        <v>120</v>
      </c>
      <c r="D41" s="25" t="s">
        <v>126</v>
      </c>
      <c r="E41" s="30" t="s">
        <v>121</v>
      </c>
      <c r="F41" s="31" t="s">
        <v>102</v>
      </c>
      <c r="G41" s="32">
        <v>1</v>
      </c>
      <c r="H41" s="33">
        <v>0</v>
      </c>
      <c r="I41" s="33">
        <f>ROUND(ROUND(H41,2)*ROUND(G41,3),2)</f>
      </c>
      <c r="J41" s="31" t="s">
        <v>52</v>
      </c>
      <c r="O41">
        <f>(I41*21)/100</f>
      </c>
      <c r="P41" t="s">
        <v>23</v>
      </c>
    </row>
    <row r="42" spans="1:5" ht="25.5">
      <c r="A42" s="34" t="s">
        <v>53</v>
      </c>
      <c r="E42" s="35" t="s">
        <v>127</v>
      </c>
    </row>
    <row r="43" spans="1:5" ht="12.75">
      <c r="A43" s="36" t="s">
        <v>55</v>
      </c>
      <c r="E43" s="37" t="s">
        <v>104</v>
      </c>
    </row>
    <row r="44" spans="1:5" ht="12.75">
      <c r="A44" t="s">
        <v>57</v>
      </c>
      <c r="E44" s="35" t="s">
        <v>109</v>
      </c>
    </row>
    <row r="45" spans="1:16" ht="12.75">
      <c r="A45" s="25" t="s">
        <v>47</v>
      </c>
      <c r="B45" s="29" t="s">
        <v>42</v>
      </c>
      <c r="C45" s="29" t="s">
        <v>120</v>
      </c>
      <c r="D45" s="25" t="s">
        <v>128</v>
      </c>
      <c r="E45" s="30" t="s">
        <v>121</v>
      </c>
      <c r="F45" s="31" t="s">
        <v>102</v>
      </c>
      <c r="G45" s="32">
        <v>1</v>
      </c>
      <c r="H45" s="33">
        <v>0</v>
      </c>
      <c r="I45" s="33">
        <f>ROUND(ROUND(H45,2)*ROUND(G45,3),2)</f>
      </c>
      <c r="J45" s="31" t="s">
        <v>52</v>
      </c>
      <c r="O45">
        <f>(I45*21)/100</f>
      </c>
      <c r="P45" t="s">
        <v>23</v>
      </c>
    </row>
    <row r="46" spans="1:5" ht="25.5">
      <c r="A46" s="34" t="s">
        <v>53</v>
      </c>
      <c r="E46" s="35" t="s">
        <v>129</v>
      </c>
    </row>
    <row r="47" spans="1:5" ht="12.75">
      <c r="A47" s="36" t="s">
        <v>55</v>
      </c>
      <c r="E47" s="37" t="s">
        <v>104</v>
      </c>
    </row>
    <row r="48" spans="1:5" ht="12.75">
      <c r="A48" t="s">
        <v>57</v>
      </c>
      <c r="E48" s="35" t="s">
        <v>109</v>
      </c>
    </row>
    <row r="49" spans="1:16" ht="12.75">
      <c r="A49" s="25" t="s">
        <v>47</v>
      </c>
      <c r="B49" s="29" t="s">
        <v>44</v>
      </c>
      <c r="C49" s="29" t="s">
        <v>120</v>
      </c>
      <c r="D49" s="25" t="s">
        <v>130</v>
      </c>
      <c r="E49" s="30" t="s">
        <v>121</v>
      </c>
      <c r="F49" s="31" t="s">
        <v>102</v>
      </c>
      <c r="G49" s="32">
        <v>1</v>
      </c>
      <c r="H49" s="33">
        <v>0</v>
      </c>
      <c r="I49" s="33">
        <f>ROUND(ROUND(H49,2)*ROUND(G49,3),2)</f>
      </c>
      <c r="J49" s="31" t="s">
        <v>52</v>
      </c>
      <c r="O49">
        <f>(I49*21)/100</f>
      </c>
      <c r="P49" t="s">
        <v>23</v>
      </c>
    </row>
    <row r="50" spans="1:5" ht="38.25">
      <c r="A50" s="34" t="s">
        <v>53</v>
      </c>
      <c r="E50" s="35" t="s">
        <v>131</v>
      </c>
    </row>
    <row r="51" spans="1:5" ht="12.75">
      <c r="A51" s="36" t="s">
        <v>55</v>
      </c>
      <c r="E51" s="37" t="s">
        <v>104</v>
      </c>
    </row>
    <row r="52" spans="1:5" ht="12.75">
      <c r="A52" t="s">
        <v>57</v>
      </c>
      <c r="E52" s="35" t="s">
        <v>109</v>
      </c>
    </row>
    <row r="53" spans="1:16" ht="12.75">
      <c r="A53" s="25" t="s">
        <v>47</v>
      </c>
      <c r="B53" s="29" t="s">
        <v>132</v>
      </c>
      <c r="C53" s="29" t="s">
        <v>133</v>
      </c>
      <c r="D53" s="25" t="s">
        <v>49</v>
      </c>
      <c r="E53" s="30" t="s">
        <v>134</v>
      </c>
      <c r="F53" s="31" t="s">
        <v>102</v>
      </c>
      <c r="G53" s="32">
        <v>1</v>
      </c>
      <c r="H53" s="33">
        <v>0</v>
      </c>
      <c r="I53" s="33">
        <f>ROUND(ROUND(H53,2)*ROUND(G53,3),2)</f>
      </c>
      <c r="J53" s="31" t="s">
        <v>52</v>
      </c>
      <c r="O53">
        <f>(I53*21)/100</f>
      </c>
      <c r="P53" t="s">
        <v>23</v>
      </c>
    </row>
    <row r="54" spans="1:5" ht="102">
      <c r="A54" s="34" t="s">
        <v>53</v>
      </c>
      <c r="E54" s="35" t="s">
        <v>135</v>
      </c>
    </row>
    <row r="55" spans="1:5" ht="12.75">
      <c r="A55" s="36" t="s">
        <v>55</v>
      </c>
      <c r="E55" s="37" t="s">
        <v>104</v>
      </c>
    </row>
    <row r="56" spans="1:5" ht="12.75">
      <c r="A56" t="s">
        <v>57</v>
      </c>
      <c r="E56" s="35" t="s">
        <v>109</v>
      </c>
    </row>
    <row r="57" spans="1:16" ht="12.75">
      <c r="A57" s="25" t="s">
        <v>47</v>
      </c>
      <c r="B57" s="29" t="s">
        <v>136</v>
      </c>
      <c r="C57" s="29" t="s">
        <v>137</v>
      </c>
      <c r="D57" s="25" t="s">
        <v>49</v>
      </c>
      <c r="E57" s="30" t="s">
        <v>138</v>
      </c>
      <c r="F57" s="31" t="s">
        <v>102</v>
      </c>
      <c r="G57" s="32">
        <v>1</v>
      </c>
      <c r="H57" s="33">
        <v>0</v>
      </c>
      <c r="I57" s="33">
        <f>ROUND(ROUND(H57,2)*ROUND(G57,3),2)</f>
      </c>
      <c r="J57" s="31" t="s">
        <v>52</v>
      </c>
      <c r="O57">
        <f>(I57*21)/100</f>
      </c>
      <c r="P57" t="s">
        <v>23</v>
      </c>
    </row>
    <row r="58" spans="1:5" ht="89.25">
      <c r="A58" s="34" t="s">
        <v>53</v>
      </c>
      <c r="E58" s="35" t="s">
        <v>139</v>
      </c>
    </row>
    <row r="59" spans="1:5" ht="12.75">
      <c r="A59" s="36" t="s">
        <v>55</v>
      </c>
      <c r="E59" s="37" t="s">
        <v>104</v>
      </c>
    </row>
    <row r="60" spans="1:5" ht="12.75">
      <c r="A60" t="s">
        <v>57</v>
      </c>
      <c r="E60" s="35" t="s">
        <v>109</v>
      </c>
    </row>
    <row r="61" spans="1:16" ht="12.75">
      <c r="A61" s="25" t="s">
        <v>47</v>
      </c>
      <c r="B61" s="29" t="s">
        <v>140</v>
      </c>
      <c r="C61" s="29" t="s">
        <v>141</v>
      </c>
      <c r="D61" s="25" t="s">
        <v>49</v>
      </c>
      <c r="E61" s="30" t="s">
        <v>142</v>
      </c>
      <c r="F61" s="31" t="s">
        <v>102</v>
      </c>
      <c r="G61" s="32">
        <v>1</v>
      </c>
      <c r="H61" s="33">
        <v>0</v>
      </c>
      <c r="I61" s="33">
        <f>ROUND(ROUND(H61,2)*ROUND(G61,3),2)</f>
      </c>
      <c r="J61" s="31" t="s">
        <v>52</v>
      </c>
      <c r="O61">
        <f>(I61*21)/100</f>
      </c>
      <c r="P61" t="s">
        <v>23</v>
      </c>
    </row>
    <row r="62" spans="1:5" ht="51">
      <c r="A62" s="34" t="s">
        <v>53</v>
      </c>
      <c r="E62" s="35" t="s">
        <v>143</v>
      </c>
    </row>
    <row r="63" spans="1:5" ht="12.75">
      <c r="A63" s="36" t="s">
        <v>55</v>
      </c>
      <c r="E63" s="37" t="s">
        <v>104</v>
      </c>
    </row>
    <row r="64" spans="1:5" ht="76.5">
      <c r="A64" t="s">
        <v>57</v>
      </c>
      <c r="E64" s="35" t="s">
        <v>144</v>
      </c>
    </row>
    <row r="65" spans="1:16" ht="12.75">
      <c r="A65" s="25" t="s">
        <v>47</v>
      </c>
      <c r="B65" s="29" t="s">
        <v>145</v>
      </c>
      <c r="C65" s="29" t="s">
        <v>146</v>
      </c>
      <c r="D65" s="25" t="s">
        <v>49</v>
      </c>
      <c r="E65" s="30" t="s">
        <v>147</v>
      </c>
      <c r="F65" s="31" t="s">
        <v>102</v>
      </c>
      <c r="G65" s="32">
        <v>1</v>
      </c>
      <c r="H65" s="33">
        <v>0</v>
      </c>
      <c r="I65" s="33">
        <f>ROUND(ROUND(H65,2)*ROUND(G65,3),2)</f>
      </c>
      <c r="J65" s="31" t="s">
        <v>52</v>
      </c>
      <c r="O65">
        <f>(I65*21)/100</f>
      </c>
      <c r="P65" t="s">
        <v>23</v>
      </c>
    </row>
    <row r="66" spans="1:5" ht="25.5">
      <c r="A66" s="34" t="s">
        <v>53</v>
      </c>
      <c r="E66" s="35" t="s">
        <v>148</v>
      </c>
    </row>
    <row r="67" spans="1:5" ht="12.75">
      <c r="A67" s="36" t="s">
        <v>55</v>
      </c>
      <c r="E67" s="37" t="s">
        <v>104</v>
      </c>
    </row>
    <row r="68" spans="1:5" ht="12.75">
      <c r="A68" t="s">
        <v>57</v>
      </c>
      <c r="E68" s="35" t="s">
        <v>109</v>
      </c>
    </row>
    <row r="69" spans="1:16" ht="12.75">
      <c r="A69" s="25" t="s">
        <v>47</v>
      </c>
      <c r="B69" s="29" t="s">
        <v>149</v>
      </c>
      <c r="C69" s="29" t="s">
        <v>150</v>
      </c>
      <c r="D69" s="25" t="s">
        <v>49</v>
      </c>
      <c r="E69" s="30" t="s">
        <v>151</v>
      </c>
      <c r="F69" s="31" t="s">
        <v>102</v>
      </c>
      <c r="G69" s="32">
        <v>1</v>
      </c>
      <c r="H69" s="33">
        <v>0</v>
      </c>
      <c r="I69" s="33">
        <f>ROUND(ROUND(H69,2)*ROUND(G69,3),2)</f>
      </c>
      <c r="J69" s="31" t="s">
        <v>52</v>
      </c>
      <c r="O69">
        <f>(I69*21)/100</f>
      </c>
      <c r="P69" t="s">
        <v>23</v>
      </c>
    </row>
    <row r="70" spans="1:5" ht="12.75">
      <c r="A70" s="34" t="s">
        <v>53</v>
      </c>
      <c r="E70" s="35" t="s">
        <v>152</v>
      </c>
    </row>
    <row r="71" spans="1:5" ht="12.75">
      <c r="A71" s="36" t="s">
        <v>55</v>
      </c>
      <c r="E71" s="37" t="s">
        <v>104</v>
      </c>
    </row>
    <row r="72" spans="1:5" ht="12.75">
      <c r="A72" t="s">
        <v>57</v>
      </c>
      <c r="E72" s="35" t="s">
        <v>153</v>
      </c>
    </row>
    <row r="73" spans="1:16" ht="12.75">
      <c r="A73" s="25" t="s">
        <v>47</v>
      </c>
      <c r="B73" s="29" t="s">
        <v>154</v>
      </c>
      <c r="C73" s="29" t="s">
        <v>155</v>
      </c>
      <c r="D73" s="25" t="s">
        <v>111</v>
      </c>
      <c r="E73" s="30" t="s">
        <v>156</v>
      </c>
      <c r="F73" s="31" t="s">
        <v>102</v>
      </c>
      <c r="G73" s="32">
        <v>1</v>
      </c>
      <c r="H73" s="33">
        <v>0</v>
      </c>
      <c r="I73" s="33">
        <f>ROUND(ROUND(H73,2)*ROUND(G73,3),2)</f>
      </c>
      <c r="J73" s="31" t="s">
        <v>52</v>
      </c>
      <c r="O73">
        <f>(I73*21)/100</f>
      </c>
      <c r="P73" t="s">
        <v>23</v>
      </c>
    </row>
    <row r="74" spans="1:5" ht="25.5">
      <c r="A74" s="34" t="s">
        <v>53</v>
      </c>
      <c r="E74" s="35" t="s">
        <v>157</v>
      </c>
    </row>
    <row r="75" spans="1:5" ht="12.75">
      <c r="A75" s="36" t="s">
        <v>55</v>
      </c>
      <c r="E75" s="37" t="s">
        <v>104</v>
      </c>
    </row>
    <row r="76" spans="1:5" ht="25.5">
      <c r="A76" t="s">
        <v>57</v>
      </c>
      <c r="E76" s="35" t="s">
        <v>158</v>
      </c>
    </row>
    <row r="77" spans="1:16" ht="12.75">
      <c r="A77" s="25" t="s">
        <v>47</v>
      </c>
      <c r="B77" s="29" t="s">
        <v>159</v>
      </c>
      <c r="C77" s="29" t="s">
        <v>155</v>
      </c>
      <c r="D77" s="25" t="s">
        <v>115</v>
      </c>
      <c r="E77" s="30" t="s">
        <v>156</v>
      </c>
      <c r="F77" s="31" t="s">
        <v>102</v>
      </c>
      <c r="G77" s="32">
        <v>1</v>
      </c>
      <c r="H77" s="33">
        <v>0</v>
      </c>
      <c r="I77" s="33">
        <f>ROUND(ROUND(H77,2)*ROUND(G77,3),2)</f>
      </c>
      <c r="J77" s="31" t="s">
        <v>52</v>
      </c>
      <c r="O77">
        <f>(I77*21)/100</f>
      </c>
      <c r="P77" t="s">
        <v>23</v>
      </c>
    </row>
    <row r="78" spans="1:5" ht="204">
      <c r="A78" s="34" t="s">
        <v>53</v>
      </c>
      <c r="E78" s="35" t="s">
        <v>160</v>
      </c>
    </row>
    <row r="79" spans="1:5" ht="12.75">
      <c r="A79" s="36" t="s">
        <v>55</v>
      </c>
      <c r="E79" s="37" t="s">
        <v>104</v>
      </c>
    </row>
    <row r="80" spans="1:5" ht="25.5">
      <c r="A80" t="s">
        <v>57</v>
      </c>
      <c r="E80" s="35" t="s">
        <v>158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0+O8+O25+O130+O139+O156+O301+O326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161</v>
      </c>
      <c r="I3" s="38">
        <f>0+I8+I25+I130+I139+I156+I301+I326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161</v>
      </c>
      <c r="D4" s="6"/>
      <c r="E4" s="18" t="s">
        <v>162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0+I9+I13+I17+I21</f>
      </c>
      <c r="R8">
        <f>0+O9+O13+O17+O21</f>
      </c>
    </row>
    <row r="9" spans="1:16" ht="12.75">
      <c r="A9" s="25" t="s">
        <v>47</v>
      </c>
      <c r="B9" s="29" t="s">
        <v>29</v>
      </c>
      <c r="C9" s="29" t="s">
        <v>163</v>
      </c>
      <c r="D9" s="25" t="s">
        <v>29</v>
      </c>
      <c r="E9" s="30" t="s">
        <v>164</v>
      </c>
      <c r="F9" s="31" t="s">
        <v>165</v>
      </c>
      <c r="G9" s="32">
        <v>24.753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38.25">
      <c r="A10" s="34" t="s">
        <v>53</v>
      </c>
      <c r="E10" s="35" t="s">
        <v>166</v>
      </c>
    </row>
    <row r="11" spans="1:5" ht="12.75">
      <c r="A11" s="36" t="s">
        <v>55</v>
      </c>
      <c r="E11" s="37" t="s">
        <v>167</v>
      </c>
    </row>
    <row r="12" spans="1:5" ht="25.5">
      <c r="A12" t="s">
        <v>57</v>
      </c>
      <c r="E12" s="35" t="s">
        <v>168</v>
      </c>
    </row>
    <row r="13" spans="1:16" ht="12.75">
      <c r="A13" s="25" t="s">
        <v>47</v>
      </c>
      <c r="B13" s="29" t="s">
        <v>23</v>
      </c>
      <c r="C13" s="29" t="s">
        <v>163</v>
      </c>
      <c r="D13" s="25" t="s">
        <v>23</v>
      </c>
      <c r="E13" s="30" t="s">
        <v>164</v>
      </c>
      <c r="F13" s="31" t="s">
        <v>165</v>
      </c>
      <c r="G13" s="32">
        <v>324.886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38.25">
      <c r="A14" s="34" t="s">
        <v>53</v>
      </c>
      <c r="E14" s="35" t="s">
        <v>169</v>
      </c>
    </row>
    <row r="15" spans="1:5" ht="12.75">
      <c r="A15" s="36" t="s">
        <v>55</v>
      </c>
      <c r="E15" s="37" t="s">
        <v>170</v>
      </c>
    </row>
    <row r="16" spans="1:5" ht="25.5">
      <c r="A16" t="s">
        <v>57</v>
      </c>
      <c r="E16" s="35" t="s">
        <v>168</v>
      </c>
    </row>
    <row r="17" spans="1:16" ht="12.75">
      <c r="A17" s="25" t="s">
        <v>47</v>
      </c>
      <c r="B17" s="29" t="s">
        <v>22</v>
      </c>
      <c r="C17" s="29" t="s">
        <v>163</v>
      </c>
      <c r="D17" s="25" t="s">
        <v>22</v>
      </c>
      <c r="E17" s="30" t="s">
        <v>164</v>
      </c>
      <c r="F17" s="31" t="s">
        <v>165</v>
      </c>
      <c r="G17" s="32">
        <v>2008.416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38.25">
      <c r="A18" s="34" t="s">
        <v>53</v>
      </c>
      <c r="E18" s="35" t="s">
        <v>171</v>
      </c>
    </row>
    <row r="19" spans="1:5" ht="12.75">
      <c r="A19" s="36" t="s">
        <v>55</v>
      </c>
      <c r="E19" s="37" t="s">
        <v>172</v>
      </c>
    </row>
    <row r="20" spans="1:5" ht="25.5">
      <c r="A20" t="s">
        <v>57</v>
      </c>
      <c r="E20" s="35" t="s">
        <v>168</v>
      </c>
    </row>
    <row r="21" spans="1:16" ht="12.75">
      <c r="A21" s="25" t="s">
        <v>47</v>
      </c>
      <c r="B21" s="29" t="s">
        <v>33</v>
      </c>
      <c r="C21" s="29" t="s">
        <v>163</v>
      </c>
      <c r="D21" s="25" t="s">
        <v>33</v>
      </c>
      <c r="E21" s="30" t="s">
        <v>164</v>
      </c>
      <c r="F21" s="31" t="s">
        <v>165</v>
      </c>
      <c r="G21" s="32">
        <v>11.44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38.25">
      <c r="A22" s="34" t="s">
        <v>53</v>
      </c>
      <c r="E22" s="35" t="s">
        <v>173</v>
      </c>
    </row>
    <row r="23" spans="1:5" ht="12.75">
      <c r="A23" s="36" t="s">
        <v>55</v>
      </c>
      <c r="E23" s="37" t="s">
        <v>174</v>
      </c>
    </row>
    <row r="24" spans="1:5" ht="25.5">
      <c r="A24" t="s">
        <v>57</v>
      </c>
      <c r="E24" s="35" t="s">
        <v>168</v>
      </c>
    </row>
    <row r="25" spans="1:18" ht="12.75" customHeight="1">
      <c r="A25" s="6" t="s">
        <v>45</v>
      </c>
      <c r="B25" s="6"/>
      <c r="C25" s="40" t="s">
        <v>29</v>
      </c>
      <c r="D25" s="6"/>
      <c r="E25" s="27" t="s">
        <v>175</v>
      </c>
      <c r="F25" s="6"/>
      <c r="G25" s="6"/>
      <c r="H25" s="6"/>
      <c r="I25" s="41">
        <f>0+Q25</f>
      </c>
      <c r="J25" s="6"/>
      <c r="O25">
        <f>0+R25</f>
      </c>
      <c r="Q25">
        <f>0+I26+I30+I34+I38+I42+I46+I50+I54+I58+I62+I66+I70+I74+I78+I82+I86+I90+I94+I98+I102+I106+I110+I114+I118+I122+I126</f>
      </c>
      <c r="R25">
        <f>0+O26+O30+O34+O38+O42+O46+O50+O54+O58+O62+O66+O70+O74+O78+O82+O86+O90+O94+O98+O102+O106+O110+O114+O118+O122+O126</f>
      </c>
    </row>
    <row r="26" spans="1:16" ht="12.75">
      <c r="A26" s="25" t="s">
        <v>47</v>
      </c>
      <c r="B26" s="29" t="s">
        <v>35</v>
      </c>
      <c r="C26" s="29" t="s">
        <v>176</v>
      </c>
      <c r="D26" s="25" t="s">
        <v>49</v>
      </c>
      <c r="E26" s="30" t="s">
        <v>177</v>
      </c>
      <c r="F26" s="31" t="s">
        <v>51</v>
      </c>
      <c r="G26" s="32">
        <v>2</v>
      </c>
      <c r="H26" s="33">
        <v>0</v>
      </c>
      <c r="I26" s="33">
        <f>ROUND(ROUND(H26,2)*ROUND(G26,3),2)</f>
      </c>
      <c r="J26" s="31" t="s">
        <v>52</v>
      </c>
      <c r="O26">
        <f>(I26*21)/100</f>
      </c>
      <c r="P26" t="s">
        <v>23</v>
      </c>
    </row>
    <row r="27" spans="1:5" ht="25.5">
      <c r="A27" s="34" t="s">
        <v>53</v>
      </c>
      <c r="E27" s="35" t="s">
        <v>178</v>
      </c>
    </row>
    <row r="28" spans="1:5" ht="12.75">
      <c r="A28" s="36" t="s">
        <v>55</v>
      </c>
      <c r="E28" s="37" t="s">
        <v>179</v>
      </c>
    </row>
    <row r="29" spans="1:5" ht="165.75">
      <c r="A29" t="s">
        <v>57</v>
      </c>
      <c r="E29" s="35" t="s">
        <v>180</v>
      </c>
    </row>
    <row r="30" spans="1:16" ht="25.5">
      <c r="A30" s="25" t="s">
        <v>47</v>
      </c>
      <c r="B30" s="29" t="s">
        <v>37</v>
      </c>
      <c r="C30" s="29" t="s">
        <v>181</v>
      </c>
      <c r="D30" s="25" t="s">
        <v>49</v>
      </c>
      <c r="E30" s="30" t="s">
        <v>182</v>
      </c>
      <c r="F30" s="31" t="s">
        <v>183</v>
      </c>
      <c r="G30" s="32">
        <v>95.718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51">
      <c r="A31" s="34" t="s">
        <v>53</v>
      </c>
      <c r="E31" s="35" t="s">
        <v>184</v>
      </c>
    </row>
    <row r="32" spans="1:5" ht="12.75">
      <c r="A32" s="36" t="s">
        <v>55</v>
      </c>
      <c r="E32" s="37" t="s">
        <v>185</v>
      </c>
    </row>
    <row r="33" spans="1:5" ht="63.75">
      <c r="A33" t="s">
        <v>57</v>
      </c>
      <c r="E33" s="35" t="s">
        <v>186</v>
      </c>
    </row>
    <row r="34" spans="1:16" ht="12.75">
      <c r="A34" s="25" t="s">
        <v>47</v>
      </c>
      <c r="B34" s="29" t="s">
        <v>83</v>
      </c>
      <c r="C34" s="29" t="s">
        <v>187</v>
      </c>
      <c r="D34" s="25" t="s">
        <v>49</v>
      </c>
      <c r="E34" s="30" t="s">
        <v>188</v>
      </c>
      <c r="F34" s="31" t="s">
        <v>183</v>
      </c>
      <c r="G34" s="32">
        <v>5.055</v>
      </c>
      <c r="H34" s="33">
        <v>0</v>
      </c>
      <c r="I34" s="33">
        <f>ROUND(ROUND(H34,2)*ROUND(G34,3),2)</f>
      </c>
      <c r="J34" s="31" t="s">
        <v>52</v>
      </c>
      <c r="O34">
        <f>(I34*21)/100</f>
      </c>
      <c r="P34" t="s">
        <v>23</v>
      </c>
    </row>
    <row r="35" spans="1:5" ht="51">
      <c r="A35" s="34" t="s">
        <v>53</v>
      </c>
      <c r="E35" s="35" t="s">
        <v>189</v>
      </c>
    </row>
    <row r="36" spans="1:5" ht="12.75">
      <c r="A36" s="36" t="s">
        <v>55</v>
      </c>
      <c r="E36" s="37" t="s">
        <v>190</v>
      </c>
    </row>
    <row r="37" spans="1:5" ht="63.75">
      <c r="A37" t="s">
        <v>57</v>
      </c>
      <c r="E37" s="35" t="s">
        <v>186</v>
      </c>
    </row>
    <row r="38" spans="1:16" ht="25.5">
      <c r="A38" s="25" t="s">
        <v>47</v>
      </c>
      <c r="B38" s="29" t="s">
        <v>89</v>
      </c>
      <c r="C38" s="29" t="s">
        <v>191</v>
      </c>
      <c r="D38" s="25" t="s">
        <v>49</v>
      </c>
      <c r="E38" s="30" t="s">
        <v>192</v>
      </c>
      <c r="F38" s="31" t="s">
        <v>193</v>
      </c>
      <c r="G38" s="32">
        <v>43.895</v>
      </c>
      <c r="H38" s="33">
        <v>0</v>
      </c>
      <c r="I38" s="33">
        <f>ROUND(ROUND(H38,2)*ROUND(G38,3),2)</f>
      </c>
      <c r="J38" s="31" t="s">
        <v>52</v>
      </c>
      <c r="O38">
        <f>(I38*21)/100</f>
      </c>
      <c r="P38" t="s">
        <v>23</v>
      </c>
    </row>
    <row r="39" spans="1:5" ht="51">
      <c r="A39" s="34" t="s">
        <v>53</v>
      </c>
      <c r="E39" s="35" t="s">
        <v>194</v>
      </c>
    </row>
    <row r="40" spans="1:5" ht="12.75">
      <c r="A40" s="36" t="s">
        <v>55</v>
      </c>
      <c r="E40" s="37" t="s">
        <v>195</v>
      </c>
    </row>
    <row r="41" spans="1:5" ht="63.75">
      <c r="A41" t="s">
        <v>57</v>
      </c>
      <c r="E41" s="35" t="s">
        <v>186</v>
      </c>
    </row>
    <row r="42" spans="1:16" ht="25.5">
      <c r="A42" s="25" t="s">
        <v>47</v>
      </c>
      <c r="B42" s="29" t="s">
        <v>40</v>
      </c>
      <c r="C42" s="29" t="s">
        <v>196</v>
      </c>
      <c r="D42" s="25" t="s">
        <v>49</v>
      </c>
      <c r="E42" s="30" t="s">
        <v>197</v>
      </c>
      <c r="F42" s="31" t="s">
        <v>198</v>
      </c>
      <c r="G42" s="32">
        <v>20.192</v>
      </c>
      <c r="H42" s="33">
        <v>0</v>
      </c>
      <c r="I42" s="33">
        <f>ROUND(ROUND(H42,2)*ROUND(G42,3),2)</f>
      </c>
      <c r="J42" s="31" t="s">
        <v>52</v>
      </c>
      <c r="O42">
        <f>(I42*21)/100</f>
      </c>
      <c r="P42" t="s">
        <v>23</v>
      </c>
    </row>
    <row r="43" spans="1:5" ht="38.25">
      <c r="A43" s="34" t="s">
        <v>53</v>
      </c>
      <c r="E43" s="35" t="s">
        <v>199</v>
      </c>
    </row>
    <row r="44" spans="1:5" ht="12.75">
      <c r="A44" s="36" t="s">
        <v>55</v>
      </c>
      <c r="E44" s="37" t="s">
        <v>200</v>
      </c>
    </row>
    <row r="45" spans="1:5" ht="25.5">
      <c r="A45" t="s">
        <v>57</v>
      </c>
      <c r="E45" s="35" t="s">
        <v>201</v>
      </c>
    </row>
    <row r="46" spans="1:16" ht="12.75">
      <c r="A46" s="25" t="s">
        <v>47</v>
      </c>
      <c r="B46" s="29" t="s">
        <v>42</v>
      </c>
      <c r="C46" s="29" t="s">
        <v>202</v>
      </c>
      <c r="D46" s="25" t="s">
        <v>49</v>
      </c>
      <c r="E46" s="30" t="s">
        <v>203</v>
      </c>
      <c r="F46" s="31" t="s">
        <v>183</v>
      </c>
      <c r="G46" s="32">
        <v>39.837</v>
      </c>
      <c r="H46" s="33">
        <v>0</v>
      </c>
      <c r="I46" s="33">
        <f>ROUND(ROUND(H46,2)*ROUND(G46,3),2)</f>
      </c>
      <c r="J46" s="31" t="s">
        <v>52</v>
      </c>
      <c r="O46">
        <f>(I46*21)/100</f>
      </c>
      <c r="P46" t="s">
        <v>23</v>
      </c>
    </row>
    <row r="47" spans="1:5" ht="63.75">
      <c r="A47" s="34" t="s">
        <v>53</v>
      </c>
      <c r="E47" s="35" t="s">
        <v>204</v>
      </c>
    </row>
    <row r="48" spans="1:5" ht="12.75">
      <c r="A48" s="36" t="s">
        <v>55</v>
      </c>
      <c r="E48" s="37" t="s">
        <v>205</v>
      </c>
    </row>
    <row r="49" spans="1:5" ht="63.75">
      <c r="A49" t="s">
        <v>57</v>
      </c>
      <c r="E49" s="35" t="s">
        <v>186</v>
      </c>
    </row>
    <row r="50" spans="1:16" ht="12.75">
      <c r="A50" s="25" t="s">
        <v>47</v>
      </c>
      <c r="B50" s="29" t="s">
        <v>44</v>
      </c>
      <c r="C50" s="29" t="s">
        <v>206</v>
      </c>
      <c r="D50" s="25" t="s">
        <v>29</v>
      </c>
      <c r="E50" s="30" t="s">
        <v>207</v>
      </c>
      <c r="F50" s="31" t="s">
        <v>183</v>
      </c>
      <c r="G50" s="32">
        <v>4.122</v>
      </c>
      <c r="H50" s="33">
        <v>0</v>
      </c>
      <c r="I50" s="33">
        <f>ROUND(ROUND(H50,2)*ROUND(G50,3),2)</f>
      </c>
      <c r="J50" s="31" t="s">
        <v>52</v>
      </c>
      <c r="O50">
        <f>(I50*21)/100</f>
      </c>
      <c r="P50" t="s">
        <v>23</v>
      </c>
    </row>
    <row r="51" spans="1:5" ht="51">
      <c r="A51" s="34" t="s">
        <v>53</v>
      </c>
      <c r="E51" s="35" t="s">
        <v>208</v>
      </c>
    </row>
    <row r="52" spans="1:5" ht="12.75">
      <c r="A52" s="36" t="s">
        <v>55</v>
      </c>
      <c r="E52" s="37" t="s">
        <v>209</v>
      </c>
    </row>
    <row r="53" spans="1:5" ht="63.75">
      <c r="A53" t="s">
        <v>57</v>
      </c>
      <c r="E53" s="35" t="s">
        <v>186</v>
      </c>
    </row>
    <row r="54" spans="1:16" ht="12.75">
      <c r="A54" s="25" t="s">
        <v>47</v>
      </c>
      <c r="B54" s="29" t="s">
        <v>132</v>
      </c>
      <c r="C54" s="29" t="s">
        <v>206</v>
      </c>
      <c r="D54" s="25" t="s">
        <v>23</v>
      </c>
      <c r="E54" s="30" t="s">
        <v>207</v>
      </c>
      <c r="F54" s="31" t="s">
        <v>183</v>
      </c>
      <c r="G54" s="32">
        <v>29.148</v>
      </c>
      <c r="H54" s="33">
        <v>0</v>
      </c>
      <c r="I54" s="33">
        <f>ROUND(ROUND(H54,2)*ROUND(G54,3),2)</f>
      </c>
      <c r="J54" s="31" t="s">
        <v>52</v>
      </c>
      <c r="O54">
        <f>(I54*21)/100</f>
      </c>
      <c r="P54" t="s">
        <v>23</v>
      </c>
    </row>
    <row r="55" spans="1:5" ht="51">
      <c r="A55" s="34" t="s">
        <v>53</v>
      </c>
      <c r="E55" s="35" t="s">
        <v>210</v>
      </c>
    </row>
    <row r="56" spans="1:5" ht="12.75">
      <c r="A56" s="36" t="s">
        <v>55</v>
      </c>
      <c r="E56" s="37" t="s">
        <v>211</v>
      </c>
    </row>
    <row r="57" spans="1:5" ht="63.75">
      <c r="A57" t="s">
        <v>57</v>
      </c>
      <c r="E57" s="35" t="s">
        <v>186</v>
      </c>
    </row>
    <row r="58" spans="1:16" ht="12.75">
      <c r="A58" s="25" t="s">
        <v>47</v>
      </c>
      <c r="B58" s="29" t="s">
        <v>136</v>
      </c>
      <c r="C58" s="29" t="s">
        <v>206</v>
      </c>
      <c r="D58" s="25" t="s">
        <v>22</v>
      </c>
      <c r="E58" s="30" t="s">
        <v>207</v>
      </c>
      <c r="F58" s="31" t="s">
        <v>183</v>
      </c>
      <c r="G58" s="32">
        <v>6.381</v>
      </c>
      <c r="H58" s="33">
        <v>0</v>
      </c>
      <c r="I58" s="33">
        <f>ROUND(ROUND(H58,2)*ROUND(G58,3),2)</f>
      </c>
      <c r="J58" s="31" t="s">
        <v>52</v>
      </c>
      <c r="O58">
        <f>(I58*21)/100</f>
      </c>
      <c r="P58" t="s">
        <v>23</v>
      </c>
    </row>
    <row r="59" spans="1:5" ht="51">
      <c r="A59" s="34" t="s">
        <v>53</v>
      </c>
      <c r="E59" s="35" t="s">
        <v>212</v>
      </c>
    </row>
    <row r="60" spans="1:5" ht="12.75">
      <c r="A60" s="36" t="s">
        <v>55</v>
      </c>
      <c r="E60" s="37" t="s">
        <v>213</v>
      </c>
    </row>
    <row r="61" spans="1:5" ht="63.75">
      <c r="A61" t="s">
        <v>57</v>
      </c>
      <c r="E61" s="35" t="s">
        <v>186</v>
      </c>
    </row>
    <row r="62" spans="1:16" ht="12.75">
      <c r="A62" s="25" t="s">
        <v>47</v>
      </c>
      <c r="B62" s="29" t="s">
        <v>140</v>
      </c>
      <c r="C62" s="29" t="s">
        <v>214</v>
      </c>
      <c r="D62" s="25" t="s">
        <v>49</v>
      </c>
      <c r="E62" s="30" t="s">
        <v>215</v>
      </c>
      <c r="F62" s="31" t="s">
        <v>183</v>
      </c>
      <c r="G62" s="32">
        <v>45.686</v>
      </c>
      <c r="H62" s="33">
        <v>0</v>
      </c>
      <c r="I62" s="33">
        <f>ROUND(ROUND(H62,2)*ROUND(G62,3),2)</f>
      </c>
      <c r="J62" s="31" t="s">
        <v>52</v>
      </c>
      <c r="O62">
        <f>(I62*21)/100</f>
      </c>
      <c r="P62" t="s">
        <v>23</v>
      </c>
    </row>
    <row r="63" spans="1:5" ht="63.75">
      <c r="A63" s="34" t="s">
        <v>53</v>
      </c>
      <c r="E63" s="35" t="s">
        <v>216</v>
      </c>
    </row>
    <row r="64" spans="1:5" ht="12.75">
      <c r="A64" s="36" t="s">
        <v>55</v>
      </c>
      <c r="E64" s="37" t="s">
        <v>217</v>
      </c>
    </row>
    <row r="65" spans="1:5" ht="38.25">
      <c r="A65" t="s">
        <v>57</v>
      </c>
      <c r="E65" s="35" t="s">
        <v>218</v>
      </c>
    </row>
    <row r="66" spans="1:16" ht="12.75">
      <c r="A66" s="25" t="s">
        <v>47</v>
      </c>
      <c r="B66" s="29" t="s">
        <v>145</v>
      </c>
      <c r="C66" s="29" t="s">
        <v>219</v>
      </c>
      <c r="D66" s="25" t="s">
        <v>49</v>
      </c>
      <c r="E66" s="30" t="s">
        <v>220</v>
      </c>
      <c r="F66" s="31" t="s">
        <v>221</v>
      </c>
      <c r="G66" s="32">
        <v>398.368</v>
      </c>
      <c r="H66" s="33">
        <v>0</v>
      </c>
      <c r="I66" s="33">
        <f>ROUND(ROUND(H66,2)*ROUND(G66,3),2)</f>
      </c>
      <c r="J66" s="31" t="s">
        <v>52</v>
      </c>
      <c r="O66">
        <f>(I66*21)/100</f>
      </c>
      <c r="P66" t="s">
        <v>23</v>
      </c>
    </row>
    <row r="67" spans="1:5" ht="51">
      <c r="A67" s="34" t="s">
        <v>53</v>
      </c>
      <c r="E67" s="35" t="s">
        <v>222</v>
      </c>
    </row>
    <row r="68" spans="1:5" ht="12.75">
      <c r="A68" s="36" t="s">
        <v>55</v>
      </c>
      <c r="E68" s="37" t="s">
        <v>223</v>
      </c>
    </row>
    <row r="69" spans="1:5" ht="63.75">
      <c r="A69" t="s">
        <v>57</v>
      </c>
      <c r="E69" s="35" t="s">
        <v>224</v>
      </c>
    </row>
    <row r="70" spans="1:16" ht="12.75">
      <c r="A70" s="25" t="s">
        <v>47</v>
      </c>
      <c r="B70" s="29" t="s">
        <v>149</v>
      </c>
      <c r="C70" s="29" t="s">
        <v>225</v>
      </c>
      <c r="D70" s="25" t="s">
        <v>49</v>
      </c>
      <c r="E70" s="30" t="s">
        <v>226</v>
      </c>
      <c r="F70" s="31" t="s">
        <v>193</v>
      </c>
      <c r="G70" s="32">
        <v>71.5</v>
      </c>
      <c r="H70" s="33">
        <v>0</v>
      </c>
      <c r="I70" s="33">
        <f>ROUND(ROUND(H70,2)*ROUND(G70,3),2)</f>
      </c>
      <c r="J70" s="31" t="s">
        <v>52</v>
      </c>
      <c r="O70">
        <f>(I70*21)/100</f>
      </c>
      <c r="P70" t="s">
        <v>23</v>
      </c>
    </row>
    <row r="71" spans="1:5" ht="51">
      <c r="A71" s="34" t="s">
        <v>53</v>
      </c>
      <c r="E71" s="35" t="s">
        <v>227</v>
      </c>
    </row>
    <row r="72" spans="1:5" ht="12.75">
      <c r="A72" s="36" t="s">
        <v>55</v>
      </c>
      <c r="E72" s="37" t="s">
        <v>228</v>
      </c>
    </row>
    <row r="73" spans="1:5" ht="63.75">
      <c r="A73" t="s">
        <v>57</v>
      </c>
      <c r="E73" s="35" t="s">
        <v>224</v>
      </c>
    </row>
    <row r="74" spans="1:16" ht="12.75">
      <c r="A74" s="25" t="s">
        <v>47</v>
      </c>
      <c r="B74" s="29" t="s">
        <v>154</v>
      </c>
      <c r="C74" s="29" t="s">
        <v>229</v>
      </c>
      <c r="D74" s="25" t="s">
        <v>49</v>
      </c>
      <c r="E74" s="30" t="s">
        <v>230</v>
      </c>
      <c r="F74" s="31" t="s">
        <v>183</v>
      </c>
      <c r="G74" s="32">
        <v>1004.208</v>
      </c>
      <c r="H74" s="33">
        <v>0</v>
      </c>
      <c r="I74" s="33">
        <f>ROUND(ROUND(H74,2)*ROUND(G74,3),2)</f>
      </c>
      <c r="J74" s="31" t="s">
        <v>52</v>
      </c>
      <c r="O74">
        <f>(I74*21)/100</f>
      </c>
      <c r="P74" t="s">
        <v>23</v>
      </c>
    </row>
    <row r="75" spans="1:5" ht="51">
      <c r="A75" s="34" t="s">
        <v>53</v>
      </c>
      <c r="E75" s="35" t="s">
        <v>231</v>
      </c>
    </row>
    <row r="76" spans="1:5" ht="12.75">
      <c r="A76" s="36" t="s">
        <v>55</v>
      </c>
      <c r="E76" s="37" t="s">
        <v>232</v>
      </c>
    </row>
    <row r="77" spans="1:5" ht="318.75">
      <c r="A77" t="s">
        <v>57</v>
      </c>
      <c r="E77" s="35" t="s">
        <v>233</v>
      </c>
    </row>
    <row r="78" spans="1:16" ht="12.75">
      <c r="A78" s="25" t="s">
        <v>47</v>
      </c>
      <c r="B78" s="29" t="s">
        <v>159</v>
      </c>
      <c r="C78" s="29" t="s">
        <v>234</v>
      </c>
      <c r="D78" s="25" t="s">
        <v>49</v>
      </c>
      <c r="E78" s="30" t="s">
        <v>235</v>
      </c>
      <c r="F78" s="31" t="s">
        <v>183</v>
      </c>
      <c r="G78" s="32">
        <v>89.115</v>
      </c>
      <c r="H78" s="33">
        <v>0</v>
      </c>
      <c r="I78" s="33">
        <f>ROUND(ROUND(H78,2)*ROUND(G78,3),2)</f>
      </c>
      <c r="J78" s="31" t="s">
        <v>52</v>
      </c>
      <c r="O78">
        <f>(I78*21)/100</f>
      </c>
      <c r="P78" t="s">
        <v>23</v>
      </c>
    </row>
    <row r="79" spans="1:5" ht="38.25">
      <c r="A79" s="34" t="s">
        <v>53</v>
      </c>
      <c r="E79" s="35" t="s">
        <v>236</v>
      </c>
    </row>
    <row r="80" spans="1:5" ht="12.75">
      <c r="A80" s="36" t="s">
        <v>55</v>
      </c>
      <c r="E80" s="37" t="s">
        <v>237</v>
      </c>
    </row>
    <row r="81" spans="1:5" ht="229.5">
      <c r="A81" t="s">
        <v>57</v>
      </c>
      <c r="E81" s="35" t="s">
        <v>238</v>
      </c>
    </row>
    <row r="82" spans="1:16" ht="12.75">
      <c r="A82" s="25" t="s">
        <v>47</v>
      </c>
      <c r="B82" s="29" t="s">
        <v>239</v>
      </c>
      <c r="C82" s="29" t="s">
        <v>240</v>
      </c>
      <c r="D82" s="25" t="s">
        <v>49</v>
      </c>
      <c r="E82" s="30" t="s">
        <v>241</v>
      </c>
      <c r="F82" s="31" t="s">
        <v>183</v>
      </c>
      <c r="G82" s="32">
        <v>17</v>
      </c>
      <c r="H82" s="33">
        <v>0</v>
      </c>
      <c r="I82" s="33">
        <f>ROUND(ROUND(H82,2)*ROUND(G82,3),2)</f>
      </c>
      <c r="J82" s="31" t="s">
        <v>52</v>
      </c>
      <c r="O82">
        <f>(I82*21)/100</f>
      </c>
      <c r="P82" t="s">
        <v>23</v>
      </c>
    </row>
    <row r="83" spans="1:5" ht="38.25">
      <c r="A83" s="34" t="s">
        <v>53</v>
      </c>
      <c r="E83" s="35" t="s">
        <v>242</v>
      </c>
    </row>
    <row r="84" spans="1:5" ht="12.75">
      <c r="A84" s="36" t="s">
        <v>55</v>
      </c>
      <c r="E84" s="37" t="s">
        <v>243</v>
      </c>
    </row>
    <row r="85" spans="1:5" ht="280.5">
      <c r="A85" t="s">
        <v>57</v>
      </c>
      <c r="E85" s="35" t="s">
        <v>244</v>
      </c>
    </row>
    <row r="86" spans="1:16" ht="12.75">
      <c r="A86" s="25" t="s">
        <v>47</v>
      </c>
      <c r="B86" s="29" t="s">
        <v>245</v>
      </c>
      <c r="C86" s="29" t="s">
        <v>246</v>
      </c>
      <c r="D86" s="25" t="s">
        <v>49</v>
      </c>
      <c r="E86" s="30" t="s">
        <v>247</v>
      </c>
      <c r="F86" s="31" t="s">
        <v>183</v>
      </c>
      <c r="G86" s="32">
        <v>61.383</v>
      </c>
      <c r="H86" s="33">
        <v>0</v>
      </c>
      <c r="I86" s="33">
        <f>ROUND(ROUND(H86,2)*ROUND(G86,3),2)</f>
      </c>
      <c r="J86" s="31" t="s">
        <v>52</v>
      </c>
      <c r="O86">
        <f>(I86*21)/100</f>
      </c>
      <c r="P86" t="s">
        <v>23</v>
      </c>
    </row>
    <row r="87" spans="1:5" ht="25.5">
      <c r="A87" s="34" t="s">
        <v>53</v>
      </c>
      <c r="E87" s="35" t="s">
        <v>248</v>
      </c>
    </row>
    <row r="88" spans="1:5" ht="12.75">
      <c r="A88" s="36" t="s">
        <v>55</v>
      </c>
      <c r="E88" s="37" t="s">
        <v>249</v>
      </c>
    </row>
    <row r="89" spans="1:5" ht="242.25">
      <c r="A89" t="s">
        <v>57</v>
      </c>
      <c r="E89" s="35" t="s">
        <v>250</v>
      </c>
    </row>
    <row r="90" spans="1:16" ht="12.75">
      <c r="A90" s="25" t="s">
        <v>47</v>
      </c>
      <c r="B90" s="29" t="s">
        <v>251</v>
      </c>
      <c r="C90" s="29" t="s">
        <v>252</v>
      </c>
      <c r="D90" s="25" t="s">
        <v>49</v>
      </c>
      <c r="E90" s="30" t="s">
        <v>253</v>
      </c>
      <c r="F90" s="31" t="s">
        <v>221</v>
      </c>
      <c r="G90" s="32">
        <v>8.573</v>
      </c>
      <c r="H90" s="33">
        <v>0</v>
      </c>
      <c r="I90" s="33">
        <f>ROUND(ROUND(H90,2)*ROUND(G90,3),2)</f>
      </c>
      <c r="J90" s="31" t="s">
        <v>52</v>
      </c>
      <c r="O90">
        <f>(I90*21)/100</f>
      </c>
      <c r="P90" t="s">
        <v>23</v>
      </c>
    </row>
    <row r="91" spans="1:5" ht="25.5">
      <c r="A91" s="34" t="s">
        <v>53</v>
      </c>
      <c r="E91" s="35" t="s">
        <v>254</v>
      </c>
    </row>
    <row r="92" spans="1:5" ht="12.75">
      <c r="A92" s="36" t="s">
        <v>55</v>
      </c>
      <c r="E92" s="37" t="s">
        <v>255</v>
      </c>
    </row>
    <row r="93" spans="1:5" ht="25.5">
      <c r="A93" t="s">
        <v>57</v>
      </c>
      <c r="E93" s="35" t="s">
        <v>256</v>
      </c>
    </row>
    <row r="94" spans="1:16" ht="12.75">
      <c r="A94" s="25" t="s">
        <v>47</v>
      </c>
      <c r="B94" s="29" t="s">
        <v>257</v>
      </c>
      <c r="C94" s="29" t="s">
        <v>252</v>
      </c>
      <c r="D94" s="25" t="s">
        <v>29</v>
      </c>
      <c r="E94" s="30" t="s">
        <v>253</v>
      </c>
      <c r="F94" s="31" t="s">
        <v>221</v>
      </c>
      <c r="G94" s="32">
        <v>887.791</v>
      </c>
      <c r="H94" s="33">
        <v>0</v>
      </c>
      <c r="I94" s="33">
        <f>ROUND(ROUND(H94,2)*ROUND(G94,3),2)</f>
      </c>
      <c r="J94" s="31" t="s">
        <v>52</v>
      </c>
      <c r="O94">
        <f>(I94*21)/100</f>
      </c>
      <c r="P94" t="s">
        <v>23</v>
      </c>
    </row>
    <row r="95" spans="1:5" ht="25.5">
      <c r="A95" s="34" t="s">
        <v>53</v>
      </c>
      <c r="E95" s="35" t="s">
        <v>258</v>
      </c>
    </row>
    <row r="96" spans="1:5" ht="12.75">
      <c r="A96" s="36" t="s">
        <v>55</v>
      </c>
      <c r="E96" s="37" t="s">
        <v>259</v>
      </c>
    </row>
    <row r="97" spans="1:5" ht="25.5">
      <c r="A97" t="s">
        <v>57</v>
      </c>
      <c r="E97" s="35" t="s">
        <v>256</v>
      </c>
    </row>
    <row r="98" spans="1:16" ht="12.75">
      <c r="A98" s="25" t="s">
        <v>47</v>
      </c>
      <c r="B98" s="29" t="s">
        <v>260</v>
      </c>
      <c r="C98" s="29" t="s">
        <v>252</v>
      </c>
      <c r="D98" s="25" t="s">
        <v>23</v>
      </c>
      <c r="E98" s="30" t="s">
        <v>253</v>
      </c>
      <c r="F98" s="31" t="s">
        <v>221</v>
      </c>
      <c r="G98" s="32">
        <v>887.791</v>
      </c>
      <c r="H98" s="33">
        <v>0</v>
      </c>
      <c r="I98" s="33">
        <f>ROUND(ROUND(H98,2)*ROUND(G98,3),2)</f>
      </c>
      <c r="J98" s="31" t="s">
        <v>52</v>
      </c>
      <c r="O98">
        <f>(I98*21)/100</f>
      </c>
      <c r="P98" t="s">
        <v>23</v>
      </c>
    </row>
    <row r="99" spans="1:5" ht="25.5">
      <c r="A99" s="34" t="s">
        <v>53</v>
      </c>
      <c r="E99" s="35" t="s">
        <v>261</v>
      </c>
    </row>
    <row r="100" spans="1:5" ht="12.75">
      <c r="A100" s="36" t="s">
        <v>55</v>
      </c>
      <c r="E100" s="37" t="s">
        <v>259</v>
      </c>
    </row>
    <row r="101" spans="1:5" ht="25.5">
      <c r="A101" t="s">
        <v>57</v>
      </c>
      <c r="E101" s="35" t="s">
        <v>256</v>
      </c>
    </row>
    <row r="102" spans="1:16" ht="12.75">
      <c r="A102" s="25" t="s">
        <v>47</v>
      </c>
      <c r="B102" s="29" t="s">
        <v>262</v>
      </c>
      <c r="C102" s="29" t="s">
        <v>252</v>
      </c>
      <c r="D102" s="25" t="s">
        <v>22</v>
      </c>
      <c r="E102" s="30" t="s">
        <v>253</v>
      </c>
      <c r="F102" s="31" t="s">
        <v>221</v>
      </c>
      <c r="G102" s="32">
        <v>94.699</v>
      </c>
      <c r="H102" s="33">
        <v>0</v>
      </c>
      <c r="I102" s="33">
        <f>ROUND(ROUND(H102,2)*ROUND(G102,3),2)</f>
      </c>
      <c r="J102" s="31" t="s">
        <v>52</v>
      </c>
      <c r="O102">
        <f>(I102*21)/100</f>
      </c>
      <c r="P102" t="s">
        <v>23</v>
      </c>
    </row>
    <row r="103" spans="1:5" ht="25.5">
      <c r="A103" s="34" t="s">
        <v>53</v>
      </c>
      <c r="E103" s="35" t="s">
        <v>263</v>
      </c>
    </row>
    <row r="104" spans="1:5" ht="12.75">
      <c r="A104" s="36" t="s">
        <v>55</v>
      </c>
      <c r="E104" s="37" t="s">
        <v>264</v>
      </c>
    </row>
    <row r="105" spans="1:5" ht="25.5">
      <c r="A105" t="s">
        <v>57</v>
      </c>
      <c r="E105" s="35" t="s">
        <v>256</v>
      </c>
    </row>
    <row r="106" spans="1:16" ht="12.75">
      <c r="A106" s="25" t="s">
        <v>47</v>
      </c>
      <c r="B106" s="29" t="s">
        <v>265</v>
      </c>
      <c r="C106" s="29" t="s">
        <v>252</v>
      </c>
      <c r="D106" s="25" t="s">
        <v>33</v>
      </c>
      <c r="E106" s="30" t="s">
        <v>253</v>
      </c>
      <c r="F106" s="31" t="s">
        <v>221</v>
      </c>
      <c r="G106" s="32">
        <v>89.671</v>
      </c>
      <c r="H106" s="33">
        <v>0</v>
      </c>
      <c r="I106" s="33">
        <f>ROUND(ROUND(H106,2)*ROUND(G106,3),2)</f>
      </c>
      <c r="J106" s="31" t="s">
        <v>52</v>
      </c>
      <c r="O106">
        <f>(I106*21)/100</f>
      </c>
      <c r="P106" t="s">
        <v>23</v>
      </c>
    </row>
    <row r="107" spans="1:5" ht="25.5">
      <c r="A107" s="34" t="s">
        <v>53</v>
      </c>
      <c r="E107" s="35" t="s">
        <v>266</v>
      </c>
    </row>
    <row r="108" spans="1:5" ht="12.75">
      <c r="A108" s="36" t="s">
        <v>55</v>
      </c>
      <c r="E108" s="37" t="s">
        <v>267</v>
      </c>
    </row>
    <row r="109" spans="1:5" ht="25.5">
      <c r="A109" t="s">
        <v>57</v>
      </c>
      <c r="E109" s="35" t="s">
        <v>256</v>
      </c>
    </row>
    <row r="110" spans="1:16" ht="12.75">
      <c r="A110" s="25" t="s">
        <v>47</v>
      </c>
      <c r="B110" s="29" t="s">
        <v>268</v>
      </c>
      <c r="C110" s="29" t="s">
        <v>269</v>
      </c>
      <c r="D110" s="25" t="s">
        <v>49</v>
      </c>
      <c r="E110" s="30" t="s">
        <v>270</v>
      </c>
      <c r="F110" s="31" t="s">
        <v>221</v>
      </c>
      <c r="G110" s="32">
        <v>713.795</v>
      </c>
      <c r="H110" s="33">
        <v>0</v>
      </c>
      <c r="I110" s="33">
        <f>ROUND(ROUND(H110,2)*ROUND(G110,3),2)</f>
      </c>
      <c r="J110" s="31" t="s">
        <v>52</v>
      </c>
      <c r="O110">
        <f>(I110*21)/100</f>
      </c>
      <c r="P110" t="s">
        <v>23</v>
      </c>
    </row>
    <row r="111" spans="1:5" ht="25.5">
      <c r="A111" s="34" t="s">
        <v>53</v>
      </c>
      <c r="E111" s="35" t="s">
        <v>271</v>
      </c>
    </row>
    <row r="112" spans="1:5" ht="12.75">
      <c r="A112" s="36" t="s">
        <v>55</v>
      </c>
      <c r="E112" s="37" t="s">
        <v>272</v>
      </c>
    </row>
    <row r="113" spans="1:5" ht="12.75">
      <c r="A113" t="s">
        <v>57</v>
      </c>
      <c r="E113" s="35" t="s">
        <v>273</v>
      </c>
    </row>
    <row r="114" spans="1:16" ht="12.75">
      <c r="A114" s="25" t="s">
        <v>47</v>
      </c>
      <c r="B114" s="29" t="s">
        <v>274</v>
      </c>
      <c r="C114" s="29" t="s">
        <v>275</v>
      </c>
      <c r="D114" s="25" t="s">
        <v>49</v>
      </c>
      <c r="E114" s="30" t="s">
        <v>276</v>
      </c>
      <c r="F114" s="31" t="s">
        <v>221</v>
      </c>
      <c r="G114" s="32">
        <v>713.795</v>
      </c>
      <c r="H114" s="33">
        <v>0</v>
      </c>
      <c r="I114" s="33">
        <f>ROUND(ROUND(H114,2)*ROUND(G114,3),2)</f>
      </c>
      <c r="J114" s="31" t="s">
        <v>52</v>
      </c>
      <c r="O114">
        <f>(I114*21)/100</f>
      </c>
      <c r="P114" t="s">
        <v>23</v>
      </c>
    </row>
    <row r="115" spans="1:5" ht="38.25">
      <c r="A115" s="34" t="s">
        <v>53</v>
      </c>
      <c r="E115" s="35" t="s">
        <v>277</v>
      </c>
    </row>
    <row r="116" spans="1:5" ht="12.75">
      <c r="A116" s="36" t="s">
        <v>55</v>
      </c>
      <c r="E116" s="37" t="s">
        <v>272</v>
      </c>
    </row>
    <row r="117" spans="1:5" ht="38.25">
      <c r="A117" t="s">
        <v>57</v>
      </c>
      <c r="E117" s="35" t="s">
        <v>278</v>
      </c>
    </row>
    <row r="118" spans="1:16" ht="12.75">
      <c r="A118" s="25" t="s">
        <v>47</v>
      </c>
      <c r="B118" s="29" t="s">
        <v>279</v>
      </c>
      <c r="C118" s="29" t="s">
        <v>280</v>
      </c>
      <c r="D118" s="25" t="s">
        <v>49</v>
      </c>
      <c r="E118" s="30" t="s">
        <v>281</v>
      </c>
      <c r="F118" s="31" t="s">
        <v>221</v>
      </c>
      <c r="G118" s="32">
        <v>713.795</v>
      </c>
      <c r="H118" s="33">
        <v>0</v>
      </c>
      <c r="I118" s="33">
        <f>ROUND(ROUND(H118,2)*ROUND(G118,3),2)</f>
      </c>
      <c r="J118" s="31" t="s">
        <v>52</v>
      </c>
      <c r="O118">
        <f>(I118*21)/100</f>
      </c>
      <c r="P118" t="s">
        <v>23</v>
      </c>
    </row>
    <row r="119" spans="1:5" ht="25.5">
      <c r="A119" s="34" t="s">
        <v>53</v>
      </c>
      <c r="E119" s="35" t="s">
        <v>282</v>
      </c>
    </row>
    <row r="120" spans="1:5" ht="12.75">
      <c r="A120" s="36" t="s">
        <v>55</v>
      </c>
      <c r="E120" s="37" t="s">
        <v>272</v>
      </c>
    </row>
    <row r="121" spans="1:5" ht="25.5">
      <c r="A121" t="s">
        <v>57</v>
      </c>
      <c r="E121" s="35" t="s">
        <v>283</v>
      </c>
    </row>
    <row r="122" spans="1:16" ht="12.75">
      <c r="A122" s="25" t="s">
        <v>47</v>
      </c>
      <c r="B122" s="29" t="s">
        <v>284</v>
      </c>
      <c r="C122" s="29" t="s">
        <v>285</v>
      </c>
      <c r="D122" s="25" t="s">
        <v>49</v>
      </c>
      <c r="E122" s="30" t="s">
        <v>286</v>
      </c>
      <c r="F122" s="31" t="s">
        <v>221</v>
      </c>
      <c r="G122" s="32">
        <v>713.795</v>
      </c>
      <c r="H122" s="33">
        <v>0</v>
      </c>
      <c r="I122" s="33">
        <f>ROUND(ROUND(H122,2)*ROUND(G122,3),2)</f>
      </c>
      <c r="J122" s="31" t="s">
        <v>52</v>
      </c>
      <c r="O122">
        <f>(I122*21)/100</f>
      </c>
      <c r="P122" t="s">
        <v>23</v>
      </c>
    </row>
    <row r="123" spans="1:5" ht="25.5">
      <c r="A123" s="34" t="s">
        <v>53</v>
      </c>
      <c r="E123" s="35" t="s">
        <v>287</v>
      </c>
    </row>
    <row r="124" spans="1:5" ht="12.75">
      <c r="A124" s="36" t="s">
        <v>55</v>
      </c>
      <c r="E124" s="37" t="s">
        <v>272</v>
      </c>
    </row>
    <row r="125" spans="1:5" ht="38.25">
      <c r="A125" t="s">
        <v>57</v>
      </c>
      <c r="E125" s="35" t="s">
        <v>288</v>
      </c>
    </row>
    <row r="126" spans="1:16" ht="12.75">
      <c r="A126" s="25" t="s">
        <v>47</v>
      </c>
      <c r="B126" s="29" t="s">
        <v>289</v>
      </c>
      <c r="C126" s="29" t="s">
        <v>290</v>
      </c>
      <c r="D126" s="25" t="s">
        <v>49</v>
      </c>
      <c r="E126" s="30" t="s">
        <v>291</v>
      </c>
      <c r="F126" s="31" t="s">
        <v>221</v>
      </c>
      <c r="G126" s="32">
        <v>24</v>
      </c>
      <c r="H126" s="33">
        <v>0</v>
      </c>
      <c r="I126" s="33">
        <f>ROUND(ROUND(H126,2)*ROUND(G126,3),2)</f>
      </c>
      <c r="J126" s="31" t="s">
        <v>52</v>
      </c>
      <c r="O126">
        <f>(I126*21)/100</f>
      </c>
      <c r="P126" t="s">
        <v>23</v>
      </c>
    </row>
    <row r="127" spans="1:5" ht="25.5">
      <c r="A127" s="34" t="s">
        <v>53</v>
      </c>
      <c r="E127" s="35" t="s">
        <v>292</v>
      </c>
    </row>
    <row r="128" spans="1:5" ht="12.75">
      <c r="A128" s="36" t="s">
        <v>55</v>
      </c>
      <c r="E128" s="37" t="s">
        <v>293</v>
      </c>
    </row>
    <row r="129" spans="1:5" ht="38.25">
      <c r="A129" t="s">
        <v>57</v>
      </c>
      <c r="E129" s="35" t="s">
        <v>294</v>
      </c>
    </row>
    <row r="130" spans="1:18" ht="12.75" customHeight="1">
      <c r="A130" s="6" t="s">
        <v>45</v>
      </c>
      <c r="B130" s="6"/>
      <c r="C130" s="40" t="s">
        <v>23</v>
      </c>
      <c r="D130" s="6"/>
      <c r="E130" s="27" t="s">
        <v>295</v>
      </c>
      <c r="F130" s="6"/>
      <c r="G130" s="6"/>
      <c r="H130" s="6"/>
      <c r="I130" s="41">
        <f>0+Q130</f>
      </c>
      <c r="J130" s="6"/>
      <c r="O130">
        <f>0+R130</f>
      </c>
      <c r="Q130">
        <f>0+I131+I135</f>
      </c>
      <c r="R130">
        <f>0+O131+O135</f>
      </c>
    </row>
    <row r="131" spans="1:16" ht="12.75">
      <c r="A131" s="25" t="s">
        <v>47</v>
      </c>
      <c r="B131" s="29" t="s">
        <v>296</v>
      </c>
      <c r="C131" s="29" t="s">
        <v>297</v>
      </c>
      <c r="D131" s="25" t="s">
        <v>49</v>
      </c>
      <c r="E131" s="30" t="s">
        <v>298</v>
      </c>
      <c r="F131" s="31" t="s">
        <v>221</v>
      </c>
      <c r="G131" s="32">
        <v>397.698</v>
      </c>
      <c r="H131" s="33">
        <v>0</v>
      </c>
      <c r="I131" s="33">
        <f>ROUND(ROUND(H131,2)*ROUND(G131,3),2)</f>
      </c>
      <c r="J131" s="31" t="s">
        <v>52</v>
      </c>
      <c r="O131">
        <f>(I131*21)/100</f>
      </c>
      <c r="P131" t="s">
        <v>23</v>
      </c>
    </row>
    <row r="132" spans="1:5" ht="25.5">
      <c r="A132" s="34" t="s">
        <v>53</v>
      </c>
      <c r="E132" s="35" t="s">
        <v>299</v>
      </c>
    </row>
    <row r="133" spans="1:5" ht="12.75">
      <c r="A133" s="36" t="s">
        <v>55</v>
      </c>
      <c r="E133" s="37" t="s">
        <v>300</v>
      </c>
    </row>
    <row r="134" spans="1:5" ht="51">
      <c r="A134" t="s">
        <v>57</v>
      </c>
      <c r="E134" s="35" t="s">
        <v>301</v>
      </c>
    </row>
    <row r="135" spans="1:16" ht="12.75">
      <c r="A135" s="25" t="s">
        <v>47</v>
      </c>
      <c r="B135" s="29" t="s">
        <v>302</v>
      </c>
      <c r="C135" s="29" t="s">
        <v>303</v>
      </c>
      <c r="D135" s="25" t="s">
        <v>49</v>
      </c>
      <c r="E135" s="30" t="s">
        <v>304</v>
      </c>
      <c r="F135" s="31" t="s">
        <v>183</v>
      </c>
      <c r="G135" s="32">
        <v>443.896</v>
      </c>
      <c r="H135" s="33">
        <v>0</v>
      </c>
      <c r="I135" s="33">
        <f>ROUND(ROUND(H135,2)*ROUND(G135,3),2)</f>
      </c>
      <c r="J135" s="31" t="s">
        <v>52</v>
      </c>
      <c r="O135">
        <f>(I135*21)/100</f>
      </c>
      <c r="P135" t="s">
        <v>23</v>
      </c>
    </row>
    <row r="136" spans="1:5" ht="38.25">
      <c r="A136" s="34" t="s">
        <v>53</v>
      </c>
      <c r="E136" s="35" t="s">
        <v>305</v>
      </c>
    </row>
    <row r="137" spans="1:5" ht="12.75">
      <c r="A137" s="36" t="s">
        <v>55</v>
      </c>
      <c r="E137" s="37" t="s">
        <v>306</v>
      </c>
    </row>
    <row r="138" spans="1:5" ht="38.25">
      <c r="A138" t="s">
        <v>57</v>
      </c>
      <c r="E138" s="35" t="s">
        <v>307</v>
      </c>
    </row>
    <row r="139" spans="1:18" ht="12.75" customHeight="1">
      <c r="A139" s="6" t="s">
        <v>45</v>
      </c>
      <c r="B139" s="6"/>
      <c r="C139" s="40" t="s">
        <v>33</v>
      </c>
      <c r="D139" s="6"/>
      <c r="E139" s="27" t="s">
        <v>308</v>
      </c>
      <c r="F139" s="6"/>
      <c r="G139" s="6"/>
      <c r="H139" s="6"/>
      <c r="I139" s="41">
        <f>0+Q139</f>
      </c>
      <c r="J139" s="6"/>
      <c r="O139">
        <f>0+R139</f>
      </c>
      <c r="Q139">
        <f>0+I140+I144+I148+I152</f>
      </c>
      <c r="R139">
        <f>0+O140+O144+O148+O152</f>
      </c>
    </row>
    <row r="140" spans="1:16" ht="12.75">
      <c r="A140" s="25" t="s">
        <v>47</v>
      </c>
      <c r="B140" s="29" t="s">
        <v>309</v>
      </c>
      <c r="C140" s="29" t="s">
        <v>310</v>
      </c>
      <c r="D140" s="25" t="s">
        <v>49</v>
      </c>
      <c r="E140" s="30" t="s">
        <v>311</v>
      </c>
      <c r="F140" s="31" t="s">
        <v>183</v>
      </c>
      <c r="G140" s="32">
        <v>0.09</v>
      </c>
      <c r="H140" s="33">
        <v>0</v>
      </c>
      <c r="I140" s="33">
        <f>ROUND(ROUND(H140,2)*ROUND(G140,3),2)</f>
      </c>
      <c r="J140" s="31" t="s">
        <v>52</v>
      </c>
      <c r="O140">
        <f>(I140*21)/100</f>
      </c>
      <c r="P140" t="s">
        <v>23</v>
      </c>
    </row>
    <row r="141" spans="1:5" ht="25.5">
      <c r="A141" s="34" t="s">
        <v>53</v>
      </c>
      <c r="E141" s="35" t="s">
        <v>312</v>
      </c>
    </row>
    <row r="142" spans="1:5" ht="12.75">
      <c r="A142" s="36" t="s">
        <v>55</v>
      </c>
      <c r="E142" s="37" t="s">
        <v>313</v>
      </c>
    </row>
    <row r="143" spans="1:5" ht="369.75">
      <c r="A143" t="s">
        <v>57</v>
      </c>
      <c r="E143" s="35" t="s">
        <v>314</v>
      </c>
    </row>
    <row r="144" spans="1:16" ht="12.75">
      <c r="A144" s="25" t="s">
        <v>47</v>
      </c>
      <c r="B144" s="29" t="s">
        <v>315</v>
      </c>
      <c r="C144" s="29" t="s">
        <v>316</v>
      </c>
      <c r="D144" s="25" t="s">
        <v>29</v>
      </c>
      <c r="E144" s="30" t="s">
        <v>317</v>
      </c>
      <c r="F144" s="31" t="s">
        <v>183</v>
      </c>
      <c r="G144" s="32">
        <v>6.628</v>
      </c>
      <c r="H144" s="33">
        <v>0</v>
      </c>
      <c r="I144" s="33">
        <f>ROUND(ROUND(H144,2)*ROUND(G144,3),2)</f>
      </c>
      <c r="J144" s="31" t="s">
        <v>52</v>
      </c>
      <c r="O144">
        <f>(I144*21)/100</f>
      </c>
      <c r="P144" t="s">
        <v>23</v>
      </c>
    </row>
    <row r="145" spans="1:5" ht="25.5">
      <c r="A145" s="34" t="s">
        <v>53</v>
      </c>
      <c r="E145" s="35" t="s">
        <v>318</v>
      </c>
    </row>
    <row r="146" spans="1:5" ht="12.75">
      <c r="A146" s="36" t="s">
        <v>55</v>
      </c>
      <c r="E146" s="37" t="s">
        <v>319</v>
      </c>
    </row>
    <row r="147" spans="1:5" ht="38.25">
      <c r="A147" t="s">
        <v>57</v>
      </c>
      <c r="E147" s="35" t="s">
        <v>307</v>
      </c>
    </row>
    <row r="148" spans="1:16" ht="12.75">
      <c r="A148" s="25" t="s">
        <v>47</v>
      </c>
      <c r="B148" s="29" t="s">
        <v>320</v>
      </c>
      <c r="C148" s="29" t="s">
        <v>316</v>
      </c>
      <c r="D148" s="25" t="s">
        <v>23</v>
      </c>
      <c r="E148" s="30" t="s">
        <v>317</v>
      </c>
      <c r="F148" s="31" t="s">
        <v>183</v>
      </c>
      <c r="G148" s="32">
        <v>1.275</v>
      </c>
      <c r="H148" s="33">
        <v>0</v>
      </c>
      <c r="I148" s="33">
        <f>ROUND(ROUND(H148,2)*ROUND(G148,3),2)</f>
      </c>
      <c r="J148" s="31" t="s">
        <v>52</v>
      </c>
      <c r="O148">
        <f>(I148*21)/100</f>
      </c>
      <c r="P148" t="s">
        <v>23</v>
      </c>
    </row>
    <row r="149" spans="1:5" ht="38.25">
      <c r="A149" s="34" t="s">
        <v>53</v>
      </c>
      <c r="E149" s="35" t="s">
        <v>321</v>
      </c>
    </row>
    <row r="150" spans="1:5" ht="12.75">
      <c r="A150" s="36" t="s">
        <v>55</v>
      </c>
      <c r="E150" s="37" t="s">
        <v>322</v>
      </c>
    </row>
    <row r="151" spans="1:5" ht="38.25">
      <c r="A151" t="s">
        <v>57</v>
      </c>
      <c r="E151" s="35" t="s">
        <v>307</v>
      </c>
    </row>
    <row r="152" spans="1:16" ht="12.75">
      <c r="A152" s="25" t="s">
        <v>47</v>
      </c>
      <c r="B152" s="29" t="s">
        <v>323</v>
      </c>
      <c r="C152" s="29" t="s">
        <v>324</v>
      </c>
      <c r="D152" s="25" t="s">
        <v>49</v>
      </c>
      <c r="E152" s="30" t="s">
        <v>325</v>
      </c>
      <c r="F152" s="31" t="s">
        <v>183</v>
      </c>
      <c r="G152" s="32">
        <v>42.421</v>
      </c>
      <c r="H152" s="33">
        <v>0</v>
      </c>
      <c r="I152" s="33">
        <f>ROUND(ROUND(H152,2)*ROUND(G152,3),2)</f>
      </c>
      <c r="J152" s="31" t="s">
        <v>52</v>
      </c>
      <c r="O152">
        <f>(I152*21)/100</f>
      </c>
      <c r="P152" t="s">
        <v>23</v>
      </c>
    </row>
    <row r="153" spans="1:5" ht="25.5">
      <c r="A153" s="34" t="s">
        <v>53</v>
      </c>
      <c r="E153" s="35" t="s">
        <v>326</v>
      </c>
    </row>
    <row r="154" spans="1:5" ht="12.75">
      <c r="A154" s="36" t="s">
        <v>55</v>
      </c>
      <c r="E154" s="37" t="s">
        <v>327</v>
      </c>
    </row>
    <row r="155" spans="1:5" ht="38.25">
      <c r="A155" t="s">
        <v>57</v>
      </c>
      <c r="E155" s="35" t="s">
        <v>307</v>
      </c>
    </row>
    <row r="156" spans="1:18" ht="12.75" customHeight="1">
      <c r="A156" s="6" t="s">
        <v>45</v>
      </c>
      <c r="B156" s="6"/>
      <c r="C156" s="40" t="s">
        <v>35</v>
      </c>
      <c r="D156" s="6"/>
      <c r="E156" s="27" t="s">
        <v>328</v>
      </c>
      <c r="F156" s="6"/>
      <c r="G156" s="6"/>
      <c r="H156" s="6"/>
      <c r="I156" s="41">
        <f>0+Q156</f>
      </c>
      <c r="J156" s="6"/>
      <c r="O156">
        <f>0+R156</f>
      </c>
      <c r="Q156">
        <f>0+I157+I161+I165+I169+I173+I177+I181+I185+I189+I193+I197+I201+I205+I209+I213+I217+I221+I225+I229+I233+I237+I241+I245+I249+I253+I257+I261+I265+I269+I273+I277+I281+I285+I289+I293+I297</f>
      </c>
      <c r="R156">
        <f>0+O157+O161+O165+O169+O173+O177+O181+O185+O189+O193+O197+O201+O205+O209+O213+O217+O221+O225+O229+O233+O237+O241+O245+O249+O253+O257+O261+O265+O269+O273+O277+O281+O285+O289+O293+O297</f>
      </c>
    </row>
    <row r="157" spans="1:16" ht="12.75">
      <c r="A157" s="25" t="s">
        <v>47</v>
      </c>
      <c r="B157" s="29" t="s">
        <v>329</v>
      </c>
      <c r="C157" s="29" t="s">
        <v>330</v>
      </c>
      <c r="D157" s="25" t="s">
        <v>49</v>
      </c>
      <c r="E157" s="30" t="s">
        <v>331</v>
      </c>
      <c r="F157" s="31" t="s">
        <v>221</v>
      </c>
      <c r="G157" s="32">
        <v>94.699</v>
      </c>
      <c r="H157" s="33">
        <v>0</v>
      </c>
      <c r="I157" s="33">
        <f>ROUND(ROUND(H157,2)*ROUND(G157,3),2)</f>
      </c>
      <c r="J157" s="31" t="s">
        <v>52</v>
      </c>
      <c r="O157">
        <f>(I157*21)/100</f>
      </c>
      <c r="P157" t="s">
        <v>23</v>
      </c>
    </row>
    <row r="158" spans="1:5" ht="38.25">
      <c r="A158" s="34" t="s">
        <v>53</v>
      </c>
      <c r="E158" s="35" t="s">
        <v>332</v>
      </c>
    </row>
    <row r="159" spans="1:5" ht="12.75">
      <c r="A159" s="36" t="s">
        <v>55</v>
      </c>
      <c r="E159" s="37" t="s">
        <v>264</v>
      </c>
    </row>
    <row r="160" spans="1:5" ht="127.5">
      <c r="A160" t="s">
        <v>57</v>
      </c>
      <c r="E160" s="35" t="s">
        <v>333</v>
      </c>
    </row>
    <row r="161" spans="1:16" ht="12.75">
      <c r="A161" s="25" t="s">
        <v>47</v>
      </c>
      <c r="B161" s="29" t="s">
        <v>334</v>
      </c>
      <c r="C161" s="29" t="s">
        <v>335</v>
      </c>
      <c r="D161" s="25" t="s">
        <v>29</v>
      </c>
      <c r="E161" s="30" t="s">
        <v>336</v>
      </c>
      <c r="F161" s="31" t="s">
        <v>221</v>
      </c>
      <c r="G161" s="32">
        <v>887.791</v>
      </c>
      <c r="H161" s="33">
        <v>0</v>
      </c>
      <c r="I161" s="33">
        <f>ROUND(ROUND(H161,2)*ROUND(G161,3),2)</f>
      </c>
      <c r="J161" s="31" t="s">
        <v>52</v>
      </c>
      <c r="O161">
        <f>(I161*21)/100</f>
      </c>
      <c r="P161" t="s">
        <v>23</v>
      </c>
    </row>
    <row r="162" spans="1:5" ht="38.25">
      <c r="A162" s="34" t="s">
        <v>53</v>
      </c>
      <c r="E162" s="35" t="s">
        <v>337</v>
      </c>
    </row>
    <row r="163" spans="1:5" ht="12.75">
      <c r="A163" s="36" t="s">
        <v>55</v>
      </c>
      <c r="E163" s="37" t="s">
        <v>259</v>
      </c>
    </row>
    <row r="164" spans="1:5" ht="51">
      <c r="A164" t="s">
        <v>57</v>
      </c>
      <c r="E164" s="35" t="s">
        <v>338</v>
      </c>
    </row>
    <row r="165" spans="1:16" ht="12.75">
      <c r="A165" s="25" t="s">
        <v>47</v>
      </c>
      <c r="B165" s="29" t="s">
        <v>339</v>
      </c>
      <c r="C165" s="29" t="s">
        <v>335</v>
      </c>
      <c r="D165" s="25" t="s">
        <v>23</v>
      </c>
      <c r="E165" s="30" t="s">
        <v>336</v>
      </c>
      <c r="F165" s="31" t="s">
        <v>221</v>
      </c>
      <c r="G165" s="32">
        <v>808.791</v>
      </c>
      <c r="H165" s="33">
        <v>0</v>
      </c>
      <c r="I165" s="33">
        <f>ROUND(ROUND(H165,2)*ROUND(G165,3),2)</f>
      </c>
      <c r="J165" s="31" t="s">
        <v>52</v>
      </c>
      <c r="O165">
        <f>(I165*21)/100</f>
      </c>
      <c r="P165" t="s">
        <v>23</v>
      </c>
    </row>
    <row r="166" spans="1:5" ht="38.25">
      <c r="A166" s="34" t="s">
        <v>53</v>
      </c>
      <c r="E166" s="35" t="s">
        <v>340</v>
      </c>
    </row>
    <row r="167" spans="1:5" ht="12.75">
      <c r="A167" s="36" t="s">
        <v>55</v>
      </c>
      <c r="E167" s="37" t="s">
        <v>341</v>
      </c>
    </row>
    <row r="168" spans="1:5" ht="51">
      <c r="A168" t="s">
        <v>57</v>
      </c>
      <c r="E168" s="35" t="s">
        <v>338</v>
      </c>
    </row>
    <row r="169" spans="1:16" ht="12.75">
      <c r="A169" s="25" t="s">
        <v>47</v>
      </c>
      <c r="B169" s="29" t="s">
        <v>342</v>
      </c>
      <c r="C169" s="29" t="s">
        <v>335</v>
      </c>
      <c r="D169" s="25" t="s">
        <v>22</v>
      </c>
      <c r="E169" s="30" t="s">
        <v>336</v>
      </c>
      <c r="F169" s="31" t="s">
        <v>221</v>
      </c>
      <c r="G169" s="32">
        <v>89.671</v>
      </c>
      <c r="H169" s="33">
        <v>0</v>
      </c>
      <c r="I169" s="33">
        <f>ROUND(ROUND(H169,2)*ROUND(G169,3),2)</f>
      </c>
      <c r="J169" s="31" t="s">
        <v>52</v>
      </c>
      <c r="O169">
        <f>(I169*21)/100</f>
      </c>
      <c r="P169" t="s">
        <v>23</v>
      </c>
    </row>
    <row r="170" spans="1:5" ht="25.5">
      <c r="A170" s="34" t="s">
        <v>53</v>
      </c>
      <c r="E170" s="35" t="s">
        <v>266</v>
      </c>
    </row>
    <row r="171" spans="1:5" ht="12.75">
      <c r="A171" s="36" t="s">
        <v>55</v>
      </c>
      <c r="E171" s="37" t="s">
        <v>267</v>
      </c>
    </row>
    <row r="172" spans="1:5" ht="51">
      <c r="A172" t="s">
        <v>57</v>
      </c>
      <c r="E172" s="35" t="s">
        <v>338</v>
      </c>
    </row>
    <row r="173" spans="1:16" ht="12.75">
      <c r="A173" s="25" t="s">
        <v>47</v>
      </c>
      <c r="B173" s="29" t="s">
        <v>343</v>
      </c>
      <c r="C173" s="29" t="s">
        <v>335</v>
      </c>
      <c r="D173" s="25" t="s">
        <v>33</v>
      </c>
      <c r="E173" s="30" t="s">
        <v>336</v>
      </c>
      <c r="F173" s="31" t="s">
        <v>221</v>
      </c>
      <c r="G173" s="32">
        <v>8.573</v>
      </c>
      <c r="H173" s="33">
        <v>0</v>
      </c>
      <c r="I173" s="33">
        <f>ROUND(ROUND(H173,2)*ROUND(G173,3),2)</f>
      </c>
      <c r="J173" s="31" t="s">
        <v>52</v>
      </c>
      <c r="O173">
        <f>(I173*21)/100</f>
      </c>
      <c r="P173" t="s">
        <v>23</v>
      </c>
    </row>
    <row r="174" spans="1:5" ht="25.5">
      <c r="A174" s="34" t="s">
        <v>53</v>
      </c>
      <c r="E174" s="35" t="s">
        <v>344</v>
      </c>
    </row>
    <row r="175" spans="1:5" ht="12.75">
      <c r="A175" s="36" t="s">
        <v>55</v>
      </c>
      <c r="E175" s="37" t="s">
        <v>255</v>
      </c>
    </row>
    <row r="176" spans="1:5" ht="51">
      <c r="A176" t="s">
        <v>57</v>
      </c>
      <c r="E176" s="35" t="s">
        <v>338</v>
      </c>
    </row>
    <row r="177" spans="1:16" ht="12.75">
      <c r="A177" s="25" t="s">
        <v>47</v>
      </c>
      <c r="B177" s="29" t="s">
        <v>345</v>
      </c>
      <c r="C177" s="29" t="s">
        <v>335</v>
      </c>
      <c r="D177" s="25" t="s">
        <v>35</v>
      </c>
      <c r="E177" s="30" t="s">
        <v>336</v>
      </c>
      <c r="F177" s="31" t="s">
        <v>221</v>
      </c>
      <c r="G177" s="32">
        <v>8.573</v>
      </c>
      <c r="H177" s="33">
        <v>0</v>
      </c>
      <c r="I177" s="33">
        <f>ROUND(ROUND(H177,2)*ROUND(G177,3),2)</f>
      </c>
      <c r="J177" s="31" t="s">
        <v>52</v>
      </c>
      <c r="O177">
        <f>(I177*21)/100</f>
      </c>
      <c r="P177" t="s">
        <v>23</v>
      </c>
    </row>
    <row r="178" spans="1:5" ht="25.5">
      <c r="A178" s="34" t="s">
        <v>53</v>
      </c>
      <c r="E178" s="35" t="s">
        <v>344</v>
      </c>
    </row>
    <row r="179" spans="1:5" ht="12.75">
      <c r="A179" s="36" t="s">
        <v>55</v>
      </c>
      <c r="E179" s="37" t="s">
        <v>255</v>
      </c>
    </row>
    <row r="180" spans="1:5" ht="51">
      <c r="A180" t="s">
        <v>57</v>
      </c>
      <c r="E180" s="35" t="s">
        <v>338</v>
      </c>
    </row>
    <row r="181" spans="1:16" ht="12.75">
      <c r="A181" s="25" t="s">
        <v>47</v>
      </c>
      <c r="B181" s="29" t="s">
        <v>346</v>
      </c>
      <c r="C181" s="29" t="s">
        <v>347</v>
      </c>
      <c r="D181" s="25" t="s">
        <v>29</v>
      </c>
      <c r="E181" s="30" t="s">
        <v>348</v>
      </c>
      <c r="F181" s="31" t="s">
        <v>221</v>
      </c>
      <c r="G181" s="32">
        <v>94.699</v>
      </c>
      <c r="H181" s="33">
        <v>0</v>
      </c>
      <c r="I181" s="33">
        <f>ROUND(ROUND(H181,2)*ROUND(G181,3),2)</f>
      </c>
      <c r="J181" s="31" t="s">
        <v>52</v>
      </c>
      <c r="O181">
        <f>(I181*21)/100</f>
      </c>
      <c r="P181" t="s">
        <v>23</v>
      </c>
    </row>
    <row r="182" spans="1:5" ht="38.25">
      <c r="A182" s="34" t="s">
        <v>53</v>
      </c>
      <c r="E182" s="35" t="s">
        <v>349</v>
      </c>
    </row>
    <row r="183" spans="1:5" ht="12.75">
      <c r="A183" s="36" t="s">
        <v>55</v>
      </c>
      <c r="E183" s="37" t="s">
        <v>264</v>
      </c>
    </row>
    <row r="184" spans="1:5" ht="51">
      <c r="A184" t="s">
        <v>57</v>
      </c>
      <c r="E184" s="35" t="s">
        <v>338</v>
      </c>
    </row>
    <row r="185" spans="1:16" ht="12.75">
      <c r="A185" s="25" t="s">
        <v>47</v>
      </c>
      <c r="B185" s="29" t="s">
        <v>350</v>
      </c>
      <c r="C185" s="29" t="s">
        <v>347</v>
      </c>
      <c r="D185" s="25" t="s">
        <v>23</v>
      </c>
      <c r="E185" s="30" t="s">
        <v>348</v>
      </c>
      <c r="F185" s="31" t="s">
        <v>221</v>
      </c>
      <c r="G185" s="32">
        <v>29.236</v>
      </c>
      <c r="H185" s="33">
        <v>0</v>
      </c>
      <c r="I185" s="33">
        <f>ROUND(ROUND(H185,2)*ROUND(G185,3),2)</f>
      </c>
      <c r="J185" s="31" t="s">
        <v>52</v>
      </c>
      <c r="O185">
        <f>(I185*21)/100</f>
      </c>
      <c r="P185" t="s">
        <v>23</v>
      </c>
    </row>
    <row r="186" spans="1:5" ht="25.5">
      <c r="A186" s="34" t="s">
        <v>53</v>
      </c>
      <c r="E186" s="35" t="s">
        <v>351</v>
      </c>
    </row>
    <row r="187" spans="1:5" ht="12.75">
      <c r="A187" s="36" t="s">
        <v>55</v>
      </c>
      <c r="E187" s="37" t="s">
        <v>352</v>
      </c>
    </row>
    <row r="188" spans="1:5" ht="51">
      <c r="A188" t="s">
        <v>57</v>
      </c>
      <c r="E188" s="35" t="s">
        <v>338</v>
      </c>
    </row>
    <row r="189" spans="1:16" ht="12.75">
      <c r="A189" s="25" t="s">
        <v>47</v>
      </c>
      <c r="B189" s="29" t="s">
        <v>353</v>
      </c>
      <c r="C189" s="29" t="s">
        <v>354</v>
      </c>
      <c r="D189" s="25" t="s">
        <v>29</v>
      </c>
      <c r="E189" s="30" t="s">
        <v>355</v>
      </c>
      <c r="F189" s="31" t="s">
        <v>221</v>
      </c>
      <c r="G189" s="32">
        <v>712.838</v>
      </c>
      <c r="H189" s="33">
        <v>0</v>
      </c>
      <c r="I189" s="33">
        <f>ROUND(ROUND(H189,2)*ROUND(G189,3),2)</f>
      </c>
      <c r="J189" s="31" t="s">
        <v>52</v>
      </c>
      <c r="O189">
        <f>(I189*21)/100</f>
      </c>
      <c r="P189" t="s">
        <v>23</v>
      </c>
    </row>
    <row r="190" spans="1:5" ht="38.25">
      <c r="A190" s="34" t="s">
        <v>53</v>
      </c>
      <c r="E190" s="35" t="s">
        <v>356</v>
      </c>
    </row>
    <row r="191" spans="1:5" ht="12.75">
      <c r="A191" s="36" t="s">
        <v>55</v>
      </c>
      <c r="E191" s="37" t="s">
        <v>357</v>
      </c>
    </row>
    <row r="192" spans="1:5" ht="51">
      <c r="A192" t="s">
        <v>57</v>
      </c>
      <c r="E192" s="35" t="s">
        <v>358</v>
      </c>
    </row>
    <row r="193" spans="1:16" ht="12.75">
      <c r="A193" s="25" t="s">
        <v>47</v>
      </c>
      <c r="B193" s="29" t="s">
        <v>359</v>
      </c>
      <c r="C193" s="29" t="s">
        <v>354</v>
      </c>
      <c r="D193" s="25" t="s">
        <v>23</v>
      </c>
      <c r="E193" s="30" t="s">
        <v>355</v>
      </c>
      <c r="F193" s="31" t="s">
        <v>221</v>
      </c>
      <c r="G193" s="32">
        <v>94.699</v>
      </c>
      <c r="H193" s="33">
        <v>0</v>
      </c>
      <c r="I193" s="33">
        <f>ROUND(ROUND(H193,2)*ROUND(G193,3),2)</f>
      </c>
      <c r="J193" s="31" t="s">
        <v>52</v>
      </c>
      <c r="O193">
        <f>(I193*21)/100</f>
      </c>
      <c r="P193" t="s">
        <v>23</v>
      </c>
    </row>
    <row r="194" spans="1:5" ht="25.5">
      <c r="A194" s="34" t="s">
        <v>53</v>
      </c>
      <c r="E194" s="35" t="s">
        <v>360</v>
      </c>
    </row>
    <row r="195" spans="1:5" ht="12.75">
      <c r="A195" s="36" t="s">
        <v>55</v>
      </c>
      <c r="E195" s="37" t="s">
        <v>264</v>
      </c>
    </row>
    <row r="196" spans="1:5" ht="51">
      <c r="A196" t="s">
        <v>57</v>
      </c>
      <c r="E196" s="35" t="s">
        <v>358</v>
      </c>
    </row>
    <row r="197" spans="1:16" ht="12.75">
      <c r="A197" s="25" t="s">
        <v>47</v>
      </c>
      <c r="B197" s="29" t="s">
        <v>361</v>
      </c>
      <c r="C197" s="29" t="s">
        <v>362</v>
      </c>
      <c r="D197" s="25" t="s">
        <v>29</v>
      </c>
      <c r="E197" s="30" t="s">
        <v>363</v>
      </c>
      <c r="F197" s="31" t="s">
        <v>221</v>
      </c>
      <c r="G197" s="32">
        <v>129.187</v>
      </c>
      <c r="H197" s="33">
        <v>0</v>
      </c>
      <c r="I197" s="33">
        <f>ROUND(ROUND(H197,2)*ROUND(G197,3),2)</f>
      </c>
      <c r="J197" s="31" t="s">
        <v>52</v>
      </c>
      <c r="O197">
        <f>(I197*21)/100</f>
      </c>
      <c r="P197" t="s">
        <v>23</v>
      </c>
    </row>
    <row r="198" spans="1:5" ht="25.5">
      <c r="A198" s="34" t="s">
        <v>53</v>
      </c>
      <c r="E198" s="35" t="s">
        <v>364</v>
      </c>
    </row>
    <row r="199" spans="1:5" ht="12.75">
      <c r="A199" s="36" t="s">
        <v>55</v>
      </c>
      <c r="E199" s="37" t="s">
        <v>365</v>
      </c>
    </row>
    <row r="200" spans="1:5" ht="51">
      <c r="A200" t="s">
        <v>57</v>
      </c>
      <c r="E200" s="35" t="s">
        <v>358</v>
      </c>
    </row>
    <row r="201" spans="1:16" ht="12.75">
      <c r="A201" s="25" t="s">
        <v>47</v>
      </c>
      <c r="B201" s="29" t="s">
        <v>366</v>
      </c>
      <c r="C201" s="29" t="s">
        <v>362</v>
      </c>
      <c r="D201" s="25" t="s">
        <v>23</v>
      </c>
      <c r="E201" s="30" t="s">
        <v>363</v>
      </c>
      <c r="F201" s="31" t="s">
        <v>221</v>
      </c>
      <c r="G201" s="32">
        <v>3737.407</v>
      </c>
      <c r="H201" s="33">
        <v>0</v>
      </c>
      <c r="I201" s="33">
        <f>ROUND(ROUND(H201,2)*ROUND(G201,3),2)</f>
      </c>
      <c r="J201" s="31" t="s">
        <v>52</v>
      </c>
      <c r="O201">
        <f>(I201*21)/100</f>
      </c>
      <c r="P201" t="s">
        <v>23</v>
      </c>
    </row>
    <row r="202" spans="1:5" ht="25.5">
      <c r="A202" s="34" t="s">
        <v>53</v>
      </c>
      <c r="E202" s="35" t="s">
        <v>367</v>
      </c>
    </row>
    <row r="203" spans="1:5" ht="12.75">
      <c r="A203" s="36" t="s">
        <v>55</v>
      </c>
      <c r="E203" s="37" t="s">
        <v>368</v>
      </c>
    </row>
    <row r="204" spans="1:5" ht="51">
      <c r="A204" t="s">
        <v>57</v>
      </c>
      <c r="E204" s="35" t="s">
        <v>358</v>
      </c>
    </row>
    <row r="205" spans="1:16" ht="12.75">
      <c r="A205" s="25" t="s">
        <v>47</v>
      </c>
      <c r="B205" s="29" t="s">
        <v>369</v>
      </c>
      <c r="C205" s="29" t="s">
        <v>362</v>
      </c>
      <c r="D205" s="25" t="s">
        <v>22</v>
      </c>
      <c r="E205" s="30" t="s">
        <v>363</v>
      </c>
      <c r="F205" s="31" t="s">
        <v>221</v>
      </c>
      <c r="G205" s="32">
        <v>712.838</v>
      </c>
      <c r="H205" s="33">
        <v>0</v>
      </c>
      <c r="I205" s="33">
        <f>ROUND(ROUND(H205,2)*ROUND(G205,3),2)</f>
      </c>
      <c r="J205" s="31" t="s">
        <v>52</v>
      </c>
      <c r="O205">
        <f>(I205*21)/100</f>
      </c>
      <c r="P205" t="s">
        <v>23</v>
      </c>
    </row>
    <row r="206" spans="1:5" ht="38.25">
      <c r="A206" s="34" t="s">
        <v>53</v>
      </c>
      <c r="E206" s="35" t="s">
        <v>370</v>
      </c>
    </row>
    <row r="207" spans="1:5" ht="12.75">
      <c r="A207" s="36" t="s">
        <v>55</v>
      </c>
      <c r="E207" s="37" t="s">
        <v>357</v>
      </c>
    </row>
    <row r="208" spans="1:5" ht="51">
      <c r="A208" t="s">
        <v>57</v>
      </c>
      <c r="E208" s="35" t="s">
        <v>358</v>
      </c>
    </row>
    <row r="209" spans="1:16" ht="12.75">
      <c r="A209" s="25" t="s">
        <v>47</v>
      </c>
      <c r="B209" s="29" t="s">
        <v>371</v>
      </c>
      <c r="C209" s="29" t="s">
        <v>362</v>
      </c>
      <c r="D209" s="25" t="s">
        <v>33</v>
      </c>
      <c r="E209" s="30" t="s">
        <v>363</v>
      </c>
      <c r="F209" s="31" t="s">
        <v>221</v>
      </c>
      <c r="G209" s="32">
        <v>712.838</v>
      </c>
      <c r="H209" s="33">
        <v>0</v>
      </c>
      <c r="I209" s="33">
        <f>ROUND(ROUND(H209,2)*ROUND(G209,3),2)</f>
      </c>
      <c r="J209" s="31" t="s">
        <v>52</v>
      </c>
      <c r="O209">
        <f>(I209*21)/100</f>
      </c>
      <c r="P209" t="s">
        <v>23</v>
      </c>
    </row>
    <row r="210" spans="1:5" ht="25.5">
      <c r="A210" s="34" t="s">
        <v>53</v>
      </c>
      <c r="E210" s="35" t="s">
        <v>372</v>
      </c>
    </row>
    <row r="211" spans="1:5" ht="12.75">
      <c r="A211" s="36" t="s">
        <v>55</v>
      </c>
      <c r="E211" s="37" t="s">
        <v>357</v>
      </c>
    </row>
    <row r="212" spans="1:5" ht="51">
      <c r="A212" t="s">
        <v>57</v>
      </c>
      <c r="E212" s="35" t="s">
        <v>358</v>
      </c>
    </row>
    <row r="213" spans="1:16" ht="12.75">
      <c r="A213" s="25" t="s">
        <v>47</v>
      </c>
      <c r="B213" s="29" t="s">
        <v>373</v>
      </c>
      <c r="C213" s="29" t="s">
        <v>362</v>
      </c>
      <c r="D213" s="25" t="s">
        <v>35</v>
      </c>
      <c r="E213" s="30" t="s">
        <v>363</v>
      </c>
      <c r="F213" s="31" t="s">
        <v>221</v>
      </c>
      <c r="G213" s="32">
        <v>94.699</v>
      </c>
      <c r="H213" s="33">
        <v>0</v>
      </c>
      <c r="I213" s="33">
        <f>ROUND(ROUND(H213,2)*ROUND(G213,3),2)</f>
      </c>
      <c r="J213" s="31" t="s">
        <v>52</v>
      </c>
      <c r="O213">
        <f>(I213*21)/100</f>
      </c>
      <c r="P213" t="s">
        <v>23</v>
      </c>
    </row>
    <row r="214" spans="1:5" ht="25.5">
      <c r="A214" s="34" t="s">
        <v>53</v>
      </c>
      <c r="E214" s="35" t="s">
        <v>374</v>
      </c>
    </row>
    <row r="215" spans="1:5" ht="12.75">
      <c r="A215" s="36" t="s">
        <v>55</v>
      </c>
      <c r="E215" s="37" t="s">
        <v>264</v>
      </c>
    </row>
    <row r="216" spans="1:5" ht="51">
      <c r="A216" t="s">
        <v>57</v>
      </c>
      <c r="E216" s="35" t="s">
        <v>358</v>
      </c>
    </row>
    <row r="217" spans="1:16" ht="12.75">
      <c r="A217" s="25" t="s">
        <v>47</v>
      </c>
      <c r="B217" s="29" t="s">
        <v>375</v>
      </c>
      <c r="C217" s="29" t="s">
        <v>362</v>
      </c>
      <c r="D217" s="25" t="s">
        <v>37</v>
      </c>
      <c r="E217" s="30" t="s">
        <v>363</v>
      </c>
      <c r="F217" s="31" t="s">
        <v>221</v>
      </c>
      <c r="G217" s="32">
        <v>94.699</v>
      </c>
      <c r="H217" s="33">
        <v>0</v>
      </c>
      <c r="I217" s="33">
        <f>ROUND(ROUND(H217,2)*ROUND(G217,3),2)</f>
      </c>
      <c r="J217" s="31" t="s">
        <v>52</v>
      </c>
      <c r="O217">
        <f>(I217*21)/100</f>
      </c>
      <c r="P217" t="s">
        <v>23</v>
      </c>
    </row>
    <row r="218" spans="1:5" ht="25.5">
      <c r="A218" s="34" t="s">
        <v>53</v>
      </c>
      <c r="E218" s="35" t="s">
        <v>374</v>
      </c>
    </row>
    <row r="219" spans="1:5" ht="12.75">
      <c r="A219" s="36" t="s">
        <v>55</v>
      </c>
      <c r="E219" s="37" t="s">
        <v>264</v>
      </c>
    </row>
    <row r="220" spans="1:5" ht="51">
      <c r="A220" t="s">
        <v>57</v>
      </c>
      <c r="E220" s="35" t="s">
        <v>358</v>
      </c>
    </row>
    <row r="221" spans="1:16" ht="12.75">
      <c r="A221" s="25" t="s">
        <v>47</v>
      </c>
      <c r="B221" s="29" t="s">
        <v>376</v>
      </c>
      <c r="C221" s="29" t="s">
        <v>377</v>
      </c>
      <c r="D221" s="25" t="s">
        <v>29</v>
      </c>
      <c r="E221" s="30" t="s">
        <v>378</v>
      </c>
      <c r="F221" s="31" t="s">
        <v>221</v>
      </c>
      <c r="G221" s="32">
        <v>203.946</v>
      </c>
      <c r="H221" s="33">
        <v>0</v>
      </c>
      <c r="I221" s="33">
        <f>ROUND(ROUND(H221,2)*ROUND(G221,3),2)</f>
      </c>
      <c r="J221" s="31" t="s">
        <v>52</v>
      </c>
      <c r="O221">
        <f>(I221*21)/100</f>
      </c>
      <c r="P221" t="s">
        <v>23</v>
      </c>
    </row>
    <row r="222" spans="1:5" ht="25.5">
      <c r="A222" s="34" t="s">
        <v>53</v>
      </c>
      <c r="E222" s="35" t="s">
        <v>379</v>
      </c>
    </row>
    <row r="223" spans="1:5" ht="12.75">
      <c r="A223" s="36" t="s">
        <v>55</v>
      </c>
      <c r="E223" s="37" t="s">
        <v>380</v>
      </c>
    </row>
    <row r="224" spans="1:5" ht="51">
      <c r="A224" t="s">
        <v>57</v>
      </c>
      <c r="E224" s="35" t="s">
        <v>358</v>
      </c>
    </row>
    <row r="225" spans="1:16" ht="12.75">
      <c r="A225" s="25" t="s">
        <v>47</v>
      </c>
      <c r="B225" s="29" t="s">
        <v>381</v>
      </c>
      <c r="C225" s="29" t="s">
        <v>377</v>
      </c>
      <c r="D225" s="25" t="s">
        <v>23</v>
      </c>
      <c r="E225" s="30" t="s">
        <v>378</v>
      </c>
      <c r="F225" s="31" t="s">
        <v>221</v>
      </c>
      <c r="G225" s="32">
        <v>600</v>
      </c>
      <c r="H225" s="33">
        <v>0</v>
      </c>
      <c r="I225" s="33">
        <f>ROUND(ROUND(H225,2)*ROUND(G225,3),2)</f>
      </c>
      <c r="J225" s="31" t="s">
        <v>52</v>
      </c>
      <c r="O225">
        <f>(I225*21)/100</f>
      </c>
      <c r="P225" t="s">
        <v>23</v>
      </c>
    </row>
    <row r="226" spans="1:5" ht="25.5">
      <c r="A226" s="34" t="s">
        <v>53</v>
      </c>
      <c r="E226" s="35" t="s">
        <v>382</v>
      </c>
    </row>
    <row r="227" spans="1:5" ht="12.75">
      <c r="A227" s="36" t="s">
        <v>55</v>
      </c>
      <c r="E227" s="37" t="s">
        <v>383</v>
      </c>
    </row>
    <row r="228" spans="1:5" ht="51">
      <c r="A228" t="s">
        <v>57</v>
      </c>
      <c r="E228" s="35" t="s">
        <v>358</v>
      </c>
    </row>
    <row r="229" spans="1:16" ht="12.75">
      <c r="A229" s="25" t="s">
        <v>47</v>
      </c>
      <c r="B229" s="29" t="s">
        <v>384</v>
      </c>
      <c r="C229" s="29" t="s">
        <v>385</v>
      </c>
      <c r="D229" s="25" t="s">
        <v>49</v>
      </c>
      <c r="E229" s="30" t="s">
        <v>386</v>
      </c>
      <c r="F229" s="31" t="s">
        <v>221</v>
      </c>
      <c r="G229" s="32">
        <v>887.791</v>
      </c>
      <c r="H229" s="33">
        <v>0</v>
      </c>
      <c r="I229" s="33">
        <f>ROUND(ROUND(H229,2)*ROUND(G229,3),2)</f>
      </c>
      <c r="J229" s="31" t="s">
        <v>52</v>
      </c>
      <c r="O229">
        <f>(I229*21)/100</f>
      </c>
      <c r="P229" t="s">
        <v>23</v>
      </c>
    </row>
    <row r="230" spans="1:5" ht="38.25">
      <c r="A230" s="34" t="s">
        <v>53</v>
      </c>
      <c r="E230" s="35" t="s">
        <v>387</v>
      </c>
    </row>
    <row r="231" spans="1:5" ht="12.75">
      <c r="A231" s="36" t="s">
        <v>55</v>
      </c>
      <c r="E231" s="37" t="s">
        <v>259</v>
      </c>
    </row>
    <row r="232" spans="1:5" ht="51">
      <c r="A232" t="s">
        <v>57</v>
      </c>
      <c r="E232" s="35" t="s">
        <v>388</v>
      </c>
    </row>
    <row r="233" spans="1:16" ht="12.75">
      <c r="A233" s="25" t="s">
        <v>47</v>
      </c>
      <c r="B233" s="29" t="s">
        <v>389</v>
      </c>
      <c r="C233" s="29" t="s">
        <v>390</v>
      </c>
      <c r="D233" s="25" t="s">
        <v>29</v>
      </c>
      <c r="E233" s="30" t="s">
        <v>391</v>
      </c>
      <c r="F233" s="31" t="s">
        <v>221</v>
      </c>
      <c r="G233" s="32">
        <v>203.946</v>
      </c>
      <c r="H233" s="33">
        <v>0</v>
      </c>
      <c r="I233" s="33">
        <f>ROUND(ROUND(H233,2)*ROUND(G233,3),2)</f>
      </c>
      <c r="J233" s="31" t="s">
        <v>52</v>
      </c>
      <c r="O233">
        <f>(I233*21)/100</f>
      </c>
      <c r="P233" t="s">
        <v>23</v>
      </c>
    </row>
    <row r="234" spans="1:5" ht="25.5">
      <c r="A234" s="34" t="s">
        <v>53</v>
      </c>
      <c r="E234" s="35" t="s">
        <v>392</v>
      </c>
    </row>
    <row r="235" spans="1:5" ht="12.75">
      <c r="A235" s="36" t="s">
        <v>55</v>
      </c>
      <c r="E235" s="37" t="s">
        <v>380</v>
      </c>
    </row>
    <row r="236" spans="1:5" ht="51">
      <c r="A236" t="s">
        <v>57</v>
      </c>
      <c r="E236" s="35" t="s">
        <v>393</v>
      </c>
    </row>
    <row r="237" spans="1:16" ht="12.75">
      <c r="A237" s="25" t="s">
        <v>47</v>
      </c>
      <c r="B237" s="29" t="s">
        <v>394</v>
      </c>
      <c r="C237" s="29" t="s">
        <v>390</v>
      </c>
      <c r="D237" s="25" t="s">
        <v>23</v>
      </c>
      <c r="E237" s="30" t="s">
        <v>391</v>
      </c>
      <c r="F237" s="31" t="s">
        <v>221</v>
      </c>
      <c r="G237" s="32">
        <v>600</v>
      </c>
      <c r="H237" s="33">
        <v>0</v>
      </c>
      <c r="I237" s="33">
        <f>ROUND(ROUND(H237,2)*ROUND(G237,3),2)</f>
      </c>
      <c r="J237" s="31" t="s">
        <v>52</v>
      </c>
      <c r="O237">
        <f>(I237*21)/100</f>
      </c>
      <c r="P237" t="s">
        <v>23</v>
      </c>
    </row>
    <row r="238" spans="1:5" ht="25.5">
      <c r="A238" s="34" t="s">
        <v>53</v>
      </c>
      <c r="E238" s="35" t="s">
        <v>395</v>
      </c>
    </row>
    <row r="239" spans="1:5" ht="12.75">
      <c r="A239" s="36" t="s">
        <v>55</v>
      </c>
      <c r="E239" s="37" t="s">
        <v>383</v>
      </c>
    </row>
    <row r="240" spans="1:5" ht="51">
      <c r="A240" t="s">
        <v>57</v>
      </c>
      <c r="E240" s="35" t="s">
        <v>393</v>
      </c>
    </row>
    <row r="241" spans="1:16" ht="12.75">
      <c r="A241" s="25" t="s">
        <v>47</v>
      </c>
      <c r="B241" s="29" t="s">
        <v>396</v>
      </c>
      <c r="C241" s="29" t="s">
        <v>397</v>
      </c>
      <c r="D241" s="25" t="s">
        <v>29</v>
      </c>
      <c r="E241" s="30" t="s">
        <v>398</v>
      </c>
      <c r="F241" s="31" t="s">
        <v>221</v>
      </c>
      <c r="G241" s="32">
        <v>129.187</v>
      </c>
      <c r="H241" s="33">
        <v>0</v>
      </c>
      <c r="I241" s="33">
        <f>ROUND(ROUND(H241,2)*ROUND(G241,3),2)</f>
      </c>
      <c r="J241" s="31" t="s">
        <v>52</v>
      </c>
      <c r="O241">
        <f>(I241*21)/100</f>
      </c>
      <c r="P241" t="s">
        <v>23</v>
      </c>
    </row>
    <row r="242" spans="1:5" ht="25.5">
      <c r="A242" s="34" t="s">
        <v>53</v>
      </c>
      <c r="E242" s="35" t="s">
        <v>399</v>
      </c>
    </row>
    <row r="243" spans="1:5" ht="12.75">
      <c r="A243" s="36" t="s">
        <v>55</v>
      </c>
      <c r="E243" s="37" t="s">
        <v>365</v>
      </c>
    </row>
    <row r="244" spans="1:5" ht="140.25">
      <c r="A244" t="s">
        <v>57</v>
      </c>
      <c r="E244" s="35" t="s">
        <v>400</v>
      </c>
    </row>
    <row r="245" spans="1:16" ht="12.75">
      <c r="A245" s="25" t="s">
        <v>47</v>
      </c>
      <c r="B245" s="29" t="s">
        <v>401</v>
      </c>
      <c r="C245" s="29" t="s">
        <v>397</v>
      </c>
      <c r="D245" s="25" t="s">
        <v>23</v>
      </c>
      <c r="E245" s="30" t="s">
        <v>398</v>
      </c>
      <c r="F245" s="31" t="s">
        <v>221</v>
      </c>
      <c r="G245" s="32">
        <v>3737.407</v>
      </c>
      <c r="H245" s="33">
        <v>0</v>
      </c>
      <c r="I245" s="33">
        <f>ROUND(ROUND(H245,2)*ROUND(G245,3),2)</f>
      </c>
      <c r="J245" s="31" t="s">
        <v>52</v>
      </c>
      <c r="O245">
        <f>(I245*21)/100</f>
      </c>
      <c r="P245" t="s">
        <v>23</v>
      </c>
    </row>
    <row r="246" spans="1:5" ht="25.5">
      <c r="A246" s="34" t="s">
        <v>53</v>
      </c>
      <c r="E246" s="35" t="s">
        <v>402</v>
      </c>
    </row>
    <row r="247" spans="1:5" ht="12.75">
      <c r="A247" s="36" t="s">
        <v>55</v>
      </c>
      <c r="E247" s="37" t="s">
        <v>368</v>
      </c>
    </row>
    <row r="248" spans="1:5" ht="140.25">
      <c r="A248" t="s">
        <v>57</v>
      </c>
      <c r="E248" s="35" t="s">
        <v>400</v>
      </c>
    </row>
    <row r="249" spans="1:16" ht="12.75">
      <c r="A249" s="25" t="s">
        <v>47</v>
      </c>
      <c r="B249" s="29" t="s">
        <v>403</v>
      </c>
      <c r="C249" s="29" t="s">
        <v>397</v>
      </c>
      <c r="D249" s="25" t="s">
        <v>22</v>
      </c>
      <c r="E249" s="30" t="s">
        <v>398</v>
      </c>
      <c r="F249" s="31" t="s">
        <v>221</v>
      </c>
      <c r="G249" s="32">
        <v>712.383</v>
      </c>
      <c r="H249" s="33">
        <v>0</v>
      </c>
      <c r="I249" s="33">
        <f>ROUND(ROUND(H249,2)*ROUND(G249,3),2)</f>
      </c>
      <c r="J249" s="31" t="s">
        <v>52</v>
      </c>
      <c r="O249">
        <f>(I249*21)/100</f>
      </c>
      <c r="P249" t="s">
        <v>23</v>
      </c>
    </row>
    <row r="250" spans="1:5" ht="25.5">
      <c r="A250" s="34" t="s">
        <v>53</v>
      </c>
      <c r="E250" s="35" t="s">
        <v>404</v>
      </c>
    </row>
    <row r="251" spans="1:5" ht="12.75">
      <c r="A251" s="36" t="s">
        <v>55</v>
      </c>
      <c r="E251" s="37" t="s">
        <v>405</v>
      </c>
    </row>
    <row r="252" spans="1:5" ht="140.25">
      <c r="A252" t="s">
        <v>57</v>
      </c>
      <c r="E252" s="35" t="s">
        <v>400</v>
      </c>
    </row>
    <row r="253" spans="1:16" ht="12.75">
      <c r="A253" s="25" t="s">
        <v>47</v>
      </c>
      <c r="B253" s="29" t="s">
        <v>406</v>
      </c>
      <c r="C253" s="29" t="s">
        <v>397</v>
      </c>
      <c r="D253" s="25" t="s">
        <v>33</v>
      </c>
      <c r="E253" s="30" t="s">
        <v>398</v>
      </c>
      <c r="F253" s="31" t="s">
        <v>221</v>
      </c>
      <c r="G253" s="32">
        <v>94.699</v>
      </c>
      <c r="H253" s="33">
        <v>0</v>
      </c>
      <c r="I253" s="33">
        <f>ROUND(ROUND(H253,2)*ROUND(G253,3),2)</f>
      </c>
      <c r="J253" s="31" t="s">
        <v>52</v>
      </c>
      <c r="O253">
        <f>(I253*21)/100</f>
      </c>
      <c r="P253" t="s">
        <v>23</v>
      </c>
    </row>
    <row r="254" spans="1:5" ht="25.5">
      <c r="A254" s="34" t="s">
        <v>53</v>
      </c>
      <c r="E254" s="35" t="s">
        <v>407</v>
      </c>
    </row>
    <row r="255" spans="1:5" ht="12.75">
      <c r="A255" s="36" t="s">
        <v>55</v>
      </c>
      <c r="E255" s="37" t="s">
        <v>264</v>
      </c>
    </row>
    <row r="256" spans="1:5" ht="140.25">
      <c r="A256" t="s">
        <v>57</v>
      </c>
      <c r="E256" s="35" t="s">
        <v>400</v>
      </c>
    </row>
    <row r="257" spans="1:16" ht="12.75">
      <c r="A257" s="25" t="s">
        <v>47</v>
      </c>
      <c r="B257" s="29" t="s">
        <v>408</v>
      </c>
      <c r="C257" s="29" t="s">
        <v>409</v>
      </c>
      <c r="D257" s="25" t="s">
        <v>29</v>
      </c>
      <c r="E257" s="30" t="s">
        <v>410</v>
      </c>
      <c r="F257" s="31" t="s">
        <v>221</v>
      </c>
      <c r="G257" s="32">
        <v>712.838</v>
      </c>
      <c r="H257" s="33">
        <v>0</v>
      </c>
      <c r="I257" s="33">
        <f>ROUND(ROUND(H257,2)*ROUND(G257,3),2)</f>
      </c>
      <c r="J257" s="31" t="s">
        <v>52</v>
      </c>
      <c r="O257">
        <f>(I257*21)/100</f>
      </c>
      <c r="P257" t="s">
        <v>23</v>
      </c>
    </row>
    <row r="258" spans="1:5" ht="38.25">
      <c r="A258" s="34" t="s">
        <v>53</v>
      </c>
      <c r="E258" s="35" t="s">
        <v>411</v>
      </c>
    </row>
    <row r="259" spans="1:5" ht="12.75">
      <c r="A259" s="36" t="s">
        <v>55</v>
      </c>
      <c r="E259" s="37" t="s">
        <v>357</v>
      </c>
    </row>
    <row r="260" spans="1:5" ht="140.25">
      <c r="A260" t="s">
        <v>57</v>
      </c>
      <c r="E260" s="35" t="s">
        <v>400</v>
      </c>
    </row>
    <row r="261" spans="1:16" ht="12.75">
      <c r="A261" s="25" t="s">
        <v>47</v>
      </c>
      <c r="B261" s="29" t="s">
        <v>412</v>
      </c>
      <c r="C261" s="29" t="s">
        <v>409</v>
      </c>
      <c r="D261" s="25" t="s">
        <v>23</v>
      </c>
      <c r="E261" s="30" t="s">
        <v>410</v>
      </c>
      <c r="F261" s="31" t="s">
        <v>221</v>
      </c>
      <c r="G261" s="32">
        <v>94.699</v>
      </c>
      <c r="H261" s="33">
        <v>0</v>
      </c>
      <c r="I261" s="33">
        <f>ROUND(ROUND(H261,2)*ROUND(G261,3),2)</f>
      </c>
      <c r="J261" s="31" t="s">
        <v>52</v>
      </c>
      <c r="O261">
        <f>(I261*21)/100</f>
      </c>
      <c r="P261" t="s">
        <v>23</v>
      </c>
    </row>
    <row r="262" spans="1:5" ht="25.5">
      <c r="A262" s="34" t="s">
        <v>53</v>
      </c>
      <c r="E262" s="35" t="s">
        <v>413</v>
      </c>
    </row>
    <row r="263" spans="1:5" ht="12.75">
      <c r="A263" s="36" t="s">
        <v>55</v>
      </c>
      <c r="E263" s="37" t="s">
        <v>264</v>
      </c>
    </row>
    <row r="264" spans="1:5" ht="140.25">
      <c r="A264" t="s">
        <v>57</v>
      </c>
      <c r="E264" s="35" t="s">
        <v>400</v>
      </c>
    </row>
    <row r="265" spans="1:16" ht="12.75">
      <c r="A265" s="25" t="s">
        <v>47</v>
      </c>
      <c r="B265" s="29" t="s">
        <v>414</v>
      </c>
      <c r="C265" s="29" t="s">
        <v>415</v>
      </c>
      <c r="D265" s="25" t="s">
        <v>29</v>
      </c>
      <c r="E265" s="30" t="s">
        <v>416</v>
      </c>
      <c r="F265" s="31" t="s">
        <v>221</v>
      </c>
      <c r="G265" s="32">
        <v>712.838</v>
      </c>
      <c r="H265" s="33">
        <v>0</v>
      </c>
      <c r="I265" s="33">
        <f>ROUND(ROUND(H265,2)*ROUND(G265,3),2)</f>
      </c>
      <c r="J265" s="31" t="s">
        <v>52</v>
      </c>
      <c r="O265">
        <f>(I265*21)/100</f>
      </c>
      <c r="P265" t="s">
        <v>23</v>
      </c>
    </row>
    <row r="266" spans="1:5" ht="38.25">
      <c r="A266" s="34" t="s">
        <v>53</v>
      </c>
      <c r="E266" s="35" t="s">
        <v>417</v>
      </c>
    </row>
    <row r="267" spans="1:5" ht="12.75">
      <c r="A267" s="36" t="s">
        <v>55</v>
      </c>
      <c r="E267" s="37" t="s">
        <v>357</v>
      </c>
    </row>
    <row r="268" spans="1:5" ht="140.25">
      <c r="A268" t="s">
        <v>57</v>
      </c>
      <c r="E268" s="35" t="s">
        <v>400</v>
      </c>
    </row>
    <row r="269" spans="1:16" ht="12.75">
      <c r="A269" s="25" t="s">
        <v>47</v>
      </c>
      <c r="B269" s="29" t="s">
        <v>418</v>
      </c>
      <c r="C269" s="29" t="s">
        <v>415</v>
      </c>
      <c r="D269" s="25" t="s">
        <v>23</v>
      </c>
      <c r="E269" s="30" t="s">
        <v>416</v>
      </c>
      <c r="F269" s="31" t="s">
        <v>221</v>
      </c>
      <c r="G269" s="32">
        <v>94.699</v>
      </c>
      <c r="H269" s="33">
        <v>0</v>
      </c>
      <c r="I269" s="33">
        <f>ROUND(ROUND(H269,2)*ROUND(G269,3),2)</f>
      </c>
      <c r="J269" s="31" t="s">
        <v>52</v>
      </c>
      <c r="O269">
        <f>(I269*21)/100</f>
      </c>
      <c r="P269" t="s">
        <v>23</v>
      </c>
    </row>
    <row r="270" spans="1:5" ht="25.5">
      <c r="A270" s="34" t="s">
        <v>53</v>
      </c>
      <c r="E270" s="35" t="s">
        <v>419</v>
      </c>
    </row>
    <row r="271" spans="1:5" ht="12.75">
      <c r="A271" s="36" t="s">
        <v>55</v>
      </c>
      <c r="E271" s="37" t="s">
        <v>264</v>
      </c>
    </row>
    <row r="272" spans="1:5" ht="140.25">
      <c r="A272" t="s">
        <v>57</v>
      </c>
      <c r="E272" s="35" t="s">
        <v>400</v>
      </c>
    </row>
    <row r="273" spans="1:16" ht="12.75">
      <c r="A273" s="25" t="s">
        <v>47</v>
      </c>
      <c r="B273" s="29" t="s">
        <v>420</v>
      </c>
      <c r="C273" s="29" t="s">
        <v>421</v>
      </c>
      <c r="D273" s="25" t="s">
        <v>49</v>
      </c>
      <c r="E273" s="30" t="s">
        <v>422</v>
      </c>
      <c r="F273" s="31" t="s">
        <v>193</v>
      </c>
      <c r="G273" s="32">
        <v>300</v>
      </c>
      <c r="H273" s="33">
        <v>0</v>
      </c>
      <c r="I273" s="33">
        <f>ROUND(ROUND(H273,2)*ROUND(G273,3),2)</f>
      </c>
      <c r="J273" s="31" t="s">
        <v>52</v>
      </c>
      <c r="O273">
        <f>(I273*21)/100</f>
      </c>
      <c r="P273" t="s">
        <v>23</v>
      </c>
    </row>
    <row r="274" spans="1:5" ht="25.5">
      <c r="A274" s="34" t="s">
        <v>53</v>
      </c>
      <c r="E274" s="35" t="s">
        <v>423</v>
      </c>
    </row>
    <row r="275" spans="1:5" ht="12.75">
      <c r="A275" s="36" t="s">
        <v>55</v>
      </c>
      <c r="E275" s="37" t="s">
        <v>424</v>
      </c>
    </row>
    <row r="276" spans="1:5" ht="51">
      <c r="A276" t="s">
        <v>57</v>
      </c>
      <c r="E276" s="35" t="s">
        <v>425</v>
      </c>
    </row>
    <row r="277" spans="1:16" ht="25.5">
      <c r="A277" s="25" t="s">
        <v>47</v>
      </c>
      <c r="B277" s="29" t="s">
        <v>426</v>
      </c>
      <c r="C277" s="29" t="s">
        <v>427</v>
      </c>
      <c r="D277" s="25" t="s">
        <v>49</v>
      </c>
      <c r="E277" s="30" t="s">
        <v>428</v>
      </c>
      <c r="F277" s="31" t="s">
        <v>221</v>
      </c>
      <c r="G277" s="32">
        <v>6.262</v>
      </c>
      <c r="H277" s="33">
        <v>0</v>
      </c>
      <c r="I277" s="33">
        <f>ROUND(ROUND(H277,2)*ROUND(G277,3),2)</f>
      </c>
      <c r="J277" s="31" t="s">
        <v>52</v>
      </c>
      <c r="O277">
        <f>(I277*21)/100</f>
      </c>
      <c r="P277" t="s">
        <v>23</v>
      </c>
    </row>
    <row r="278" spans="1:5" ht="51">
      <c r="A278" s="34" t="s">
        <v>53</v>
      </c>
      <c r="E278" s="35" t="s">
        <v>429</v>
      </c>
    </row>
    <row r="279" spans="1:5" ht="12.75">
      <c r="A279" s="36" t="s">
        <v>55</v>
      </c>
      <c r="E279" s="37" t="s">
        <v>430</v>
      </c>
    </row>
    <row r="280" spans="1:5" ht="153">
      <c r="A280" t="s">
        <v>57</v>
      </c>
      <c r="E280" s="35" t="s">
        <v>431</v>
      </c>
    </row>
    <row r="281" spans="1:16" ht="12.75">
      <c r="A281" s="25" t="s">
        <v>47</v>
      </c>
      <c r="B281" s="29" t="s">
        <v>432</v>
      </c>
      <c r="C281" s="29" t="s">
        <v>433</v>
      </c>
      <c r="D281" s="25" t="s">
        <v>49</v>
      </c>
      <c r="E281" s="30" t="s">
        <v>434</v>
      </c>
      <c r="F281" s="31" t="s">
        <v>221</v>
      </c>
      <c r="G281" s="32">
        <v>79.731</v>
      </c>
      <c r="H281" s="33">
        <v>0</v>
      </c>
      <c r="I281" s="33">
        <f>ROUND(ROUND(H281,2)*ROUND(G281,3),2)</f>
      </c>
      <c r="J281" s="31" t="s">
        <v>52</v>
      </c>
      <c r="O281">
        <f>(I281*21)/100</f>
      </c>
      <c r="P281" t="s">
        <v>23</v>
      </c>
    </row>
    <row r="282" spans="1:5" ht="51">
      <c r="A282" s="34" t="s">
        <v>53</v>
      </c>
      <c r="E282" s="35" t="s">
        <v>435</v>
      </c>
    </row>
    <row r="283" spans="1:5" ht="12.75">
      <c r="A283" s="36" t="s">
        <v>55</v>
      </c>
      <c r="E283" s="37" t="s">
        <v>436</v>
      </c>
    </row>
    <row r="284" spans="1:5" ht="153">
      <c r="A284" t="s">
        <v>57</v>
      </c>
      <c r="E284" s="35" t="s">
        <v>431</v>
      </c>
    </row>
    <row r="285" spans="1:16" ht="12.75">
      <c r="A285" s="25" t="s">
        <v>47</v>
      </c>
      <c r="B285" s="29" t="s">
        <v>437</v>
      </c>
      <c r="C285" s="29" t="s">
        <v>438</v>
      </c>
      <c r="D285" s="25" t="s">
        <v>49</v>
      </c>
      <c r="E285" s="30" t="s">
        <v>439</v>
      </c>
      <c r="F285" s="31" t="s">
        <v>221</v>
      </c>
      <c r="G285" s="32">
        <v>6.687</v>
      </c>
      <c r="H285" s="33">
        <v>0</v>
      </c>
      <c r="I285" s="33">
        <f>ROUND(ROUND(H285,2)*ROUND(G285,3),2)</f>
      </c>
      <c r="J285" s="31" t="s">
        <v>52</v>
      </c>
      <c r="O285">
        <f>(I285*21)/100</f>
      </c>
      <c r="P285" t="s">
        <v>23</v>
      </c>
    </row>
    <row r="286" spans="1:5" ht="51">
      <c r="A286" s="34" t="s">
        <v>53</v>
      </c>
      <c r="E286" s="35" t="s">
        <v>440</v>
      </c>
    </row>
    <row r="287" spans="1:5" ht="12.75">
      <c r="A287" s="36" t="s">
        <v>55</v>
      </c>
      <c r="E287" s="37" t="s">
        <v>441</v>
      </c>
    </row>
    <row r="288" spans="1:5" ht="153">
      <c r="A288" t="s">
        <v>57</v>
      </c>
      <c r="E288" s="35" t="s">
        <v>431</v>
      </c>
    </row>
    <row r="289" spans="1:16" ht="12.75">
      <c r="A289" s="25" t="s">
        <v>47</v>
      </c>
      <c r="B289" s="29" t="s">
        <v>442</v>
      </c>
      <c r="C289" s="29" t="s">
        <v>443</v>
      </c>
      <c r="D289" s="25" t="s">
        <v>49</v>
      </c>
      <c r="E289" s="30" t="s">
        <v>444</v>
      </c>
      <c r="F289" s="31" t="s">
        <v>221</v>
      </c>
      <c r="G289" s="32">
        <v>3.9</v>
      </c>
      <c r="H289" s="33">
        <v>0</v>
      </c>
      <c r="I289" s="33">
        <f>ROUND(ROUND(H289,2)*ROUND(G289,3),2)</f>
      </c>
      <c r="J289" s="31" t="s">
        <v>52</v>
      </c>
      <c r="O289">
        <f>(I289*21)/100</f>
      </c>
      <c r="P289" t="s">
        <v>23</v>
      </c>
    </row>
    <row r="290" spans="1:5" ht="51">
      <c r="A290" s="34" t="s">
        <v>53</v>
      </c>
      <c r="E290" s="35" t="s">
        <v>445</v>
      </c>
    </row>
    <row r="291" spans="1:5" ht="12.75">
      <c r="A291" s="36" t="s">
        <v>55</v>
      </c>
      <c r="E291" s="37" t="s">
        <v>446</v>
      </c>
    </row>
    <row r="292" spans="1:5" ht="153">
      <c r="A292" t="s">
        <v>57</v>
      </c>
      <c r="E292" s="35" t="s">
        <v>431</v>
      </c>
    </row>
    <row r="293" spans="1:16" ht="25.5">
      <c r="A293" s="25" t="s">
        <v>47</v>
      </c>
      <c r="B293" s="29" t="s">
        <v>447</v>
      </c>
      <c r="C293" s="29" t="s">
        <v>448</v>
      </c>
      <c r="D293" s="25" t="s">
        <v>49</v>
      </c>
      <c r="E293" s="30" t="s">
        <v>449</v>
      </c>
      <c r="F293" s="31" t="s">
        <v>221</v>
      </c>
      <c r="G293" s="32">
        <v>1.885</v>
      </c>
      <c r="H293" s="33">
        <v>0</v>
      </c>
      <c r="I293" s="33">
        <f>ROUND(ROUND(H293,2)*ROUND(G293,3),2)</f>
      </c>
      <c r="J293" s="31" t="s">
        <v>52</v>
      </c>
      <c r="O293">
        <f>(I293*21)/100</f>
      </c>
      <c r="P293" t="s">
        <v>23</v>
      </c>
    </row>
    <row r="294" spans="1:5" ht="51">
      <c r="A294" s="34" t="s">
        <v>53</v>
      </c>
      <c r="E294" s="35" t="s">
        <v>450</v>
      </c>
    </row>
    <row r="295" spans="1:5" ht="12.75">
      <c r="A295" s="36" t="s">
        <v>55</v>
      </c>
      <c r="E295" s="37" t="s">
        <v>451</v>
      </c>
    </row>
    <row r="296" spans="1:5" ht="153">
      <c r="A296" t="s">
        <v>57</v>
      </c>
      <c r="E296" s="35" t="s">
        <v>431</v>
      </c>
    </row>
    <row r="297" spans="1:16" ht="12.75">
      <c r="A297" s="25" t="s">
        <v>47</v>
      </c>
      <c r="B297" s="29" t="s">
        <v>452</v>
      </c>
      <c r="C297" s="29" t="s">
        <v>453</v>
      </c>
      <c r="D297" s="25" t="s">
        <v>49</v>
      </c>
      <c r="E297" s="30" t="s">
        <v>454</v>
      </c>
      <c r="F297" s="31" t="s">
        <v>193</v>
      </c>
      <c r="G297" s="32">
        <v>95.8</v>
      </c>
      <c r="H297" s="33">
        <v>0</v>
      </c>
      <c r="I297" s="33">
        <f>ROUND(ROUND(H297,2)*ROUND(G297,3),2)</f>
      </c>
      <c r="J297" s="31" t="s">
        <v>52</v>
      </c>
      <c r="O297">
        <f>(I297*21)/100</f>
      </c>
      <c r="P297" t="s">
        <v>23</v>
      </c>
    </row>
    <row r="298" spans="1:5" ht="25.5">
      <c r="A298" s="34" t="s">
        <v>53</v>
      </c>
      <c r="E298" s="35" t="s">
        <v>455</v>
      </c>
    </row>
    <row r="299" spans="1:5" ht="12.75">
      <c r="A299" s="36" t="s">
        <v>55</v>
      </c>
      <c r="E299" s="37" t="s">
        <v>456</v>
      </c>
    </row>
    <row r="300" spans="1:5" ht="38.25">
      <c r="A300" t="s">
        <v>57</v>
      </c>
      <c r="E300" s="35" t="s">
        <v>457</v>
      </c>
    </row>
    <row r="301" spans="1:18" ht="12.75" customHeight="1">
      <c r="A301" s="6" t="s">
        <v>45</v>
      </c>
      <c r="B301" s="6"/>
      <c r="C301" s="40" t="s">
        <v>89</v>
      </c>
      <c r="D301" s="6"/>
      <c r="E301" s="27" t="s">
        <v>458</v>
      </c>
      <c r="F301" s="6"/>
      <c r="G301" s="6"/>
      <c r="H301" s="6"/>
      <c r="I301" s="41">
        <f>0+Q301</f>
      </c>
      <c r="J301" s="6"/>
      <c r="O301">
        <f>0+R301</f>
      </c>
      <c r="Q301">
        <f>0+I302+I306+I310+I314+I318+I322</f>
      </c>
      <c r="R301">
        <f>0+O302+O306+O310+O314+O318+O322</f>
      </c>
    </row>
    <row r="302" spans="1:16" ht="12.75">
      <c r="A302" s="25" t="s">
        <v>47</v>
      </c>
      <c r="B302" s="29" t="s">
        <v>459</v>
      </c>
      <c r="C302" s="29" t="s">
        <v>460</v>
      </c>
      <c r="D302" s="25" t="s">
        <v>49</v>
      </c>
      <c r="E302" s="30" t="s">
        <v>461</v>
      </c>
      <c r="F302" s="31" t="s">
        <v>193</v>
      </c>
      <c r="G302" s="32">
        <v>8.5</v>
      </c>
      <c r="H302" s="33">
        <v>0</v>
      </c>
      <c r="I302" s="33">
        <f>ROUND(ROUND(H302,2)*ROUND(G302,3),2)</f>
      </c>
      <c r="J302" s="31" t="s">
        <v>52</v>
      </c>
      <c r="O302">
        <f>(I302*21)/100</f>
      </c>
      <c r="P302" t="s">
        <v>23</v>
      </c>
    </row>
    <row r="303" spans="1:5" ht="25.5">
      <c r="A303" s="34" t="s">
        <v>53</v>
      </c>
      <c r="E303" s="35" t="s">
        <v>462</v>
      </c>
    </row>
    <row r="304" spans="1:5" ht="12.75">
      <c r="A304" s="36" t="s">
        <v>55</v>
      </c>
      <c r="E304" s="37" t="s">
        <v>463</v>
      </c>
    </row>
    <row r="305" spans="1:5" ht="255">
      <c r="A305" t="s">
        <v>57</v>
      </c>
      <c r="E305" s="35" t="s">
        <v>464</v>
      </c>
    </row>
    <row r="306" spans="1:16" ht="12.75">
      <c r="A306" s="25" t="s">
        <v>47</v>
      </c>
      <c r="B306" s="29" t="s">
        <v>465</v>
      </c>
      <c r="C306" s="29" t="s">
        <v>466</v>
      </c>
      <c r="D306" s="25" t="s">
        <v>49</v>
      </c>
      <c r="E306" s="30" t="s">
        <v>467</v>
      </c>
      <c r="F306" s="31" t="s">
        <v>193</v>
      </c>
      <c r="G306" s="32">
        <v>132.566</v>
      </c>
      <c r="H306" s="33">
        <v>0</v>
      </c>
      <c r="I306" s="33">
        <f>ROUND(ROUND(H306,2)*ROUND(G306,3),2)</f>
      </c>
      <c r="J306" s="31" t="s">
        <v>52</v>
      </c>
      <c r="O306">
        <f>(I306*21)/100</f>
      </c>
      <c r="P306" t="s">
        <v>23</v>
      </c>
    </row>
    <row r="307" spans="1:5" ht="38.25">
      <c r="A307" s="34" t="s">
        <v>53</v>
      </c>
      <c r="E307" s="35" t="s">
        <v>468</v>
      </c>
    </row>
    <row r="308" spans="1:5" ht="12.75">
      <c r="A308" s="36" t="s">
        <v>55</v>
      </c>
      <c r="E308" s="37" t="s">
        <v>469</v>
      </c>
    </row>
    <row r="309" spans="1:5" ht="242.25">
      <c r="A309" t="s">
        <v>57</v>
      </c>
      <c r="E309" s="35" t="s">
        <v>470</v>
      </c>
    </row>
    <row r="310" spans="1:16" ht="12.75">
      <c r="A310" s="25" t="s">
        <v>47</v>
      </c>
      <c r="B310" s="29" t="s">
        <v>471</v>
      </c>
      <c r="C310" s="29" t="s">
        <v>472</v>
      </c>
      <c r="D310" s="25" t="s">
        <v>49</v>
      </c>
      <c r="E310" s="30" t="s">
        <v>473</v>
      </c>
      <c r="F310" s="31" t="s">
        <v>51</v>
      </c>
      <c r="G310" s="32">
        <v>6</v>
      </c>
      <c r="H310" s="33">
        <v>0</v>
      </c>
      <c r="I310" s="33">
        <f>ROUND(ROUND(H310,2)*ROUND(G310,3),2)</f>
      </c>
      <c r="J310" s="31" t="s">
        <v>52</v>
      </c>
      <c r="O310">
        <f>(I310*21)/100</f>
      </c>
      <c r="P310" t="s">
        <v>23</v>
      </c>
    </row>
    <row r="311" spans="1:5" ht="102">
      <c r="A311" s="34" t="s">
        <v>53</v>
      </c>
      <c r="E311" s="35" t="s">
        <v>474</v>
      </c>
    </row>
    <row r="312" spans="1:5" ht="12.75">
      <c r="A312" s="36" t="s">
        <v>55</v>
      </c>
      <c r="E312" s="37" t="s">
        <v>475</v>
      </c>
    </row>
    <row r="313" spans="1:5" ht="89.25">
      <c r="A313" t="s">
        <v>57</v>
      </c>
      <c r="E313" s="35" t="s">
        <v>476</v>
      </c>
    </row>
    <row r="314" spans="1:16" ht="12.75">
      <c r="A314" s="25" t="s">
        <v>47</v>
      </c>
      <c r="B314" s="29" t="s">
        <v>477</v>
      </c>
      <c r="C314" s="29" t="s">
        <v>478</v>
      </c>
      <c r="D314" s="25" t="s">
        <v>49</v>
      </c>
      <c r="E314" s="30" t="s">
        <v>479</v>
      </c>
      <c r="F314" s="31" t="s">
        <v>51</v>
      </c>
      <c r="G314" s="32">
        <v>1</v>
      </c>
      <c r="H314" s="33">
        <v>0</v>
      </c>
      <c r="I314" s="33">
        <f>ROUND(ROUND(H314,2)*ROUND(G314,3),2)</f>
      </c>
      <c r="J314" s="31" t="s">
        <v>52</v>
      </c>
      <c r="O314">
        <f>(I314*21)/100</f>
      </c>
      <c r="P314" t="s">
        <v>23</v>
      </c>
    </row>
    <row r="315" spans="1:5" ht="38.25">
      <c r="A315" s="34" t="s">
        <v>53</v>
      </c>
      <c r="E315" s="35" t="s">
        <v>480</v>
      </c>
    </row>
    <row r="316" spans="1:5" ht="12.75">
      <c r="A316" s="36" t="s">
        <v>55</v>
      </c>
      <c r="E316" s="37" t="s">
        <v>481</v>
      </c>
    </row>
    <row r="317" spans="1:5" ht="76.5">
      <c r="A317" t="s">
        <v>57</v>
      </c>
      <c r="E317" s="35" t="s">
        <v>482</v>
      </c>
    </row>
    <row r="318" spans="1:16" ht="12.75">
      <c r="A318" s="25" t="s">
        <v>47</v>
      </c>
      <c r="B318" s="29" t="s">
        <v>483</v>
      </c>
      <c r="C318" s="29" t="s">
        <v>484</v>
      </c>
      <c r="D318" s="25" t="s">
        <v>49</v>
      </c>
      <c r="E318" s="30" t="s">
        <v>485</v>
      </c>
      <c r="F318" s="31" t="s">
        <v>51</v>
      </c>
      <c r="G318" s="32">
        <v>12</v>
      </c>
      <c r="H318" s="33">
        <v>0</v>
      </c>
      <c r="I318" s="33">
        <f>ROUND(ROUND(H318,2)*ROUND(G318,3),2)</f>
      </c>
      <c r="J318" s="31" t="s">
        <v>52</v>
      </c>
      <c r="O318">
        <f>(I318*21)/100</f>
      </c>
      <c r="P318" t="s">
        <v>23</v>
      </c>
    </row>
    <row r="319" spans="1:5" ht="25.5">
      <c r="A319" s="34" t="s">
        <v>53</v>
      </c>
      <c r="E319" s="35" t="s">
        <v>486</v>
      </c>
    </row>
    <row r="320" spans="1:5" ht="12.75">
      <c r="A320" s="36" t="s">
        <v>55</v>
      </c>
      <c r="E320" s="37" t="s">
        <v>487</v>
      </c>
    </row>
    <row r="321" spans="1:5" ht="25.5">
      <c r="A321" t="s">
        <v>57</v>
      </c>
      <c r="E321" s="35" t="s">
        <v>488</v>
      </c>
    </row>
    <row r="322" spans="1:16" ht="12.75">
      <c r="A322" s="25" t="s">
        <v>47</v>
      </c>
      <c r="B322" s="29" t="s">
        <v>489</v>
      </c>
      <c r="C322" s="29" t="s">
        <v>490</v>
      </c>
      <c r="D322" s="25" t="s">
        <v>49</v>
      </c>
      <c r="E322" s="30" t="s">
        <v>491</v>
      </c>
      <c r="F322" s="31" t="s">
        <v>51</v>
      </c>
      <c r="G322" s="32">
        <v>4</v>
      </c>
      <c r="H322" s="33">
        <v>0</v>
      </c>
      <c r="I322" s="33">
        <f>ROUND(ROUND(H322,2)*ROUND(G322,3),2)</f>
      </c>
      <c r="J322" s="31" t="s">
        <v>52</v>
      </c>
      <c r="O322">
        <f>(I322*21)/100</f>
      </c>
      <c r="P322" t="s">
        <v>23</v>
      </c>
    </row>
    <row r="323" spans="1:5" ht="38.25">
      <c r="A323" s="34" t="s">
        <v>53</v>
      </c>
      <c r="E323" s="35" t="s">
        <v>492</v>
      </c>
    </row>
    <row r="324" spans="1:5" ht="12.75">
      <c r="A324" s="36" t="s">
        <v>55</v>
      </c>
      <c r="E324" s="37" t="s">
        <v>493</v>
      </c>
    </row>
    <row r="325" spans="1:5" ht="51">
      <c r="A325" t="s">
        <v>57</v>
      </c>
      <c r="E325" s="35" t="s">
        <v>494</v>
      </c>
    </row>
    <row r="326" spans="1:18" ht="12.75" customHeight="1">
      <c r="A326" s="6" t="s">
        <v>45</v>
      </c>
      <c r="B326" s="6"/>
      <c r="C326" s="40" t="s">
        <v>40</v>
      </c>
      <c r="D326" s="6"/>
      <c r="E326" s="27" t="s">
        <v>46</v>
      </c>
      <c r="F326" s="6"/>
      <c r="G326" s="6"/>
      <c r="H326" s="6"/>
      <c r="I326" s="41">
        <f>0+Q326</f>
      </c>
      <c r="J326" s="6"/>
      <c r="O326">
        <f>0+R326</f>
      </c>
      <c r="Q326">
        <f>0+I327+I331+I335+I339+I343+I347+I351+I355+I359+I363+I367+I371+I375+I379+I383+I387</f>
      </c>
      <c r="R326">
        <f>0+O327+O331+O335+O339+O343+O347+O351+O355+O359+O363+O367+O371+O375+O379+O383+O387</f>
      </c>
    </row>
    <row r="327" spans="1:16" ht="25.5">
      <c r="A327" s="25" t="s">
        <v>47</v>
      </c>
      <c r="B327" s="29" t="s">
        <v>495</v>
      </c>
      <c r="C327" s="29" t="s">
        <v>496</v>
      </c>
      <c r="D327" s="25" t="s">
        <v>49</v>
      </c>
      <c r="E327" s="30" t="s">
        <v>497</v>
      </c>
      <c r="F327" s="31" t="s">
        <v>193</v>
      </c>
      <c r="G327" s="32">
        <v>27.34</v>
      </c>
      <c r="H327" s="33">
        <v>0</v>
      </c>
      <c r="I327" s="33">
        <f>ROUND(ROUND(H327,2)*ROUND(G327,3),2)</f>
      </c>
      <c r="J327" s="31" t="s">
        <v>498</v>
      </c>
      <c r="O327">
        <f>(I327*21)/100</f>
      </c>
      <c r="P327" t="s">
        <v>23</v>
      </c>
    </row>
    <row r="328" spans="1:5" ht="38.25">
      <c r="A328" s="34" t="s">
        <v>53</v>
      </c>
      <c r="E328" s="35" t="s">
        <v>499</v>
      </c>
    </row>
    <row r="329" spans="1:5" ht="12.75">
      <c r="A329" s="36" t="s">
        <v>55</v>
      </c>
      <c r="E329" s="37" t="s">
        <v>49</v>
      </c>
    </row>
    <row r="330" spans="1:5" ht="127.5">
      <c r="A330" t="s">
        <v>57</v>
      </c>
      <c r="E330" s="35" t="s">
        <v>500</v>
      </c>
    </row>
    <row r="331" spans="1:16" ht="12.75">
      <c r="A331" s="25" t="s">
        <v>47</v>
      </c>
      <c r="B331" s="29" t="s">
        <v>501</v>
      </c>
      <c r="C331" s="29" t="s">
        <v>502</v>
      </c>
      <c r="D331" s="25" t="s">
        <v>49</v>
      </c>
      <c r="E331" s="30" t="s">
        <v>503</v>
      </c>
      <c r="F331" s="31" t="s">
        <v>51</v>
      </c>
      <c r="G331" s="32">
        <v>4</v>
      </c>
      <c r="H331" s="33">
        <v>0</v>
      </c>
      <c r="I331" s="33">
        <f>ROUND(ROUND(H331,2)*ROUND(G331,3),2)</f>
      </c>
      <c r="J331" s="31" t="s">
        <v>52</v>
      </c>
      <c r="O331">
        <f>(I331*21)/100</f>
      </c>
      <c r="P331" t="s">
        <v>23</v>
      </c>
    </row>
    <row r="332" spans="1:5" ht="38.25">
      <c r="A332" s="34" t="s">
        <v>53</v>
      </c>
      <c r="E332" s="35" t="s">
        <v>504</v>
      </c>
    </row>
    <row r="333" spans="1:5" ht="12.75">
      <c r="A333" s="36" t="s">
        <v>55</v>
      </c>
      <c r="E333" s="37" t="s">
        <v>493</v>
      </c>
    </row>
    <row r="334" spans="1:5" ht="25.5">
      <c r="A334" t="s">
        <v>57</v>
      </c>
      <c r="E334" s="35" t="s">
        <v>505</v>
      </c>
    </row>
    <row r="335" spans="1:16" ht="25.5">
      <c r="A335" s="25" t="s">
        <v>47</v>
      </c>
      <c r="B335" s="29" t="s">
        <v>506</v>
      </c>
      <c r="C335" s="29" t="s">
        <v>507</v>
      </c>
      <c r="D335" s="25" t="s">
        <v>49</v>
      </c>
      <c r="E335" s="30" t="s">
        <v>508</v>
      </c>
      <c r="F335" s="31" t="s">
        <v>51</v>
      </c>
      <c r="G335" s="32">
        <v>10</v>
      </c>
      <c r="H335" s="33">
        <v>0</v>
      </c>
      <c r="I335" s="33">
        <f>ROUND(ROUND(H335,2)*ROUND(G335,3),2)</f>
      </c>
      <c r="J335" s="31" t="s">
        <v>52</v>
      </c>
      <c r="O335">
        <f>(I335*21)/100</f>
      </c>
      <c r="P335" t="s">
        <v>23</v>
      </c>
    </row>
    <row r="336" spans="1:5" ht="127.5">
      <c r="A336" s="34" t="s">
        <v>53</v>
      </c>
      <c r="E336" s="35" t="s">
        <v>509</v>
      </c>
    </row>
    <row r="337" spans="1:5" ht="12.75">
      <c r="A337" s="36" t="s">
        <v>55</v>
      </c>
      <c r="E337" s="37" t="s">
        <v>510</v>
      </c>
    </row>
    <row r="338" spans="1:5" ht="25.5">
      <c r="A338" t="s">
        <v>57</v>
      </c>
      <c r="E338" s="35" t="s">
        <v>511</v>
      </c>
    </row>
    <row r="339" spans="1:16" ht="25.5">
      <c r="A339" s="25" t="s">
        <v>47</v>
      </c>
      <c r="B339" s="29" t="s">
        <v>512</v>
      </c>
      <c r="C339" s="29" t="s">
        <v>59</v>
      </c>
      <c r="D339" s="25" t="s">
        <v>49</v>
      </c>
      <c r="E339" s="30" t="s">
        <v>60</v>
      </c>
      <c r="F339" s="31" t="s">
        <v>51</v>
      </c>
      <c r="G339" s="32">
        <v>13</v>
      </c>
      <c r="H339" s="33">
        <v>0</v>
      </c>
      <c r="I339" s="33">
        <f>ROUND(ROUND(H339,2)*ROUND(G339,3),2)</f>
      </c>
      <c r="J339" s="31" t="s">
        <v>52</v>
      </c>
      <c r="O339">
        <f>(I339*21)/100</f>
      </c>
      <c r="P339" t="s">
        <v>23</v>
      </c>
    </row>
    <row r="340" spans="1:5" ht="153">
      <c r="A340" s="34" t="s">
        <v>53</v>
      </c>
      <c r="E340" s="35" t="s">
        <v>513</v>
      </c>
    </row>
    <row r="341" spans="1:5" ht="12.75">
      <c r="A341" s="36" t="s">
        <v>55</v>
      </c>
      <c r="E341" s="37" t="s">
        <v>514</v>
      </c>
    </row>
    <row r="342" spans="1:5" ht="25.5">
      <c r="A342" t="s">
        <v>57</v>
      </c>
      <c r="E342" s="35" t="s">
        <v>515</v>
      </c>
    </row>
    <row r="343" spans="1:16" ht="25.5">
      <c r="A343" s="25" t="s">
        <v>47</v>
      </c>
      <c r="B343" s="29" t="s">
        <v>516</v>
      </c>
      <c r="C343" s="29" t="s">
        <v>517</v>
      </c>
      <c r="D343" s="25" t="s">
        <v>29</v>
      </c>
      <c r="E343" s="30" t="s">
        <v>518</v>
      </c>
      <c r="F343" s="31" t="s">
        <v>221</v>
      </c>
      <c r="G343" s="32">
        <v>14.36</v>
      </c>
      <c r="H343" s="33">
        <v>0</v>
      </c>
      <c r="I343" s="33">
        <f>ROUND(ROUND(H343,2)*ROUND(G343,3),2)</f>
      </c>
      <c r="J343" s="31" t="s">
        <v>52</v>
      </c>
      <c r="O343">
        <f>(I343*21)/100</f>
      </c>
      <c r="P343" t="s">
        <v>23</v>
      </c>
    </row>
    <row r="344" spans="1:5" ht="38.25">
      <c r="A344" s="34" t="s">
        <v>53</v>
      </c>
      <c r="E344" s="35" t="s">
        <v>519</v>
      </c>
    </row>
    <row r="345" spans="1:5" ht="25.5">
      <c r="A345" s="36" t="s">
        <v>55</v>
      </c>
      <c r="E345" s="37" t="s">
        <v>520</v>
      </c>
    </row>
    <row r="346" spans="1:5" ht="38.25">
      <c r="A346" t="s">
        <v>57</v>
      </c>
      <c r="E346" s="35" t="s">
        <v>521</v>
      </c>
    </row>
    <row r="347" spans="1:16" ht="25.5">
      <c r="A347" s="25" t="s">
        <v>47</v>
      </c>
      <c r="B347" s="29" t="s">
        <v>522</v>
      </c>
      <c r="C347" s="29" t="s">
        <v>517</v>
      </c>
      <c r="D347" s="25" t="s">
        <v>23</v>
      </c>
      <c r="E347" s="30" t="s">
        <v>518</v>
      </c>
      <c r="F347" s="31" t="s">
        <v>221</v>
      </c>
      <c r="G347" s="32">
        <v>2.076</v>
      </c>
      <c r="H347" s="33">
        <v>0</v>
      </c>
      <c r="I347" s="33">
        <f>ROUND(ROUND(H347,2)*ROUND(G347,3),2)</f>
      </c>
      <c r="J347" s="31" t="s">
        <v>52</v>
      </c>
      <c r="O347">
        <f>(I347*21)/100</f>
      </c>
      <c r="P347" t="s">
        <v>23</v>
      </c>
    </row>
    <row r="348" spans="1:5" ht="38.25">
      <c r="A348" s="34" t="s">
        <v>53</v>
      </c>
      <c r="E348" s="35" t="s">
        <v>523</v>
      </c>
    </row>
    <row r="349" spans="1:5" ht="12.75">
      <c r="A349" s="36" t="s">
        <v>55</v>
      </c>
      <c r="E349" s="37" t="s">
        <v>524</v>
      </c>
    </row>
    <row r="350" spans="1:5" ht="38.25">
      <c r="A350" t="s">
        <v>57</v>
      </c>
      <c r="E350" s="35" t="s">
        <v>521</v>
      </c>
    </row>
    <row r="351" spans="1:16" ht="25.5">
      <c r="A351" s="25" t="s">
        <v>47</v>
      </c>
      <c r="B351" s="29" t="s">
        <v>525</v>
      </c>
      <c r="C351" s="29" t="s">
        <v>517</v>
      </c>
      <c r="D351" s="25" t="s">
        <v>22</v>
      </c>
      <c r="E351" s="30" t="s">
        <v>518</v>
      </c>
      <c r="F351" s="31" t="s">
        <v>221</v>
      </c>
      <c r="G351" s="32">
        <v>21.54</v>
      </c>
      <c r="H351" s="33">
        <v>0</v>
      </c>
      <c r="I351" s="33">
        <f>ROUND(ROUND(H351,2)*ROUND(G351,3),2)</f>
      </c>
      <c r="J351" s="31" t="s">
        <v>52</v>
      </c>
      <c r="O351">
        <f>(I351*21)/100</f>
      </c>
      <c r="P351" t="s">
        <v>23</v>
      </c>
    </row>
    <row r="352" spans="1:5" ht="38.25">
      <c r="A352" s="34" t="s">
        <v>53</v>
      </c>
      <c r="E352" s="35" t="s">
        <v>526</v>
      </c>
    </row>
    <row r="353" spans="1:5" ht="12.75">
      <c r="A353" s="36" t="s">
        <v>55</v>
      </c>
      <c r="E353" s="37" t="s">
        <v>527</v>
      </c>
    </row>
    <row r="354" spans="1:5" ht="38.25">
      <c r="A354" t="s">
        <v>57</v>
      </c>
      <c r="E354" s="35" t="s">
        <v>521</v>
      </c>
    </row>
    <row r="355" spans="1:16" ht="25.5">
      <c r="A355" s="25" t="s">
        <v>47</v>
      </c>
      <c r="B355" s="29" t="s">
        <v>528</v>
      </c>
      <c r="C355" s="29" t="s">
        <v>529</v>
      </c>
      <c r="D355" s="25" t="s">
        <v>29</v>
      </c>
      <c r="E355" s="30" t="s">
        <v>530</v>
      </c>
      <c r="F355" s="31" t="s">
        <v>221</v>
      </c>
      <c r="G355" s="32">
        <v>14.36</v>
      </c>
      <c r="H355" s="33">
        <v>0</v>
      </c>
      <c r="I355" s="33">
        <f>ROUND(ROUND(H355,2)*ROUND(G355,3),2)</f>
      </c>
      <c r="J355" s="31" t="s">
        <v>52</v>
      </c>
      <c r="O355">
        <f>(I355*21)/100</f>
      </c>
      <c r="P355" t="s">
        <v>23</v>
      </c>
    </row>
    <row r="356" spans="1:5" ht="38.25">
      <c r="A356" s="34" t="s">
        <v>53</v>
      </c>
      <c r="E356" s="35" t="s">
        <v>531</v>
      </c>
    </row>
    <row r="357" spans="1:5" ht="12.75">
      <c r="A357" s="36" t="s">
        <v>55</v>
      </c>
      <c r="E357" s="37" t="s">
        <v>532</v>
      </c>
    </row>
    <row r="358" spans="1:5" ht="38.25">
      <c r="A358" t="s">
        <v>57</v>
      </c>
      <c r="E358" s="35" t="s">
        <v>521</v>
      </c>
    </row>
    <row r="359" spans="1:16" ht="25.5">
      <c r="A359" s="25" t="s">
        <v>47</v>
      </c>
      <c r="B359" s="29" t="s">
        <v>533</v>
      </c>
      <c r="C359" s="29" t="s">
        <v>529</v>
      </c>
      <c r="D359" s="25" t="s">
        <v>23</v>
      </c>
      <c r="E359" s="30" t="s">
        <v>530</v>
      </c>
      <c r="F359" s="31" t="s">
        <v>221</v>
      </c>
      <c r="G359" s="32">
        <v>2.076</v>
      </c>
      <c r="H359" s="33">
        <v>0</v>
      </c>
      <c r="I359" s="33">
        <f>ROUND(ROUND(H359,2)*ROUND(G359,3),2)</f>
      </c>
      <c r="J359" s="31" t="s">
        <v>52</v>
      </c>
      <c r="O359">
        <f>(I359*21)/100</f>
      </c>
      <c r="P359" t="s">
        <v>23</v>
      </c>
    </row>
    <row r="360" spans="1:5" ht="38.25">
      <c r="A360" s="34" t="s">
        <v>53</v>
      </c>
      <c r="E360" s="35" t="s">
        <v>534</v>
      </c>
    </row>
    <row r="361" spans="1:5" ht="12.75">
      <c r="A361" s="36" t="s">
        <v>55</v>
      </c>
      <c r="E361" s="37" t="s">
        <v>524</v>
      </c>
    </row>
    <row r="362" spans="1:5" ht="38.25">
      <c r="A362" t="s">
        <v>57</v>
      </c>
      <c r="E362" s="35" t="s">
        <v>521</v>
      </c>
    </row>
    <row r="363" spans="1:16" ht="25.5">
      <c r="A363" s="25" t="s">
        <v>47</v>
      </c>
      <c r="B363" s="29" t="s">
        <v>535</v>
      </c>
      <c r="C363" s="29" t="s">
        <v>529</v>
      </c>
      <c r="D363" s="25" t="s">
        <v>22</v>
      </c>
      <c r="E363" s="30" t="s">
        <v>530</v>
      </c>
      <c r="F363" s="31" t="s">
        <v>221</v>
      </c>
      <c r="G363" s="32">
        <v>21.54</v>
      </c>
      <c r="H363" s="33">
        <v>0</v>
      </c>
      <c r="I363" s="33">
        <f>ROUND(ROUND(H363,2)*ROUND(G363,3),2)</f>
      </c>
      <c r="J363" s="31" t="s">
        <v>52</v>
      </c>
      <c r="O363">
        <f>(I363*21)/100</f>
      </c>
      <c r="P363" t="s">
        <v>23</v>
      </c>
    </row>
    <row r="364" spans="1:5" ht="38.25">
      <c r="A364" s="34" t="s">
        <v>53</v>
      </c>
      <c r="E364" s="35" t="s">
        <v>536</v>
      </c>
    </row>
    <row r="365" spans="1:5" ht="12.75">
      <c r="A365" s="36" t="s">
        <v>55</v>
      </c>
      <c r="E365" s="37" t="s">
        <v>527</v>
      </c>
    </row>
    <row r="366" spans="1:5" ht="38.25">
      <c r="A366" t="s">
        <v>57</v>
      </c>
      <c r="E366" s="35" t="s">
        <v>521</v>
      </c>
    </row>
    <row r="367" spans="1:16" ht="12.75">
      <c r="A367" s="25" t="s">
        <v>47</v>
      </c>
      <c r="B367" s="29" t="s">
        <v>537</v>
      </c>
      <c r="C367" s="29" t="s">
        <v>538</v>
      </c>
      <c r="D367" s="25" t="s">
        <v>49</v>
      </c>
      <c r="E367" s="30" t="s">
        <v>539</v>
      </c>
      <c r="F367" s="31" t="s">
        <v>193</v>
      </c>
      <c r="G367" s="32">
        <v>67.744</v>
      </c>
      <c r="H367" s="33">
        <v>0</v>
      </c>
      <c r="I367" s="33">
        <f>ROUND(ROUND(H367,2)*ROUND(G367,3),2)</f>
      </c>
      <c r="J367" s="31" t="s">
        <v>52</v>
      </c>
      <c r="O367">
        <f>(I367*21)/100</f>
      </c>
      <c r="P367" t="s">
        <v>23</v>
      </c>
    </row>
    <row r="368" spans="1:5" ht="51">
      <c r="A368" s="34" t="s">
        <v>53</v>
      </c>
      <c r="E368" s="35" t="s">
        <v>540</v>
      </c>
    </row>
    <row r="369" spans="1:5" ht="12.75">
      <c r="A369" s="36" t="s">
        <v>55</v>
      </c>
      <c r="E369" s="37" t="s">
        <v>541</v>
      </c>
    </row>
    <row r="370" spans="1:5" ht="51">
      <c r="A370" t="s">
        <v>57</v>
      </c>
      <c r="E370" s="35" t="s">
        <v>542</v>
      </c>
    </row>
    <row r="371" spans="1:16" ht="12.75">
      <c r="A371" s="25" t="s">
        <v>47</v>
      </c>
      <c r="B371" s="29" t="s">
        <v>543</v>
      </c>
      <c r="C371" s="29" t="s">
        <v>544</v>
      </c>
      <c r="D371" s="25" t="s">
        <v>29</v>
      </c>
      <c r="E371" s="30" t="s">
        <v>545</v>
      </c>
      <c r="F371" s="31" t="s">
        <v>193</v>
      </c>
      <c r="G371" s="32">
        <v>133.708</v>
      </c>
      <c r="H371" s="33">
        <v>0</v>
      </c>
      <c r="I371" s="33">
        <f>ROUND(ROUND(H371,2)*ROUND(G371,3),2)</f>
      </c>
      <c r="J371" s="31" t="s">
        <v>52</v>
      </c>
      <c r="O371">
        <f>(I371*21)/100</f>
      </c>
      <c r="P371" t="s">
        <v>23</v>
      </c>
    </row>
    <row r="372" spans="1:5" ht="63.75">
      <c r="A372" s="34" t="s">
        <v>53</v>
      </c>
      <c r="E372" s="35" t="s">
        <v>546</v>
      </c>
    </row>
    <row r="373" spans="1:5" ht="12.75">
      <c r="A373" s="36" t="s">
        <v>55</v>
      </c>
      <c r="E373" s="37" t="s">
        <v>547</v>
      </c>
    </row>
    <row r="374" spans="1:5" ht="51">
      <c r="A374" t="s">
        <v>57</v>
      </c>
      <c r="E374" s="35" t="s">
        <v>542</v>
      </c>
    </row>
    <row r="375" spans="1:16" ht="12.75">
      <c r="A375" s="25" t="s">
        <v>47</v>
      </c>
      <c r="B375" s="29" t="s">
        <v>548</v>
      </c>
      <c r="C375" s="29" t="s">
        <v>544</v>
      </c>
      <c r="D375" s="25" t="s">
        <v>23</v>
      </c>
      <c r="E375" s="30" t="s">
        <v>545</v>
      </c>
      <c r="F375" s="31" t="s">
        <v>193</v>
      </c>
      <c r="G375" s="32">
        <v>31.826</v>
      </c>
      <c r="H375" s="33">
        <v>0</v>
      </c>
      <c r="I375" s="33">
        <f>ROUND(ROUND(H375,2)*ROUND(G375,3),2)</f>
      </c>
      <c r="J375" s="31" t="s">
        <v>52</v>
      </c>
      <c r="O375">
        <f>(I375*21)/100</f>
      </c>
      <c r="P375" t="s">
        <v>23</v>
      </c>
    </row>
    <row r="376" spans="1:5" ht="63.75">
      <c r="A376" s="34" t="s">
        <v>53</v>
      </c>
      <c r="E376" s="35" t="s">
        <v>549</v>
      </c>
    </row>
    <row r="377" spans="1:5" ht="12.75">
      <c r="A377" s="36" t="s">
        <v>55</v>
      </c>
      <c r="E377" s="37" t="s">
        <v>550</v>
      </c>
    </row>
    <row r="378" spans="1:5" ht="51">
      <c r="A378" t="s">
        <v>57</v>
      </c>
      <c r="E378" s="35" t="s">
        <v>542</v>
      </c>
    </row>
    <row r="379" spans="1:16" ht="12.75">
      <c r="A379" s="25" t="s">
        <v>47</v>
      </c>
      <c r="B379" s="29" t="s">
        <v>551</v>
      </c>
      <c r="C379" s="29" t="s">
        <v>552</v>
      </c>
      <c r="D379" s="25" t="s">
        <v>49</v>
      </c>
      <c r="E379" s="30" t="s">
        <v>553</v>
      </c>
      <c r="F379" s="31" t="s">
        <v>193</v>
      </c>
      <c r="G379" s="32">
        <v>95.8</v>
      </c>
      <c r="H379" s="33">
        <v>0</v>
      </c>
      <c r="I379" s="33">
        <f>ROUND(ROUND(H379,2)*ROUND(G379,3),2)</f>
      </c>
      <c r="J379" s="31" t="s">
        <v>52</v>
      </c>
      <c r="O379">
        <f>(I379*21)/100</f>
      </c>
      <c r="P379" t="s">
        <v>23</v>
      </c>
    </row>
    <row r="380" spans="1:5" ht="25.5">
      <c r="A380" s="34" t="s">
        <v>53</v>
      </c>
      <c r="E380" s="35" t="s">
        <v>554</v>
      </c>
    </row>
    <row r="381" spans="1:5" ht="12.75">
      <c r="A381" s="36" t="s">
        <v>55</v>
      </c>
      <c r="E381" s="37" t="s">
        <v>555</v>
      </c>
    </row>
    <row r="382" spans="1:5" ht="25.5">
      <c r="A382" t="s">
        <v>57</v>
      </c>
      <c r="E382" s="35" t="s">
        <v>556</v>
      </c>
    </row>
    <row r="383" spans="1:16" ht="12.75">
      <c r="A383" s="25" t="s">
        <v>47</v>
      </c>
      <c r="B383" s="29" t="s">
        <v>557</v>
      </c>
      <c r="C383" s="29" t="s">
        <v>558</v>
      </c>
      <c r="D383" s="25" t="s">
        <v>49</v>
      </c>
      <c r="E383" s="30" t="s">
        <v>559</v>
      </c>
      <c r="F383" s="31" t="s">
        <v>221</v>
      </c>
      <c r="G383" s="32">
        <v>3737.407</v>
      </c>
      <c r="H383" s="33">
        <v>0</v>
      </c>
      <c r="I383" s="33">
        <f>ROUND(ROUND(H383,2)*ROUND(G383,3),2)</f>
      </c>
      <c r="J383" s="31" t="s">
        <v>52</v>
      </c>
      <c r="O383">
        <f>(I383*21)/100</f>
      </c>
      <c r="P383" t="s">
        <v>23</v>
      </c>
    </row>
    <row r="384" spans="1:5" ht="25.5">
      <c r="A384" s="34" t="s">
        <v>53</v>
      </c>
      <c r="E384" s="35" t="s">
        <v>560</v>
      </c>
    </row>
    <row r="385" spans="1:5" ht="12.75">
      <c r="A385" s="36" t="s">
        <v>55</v>
      </c>
      <c r="E385" s="37" t="s">
        <v>368</v>
      </c>
    </row>
    <row r="386" spans="1:5" ht="25.5">
      <c r="A386" t="s">
        <v>57</v>
      </c>
      <c r="E386" s="35" t="s">
        <v>561</v>
      </c>
    </row>
    <row r="387" spans="1:16" ht="12.75">
      <c r="A387" s="25" t="s">
        <v>47</v>
      </c>
      <c r="B387" s="29" t="s">
        <v>562</v>
      </c>
      <c r="C387" s="29" t="s">
        <v>563</v>
      </c>
      <c r="D387" s="25" t="s">
        <v>49</v>
      </c>
      <c r="E387" s="30" t="s">
        <v>564</v>
      </c>
      <c r="F387" s="31" t="s">
        <v>183</v>
      </c>
      <c r="G387" s="32">
        <v>3.512</v>
      </c>
      <c r="H387" s="33">
        <v>0</v>
      </c>
      <c r="I387" s="33">
        <f>ROUND(ROUND(H387,2)*ROUND(G387,3),2)</f>
      </c>
      <c r="J387" s="31" t="s">
        <v>52</v>
      </c>
      <c r="O387">
        <f>(I387*21)/100</f>
      </c>
      <c r="P387" t="s">
        <v>23</v>
      </c>
    </row>
    <row r="388" spans="1:5" ht="51">
      <c r="A388" s="34" t="s">
        <v>53</v>
      </c>
      <c r="E388" s="35" t="s">
        <v>565</v>
      </c>
    </row>
    <row r="389" spans="1:5" ht="12.75">
      <c r="A389" s="36" t="s">
        <v>55</v>
      </c>
      <c r="E389" s="37" t="s">
        <v>566</v>
      </c>
    </row>
    <row r="390" spans="1:5" ht="102">
      <c r="A390" t="s">
        <v>57</v>
      </c>
      <c r="E390" s="35" t="s">
        <v>567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0+O8+O17+O58+O63+O80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568</v>
      </c>
      <c r="I3" s="38">
        <f>0+I8+I17+I58+I63+I80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568</v>
      </c>
      <c r="D4" s="6"/>
      <c r="E4" s="18" t="s">
        <v>569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47</v>
      </c>
      <c r="B9" s="29" t="s">
        <v>29</v>
      </c>
      <c r="C9" s="29" t="s">
        <v>163</v>
      </c>
      <c r="D9" s="25" t="s">
        <v>29</v>
      </c>
      <c r="E9" s="30" t="s">
        <v>164</v>
      </c>
      <c r="F9" s="31" t="s">
        <v>165</v>
      </c>
      <c r="G9" s="32">
        <v>5.851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38.25">
      <c r="A10" s="34" t="s">
        <v>53</v>
      </c>
      <c r="E10" s="35" t="s">
        <v>570</v>
      </c>
    </row>
    <row r="11" spans="1:5" ht="12.75">
      <c r="A11" s="36" t="s">
        <v>55</v>
      </c>
      <c r="E11" s="37" t="s">
        <v>571</v>
      </c>
    </row>
    <row r="12" spans="1:5" ht="25.5">
      <c r="A12" t="s">
        <v>57</v>
      </c>
      <c r="E12" s="35" t="s">
        <v>168</v>
      </c>
    </row>
    <row r="13" spans="1:16" ht="12.75">
      <c r="A13" s="25" t="s">
        <v>47</v>
      </c>
      <c r="B13" s="29" t="s">
        <v>23</v>
      </c>
      <c r="C13" s="29" t="s">
        <v>163</v>
      </c>
      <c r="D13" s="25" t="s">
        <v>23</v>
      </c>
      <c r="E13" s="30" t="s">
        <v>164</v>
      </c>
      <c r="F13" s="31" t="s">
        <v>165</v>
      </c>
      <c r="G13" s="32">
        <v>80.577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38.25">
      <c r="A14" s="34" t="s">
        <v>53</v>
      </c>
      <c r="E14" s="35" t="s">
        <v>572</v>
      </c>
    </row>
    <row r="15" spans="1:5" ht="12.75">
      <c r="A15" s="36" t="s">
        <v>55</v>
      </c>
      <c r="E15" s="37" t="s">
        <v>573</v>
      </c>
    </row>
    <row r="16" spans="1:5" ht="25.5">
      <c r="A16" t="s">
        <v>57</v>
      </c>
      <c r="E16" s="35" t="s">
        <v>168</v>
      </c>
    </row>
    <row r="17" spans="1:18" ht="12.75" customHeight="1">
      <c r="A17" s="6" t="s">
        <v>45</v>
      </c>
      <c r="B17" s="6"/>
      <c r="C17" s="40" t="s">
        <v>29</v>
      </c>
      <c r="D17" s="6"/>
      <c r="E17" s="27" t="s">
        <v>175</v>
      </c>
      <c r="F17" s="6"/>
      <c r="G17" s="6"/>
      <c r="H17" s="6"/>
      <c r="I17" s="41">
        <f>0+Q17</f>
      </c>
      <c r="J17" s="6"/>
      <c r="O17">
        <f>0+R17</f>
      </c>
      <c r="Q17">
        <f>0+I18+I22+I26+I30+I34+I38+I42+I46+I50+I54</f>
      </c>
      <c r="R17">
        <f>0+O18+O22+O26+O30+O34+O38+O42+O46+O50+O54</f>
      </c>
    </row>
    <row r="18" spans="1:16" ht="12.75">
      <c r="A18" s="25" t="s">
        <v>47</v>
      </c>
      <c r="B18" s="29" t="s">
        <v>22</v>
      </c>
      <c r="C18" s="29" t="s">
        <v>214</v>
      </c>
      <c r="D18" s="25" t="s">
        <v>49</v>
      </c>
      <c r="E18" s="30" t="s">
        <v>215</v>
      </c>
      <c r="F18" s="31" t="s">
        <v>183</v>
      </c>
      <c r="G18" s="32">
        <v>3.398</v>
      </c>
      <c r="H18" s="33">
        <v>0</v>
      </c>
      <c r="I18" s="33">
        <f>ROUND(ROUND(H18,2)*ROUND(G18,3),2)</f>
      </c>
      <c r="J18" s="31" t="s">
        <v>52</v>
      </c>
      <c r="O18">
        <f>(I18*21)/100</f>
      </c>
      <c r="P18" t="s">
        <v>23</v>
      </c>
    </row>
    <row r="19" spans="1:5" ht="63.75">
      <c r="A19" s="34" t="s">
        <v>53</v>
      </c>
      <c r="E19" s="35" t="s">
        <v>574</v>
      </c>
    </row>
    <row r="20" spans="1:5" ht="12.75">
      <c r="A20" s="36" t="s">
        <v>55</v>
      </c>
      <c r="E20" s="37" t="s">
        <v>575</v>
      </c>
    </row>
    <row r="21" spans="1:5" ht="38.25">
      <c r="A21" t="s">
        <v>57</v>
      </c>
      <c r="E21" s="35" t="s">
        <v>218</v>
      </c>
    </row>
    <row r="22" spans="1:16" ht="12.75">
      <c r="A22" s="25" t="s">
        <v>47</v>
      </c>
      <c r="B22" s="29" t="s">
        <v>33</v>
      </c>
      <c r="C22" s="29" t="s">
        <v>576</v>
      </c>
      <c r="D22" s="25" t="s">
        <v>49</v>
      </c>
      <c r="E22" s="30" t="s">
        <v>577</v>
      </c>
      <c r="F22" s="31" t="s">
        <v>183</v>
      </c>
      <c r="G22" s="32">
        <v>8.209</v>
      </c>
      <c r="H22" s="33">
        <v>0</v>
      </c>
      <c r="I22" s="33">
        <f>ROUND(ROUND(H22,2)*ROUND(G22,3),2)</f>
      </c>
      <c r="J22" s="31" t="s">
        <v>52</v>
      </c>
      <c r="O22">
        <f>(I22*21)/100</f>
      </c>
      <c r="P22" t="s">
        <v>23</v>
      </c>
    </row>
    <row r="23" spans="1:5" ht="51">
      <c r="A23" s="34" t="s">
        <v>53</v>
      </c>
      <c r="E23" s="35" t="s">
        <v>578</v>
      </c>
    </row>
    <row r="24" spans="1:5" ht="12.75">
      <c r="A24" s="36" t="s">
        <v>55</v>
      </c>
      <c r="E24" s="37" t="s">
        <v>579</v>
      </c>
    </row>
    <row r="25" spans="1:5" ht="38.25">
      <c r="A25" t="s">
        <v>57</v>
      </c>
      <c r="E25" s="35" t="s">
        <v>218</v>
      </c>
    </row>
    <row r="26" spans="1:16" ht="12.75">
      <c r="A26" s="25" t="s">
        <v>47</v>
      </c>
      <c r="B26" s="29" t="s">
        <v>35</v>
      </c>
      <c r="C26" s="29" t="s">
        <v>229</v>
      </c>
      <c r="D26" s="25" t="s">
        <v>49</v>
      </c>
      <c r="E26" s="30" t="s">
        <v>230</v>
      </c>
      <c r="F26" s="31" t="s">
        <v>183</v>
      </c>
      <c r="G26" s="32">
        <v>34.2</v>
      </c>
      <c r="H26" s="33">
        <v>0</v>
      </c>
      <c r="I26" s="33">
        <f>ROUND(ROUND(H26,2)*ROUND(G26,3),2)</f>
      </c>
      <c r="J26" s="31" t="s">
        <v>52</v>
      </c>
      <c r="O26">
        <f>(I26*21)/100</f>
      </c>
      <c r="P26" t="s">
        <v>23</v>
      </c>
    </row>
    <row r="27" spans="1:5" ht="51">
      <c r="A27" s="34" t="s">
        <v>53</v>
      </c>
      <c r="E27" s="35" t="s">
        <v>580</v>
      </c>
    </row>
    <row r="28" spans="1:5" ht="12.75">
      <c r="A28" s="36" t="s">
        <v>55</v>
      </c>
      <c r="E28" s="37" t="s">
        <v>581</v>
      </c>
    </row>
    <row r="29" spans="1:5" ht="318.75">
      <c r="A29" t="s">
        <v>57</v>
      </c>
      <c r="E29" s="35" t="s">
        <v>233</v>
      </c>
    </row>
    <row r="30" spans="1:16" ht="12.75">
      <c r="A30" s="25" t="s">
        <v>47</v>
      </c>
      <c r="B30" s="29" t="s">
        <v>37</v>
      </c>
      <c r="C30" s="29" t="s">
        <v>234</v>
      </c>
      <c r="D30" s="25" t="s">
        <v>49</v>
      </c>
      <c r="E30" s="30" t="s">
        <v>235</v>
      </c>
      <c r="F30" s="31" t="s">
        <v>183</v>
      </c>
      <c r="G30" s="32">
        <v>20.88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38.25">
      <c r="A31" s="34" t="s">
        <v>53</v>
      </c>
      <c r="E31" s="35" t="s">
        <v>236</v>
      </c>
    </row>
    <row r="32" spans="1:5" ht="12.75">
      <c r="A32" s="36" t="s">
        <v>55</v>
      </c>
      <c r="E32" s="37" t="s">
        <v>582</v>
      </c>
    </row>
    <row r="33" spans="1:5" ht="229.5">
      <c r="A33" t="s">
        <v>57</v>
      </c>
      <c r="E33" s="35" t="s">
        <v>238</v>
      </c>
    </row>
    <row r="34" spans="1:16" ht="12.75">
      <c r="A34" s="25" t="s">
        <v>47</v>
      </c>
      <c r="B34" s="29" t="s">
        <v>83</v>
      </c>
      <c r="C34" s="29" t="s">
        <v>252</v>
      </c>
      <c r="D34" s="25" t="s">
        <v>49</v>
      </c>
      <c r="E34" s="30" t="s">
        <v>253</v>
      </c>
      <c r="F34" s="31" t="s">
        <v>221</v>
      </c>
      <c r="G34" s="32">
        <v>79.765</v>
      </c>
      <c r="H34" s="33">
        <v>0</v>
      </c>
      <c r="I34" s="33">
        <f>ROUND(ROUND(H34,2)*ROUND(G34,3),2)</f>
      </c>
      <c r="J34" s="31" t="s">
        <v>52</v>
      </c>
      <c r="O34">
        <f>(I34*21)/100</f>
      </c>
      <c r="P34" t="s">
        <v>23</v>
      </c>
    </row>
    <row r="35" spans="1:5" ht="25.5">
      <c r="A35" s="34" t="s">
        <v>53</v>
      </c>
      <c r="E35" s="35" t="s">
        <v>583</v>
      </c>
    </row>
    <row r="36" spans="1:5" ht="12.75">
      <c r="A36" s="36" t="s">
        <v>55</v>
      </c>
      <c r="E36" s="37" t="s">
        <v>584</v>
      </c>
    </row>
    <row r="37" spans="1:5" ht="25.5">
      <c r="A37" t="s">
        <v>57</v>
      </c>
      <c r="E37" s="35" t="s">
        <v>256</v>
      </c>
    </row>
    <row r="38" spans="1:16" ht="12.75">
      <c r="A38" s="25" t="s">
        <v>47</v>
      </c>
      <c r="B38" s="29" t="s">
        <v>89</v>
      </c>
      <c r="C38" s="29" t="s">
        <v>269</v>
      </c>
      <c r="D38" s="25" t="s">
        <v>49</v>
      </c>
      <c r="E38" s="30" t="s">
        <v>270</v>
      </c>
      <c r="F38" s="31" t="s">
        <v>221</v>
      </c>
      <c r="G38" s="32">
        <v>25.655</v>
      </c>
      <c r="H38" s="33">
        <v>0</v>
      </c>
      <c r="I38" s="33">
        <f>ROUND(ROUND(H38,2)*ROUND(G38,3),2)</f>
      </c>
      <c r="J38" s="31" t="s">
        <v>52</v>
      </c>
      <c r="O38">
        <f>(I38*21)/100</f>
      </c>
      <c r="P38" t="s">
        <v>23</v>
      </c>
    </row>
    <row r="39" spans="1:5" ht="25.5">
      <c r="A39" s="34" t="s">
        <v>53</v>
      </c>
      <c r="E39" s="35" t="s">
        <v>271</v>
      </c>
    </row>
    <row r="40" spans="1:5" ht="12.75">
      <c r="A40" s="36" t="s">
        <v>55</v>
      </c>
      <c r="E40" s="37" t="s">
        <v>585</v>
      </c>
    </row>
    <row r="41" spans="1:5" ht="12.75">
      <c r="A41" t="s">
        <v>57</v>
      </c>
      <c r="E41" s="35" t="s">
        <v>273</v>
      </c>
    </row>
    <row r="42" spans="1:16" ht="12.75">
      <c r="A42" s="25" t="s">
        <v>47</v>
      </c>
      <c r="B42" s="29" t="s">
        <v>40</v>
      </c>
      <c r="C42" s="29" t="s">
        <v>586</v>
      </c>
      <c r="D42" s="25" t="s">
        <v>49</v>
      </c>
      <c r="E42" s="30" t="s">
        <v>587</v>
      </c>
      <c r="F42" s="31" t="s">
        <v>221</v>
      </c>
      <c r="G42" s="32">
        <v>25.655</v>
      </c>
      <c r="H42" s="33">
        <v>0</v>
      </c>
      <c r="I42" s="33">
        <f>ROUND(ROUND(H42,2)*ROUND(G42,3),2)</f>
      </c>
      <c r="J42" s="31" t="s">
        <v>52</v>
      </c>
      <c r="O42">
        <f>(I42*21)/100</f>
      </c>
      <c r="P42" t="s">
        <v>23</v>
      </c>
    </row>
    <row r="43" spans="1:5" ht="38.25">
      <c r="A43" s="34" t="s">
        <v>53</v>
      </c>
      <c r="E43" s="35" t="s">
        <v>277</v>
      </c>
    </row>
    <row r="44" spans="1:5" ht="12.75">
      <c r="A44" s="36" t="s">
        <v>55</v>
      </c>
      <c r="E44" s="37" t="s">
        <v>585</v>
      </c>
    </row>
    <row r="45" spans="1:5" ht="38.25">
      <c r="A45" t="s">
        <v>57</v>
      </c>
      <c r="E45" s="35" t="s">
        <v>588</v>
      </c>
    </row>
    <row r="46" spans="1:16" ht="12.75">
      <c r="A46" s="25" t="s">
        <v>47</v>
      </c>
      <c r="B46" s="29" t="s">
        <v>42</v>
      </c>
      <c r="C46" s="29" t="s">
        <v>280</v>
      </c>
      <c r="D46" s="25" t="s">
        <v>49</v>
      </c>
      <c r="E46" s="30" t="s">
        <v>281</v>
      </c>
      <c r="F46" s="31" t="s">
        <v>221</v>
      </c>
      <c r="G46" s="32">
        <v>25.655</v>
      </c>
      <c r="H46" s="33">
        <v>0</v>
      </c>
      <c r="I46" s="33">
        <f>ROUND(ROUND(H46,2)*ROUND(G46,3),2)</f>
      </c>
      <c r="J46" s="31" t="s">
        <v>52</v>
      </c>
      <c r="O46">
        <f>(I46*21)/100</f>
      </c>
      <c r="P46" t="s">
        <v>23</v>
      </c>
    </row>
    <row r="47" spans="1:5" ht="25.5">
      <c r="A47" s="34" t="s">
        <v>53</v>
      </c>
      <c r="E47" s="35" t="s">
        <v>282</v>
      </c>
    </row>
    <row r="48" spans="1:5" ht="12.75">
      <c r="A48" s="36" t="s">
        <v>55</v>
      </c>
      <c r="E48" s="37" t="s">
        <v>585</v>
      </c>
    </row>
    <row r="49" spans="1:5" ht="25.5">
      <c r="A49" t="s">
        <v>57</v>
      </c>
      <c r="E49" s="35" t="s">
        <v>283</v>
      </c>
    </row>
    <row r="50" spans="1:16" ht="12.75">
      <c r="A50" s="25" t="s">
        <v>47</v>
      </c>
      <c r="B50" s="29" t="s">
        <v>44</v>
      </c>
      <c r="C50" s="29" t="s">
        <v>285</v>
      </c>
      <c r="D50" s="25" t="s">
        <v>49</v>
      </c>
      <c r="E50" s="30" t="s">
        <v>286</v>
      </c>
      <c r="F50" s="31" t="s">
        <v>221</v>
      </c>
      <c r="G50" s="32">
        <v>25.655</v>
      </c>
      <c r="H50" s="33">
        <v>0</v>
      </c>
      <c r="I50" s="33">
        <f>ROUND(ROUND(H50,2)*ROUND(G50,3),2)</f>
      </c>
      <c r="J50" s="31" t="s">
        <v>52</v>
      </c>
      <c r="O50">
        <f>(I50*21)/100</f>
      </c>
      <c r="P50" t="s">
        <v>23</v>
      </c>
    </row>
    <row r="51" spans="1:5" ht="25.5">
      <c r="A51" s="34" t="s">
        <v>53</v>
      </c>
      <c r="E51" s="35" t="s">
        <v>287</v>
      </c>
    </row>
    <row r="52" spans="1:5" ht="12.75">
      <c r="A52" s="36" t="s">
        <v>55</v>
      </c>
      <c r="E52" s="37" t="s">
        <v>585</v>
      </c>
    </row>
    <row r="53" spans="1:5" ht="38.25">
      <c r="A53" t="s">
        <v>57</v>
      </c>
      <c r="E53" s="35" t="s">
        <v>288</v>
      </c>
    </row>
    <row r="54" spans="1:16" ht="12.75">
      <c r="A54" s="25" t="s">
        <v>47</v>
      </c>
      <c r="B54" s="29" t="s">
        <v>132</v>
      </c>
      <c r="C54" s="29" t="s">
        <v>290</v>
      </c>
      <c r="D54" s="25" t="s">
        <v>49</v>
      </c>
      <c r="E54" s="30" t="s">
        <v>291</v>
      </c>
      <c r="F54" s="31" t="s">
        <v>221</v>
      </c>
      <c r="G54" s="32">
        <v>8</v>
      </c>
      <c r="H54" s="33">
        <v>0</v>
      </c>
      <c r="I54" s="33">
        <f>ROUND(ROUND(H54,2)*ROUND(G54,3),2)</f>
      </c>
      <c r="J54" s="31" t="s">
        <v>52</v>
      </c>
      <c r="O54">
        <f>(I54*21)/100</f>
      </c>
      <c r="P54" t="s">
        <v>23</v>
      </c>
    </row>
    <row r="55" spans="1:5" ht="25.5">
      <c r="A55" s="34" t="s">
        <v>53</v>
      </c>
      <c r="E55" s="35" t="s">
        <v>292</v>
      </c>
    </row>
    <row r="56" spans="1:5" ht="12.75">
      <c r="A56" s="36" t="s">
        <v>55</v>
      </c>
      <c r="E56" s="37" t="s">
        <v>589</v>
      </c>
    </row>
    <row r="57" spans="1:5" ht="38.25">
      <c r="A57" t="s">
        <v>57</v>
      </c>
      <c r="E57" s="35" t="s">
        <v>294</v>
      </c>
    </row>
    <row r="58" spans="1:18" ht="12.75" customHeight="1">
      <c r="A58" s="6" t="s">
        <v>45</v>
      </c>
      <c r="B58" s="6"/>
      <c r="C58" s="40" t="s">
        <v>33</v>
      </c>
      <c r="D58" s="6"/>
      <c r="E58" s="27" t="s">
        <v>308</v>
      </c>
      <c r="F58" s="6"/>
      <c r="G58" s="6"/>
      <c r="H58" s="6"/>
      <c r="I58" s="41">
        <f>0+Q58</f>
      </c>
      <c r="J58" s="6"/>
      <c r="O58">
        <f>0+R58</f>
      </c>
      <c r="Q58">
        <f>0+I59</f>
      </c>
      <c r="R58">
        <f>0+O59</f>
      </c>
    </row>
    <row r="59" spans="1:16" ht="12.75">
      <c r="A59" s="25" t="s">
        <v>47</v>
      </c>
      <c r="B59" s="29" t="s">
        <v>136</v>
      </c>
      <c r="C59" s="29" t="s">
        <v>590</v>
      </c>
      <c r="D59" s="25" t="s">
        <v>49</v>
      </c>
      <c r="E59" s="30" t="s">
        <v>591</v>
      </c>
      <c r="F59" s="31" t="s">
        <v>183</v>
      </c>
      <c r="G59" s="32">
        <v>2.797</v>
      </c>
      <c r="H59" s="33">
        <v>0</v>
      </c>
      <c r="I59" s="33">
        <f>ROUND(ROUND(H59,2)*ROUND(G59,3),2)</f>
      </c>
      <c r="J59" s="31" t="s">
        <v>52</v>
      </c>
      <c r="O59">
        <f>(I59*21)/100</f>
      </c>
      <c r="P59" t="s">
        <v>23</v>
      </c>
    </row>
    <row r="60" spans="1:5" ht="25.5">
      <c r="A60" s="34" t="s">
        <v>53</v>
      </c>
      <c r="E60" s="35" t="s">
        <v>592</v>
      </c>
    </row>
    <row r="61" spans="1:5" ht="12.75">
      <c r="A61" s="36" t="s">
        <v>55</v>
      </c>
      <c r="E61" s="37" t="s">
        <v>593</v>
      </c>
    </row>
    <row r="62" spans="1:5" ht="369.75">
      <c r="A62" t="s">
        <v>57</v>
      </c>
      <c r="E62" s="35" t="s">
        <v>314</v>
      </c>
    </row>
    <row r="63" spans="1:18" ht="12.75" customHeight="1">
      <c r="A63" s="6" t="s">
        <v>45</v>
      </c>
      <c r="B63" s="6"/>
      <c r="C63" s="40" t="s">
        <v>35</v>
      </c>
      <c r="D63" s="6"/>
      <c r="E63" s="27" t="s">
        <v>328</v>
      </c>
      <c r="F63" s="6"/>
      <c r="G63" s="6"/>
      <c r="H63" s="6"/>
      <c r="I63" s="41">
        <f>0+Q63</f>
      </c>
      <c r="J63" s="6"/>
      <c r="O63">
        <f>0+R63</f>
      </c>
      <c r="Q63">
        <f>0+I64+I68+I72+I76</f>
      </c>
      <c r="R63">
        <f>0+O64+O68+O72+O76</f>
      </c>
    </row>
    <row r="64" spans="1:16" ht="12.75">
      <c r="A64" s="25" t="s">
        <v>47</v>
      </c>
      <c r="B64" s="29" t="s">
        <v>140</v>
      </c>
      <c r="C64" s="29" t="s">
        <v>335</v>
      </c>
      <c r="D64" s="25" t="s">
        <v>49</v>
      </c>
      <c r="E64" s="30" t="s">
        <v>336</v>
      </c>
      <c r="F64" s="31" t="s">
        <v>221</v>
      </c>
      <c r="G64" s="32">
        <v>79.765</v>
      </c>
      <c r="H64" s="33">
        <v>0</v>
      </c>
      <c r="I64" s="33">
        <f>ROUND(ROUND(H64,2)*ROUND(G64,3),2)</f>
      </c>
      <c r="J64" s="31" t="s">
        <v>52</v>
      </c>
      <c r="O64">
        <f>(I64*21)/100</f>
      </c>
      <c r="P64" t="s">
        <v>23</v>
      </c>
    </row>
    <row r="65" spans="1:5" ht="25.5">
      <c r="A65" s="34" t="s">
        <v>53</v>
      </c>
      <c r="E65" s="35" t="s">
        <v>266</v>
      </c>
    </row>
    <row r="66" spans="1:5" ht="12.75">
      <c r="A66" s="36" t="s">
        <v>55</v>
      </c>
      <c r="E66" s="37" t="s">
        <v>584</v>
      </c>
    </row>
    <row r="67" spans="1:5" ht="51">
      <c r="A67" t="s">
        <v>57</v>
      </c>
      <c r="E67" s="35" t="s">
        <v>338</v>
      </c>
    </row>
    <row r="68" spans="1:16" ht="12.75">
      <c r="A68" s="25" t="s">
        <v>47</v>
      </c>
      <c r="B68" s="29" t="s">
        <v>145</v>
      </c>
      <c r="C68" s="29" t="s">
        <v>433</v>
      </c>
      <c r="D68" s="25" t="s">
        <v>49</v>
      </c>
      <c r="E68" s="30" t="s">
        <v>434</v>
      </c>
      <c r="F68" s="31" t="s">
        <v>221</v>
      </c>
      <c r="G68" s="32">
        <v>72.514</v>
      </c>
      <c r="H68" s="33">
        <v>0</v>
      </c>
      <c r="I68" s="33">
        <f>ROUND(ROUND(H68,2)*ROUND(G68,3),2)</f>
      </c>
      <c r="J68" s="31" t="s">
        <v>52</v>
      </c>
      <c r="O68">
        <f>(I68*21)/100</f>
      </c>
      <c r="P68" t="s">
        <v>23</v>
      </c>
    </row>
    <row r="69" spans="1:5" ht="51">
      <c r="A69" s="34" t="s">
        <v>53</v>
      </c>
      <c r="E69" s="35" t="s">
        <v>594</v>
      </c>
    </row>
    <row r="70" spans="1:5" ht="12.75">
      <c r="A70" s="36" t="s">
        <v>55</v>
      </c>
      <c r="E70" s="37" t="s">
        <v>595</v>
      </c>
    </row>
    <row r="71" spans="1:5" ht="153">
      <c r="A71" t="s">
        <v>57</v>
      </c>
      <c r="E71" s="35" t="s">
        <v>431</v>
      </c>
    </row>
    <row r="72" spans="1:16" ht="12.75">
      <c r="A72" s="25" t="s">
        <v>47</v>
      </c>
      <c r="B72" s="29" t="s">
        <v>149</v>
      </c>
      <c r="C72" s="29" t="s">
        <v>443</v>
      </c>
      <c r="D72" s="25" t="s">
        <v>49</v>
      </c>
      <c r="E72" s="30" t="s">
        <v>444</v>
      </c>
      <c r="F72" s="31" t="s">
        <v>221</v>
      </c>
      <c r="G72" s="32">
        <v>3.9</v>
      </c>
      <c r="H72" s="33">
        <v>0</v>
      </c>
      <c r="I72" s="33">
        <f>ROUND(ROUND(H72,2)*ROUND(G72,3),2)</f>
      </c>
      <c r="J72" s="31" t="s">
        <v>52</v>
      </c>
      <c r="O72">
        <f>(I72*21)/100</f>
      </c>
      <c r="P72" t="s">
        <v>23</v>
      </c>
    </row>
    <row r="73" spans="1:5" ht="51">
      <c r="A73" s="34" t="s">
        <v>53</v>
      </c>
      <c r="E73" s="35" t="s">
        <v>596</v>
      </c>
    </row>
    <row r="74" spans="1:5" ht="12.75">
      <c r="A74" s="36" t="s">
        <v>55</v>
      </c>
      <c r="E74" s="37" t="s">
        <v>446</v>
      </c>
    </row>
    <row r="75" spans="1:5" ht="153">
      <c r="A75" t="s">
        <v>57</v>
      </c>
      <c r="E75" s="35" t="s">
        <v>431</v>
      </c>
    </row>
    <row r="76" spans="1:16" ht="25.5">
      <c r="A76" s="25" t="s">
        <v>47</v>
      </c>
      <c r="B76" s="29" t="s">
        <v>154</v>
      </c>
      <c r="C76" s="29" t="s">
        <v>597</v>
      </c>
      <c r="D76" s="25" t="s">
        <v>49</v>
      </c>
      <c r="E76" s="30" t="s">
        <v>598</v>
      </c>
      <c r="F76" s="31" t="s">
        <v>221</v>
      </c>
      <c r="G76" s="32">
        <v>3.705</v>
      </c>
      <c r="H76" s="33">
        <v>0</v>
      </c>
      <c r="I76" s="33">
        <f>ROUND(ROUND(H76,2)*ROUND(G76,3),2)</f>
      </c>
      <c r="J76" s="31" t="s">
        <v>52</v>
      </c>
      <c r="O76">
        <f>(I76*21)/100</f>
      </c>
      <c r="P76" t="s">
        <v>23</v>
      </c>
    </row>
    <row r="77" spans="1:5" ht="51">
      <c r="A77" s="34" t="s">
        <v>53</v>
      </c>
      <c r="E77" s="35" t="s">
        <v>599</v>
      </c>
    </row>
    <row r="78" spans="1:5" ht="12.75">
      <c r="A78" s="36" t="s">
        <v>55</v>
      </c>
      <c r="E78" s="37" t="s">
        <v>600</v>
      </c>
    </row>
    <row r="79" spans="1:5" ht="153">
      <c r="A79" t="s">
        <v>57</v>
      </c>
      <c r="E79" s="35" t="s">
        <v>431</v>
      </c>
    </row>
    <row r="80" spans="1:18" ht="12.75" customHeight="1">
      <c r="A80" s="6" t="s">
        <v>45</v>
      </c>
      <c r="B80" s="6"/>
      <c r="C80" s="40" t="s">
        <v>40</v>
      </c>
      <c r="D80" s="6"/>
      <c r="E80" s="27" t="s">
        <v>46</v>
      </c>
      <c r="F80" s="6"/>
      <c r="G80" s="6"/>
      <c r="H80" s="6"/>
      <c r="I80" s="41">
        <f>0+Q80</f>
      </c>
      <c r="J80" s="6"/>
      <c r="O80">
        <f>0+R80</f>
      </c>
      <c r="Q80">
        <f>0+I81+I85</f>
      </c>
      <c r="R80">
        <f>0+O81+O85</f>
      </c>
    </row>
    <row r="81" spans="1:16" ht="12.75">
      <c r="A81" s="25" t="s">
        <v>47</v>
      </c>
      <c r="B81" s="29" t="s">
        <v>159</v>
      </c>
      <c r="C81" s="29" t="s">
        <v>538</v>
      </c>
      <c r="D81" s="25" t="s">
        <v>49</v>
      </c>
      <c r="E81" s="30" t="s">
        <v>539</v>
      </c>
      <c r="F81" s="31" t="s">
        <v>193</v>
      </c>
      <c r="G81" s="32">
        <v>34.123</v>
      </c>
      <c r="H81" s="33">
        <v>0</v>
      </c>
      <c r="I81" s="33">
        <f>ROUND(ROUND(H81,2)*ROUND(G81,3),2)</f>
      </c>
      <c r="J81" s="31" t="s">
        <v>52</v>
      </c>
      <c r="O81">
        <f>(I81*21)/100</f>
      </c>
      <c r="P81" t="s">
        <v>23</v>
      </c>
    </row>
    <row r="82" spans="1:5" ht="51">
      <c r="A82" s="34" t="s">
        <v>53</v>
      </c>
      <c r="E82" s="35" t="s">
        <v>601</v>
      </c>
    </row>
    <row r="83" spans="1:5" ht="12.75">
      <c r="A83" s="36" t="s">
        <v>55</v>
      </c>
      <c r="E83" s="37" t="s">
        <v>602</v>
      </c>
    </row>
    <row r="84" spans="1:5" ht="51">
      <c r="A84" t="s">
        <v>57</v>
      </c>
      <c r="E84" s="35" t="s">
        <v>542</v>
      </c>
    </row>
    <row r="85" spans="1:16" ht="12.75">
      <c r="A85" s="25" t="s">
        <v>47</v>
      </c>
      <c r="B85" s="29" t="s">
        <v>239</v>
      </c>
      <c r="C85" s="29" t="s">
        <v>563</v>
      </c>
      <c r="D85" s="25" t="s">
        <v>49</v>
      </c>
      <c r="E85" s="30" t="s">
        <v>564</v>
      </c>
      <c r="F85" s="31" t="s">
        <v>183</v>
      </c>
      <c r="G85" s="32">
        <v>2.544</v>
      </c>
      <c r="H85" s="33">
        <v>0</v>
      </c>
      <c r="I85" s="33">
        <f>ROUND(ROUND(H85,2)*ROUND(G85,3),2)</f>
      </c>
      <c r="J85" s="31" t="s">
        <v>52</v>
      </c>
      <c r="O85">
        <f>(I85*21)/100</f>
      </c>
      <c r="P85" t="s">
        <v>23</v>
      </c>
    </row>
    <row r="86" spans="1:5" ht="51">
      <c r="A86" s="34" t="s">
        <v>53</v>
      </c>
      <c r="E86" s="35" t="s">
        <v>603</v>
      </c>
    </row>
    <row r="87" spans="1:5" ht="12.75">
      <c r="A87" s="36" t="s">
        <v>55</v>
      </c>
      <c r="E87" s="37" t="s">
        <v>604</v>
      </c>
    </row>
    <row r="88" spans="1:5" ht="102">
      <c r="A88" t="s">
        <v>57</v>
      </c>
      <c r="E88" s="35" t="s">
        <v>567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0+O8+O29+O86+O131+O168+O213+O222+O227+O264+O285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605</v>
      </c>
      <c r="I3" s="38">
        <f>0+I8+I29+I86+I131+I168+I213+I222+I227+I264+I285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605</v>
      </c>
      <c r="D4" s="6"/>
      <c r="E4" s="18" t="s">
        <v>606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0+I9+I13+I17+I21+I25</f>
      </c>
      <c r="R8">
        <f>0+O9+O13+O17+O21+O25</f>
      </c>
    </row>
    <row r="9" spans="1:16" ht="12.75">
      <c r="A9" s="25" t="s">
        <v>47</v>
      </c>
      <c r="B9" s="29" t="s">
        <v>29</v>
      </c>
      <c r="C9" s="29" t="s">
        <v>163</v>
      </c>
      <c r="D9" s="25" t="s">
        <v>111</v>
      </c>
      <c r="E9" s="30" t="s">
        <v>164</v>
      </c>
      <c r="F9" s="31" t="s">
        <v>165</v>
      </c>
      <c r="G9" s="32">
        <v>50.08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38.25">
      <c r="A10" s="34" t="s">
        <v>53</v>
      </c>
      <c r="E10" s="35" t="s">
        <v>607</v>
      </c>
    </row>
    <row r="11" spans="1:5" ht="12.75">
      <c r="A11" s="36" t="s">
        <v>55</v>
      </c>
      <c r="E11" s="37" t="s">
        <v>608</v>
      </c>
    </row>
    <row r="12" spans="1:5" ht="25.5">
      <c r="A12" t="s">
        <v>57</v>
      </c>
      <c r="E12" s="35" t="s">
        <v>168</v>
      </c>
    </row>
    <row r="13" spans="1:16" ht="12.75">
      <c r="A13" s="25" t="s">
        <v>47</v>
      </c>
      <c r="B13" s="29" t="s">
        <v>23</v>
      </c>
      <c r="C13" s="29" t="s">
        <v>163</v>
      </c>
      <c r="D13" s="25" t="s">
        <v>115</v>
      </c>
      <c r="E13" s="30" t="s">
        <v>164</v>
      </c>
      <c r="F13" s="31" t="s">
        <v>165</v>
      </c>
      <c r="G13" s="32">
        <v>210.62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38.25">
      <c r="A14" s="34" t="s">
        <v>53</v>
      </c>
      <c r="E14" s="35" t="s">
        <v>609</v>
      </c>
    </row>
    <row r="15" spans="1:5" ht="12.75">
      <c r="A15" s="36" t="s">
        <v>55</v>
      </c>
      <c r="E15" s="37" t="s">
        <v>610</v>
      </c>
    </row>
    <row r="16" spans="1:5" ht="25.5">
      <c r="A16" t="s">
        <v>57</v>
      </c>
      <c r="E16" s="35" t="s">
        <v>168</v>
      </c>
    </row>
    <row r="17" spans="1:16" ht="12.75">
      <c r="A17" s="25" t="s">
        <v>47</v>
      </c>
      <c r="B17" s="29" t="s">
        <v>22</v>
      </c>
      <c r="C17" s="29" t="s">
        <v>163</v>
      </c>
      <c r="D17" s="25" t="s">
        <v>124</v>
      </c>
      <c r="E17" s="30" t="s">
        <v>164</v>
      </c>
      <c r="F17" s="31" t="s">
        <v>165</v>
      </c>
      <c r="G17" s="32">
        <v>1035.45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25.5">
      <c r="A18" s="34" t="s">
        <v>53</v>
      </c>
      <c r="E18" s="35" t="s">
        <v>611</v>
      </c>
    </row>
    <row r="19" spans="1:5" ht="12.75">
      <c r="A19" s="36" t="s">
        <v>55</v>
      </c>
      <c r="E19" s="37" t="s">
        <v>612</v>
      </c>
    </row>
    <row r="20" spans="1:5" ht="25.5">
      <c r="A20" t="s">
        <v>57</v>
      </c>
      <c r="E20" s="35" t="s">
        <v>168</v>
      </c>
    </row>
    <row r="21" spans="1:16" ht="12.75">
      <c r="A21" s="25" t="s">
        <v>47</v>
      </c>
      <c r="B21" s="29" t="s">
        <v>33</v>
      </c>
      <c r="C21" s="29" t="s">
        <v>613</v>
      </c>
      <c r="D21" s="25" t="s">
        <v>49</v>
      </c>
      <c r="E21" s="30" t="s">
        <v>614</v>
      </c>
      <c r="F21" s="31" t="s">
        <v>51</v>
      </c>
      <c r="G21" s="32">
        <v>1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75">
      <c r="A22" s="34" t="s">
        <v>53</v>
      </c>
      <c r="E22" s="35" t="s">
        <v>615</v>
      </c>
    </row>
    <row r="23" spans="1:5" ht="12.75">
      <c r="A23" s="36" t="s">
        <v>55</v>
      </c>
      <c r="E23" s="37" t="s">
        <v>104</v>
      </c>
    </row>
    <row r="24" spans="1:5" ht="12.75">
      <c r="A24" t="s">
        <v>57</v>
      </c>
      <c r="E24" s="35" t="s">
        <v>109</v>
      </c>
    </row>
    <row r="25" spans="1:16" ht="12.75">
      <c r="A25" s="25" t="s">
        <v>47</v>
      </c>
      <c r="B25" s="29" t="s">
        <v>35</v>
      </c>
      <c r="C25" s="29" t="s">
        <v>616</v>
      </c>
      <c r="D25" s="25" t="s">
        <v>49</v>
      </c>
      <c r="E25" s="30" t="s">
        <v>617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J25" s="31" t="s">
        <v>52</v>
      </c>
      <c r="O25">
        <f>(I25*21)/100</f>
      </c>
      <c r="P25" t="s">
        <v>23</v>
      </c>
    </row>
    <row r="26" spans="1:5" ht="12.75">
      <c r="A26" s="34" t="s">
        <v>53</v>
      </c>
      <c r="E26" s="35" t="s">
        <v>618</v>
      </c>
    </row>
    <row r="27" spans="1:5" ht="12.75">
      <c r="A27" s="36" t="s">
        <v>55</v>
      </c>
      <c r="E27" s="37" t="s">
        <v>104</v>
      </c>
    </row>
    <row r="28" spans="1:5" ht="51">
      <c r="A28" t="s">
        <v>57</v>
      </c>
      <c r="E28" s="35" t="s">
        <v>619</v>
      </c>
    </row>
    <row r="29" spans="1:18" ht="12.75" customHeight="1">
      <c r="A29" s="6" t="s">
        <v>45</v>
      </c>
      <c r="B29" s="6"/>
      <c r="C29" s="40" t="s">
        <v>29</v>
      </c>
      <c r="D29" s="6"/>
      <c r="E29" s="27" t="s">
        <v>175</v>
      </c>
      <c r="F29" s="6"/>
      <c r="G29" s="6"/>
      <c r="H29" s="6"/>
      <c r="I29" s="41">
        <f>0+Q29</f>
      </c>
      <c r="J29" s="6"/>
      <c r="O29">
        <f>0+R29</f>
      </c>
      <c r="Q29">
        <f>0+I30+I34+I38+I42+I46+I50+I54+I58+I62+I66+I70+I74+I78+I82</f>
      </c>
      <c r="R29">
        <f>0+O30+O34+O38+O42+O46+O50+O54+O58+O62+O66+O70+O74+O78+O82</f>
      </c>
    </row>
    <row r="30" spans="1:16" ht="12.75">
      <c r="A30" s="25" t="s">
        <v>47</v>
      </c>
      <c r="B30" s="29" t="s">
        <v>37</v>
      </c>
      <c r="C30" s="29" t="s">
        <v>620</v>
      </c>
      <c r="D30" s="25" t="s">
        <v>49</v>
      </c>
      <c r="E30" s="30" t="s">
        <v>621</v>
      </c>
      <c r="F30" s="31" t="s">
        <v>221</v>
      </c>
      <c r="G30" s="32">
        <v>122.6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25.5">
      <c r="A31" s="34" t="s">
        <v>53</v>
      </c>
      <c r="E31" s="35" t="s">
        <v>622</v>
      </c>
    </row>
    <row r="32" spans="1:5" ht="12.75">
      <c r="A32" s="36" t="s">
        <v>55</v>
      </c>
      <c r="E32" s="37" t="s">
        <v>623</v>
      </c>
    </row>
    <row r="33" spans="1:5" ht="38.25">
      <c r="A33" t="s">
        <v>57</v>
      </c>
      <c r="E33" s="35" t="s">
        <v>624</v>
      </c>
    </row>
    <row r="34" spans="1:16" ht="25.5">
      <c r="A34" s="25" t="s">
        <v>47</v>
      </c>
      <c r="B34" s="29" t="s">
        <v>83</v>
      </c>
      <c r="C34" s="29" t="s">
        <v>625</v>
      </c>
      <c r="D34" s="25" t="s">
        <v>49</v>
      </c>
      <c r="E34" s="30" t="s">
        <v>626</v>
      </c>
      <c r="F34" s="31" t="s">
        <v>183</v>
      </c>
      <c r="G34" s="32">
        <v>25.614</v>
      </c>
      <c r="H34" s="33">
        <v>0</v>
      </c>
      <c r="I34" s="33">
        <f>ROUND(ROUND(H34,2)*ROUND(G34,3),2)</f>
      </c>
      <c r="J34" s="31" t="s">
        <v>52</v>
      </c>
      <c r="O34">
        <f>(I34*21)/100</f>
      </c>
      <c r="P34" t="s">
        <v>23</v>
      </c>
    </row>
    <row r="35" spans="1:5" ht="51">
      <c r="A35" s="34" t="s">
        <v>53</v>
      </c>
      <c r="E35" s="35" t="s">
        <v>627</v>
      </c>
    </row>
    <row r="36" spans="1:5" ht="12.75">
      <c r="A36" s="36" t="s">
        <v>55</v>
      </c>
      <c r="E36" s="37" t="s">
        <v>628</v>
      </c>
    </row>
    <row r="37" spans="1:5" ht="63.75">
      <c r="A37" t="s">
        <v>57</v>
      </c>
      <c r="E37" s="35" t="s">
        <v>629</v>
      </c>
    </row>
    <row r="38" spans="1:16" ht="25.5">
      <c r="A38" s="25" t="s">
        <v>47</v>
      </c>
      <c r="B38" s="29" t="s">
        <v>89</v>
      </c>
      <c r="C38" s="29" t="s">
        <v>630</v>
      </c>
      <c r="D38" s="25" t="s">
        <v>49</v>
      </c>
      <c r="E38" s="30" t="s">
        <v>631</v>
      </c>
      <c r="F38" s="31" t="s">
        <v>183</v>
      </c>
      <c r="G38" s="32">
        <v>15.015</v>
      </c>
      <c r="H38" s="33">
        <v>0</v>
      </c>
      <c r="I38" s="33">
        <f>ROUND(ROUND(H38,2)*ROUND(G38,3),2)</f>
      </c>
      <c r="J38" s="31" t="s">
        <v>52</v>
      </c>
      <c r="O38">
        <f>(I38*21)/100</f>
      </c>
      <c r="P38" t="s">
        <v>23</v>
      </c>
    </row>
    <row r="39" spans="1:5" ht="38.25">
      <c r="A39" s="34" t="s">
        <v>53</v>
      </c>
      <c r="E39" s="35" t="s">
        <v>632</v>
      </c>
    </row>
    <row r="40" spans="1:5" ht="12.75">
      <c r="A40" s="36" t="s">
        <v>55</v>
      </c>
      <c r="E40" s="37" t="s">
        <v>633</v>
      </c>
    </row>
    <row r="41" spans="1:5" ht="63.75">
      <c r="A41" t="s">
        <v>57</v>
      </c>
      <c r="E41" s="35" t="s">
        <v>186</v>
      </c>
    </row>
    <row r="42" spans="1:16" ht="12.75">
      <c r="A42" s="25" t="s">
        <v>47</v>
      </c>
      <c r="B42" s="29" t="s">
        <v>40</v>
      </c>
      <c r="C42" s="29" t="s">
        <v>634</v>
      </c>
      <c r="D42" s="25" t="s">
        <v>49</v>
      </c>
      <c r="E42" s="30" t="s">
        <v>635</v>
      </c>
      <c r="F42" s="31" t="s">
        <v>636</v>
      </c>
      <c r="G42" s="32">
        <v>1008</v>
      </c>
      <c r="H42" s="33">
        <v>0</v>
      </c>
      <c r="I42" s="33">
        <f>ROUND(ROUND(H42,2)*ROUND(G42,3),2)</f>
      </c>
      <c r="J42" s="31" t="s">
        <v>52</v>
      </c>
      <c r="O42">
        <f>(I42*21)/100</f>
      </c>
      <c r="P42" t="s">
        <v>23</v>
      </c>
    </row>
    <row r="43" spans="1:5" ht="25.5">
      <c r="A43" s="34" t="s">
        <v>53</v>
      </c>
      <c r="E43" s="35" t="s">
        <v>637</v>
      </c>
    </row>
    <row r="44" spans="1:5" ht="12.75">
      <c r="A44" s="36" t="s">
        <v>55</v>
      </c>
      <c r="E44" s="37" t="s">
        <v>638</v>
      </c>
    </row>
    <row r="45" spans="1:5" ht="38.25">
      <c r="A45" t="s">
        <v>57</v>
      </c>
      <c r="E45" s="35" t="s">
        <v>639</v>
      </c>
    </row>
    <row r="46" spans="1:16" ht="12.75">
      <c r="A46" s="25" t="s">
        <v>47</v>
      </c>
      <c r="B46" s="29" t="s">
        <v>42</v>
      </c>
      <c r="C46" s="29" t="s">
        <v>640</v>
      </c>
      <c r="D46" s="25" t="s">
        <v>49</v>
      </c>
      <c r="E46" s="30" t="s">
        <v>641</v>
      </c>
      <c r="F46" s="31" t="s">
        <v>193</v>
      </c>
      <c r="G46" s="32">
        <v>44</v>
      </c>
      <c r="H46" s="33">
        <v>0</v>
      </c>
      <c r="I46" s="33">
        <f>ROUND(ROUND(H46,2)*ROUND(G46,3),2)</f>
      </c>
      <c r="J46" s="31" t="s">
        <v>52</v>
      </c>
      <c r="O46">
        <f>(I46*21)/100</f>
      </c>
      <c r="P46" t="s">
        <v>23</v>
      </c>
    </row>
    <row r="47" spans="1:5" ht="25.5">
      <c r="A47" s="34" t="s">
        <v>53</v>
      </c>
      <c r="E47" s="35" t="s">
        <v>642</v>
      </c>
    </row>
    <row r="48" spans="1:5" ht="12.75">
      <c r="A48" s="36" t="s">
        <v>55</v>
      </c>
      <c r="E48" s="37" t="s">
        <v>643</v>
      </c>
    </row>
    <row r="49" spans="1:5" ht="38.25">
      <c r="A49" t="s">
        <v>57</v>
      </c>
      <c r="E49" s="35" t="s">
        <v>644</v>
      </c>
    </row>
    <row r="50" spans="1:16" ht="12.75">
      <c r="A50" s="25" t="s">
        <v>47</v>
      </c>
      <c r="B50" s="29" t="s">
        <v>44</v>
      </c>
      <c r="C50" s="29" t="s">
        <v>645</v>
      </c>
      <c r="D50" s="25" t="s">
        <v>49</v>
      </c>
      <c r="E50" s="30" t="s">
        <v>646</v>
      </c>
      <c r="F50" s="31" t="s">
        <v>183</v>
      </c>
      <c r="G50" s="32">
        <v>14.655</v>
      </c>
      <c r="H50" s="33">
        <v>0</v>
      </c>
      <c r="I50" s="33">
        <f>ROUND(ROUND(H50,2)*ROUND(G50,3),2)</f>
      </c>
      <c r="J50" s="31" t="s">
        <v>52</v>
      </c>
      <c r="O50">
        <f>(I50*21)/100</f>
      </c>
      <c r="P50" t="s">
        <v>23</v>
      </c>
    </row>
    <row r="51" spans="1:5" ht="51">
      <c r="A51" s="34" t="s">
        <v>53</v>
      </c>
      <c r="E51" s="35" t="s">
        <v>647</v>
      </c>
    </row>
    <row r="52" spans="1:5" ht="12.75">
      <c r="A52" s="36" t="s">
        <v>55</v>
      </c>
      <c r="E52" s="37" t="s">
        <v>648</v>
      </c>
    </row>
    <row r="53" spans="1:5" ht="369.75">
      <c r="A53" t="s">
        <v>57</v>
      </c>
      <c r="E53" s="35" t="s">
        <v>649</v>
      </c>
    </row>
    <row r="54" spans="1:16" ht="12.75">
      <c r="A54" s="25" t="s">
        <v>47</v>
      </c>
      <c r="B54" s="29" t="s">
        <v>132</v>
      </c>
      <c r="C54" s="29" t="s">
        <v>229</v>
      </c>
      <c r="D54" s="25" t="s">
        <v>49</v>
      </c>
      <c r="E54" s="30" t="s">
        <v>230</v>
      </c>
      <c r="F54" s="31" t="s">
        <v>183</v>
      </c>
      <c r="G54" s="32">
        <v>321.6</v>
      </c>
      <c r="H54" s="33">
        <v>0</v>
      </c>
      <c r="I54" s="33">
        <f>ROUND(ROUND(H54,2)*ROUND(G54,3),2)</f>
      </c>
      <c r="J54" s="31" t="s">
        <v>52</v>
      </c>
      <c r="O54">
        <f>(I54*21)/100</f>
      </c>
      <c r="P54" t="s">
        <v>23</v>
      </c>
    </row>
    <row r="55" spans="1:5" ht="25.5">
      <c r="A55" s="34" t="s">
        <v>53</v>
      </c>
      <c r="E55" s="35" t="s">
        <v>650</v>
      </c>
    </row>
    <row r="56" spans="1:5" ht="12.75">
      <c r="A56" s="36" t="s">
        <v>55</v>
      </c>
      <c r="E56" s="37" t="s">
        <v>651</v>
      </c>
    </row>
    <row r="57" spans="1:5" ht="318.75">
      <c r="A57" t="s">
        <v>57</v>
      </c>
      <c r="E57" s="35" t="s">
        <v>233</v>
      </c>
    </row>
    <row r="58" spans="1:16" ht="12.75">
      <c r="A58" s="25" t="s">
        <v>47</v>
      </c>
      <c r="B58" s="29" t="s">
        <v>136</v>
      </c>
      <c r="C58" s="29" t="s">
        <v>652</v>
      </c>
      <c r="D58" s="25" t="s">
        <v>49</v>
      </c>
      <c r="E58" s="30" t="s">
        <v>653</v>
      </c>
      <c r="F58" s="31" t="s">
        <v>183</v>
      </c>
      <c r="G58" s="32">
        <v>167.2</v>
      </c>
      <c r="H58" s="33">
        <v>0</v>
      </c>
      <c r="I58" s="33">
        <f>ROUND(ROUND(H58,2)*ROUND(G58,3),2)</f>
      </c>
      <c r="J58" s="31" t="s">
        <v>52</v>
      </c>
      <c r="O58">
        <f>(I58*21)/100</f>
      </c>
      <c r="P58" t="s">
        <v>23</v>
      </c>
    </row>
    <row r="59" spans="1:5" ht="38.25">
      <c r="A59" s="34" t="s">
        <v>53</v>
      </c>
      <c r="E59" s="35" t="s">
        <v>654</v>
      </c>
    </row>
    <row r="60" spans="1:5" ht="12.75">
      <c r="A60" s="36" t="s">
        <v>55</v>
      </c>
      <c r="E60" s="37" t="s">
        <v>655</v>
      </c>
    </row>
    <row r="61" spans="1:5" ht="344.25">
      <c r="A61" t="s">
        <v>57</v>
      </c>
      <c r="E61" s="35" t="s">
        <v>656</v>
      </c>
    </row>
    <row r="62" spans="1:16" ht="12.75">
      <c r="A62" s="25" t="s">
        <v>47</v>
      </c>
      <c r="B62" s="29" t="s">
        <v>140</v>
      </c>
      <c r="C62" s="29" t="s">
        <v>234</v>
      </c>
      <c r="D62" s="25" t="s">
        <v>111</v>
      </c>
      <c r="E62" s="30" t="s">
        <v>235</v>
      </c>
      <c r="F62" s="31" t="s">
        <v>183</v>
      </c>
      <c r="G62" s="32">
        <v>4</v>
      </c>
      <c r="H62" s="33">
        <v>0</v>
      </c>
      <c r="I62" s="33">
        <f>ROUND(ROUND(H62,2)*ROUND(G62,3),2)</f>
      </c>
      <c r="J62" s="31" t="s">
        <v>52</v>
      </c>
      <c r="O62">
        <f>(I62*21)/100</f>
      </c>
      <c r="P62" t="s">
        <v>23</v>
      </c>
    </row>
    <row r="63" spans="1:5" ht="25.5">
      <c r="A63" s="34" t="s">
        <v>53</v>
      </c>
      <c r="E63" s="35" t="s">
        <v>657</v>
      </c>
    </row>
    <row r="64" spans="1:5" ht="12.75">
      <c r="A64" s="36" t="s">
        <v>55</v>
      </c>
      <c r="E64" s="37" t="s">
        <v>658</v>
      </c>
    </row>
    <row r="65" spans="1:5" ht="229.5">
      <c r="A65" t="s">
        <v>57</v>
      </c>
      <c r="E65" s="35" t="s">
        <v>238</v>
      </c>
    </row>
    <row r="66" spans="1:16" ht="12.75">
      <c r="A66" s="25" t="s">
        <v>47</v>
      </c>
      <c r="B66" s="29" t="s">
        <v>145</v>
      </c>
      <c r="C66" s="29" t="s">
        <v>234</v>
      </c>
      <c r="D66" s="25" t="s">
        <v>115</v>
      </c>
      <c r="E66" s="30" t="s">
        <v>235</v>
      </c>
      <c r="F66" s="31" t="s">
        <v>183</v>
      </c>
      <c r="G66" s="32">
        <v>171.877</v>
      </c>
      <c r="H66" s="33">
        <v>0</v>
      </c>
      <c r="I66" s="33">
        <f>ROUND(ROUND(H66,2)*ROUND(G66,3),2)</f>
      </c>
      <c r="J66" s="31" t="s">
        <v>52</v>
      </c>
      <c r="O66">
        <f>(I66*21)/100</f>
      </c>
      <c r="P66" t="s">
        <v>23</v>
      </c>
    </row>
    <row r="67" spans="1:5" ht="25.5">
      <c r="A67" s="34" t="s">
        <v>53</v>
      </c>
      <c r="E67" s="35" t="s">
        <v>659</v>
      </c>
    </row>
    <row r="68" spans="1:5" ht="12.75">
      <c r="A68" s="36" t="s">
        <v>55</v>
      </c>
      <c r="E68" s="37" t="s">
        <v>660</v>
      </c>
    </row>
    <row r="69" spans="1:5" ht="229.5">
      <c r="A69" t="s">
        <v>57</v>
      </c>
      <c r="E69" s="35" t="s">
        <v>238</v>
      </c>
    </row>
    <row r="70" spans="1:16" ht="12.75">
      <c r="A70" s="25" t="s">
        <v>47</v>
      </c>
      <c r="B70" s="29" t="s">
        <v>149</v>
      </c>
      <c r="C70" s="29" t="s">
        <v>234</v>
      </c>
      <c r="D70" s="25" t="s">
        <v>124</v>
      </c>
      <c r="E70" s="30" t="s">
        <v>235</v>
      </c>
      <c r="F70" s="31" t="s">
        <v>183</v>
      </c>
      <c r="G70" s="32">
        <v>110.7</v>
      </c>
      <c r="H70" s="33">
        <v>0</v>
      </c>
      <c r="I70" s="33">
        <f>ROUND(ROUND(H70,2)*ROUND(G70,3),2)</f>
      </c>
      <c r="J70" s="31" t="s">
        <v>52</v>
      </c>
      <c r="O70">
        <f>(I70*21)/100</f>
      </c>
      <c r="P70" t="s">
        <v>23</v>
      </c>
    </row>
    <row r="71" spans="1:5" ht="38.25">
      <c r="A71" s="34" t="s">
        <v>53</v>
      </c>
      <c r="E71" s="35" t="s">
        <v>661</v>
      </c>
    </row>
    <row r="72" spans="1:5" ht="12.75">
      <c r="A72" s="36" t="s">
        <v>55</v>
      </c>
      <c r="E72" s="37" t="s">
        <v>662</v>
      </c>
    </row>
    <row r="73" spans="1:5" ht="229.5">
      <c r="A73" t="s">
        <v>57</v>
      </c>
      <c r="E73" s="35" t="s">
        <v>238</v>
      </c>
    </row>
    <row r="74" spans="1:16" ht="12.75">
      <c r="A74" s="25" t="s">
        <v>47</v>
      </c>
      <c r="B74" s="29" t="s">
        <v>154</v>
      </c>
      <c r="C74" s="29" t="s">
        <v>663</v>
      </c>
      <c r="D74" s="25" t="s">
        <v>49</v>
      </c>
      <c r="E74" s="30" t="s">
        <v>664</v>
      </c>
      <c r="F74" s="31" t="s">
        <v>183</v>
      </c>
      <c r="G74" s="32">
        <v>26.7</v>
      </c>
      <c r="H74" s="33">
        <v>0</v>
      </c>
      <c r="I74" s="33">
        <f>ROUND(ROUND(H74,2)*ROUND(G74,3),2)</f>
      </c>
      <c r="J74" s="31" t="s">
        <v>52</v>
      </c>
      <c r="O74">
        <f>(I74*21)/100</f>
      </c>
      <c r="P74" t="s">
        <v>23</v>
      </c>
    </row>
    <row r="75" spans="1:5" ht="38.25">
      <c r="A75" s="34" t="s">
        <v>53</v>
      </c>
      <c r="E75" s="35" t="s">
        <v>665</v>
      </c>
    </row>
    <row r="76" spans="1:5" ht="12.75">
      <c r="A76" s="36" t="s">
        <v>55</v>
      </c>
      <c r="E76" s="37" t="s">
        <v>666</v>
      </c>
    </row>
    <row r="77" spans="1:5" ht="306">
      <c r="A77" t="s">
        <v>57</v>
      </c>
      <c r="E77" s="35" t="s">
        <v>667</v>
      </c>
    </row>
    <row r="78" spans="1:16" ht="12.75">
      <c r="A78" s="25" t="s">
        <v>47</v>
      </c>
      <c r="B78" s="29" t="s">
        <v>159</v>
      </c>
      <c r="C78" s="29" t="s">
        <v>668</v>
      </c>
      <c r="D78" s="25" t="s">
        <v>49</v>
      </c>
      <c r="E78" s="30" t="s">
        <v>669</v>
      </c>
      <c r="F78" s="31" t="s">
        <v>183</v>
      </c>
      <c r="G78" s="32">
        <v>14.655</v>
      </c>
      <c r="H78" s="33">
        <v>0</v>
      </c>
      <c r="I78" s="33">
        <f>ROUND(ROUND(H78,2)*ROUND(G78,3),2)</f>
      </c>
      <c r="J78" s="31" t="s">
        <v>52</v>
      </c>
      <c r="O78">
        <f>(I78*21)/100</f>
      </c>
      <c r="P78" t="s">
        <v>23</v>
      </c>
    </row>
    <row r="79" spans="1:5" ht="25.5">
      <c r="A79" s="34" t="s">
        <v>53</v>
      </c>
      <c r="E79" s="35" t="s">
        <v>670</v>
      </c>
    </row>
    <row r="80" spans="1:5" ht="12.75">
      <c r="A80" s="36" t="s">
        <v>55</v>
      </c>
      <c r="E80" s="37" t="s">
        <v>648</v>
      </c>
    </row>
    <row r="81" spans="1:5" ht="267.75">
      <c r="A81" t="s">
        <v>57</v>
      </c>
      <c r="E81" s="35" t="s">
        <v>671</v>
      </c>
    </row>
    <row r="82" spans="1:16" ht="12.75">
      <c r="A82" s="25" t="s">
        <v>47</v>
      </c>
      <c r="B82" s="29" t="s">
        <v>239</v>
      </c>
      <c r="C82" s="29" t="s">
        <v>252</v>
      </c>
      <c r="D82" s="25" t="s">
        <v>49</v>
      </c>
      <c r="E82" s="30" t="s">
        <v>253</v>
      </c>
      <c r="F82" s="31" t="s">
        <v>221</v>
      </c>
      <c r="G82" s="32">
        <v>60.816</v>
      </c>
      <c r="H82" s="33">
        <v>0</v>
      </c>
      <c r="I82" s="33">
        <f>ROUND(ROUND(H82,2)*ROUND(G82,3),2)</f>
      </c>
      <c r="J82" s="31" t="s">
        <v>52</v>
      </c>
      <c r="O82">
        <f>(I82*21)/100</f>
      </c>
      <c r="P82" t="s">
        <v>23</v>
      </c>
    </row>
    <row r="83" spans="1:5" ht="25.5">
      <c r="A83" s="34" t="s">
        <v>53</v>
      </c>
      <c r="E83" s="35" t="s">
        <v>672</v>
      </c>
    </row>
    <row r="84" spans="1:5" ht="12.75">
      <c r="A84" s="36" t="s">
        <v>55</v>
      </c>
      <c r="E84" s="37" t="s">
        <v>673</v>
      </c>
    </row>
    <row r="85" spans="1:5" ht="25.5">
      <c r="A85" t="s">
        <v>57</v>
      </c>
      <c r="E85" s="35" t="s">
        <v>256</v>
      </c>
    </row>
    <row r="86" spans="1:18" ht="12.75" customHeight="1">
      <c r="A86" s="6" t="s">
        <v>45</v>
      </c>
      <c r="B86" s="6"/>
      <c r="C86" s="40" t="s">
        <v>23</v>
      </c>
      <c r="D86" s="6"/>
      <c r="E86" s="27" t="s">
        <v>295</v>
      </c>
      <c r="F86" s="6"/>
      <c r="G86" s="6"/>
      <c r="H86" s="6"/>
      <c r="I86" s="41">
        <f>0+Q86</f>
      </c>
      <c r="J86" s="6"/>
      <c r="O86">
        <f>0+R86</f>
      </c>
      <c r="Q86">
        <f>0+I87+I91+I95+I99+I103+I107+I111+I115+I119+I123+I127</f>
      </c>
      <c r="R86">
        <f>0+O87+O91+O95+O99+O103+O107+O111+O115+O119+O123+O127</f>
      </c>
    </row>
    <row r="87" spans="1:16" ht="12.75">
      <c r="A87" s="25" t="s">
        <v>47</v>
      </c>
      <c r="B87" s="29" t="s">
        <v>245</v>
      </c>
      <c r="C87" s="29" t="s">
        <v>674</v>
      </c>
      <c r="D87" s="25" t="s">
        <v>49</v>
      </c>
      <c r="E87" s="30" t="s">
        <v>675</v>
      </c>
      <c r="F87" s="31" t="s">
        <v>183</v>
      </c>
      <c r="G87" s="32">
        <v>62.25</v>
      </c>
      <c r="H87" s="33">
        <v>0</v>
      </c>
      <c r="I87" s="33">
        <f>ROUND(ROUND(H87,2)*ROUND(G87,3),2)</f>
      </c>
      <c r="J87" s="31" t="s">
        <v>52</v>
      </c>
      <c r="O87">
        <f>(I87*21)/100</f>
      </c>
      <c r="P87" t="s">
        <v>23</v>
      </c>
    </row>
    <row r="88" spans="1:5" ht="25.5">
      <c r="A88" s="34" t="s">
        <v>53</v>
      </c>
      <c r="E88" s="35" t="s">
        <v>676</v>
      </c>
    </row>
    <row r="89" spans="1:5" ht="12.75">
      <c r="A89" s="36" t="s">
        <v>55</v>
      </c>
      <c r="E89" s="37" t="s">
        <v>677</v>
      </c>
    </row>
    <row r="90" spans="1:5" ht="51">
      <c r="A90" t="s">
        <v>57</v>
      </c>
      <c r="E90" s="35" t="s">
        <v>678</v>
      </c>
    </row>
    <row r="91" spans="1:16" ht="12.75">
      <c r="A91" s="25" t="s">
        <v>47</v>
      </c>
      <c r="B91" s="29" t="s">
        <v>251</v>
      </c>
      <c r="C91" s="29" t="s">
        <v>297</v>
      </c>
      <c r="D91" s="25" t="s">
        <v>49</v>
      </c>
      <c r="E91" s="30" t="s">
        <v>298</v>
      </c>
      <c r="F91" s="31" t="s">
        <v>221</v>
      </c>
      <c r="G91" s="32">
        <v>53.12</v>
      </c>
      <c r="H91" s="33">
        <v>0</v>
      </c>
      <c r="I91" s="33">
        <f>ROUND(ROUND(H91,2)*ROUND(G91,3),2)</f>
      </c>
      <c r="J91" s="31" t="s">
        <v>52</v>
      </c>
      <c r="O91">
        <f>(I91*21)/100</f>
      </c>
      <c r="P91" t="s">
        <v>23</v>
      </c>
    </row>
    <row r="92" spans="1:5" ht="25.5">
      <c r="A92" s="34" t="s">
        <v>53</v>
      </c>
      <c r="E92" s="35" t="s">
        <v>679</v>
      </c>
    </row>
    <row r="93" spans="1:5" ht="12.75">
      <c r="A93" s="36" t="s">
        <v>55</v>
      </c>
      <c r="E93" s="37" t="s">
        <v>680</v>
      </c>
    </row>
    <row r="94" spans="1:5" ht="51">
      <c r="A94" t="s">
        <v>57</v>
      </c>
      <c r="E94" s="35" t="s">
        <v>301</v>
      </c>
    </row>
    <row r="95" spans="1:16" ht="12.75">
      <c r="A95" s="25" t="s">
        <v>47</v>
      </c>
      <c r="B95" s="29" t="s">
        <v>257</v>
      </c>
      <c r="C95" s="29" t="s">
        <v>681</v>
      </c>
      <c r="D95" s="25" t="s">
        <v>49</v>
      </c>
      <c r="E95" s="30" t="s">
        <v>682</v>
      </c>
      <c r="F95" s="31" t="s">
        <v>165</v>
      </c>
      <c r="G95" s="32">
        <v>3.2</v>
      </c>
      <c r="H95" s="33">
        <v>0</v>
      </c>
      <c r="I95" s="33">
        <f>ROUND(ROUND(H95,2)*ROUND(G95,3),2)</f>
      </c>
      <c r="J95" s="31" t="s">
        <v>52</v>
      </c>
      <c r="O95">
        <f>(I95*21)/100</f>
      </c>
      <c r="P95" t="s">
        <v>23</v>
      </c>
    </row>
    <row r="96" spans="1:5" ht="38.25">
      <c r="A96" s="34" t="s">
        <v>53</v>
      </c>
      <c r="E96" s="35" t="s">
        <v>683</v>
      </c>
    </row>
    <row r="97" spans="1:5" ht="12.75">
      <c r="A97" s="36" t="s">
        <v>55</v>
      </c>
      <c r="E97" s="37" t="s">
        <v>684</v>
      </c>
    </row>
    <row r="98" spans="1:5" ht="38.25">
      <c r="A98" t="s">
        <v>57</v>
      </c>
      <c r="E98" s="35" t="s">
        <v>685</v>
      </c>
    </row>
    <row r="99" spans="1:16" ht="12.75">
      <c r="A99" s="25" t="s">
        <v>47</v>
      </c>
      <c r="B99" s="29" t="s">
        <v>260</v>
      </c>
      <c r="C99" s="29" t="s">
        <v>686</v>
      </c>
      <c r="D99" s="25" t="s">
        <v>49</v>
      </c>
      <c r="E99" s="30" t="s">
        <v>687</v>
      </c>
      <c r="F99" s="31" t="s">
        <v>183</v>
      </c>
      <c r="G99" s="32">
        <v>0.6</v>
      </c>
      <c r="H99" s="33">
        <v>0</v>
      </c>
      <c r="I99" s="33">
        <f>ROUND(ROUND(H99,2)*ROUND(G99,3),2)</f>
      </c>
      <c r="J99" s="31" t="s">
        <v>52</v>
      </c>
      <c r="O99">
        <f>(I99*21)/100</f>
      </c>
      <c r="P99" t="s">
        <v>23</v>
      </c>
    </row>
    <row r="100" spans="1:5" ht="25.5">
      <c r="A100" s="34" t="s">
        <v>53</v>
      </c>
      <c r="E100" s="35" t="s">
        <v>688</v>
      </c>
    </row>
    <row r="101" spans="1:5" ht="12.75">
      <c r="A101" s="36" t="s">
        <v>55</v>
      </c>
      <c r="E101" s="37" t="s">
        <v>689</v>
      </c>
    </row>
    <row r="102" spans="1:5" ht="25.5">
      <c r="A102" t="s">
        <v>57</v>
      </c>
      <c r="E102" s="35" t="s">
        <v>690</v>
      </c>
    </row>
    <row r="103" spans="1:16" ht="12.75">
      <c r="A103" s="25" t="s">
        <v>47</v>
      </c>
      <c r="B103" s="29" t="s">
        <v>262</v>
      </c>
      <c r="C103" s="29" t="s">
        <v>691</v>
      </c>
      <c r="D103" s="25" t="s">
        <v>49</v>
      </c>
      <c r="E103" s="30" t="s">
        <v>692</v>
      </c>
      <c r="F103" s="31" t="s">
        <v>193</v>
      </c>
      <c r="G103" s="32">
        <v>4.59</v>
      </c>
      <c r="H103" s="33">
        <v>0</v>
      </c>
      <c r="I103" s="33">
        <f>ROUND(ROUND(H103,2)*ROUND(G103,3),2)</f>
      </c>
      <c r="J103" s="31" t="s">
        <v>52</v>
      </c>
      <c r="O103">
        <f>(I103*21)/100</f>
      </c>
      <c r="P103" t="s">
        <v>23</v>
      </c>
    </row>
    <row r="104" spans="1:5" ht="25.5">
      <c r="A104" s="34" t="s">
        <v>53</v>
      </c>
      <c r="E104" s="35" t="s">
        <v>693</v>
      </c>
    </row>
    <row r="105" spans="1:5" ht="12.75">
      <c r="A105" s="36" t="s">
        <v>55</v>
      </c>
      <c r="E105" s="37" t="s">
        <v>694</v>
      </c>
    </row>
    <row r="106" spans="1:5" ht="63.75">
      <c r="A106" t="s">
        <v>57</v>
      </c>
      <c r="E106" s="35" t="s">
        <v>695</v>
      </c>
    </row>
    <row r="107" spans="1:16" ht="12.75">
      <c r="A107" s="25" t="s">
        <v>47</v>
      </c>
      <c r="B107" s="29" t="s">
        <v>265</v>
      </c>
      <c r="C107" s="29" t="s">
        <v>696</v>
      </c>
      <c r="D107" s="25" t="s">
        <v>49</v>
      </c>
      <c r="E107" s="30" t="s">
        <v>697</v>
      </c>
      <c r="F107" s="31" t="s">
        <v>193</v>
      </c>
      <c r="G107" s="32">
        <v>64</v>
      </c>
      <c r="H107" s="33">
        <v>0</v>
      </c>
      <c r="I107" s="33">
        <f>ROUND(ROUND(H107,2)*ROUND(G107,3),2)</f>
      </c>
      <c r="J107" s="31" t="s">
        <v>52</v>
      </c>
      <c r="O107">
        <f>(I107*21)/100</f>
      </c>
      <c r="P107" t="s">
        <v>23</v>
      </c>
    </row>
    <row r="108" spans="1:5" ht="38.25">
      <c r="A108" s="34" t="s">
        <v>53</v>
      </c>
      <c r="E108" s="35" t="s">
        <v>698</v>
      </c>
    </row>
    <row r="109" spans="1:5" ht="12.75">
      <c r="A109" s="36" t="s">
        <v>55</v>
      </c>
      <c r="E109" s="37" t="s">
        <v>699</v>
      </c>
    </row>
    <row r="110" spans="1:5" ht="191.25">
      <c r="A110" t="s">
        <v>57</v>
      </c>
      <c r="E110" s="35" t="s">
        <v>700</v>
      </c>
    </row>
    <row r="111" spans="1:16" ht="12.75">
      <c r="A111" s="25" t="s">
        <v>47</v>
      </c>
      <c r="B111" s="29" t="s">
        <v>268</v>
      </c>
      <c r="C111" s="29" t="s">
        <v>701</v>
      </c>
      <c r="D111" s="25" t="s">
        <v>49</v>
      </c>
      <c r="E111" s="30" t="s">
        <v>702</v>
      </c>
      <c r="F111" s="31" t="s">
        <v>193</v>
      </c>
      <c r="G111" s="32">
        <v>3</v>
      </c>
      <c r="H111" s="33">
        <v>0</v>
      </c>
      <c r="I111" s="33">
        <f>ROUND(ROUND(H111,2)*ROUND(G111,3),2)</f>
      </c>
      <c r="J111" s="31" t="s">
        <v>52</v>
      </c>
      <c r="O111">
        <f>(I111*21)/100</f>
      </c>
      <c r="P111" t="s">
        <v>23</v>
      </c>
    </row>
    <row r="112" spans="1:5" ht="25.5">
      <c r="A112" s="34" t="s">
        <v>53</v>
      </c>
      <c r="E112" s="35" t="s">
        <v>703</v>
      </c>
    </row>
    <row r="113" spans="1:5" ht="12.75">
      <c r="A113" s="36" t="s">
        <v>55</v>
      </c>
      <c r="E113" s="37" t="s">
        <v>704</v>
      </c>
    </row>
    <row r="114" spans="1:5" ht="102">
      <c r="A114" t="s">
        <v>57</v>
      </c>
      <c r="E114" s="35" t="s">
        <v>705</v>
      </c>
    </row>
    <row r="115" spans="1:16" ht="12.75">
      <c r="A115" s="25" t="s">
        <v>47</v>
      </c>
      <c r="B115" s="29" t="s">
        <v>274</v>
      </c>
      <c r="C115" s="29" t="s">
        <v>706</v>
      </c>
      <c r="D115" s="25" t="s">
        <v>49</v>
      </c>
      <c r="E115" s="30" t="s">
        <v>707</v>
      </c>
      <c r="F115" s="31" t="s">
        <v>183</v>
      </c>
      <c r="G115" s="32">
        <v>2.261</v>
      </c>
      <c r="H115" s="33">
        <v>0</v>
      </c>
      <c r="I115" s="33">
        <f>ROUND(ROUND(H115,2)*ROUND(G115,3),2)</f>
      </c>
      <c r="J115" s="31" t="s">
        <v>52</v>
      </c>
      <c r="O115">
        <f>(I115*21)/100</f>
      </c>
      <c r="P115" t="s">
        <v>23</v>
      </c>
    </row>
    <row r="116" spans="1:5" ht="25.5">
      <c r="A116" s="34" t="s">
        <v>53</v>
      </c>
      <c r="E116" s="35" t="s">
        <v>708</v>
      </c>
    </row>
    <row r="117" spans="1:5" ht="12.75">
      <c r="A117" s="36" t="s">
        <v>55</v>
      </c>
      <c r="E117" s="37" t="s">
        <v>709</v>
      </c>
    </row>
    <row r="118" spans="1:5" ht="395.25">
      <c r="A118" t="s">
        <v>57</v>
      </c>
      <c r="E118" s="35" t="s">
        <v>710</v>
      </c>
    </row>
    <row r="119" spans="1:16" ht="12.75">
      <c r="A119" s="25" t="s">
        <v>47</v>
      </c>
      <c r="B119" s="29" t="s">
        <v>279</v>
      </c>
      <c r="C119" s="29" t="s">
        <v>711</v>
      </c>
      <c r="D119" s="25" t="s">
        <v>49</v>
      </c>
      <c r="E119" s="30" t="s">
        <v>712</v>
      </c>
      <c r="F119" s="31" t="s">
        <v>183</v>
      </c>
      <c r="G119" s="32">
        <v>22.875</v>
      </c>
      <c r="H119" s="33">
        <v>0</v>
      </c>
      <c r="I119" s="33">
        <f>ROUND(ROUND(H119,2)*ROUND(G119,3),2)</f>
      </c>
      <c r="J119" s="31" t="s">
        <v>52</v>
      </c>
      <c r="O119">
        <f>(I119*21)/100</f>
      </c>
      <c r="P119" t="s">
        <v>23</v>
      </c>
    </row>
    <row r="120" spans="1:5" ht="76.5">
      <c r="A120" s="34" t="s">
        <v>53</v>
      </c>
      <c r="E120" s="35" t="s">
        <v>713</v>
      </c>
    </row>
    <row r="121" spans="1:5" ht="12.75">
      <c r="A121" s="36" t="s">
        <v>55</v>
      </c>
      <c r="E121" s="37" t="s">
        <v>714</v>
      </c>
    </row>
    <row r="122" spans="1:5" ht="369.75">
      <c r="A122" t="s">
        <v>57</v>
      </c>
      <c r="E122" s="35" t="s">
        <v>715</v>
      </c>
    </row>
    <row r="123" spans="1:16" ht="12.75">
      <c r="A123" s="25" t="s">
        <v>47</v>
      </c>
      <c r="B123" s="29" t="s">
        <v>284</v>
      </c>
      <c r="C123" s="29" t="s">
        <v>716</v>
      </c>
      <c r="D123" s="25" t="s">
        <v>49</v>
      </c>
      <c r="E123" s="30" t="s">
        <v>717</v>
      </c>
      <c r="F123" s="31" t="s">
        <v>165</v>
      </c>
      <c r="G123" s="32">
        <v>4.489</v>
      </c>
      <c r="H123" s="33">
        <v>0</v>
      </c>
      <c r="I123" s="33">
        <f>ROUND(ROUND(H123,2)*ROUND(G123,3),2)</f>
      </c>
      <c r="J123" s="31" t="s">
        <v>52</v>
      </c>
      <c r="O123">
        <f>(I123*21)/100</f>
      </c>
      <c r="P123" t="s">
        <v>23</v>
      </c>
    </row>
    <row r="124" spans="1:5" ht="25.5">
      <c r="A124" s="34" t="s">
        <v>53</v>
      </c>
      <c r="E124" s="35" t="s">
        <v>718</v>
      </c>
    </row>
    <row r="125" spans="1:5" ht="12.75">
      <c r="A125" s="36" t="s">
        <v>55</v>
      </c>
      <c r="E125" s="37" t="s">
        <v>719</v>
      </c>
    </row>
    <row r="126" spans="1:5" ht="267.75">
      <c r="A126" t="s">
        <v>57</v>
      </c>
      <c r="E126" s="35" t="s">
        <v>720</v>
      </c>
    </row>
    <row r="127" spans="1:16" ht="12.75">
      <c r="A127" s="25" t="s">
        <v>47</v>
      </c>
      <c r="B127" s="29" t="s">
        <v>289</v>
      </c>
      <c r="C127" s="29" t="s">
        <v>721</v>
      </c>
      <c r="D127" s="25" t="s">
        <v>49</v>
      </c>
      <c r="E127" s="30" t="s">
        <v>722</v>
      </c>
      <c r="F127" s="31" t="s">
        <v>221</v>
      </c>
      <c r="G127" s="32">
        <v>42.69</v>
      </c>
      <c r="H127" s="33">
        <v>0</v>
      </c>
      <c r="I127" s="33">
        <f>ROUND(ROUND(H127,2)*ROUND(G127,3),2)</f>
      </c>
      <c r="J127" s="31" t="s">
        <v>52</v>
      </c>
      <c r="O127">
        <f>(I127*21)/100</f>
      </c>
      <c r="P127" t="s">
        <v>23</v>
      </c>
    </row>
    <row r="128" spans="1:5" ht="38.25">
      <c r="A128" s="34" t="s">
        <v>53</v>
      </c>
      <c r="E128" s="35" t="s">
        <v>723</v>
      </c>
    </row>
    <row r="129" spans="1:5" ht="12.75">
      <c r="A129" s="36" t="s">
        <v>55</v>
      </c>
      <c r="E129" s="37" t="s">
        <v>724</v>
      </c>
    </row>
    <row r="130" spans="1:5" ht="102">
      <c r="A130" t="s">
        <v>57</v>
      </c>
      <c r="E130" s="35" t="s">
        <v>725</v>
      </c>
    </row>
    <row r="131" spans="1:18" ht="12.75" customHeight="1">
      <c r="A131" s="6" t="s">
        <v>45</v>
      </c>
      <c r="B131" s="6"/>
      <c r="C131" s="40" t="s">
        <v>22</v>
      </c>
      <c r="D131" s="6"/>
      <c r="E131" s="27" t="s">
        <v>726</v>
      </c>
      <c r="F131" s="6"/>
      <c r="G131" s="6"/>
      <c r="H131" s="6"/>
      <c r="I131" s="41">
        <f>0+Q131</f>
      </c>
      <c r="J131" s="6"/>
      <c r="O131">
        <f>0+R131</f>
      </c>
      <c r="Q131">
        <f>0+I132+I136+I140+I144+I148+I152+I156+I160+I164</f>
      </c>
      <c r="R131">
        <f>0+O132+O136+O140+O144+O148+O152+O156+O160+O164</f>
      </c>
    </row>
    <row r="132" spans="1:16" ht="12.75">
      <c r="A132" s="25" t="s">
        <v>47</v>
      </c>
      <c r="B132" s="29" t="s">
        <v>296</v>
      </c>
      <c r="C132" s="29" t="s">
        <v>727</v>
      </c>
      <c r="D132" s="25" t="s">
        <v>49</v>
      </c>
      <c r="E132" s="30" t="s">
        <v>728</v>
      </c>
      <c r="F132" s="31" t="s">
        <v>729</v>
      </c>
      <c r="G132" s="32">
        <v>162</v>
      </c>
      <c r="H132" s="33">
        <v>0</v>
      </c>
      <c r="I132" s="33">
        <f>ROUND(ROUND(H132,2)*ROUND(G132,3),2)</f>
      </c>
      <c r="J132" s="31" t="s">
        <v>52</v>
      </c>
      <c r="O132">
        <f>(I132*21)/100</f>
      </c>
      <c r="P132" t="s">
        <v>23</v>
      </c>
    </row>
    <row r="133" spans="1:5" ht="38.25">
      <c r="A133" s="34" t="s">
        <v>53</v>
      </c>
      <c r="E133" s="35" t="s">
        <v>730</v>
      </c>
    </row>
    <row r="134" spans="1:5" ht="12.75">
      <c r="A134" s="36" t="s">
        <v>55</v>
      </c>
      <c r="E134" s="37" t="s">
        <v>731</v>
      </c>
    </row>
    <row r="135" spans="1:5" ht="25.5">
      <c r="A135" t="s">
        <v>57</v>
      </c>
      <c r="E135" s="35" t="s">
        <v>732</v>
      </c>
    </row>
    <row r="136" spans="1:16" ht="12.75">
      <c r="A136" s="25" t="s">
        <v>47</v>
      </c>
      <c r="B136" s="29" t="s">
        <v>302</v>
      </c>
      <c r="C136" s="29" t="s">
        <v>733</v>
      </c>
      <c r="D136" s="25" t="s">
        <v>49</v>
      </c>
      <c r="E136" s="30" t="s">
        <v>734</v>
      </c>
      <c r="F136" s="31" t="s">
        <v>183</v>
      </c>
      <c r="G136" s="32">
        <v>7.71</v>
      </c>
      <c r="H136" s="33">
        <v>0</v>
      </c>
      <c r="I136" s="33">
        <f>ROUND(ROUND(H136,2)*ROUND(G136,3),2)</f>
      </c>
      <c r="J136" s="31" t="s">
        <v>52</v>
      </c>
      <c r="O136">
        <f>(I136*21)/100</f>
      </c>
      <c r="P136" t="s">
        <v>23</v>
      </c>
    </row>
    <row r="137" spans="1:5" ht="165.75">
      <c r="A137" s="34" t="s">
        <v>53</v>
      </c>
      <c r="E137" s="35" t="s">
        <v>735</v>
      </c>
    </row>
    <row r="138" spans="1:5" ht="12.75">
      <c r="A138" s="36" t="s">
        <v>55</v>
      </c>
      <c r="E138" s="37" t="s">
        <v>736</v>
      </c>
    </row>
    <row r="139" spans="1:5" ht="382.5">
      <c r="A139" t="s">
        <v>57</v>
      </c>
      <c r="E139" s="35" t="s">
        <v>737</v>
      </c>
    </row>
    <row r="140" spans="1:16" ht="12.75">
      <c r="A140" s="25" t="s">
        <v>47</v>
      </c>
      <c r="B140" s="29" t="s">
        <v>309</v>
      </c>
      <c r="C140" s="29" t="s">
        <v>738</v>
      </c>
      <c r="D140" s="25" t="s">
        <v>49</v>
      </c>
      <c r="E140" s="30" t="s">
        <v>739</v>
      </c>
      <c r="F140" s="31" t="s">
        <v>165</v>
      </c>
      <c r="G140" s="32">
        <v>1.513</v>
      </c>
      <c r="H140" s="33">
        <v>0</v>
      </c>
      <c r="I140" s="33">
        <f>ROUND(ROUND(H140,2)*ROUND(G140,3),2)</f>
      </c>
      <c r="J140" s="31" t="s">
        <v>52</v>
      </c>
      <c r="O140">
        <f>(I140*21)/100</f>
      </c>
      <c r="P140" t="s">
        <v>23</v>
      </c>
    </row>
    <row r="141" spans="1:5" ht="25.5">
      <c r="A141" s="34" t="s">
        <v>53</v>
      </c>
      <c r="E141" s="35" t="s">
        <v>740</v>
      </c>
    </row>
    <row r="142" spans="1:5" ht="12.75">
      <c r="A142" s="36" t="s">
        <v>55</v>
      </c>
      <c r="E142" s="37" t="s">
        <v>741</v>
      </c>
    </row>
    <row r="143" spans="1:5" ht="242.25">
      <c r="A143" t="s">
        <v>57</v>
      </c>
      <c r="E143" s="35" t="s">
        <v>742</v>
      </c>
    </row>
    <row r="144" spans="1:16" ht="12.75">
      <c r="A144" s="25" t="s">
        <v>47</v>
      </c>
      <c r="B144" s="29" t="s">
        <v>315</v>
      </c>
      <c r="C144" s="29" t="s">
        <v>743</v>
      </c>
      <c r="D144" s="25" t="s">
        <v>49</v>
      </c>
      <c r="E144" s="30" t="s">
        <v>744</v>
      </c>
      <c r="F144" s="31" t="s">
        <v>183</v>
      </c>
      <c r="G144" s="32">
        <v>5.555</v>
      </c>
      <c r="H144" s="33">
        <v>0</v>
      </c>
      <c r="I144" s="33">
        <f>ROUND(ROUND(H144,2)*ROUND(G144,3),2)</f>
      </c>
      <c r="J144" s="31" t="s">
        <v>52</v>
      </c>
      <c r="O144">
        <f>(I144*21)/100</f>
      </c>
      <c r="P144" t="s">
        <v>23</v>
      </c>
    </row>
    <row r="145" spans="1:5" ht="89.25">
      <c r="A145" s="34" t="s">
        <v>53</v>
      </c>
      <c r="E145" s="35" t="s">
        <v>745</v>
      </c>
    </row>
    <row r="146" spans="1:5" ht="12.75">
      <c r="A146" s="36" t="s">
        <v>55</v>
      </c>
      <c r="E146" s="37" t="s">
        <v>746</v>
      </c>
    </row>
    <row r="147" spans="1:5" ht="369.75">
      <c r="A147" t="s">
        <v>57</v>
      </c>
      <c r="E147" s="35" t="s">
        <v>314</v>
      </c>
    </row>
    <row r="148" spans="1:16" ht="12.75">
      <c r="A148" s="25" t="s">
        <v>47</v>
      </c>
      <c r="B148" s="29" t="s">
        <v>320</v>
      </c>
      <c r="C148" s="29" t="s">
        <v>747</v>
      </c>
      <c r="D148" s="25" t="s">
        <v>49</v>
      </c>
      <c r="E148" s="30" t="s">
        <v>748</v>
      </c>
      <c r="F148" s="31" t="s">
        <v>165</v>
      </c>
      <c r="G148" s="32">
        <v>1.089</v>
      </c>
      <c r="H148" s="33">
        <v>0</v>
      </c>
      <c r="I148" s="33">
        <f>ROUND(ROUND(H148,2)*ROUND(G148,3),2)</f>
      </c>
      <c r="J148" s="31" t="s">
        <v>52</v>
      </c>
      <c r="O148">
        <f>(I148*21)/100</f>
      </c>
      <c r="P148" t="s">
        <v>23</v>
      </c>
    </row>
    <row r="149" spans="1:5" ht="38.25">
      <c r="A149" s="34" t="s">
        <v>53</v>
      </c>
      <c r="E149" s="35" t="s">
        <v>749</v>
      </c>
    </row>
    <row r="150" spans="1:5" ht="12.75">
      <c r="A150" s="36" t="s">
        <v>55</v>
      </c>
      <c r="E150" s="37" t="s">
        <v>750</v>
      </c>
    </row>
    <row r="151" spans="1:5" ht="267.75">
      <c r="A151" t="s">
        <v>57</v>
      </c>
      <c r="E151" s="35" t="s">
        <v>720</v>
      </c>
    </row>
    <row r="152" spans="1:16" ht="12.75">
      <c r="A152" s="25" t="s">
        <v>47</v>
      </c>
      <c r="B152" s="29" t="s">
        <v>323</v>
      </c>
      <c r="C152" s="29" t="s">
        <v>751</v>
      </c>
      <c r="D152" s="25" t="s">
        <v>49</v>
      </c>
      <c r="E152" s="30" t="s">
        <v>752</v>
      </c>
      <c r="F152" s="31" t="s">
        <v>183</v>
      </c>
      <c r="G152" s="32">
        <v>42.209</v>
      </c>
      <c r="H152" s="33">
        <v>0</v>
      </c>
      <c r="I152" s="33">
        <f>ROUND(ROUND(H152,2)*ROUND(G152,3),2)</f>
      </c>
      <c r="J152" s="31" t="s">
        <v>52</v>
      </c>
      <c r="O152">
        <f>(I152*21)/100</f>
      </c>
      <c r="P152" t="s">
        <v>23</v>
      </c>
    </row>
    <row r="153" spans="1:5" ht="127.5">
      <c r="A153" s="34" t="s">
        <v>53</v>
      </c>
      <c r="E153" s="35" t="s">
        <v>753</v>
      </c>
    </row>
    <row r="154" spans="1:5" ht="12.75">
      <c r="A154" s="36" t="s">
        <v>55</v>
      </c>
      <c r="E154" s="37" t="s">
        <v>754</v>
      </c>
    </row>
    <row r="155" spans="1:5" ht="369.75">
      <c r="A155" t="s">
        <v>57</v>
      </c>
      <c r="E155" s="35" t="s">
        <v>314</v>
      </c>
    </row>
    <row r="156" spans="1:16" ht="12.75">
      <c r="A156" s="25" t="s">
        <v>47</v>
      </c>
      <c r="B156" s="29" t="s">
        <v>329</v>
      </c>
      <c r="C156" s="29" t="s">
        <v>755</v>
      </c>
      <c r="D156" s="25" t="s">
        <v>49</v>
      </c>
      <c r="E156" s="30" t="s">
        <v>756</v>
      </c>
      <c r="F156" s="31" t="s">
        <v>165</v>
      </c>
      <c r="G156" s="32">
        <v>8.284</v>
      </c>
      <c r="H156" s="33">
        <v>0</v>
      </c>
      <c r="I156" s="33">
        <f>ROUND(ROUND(H156,2)*ROUND(G156,3),2)</f>
      </c>
      <c r="J156" s="31" t="s">
        <v>52</v>
      </c>
      <c r="O156">
        <f>(I156*21)/100</f>
      </c>
      <c r="P156" t="s">
        <v>23</v>
      </c>
    </row>
    <row r="157" spans="1:5" ht="38.25">
      <c r="A157" s="34" t="s">
        <v>53</v>
      </c>
      <c r="E157" s="35" t="s">
        <v>757</v>
      </c>
    </row>
    <row r="158" spans="1:5" ht="12.75">
      <c r="A158" s="36" t="s">
        <v>55</v>
      </c>
      <c r="E158" s="37" t="s">
        <v>758</v>
      </c>
    </row>
    <row r="159" spans="1:5" ht="267.75">
      <c r="A159" t="s">
        <v>57</v>
      </c>
      <c r="E159" s="35" t="s">
        <v>720</v>
      </c>
    </row>
    <row r="160" spans="1:16" ht="12.75">
      <c r="A160" s="25" t="s">
        <v>47</v>
      </c>
      <c r="B160" s="29" t="s">
        <v>334</v>
      </c>
      <c r="C160" s="29" t="s">
        <v>759</v>
      </c>
      <c r="D160" s="25" t="s">
        <v>49</v>
      </c>
      <c r="E160" s="30" t="s">
        <v>760</v>
      </c>
      <c r="F160" s="31" t="s">
        <v>761</v>
      </c>
      <c r="G160" s="32">
        <v>2</v>
      </c>
      <c r="H160" s="33">
        <v>0</v>
      </c>
      <c r="I160" s="33">
        <f>ROUND(ROUND(H160,2)*ROUND(G160,3),2)</f>
      </c>
      <c r="J160" s="31" t="s">
        <v>52</v>
      </c>
      <c r="O160">
        <f>(I160*21)/100</f>
      </c>
      <c r="P160" t="s">
        <v>23</v>
      </c>
    </row>
    <row r="161" spans="1:5" ht="25.5">
      <c r="A161" s="34" t="s">
        <v>53</v>
      </c>
      <c r="E161" s="35" t="s">
        <v>762</v>
      </c>
    </row>
    <row r="162" spans="1:5" ht="12.75">
      <c r="A162" s="36" t="s">
        <v>55</v>
      </c>
      <c r="E162" s="37" t="s">
        <v>72</v>
      </c>
    </row>
    <row r="163" spans="1:5" ht="38.25">
      <c r="A163" t="s">
        <v>57</v>
      </c>
      <c r="E163" s="35" t="s">
        <v>763</v>
      </c>
    </row>
    <row r="164" spans="1:16" ht="12.75">
      <c r="A164" s="25" t="s">
        <v>47</v>
      </c>
      <c r="B164" s="29" t="s">
        <v>339</v>
      </c>
      <c r="C164" s="29" t="s">
        <v>764</v>
      </c>
      <c r="D164" s="25" t="s">
        <v>49</v>
      </c>
      <c r="E164" s="30" t="s">
        <v>765</v>
      </c>
      <c r="F164" s="31" t="s">
        <v>761</v>
      </c>
      <c r="G164" s="32">
        <v>1</v>
      </c>
      <c r="H164" s="33">
        <v>0</v>
      </c>
      <c r="I164" s="33">
        <f>ROUND(ROUND(H164,2)*ROUND(G164,3),2)</f>
      </c>
      <c r="J164" s="31" t="s">
        <v>52</v>
      </c>
      <c r="O164">
        <f>(I164*21)/100</f>
      </c>
      <c r="P164" t="s">
        <v>23</v>
      </c>
    </row>
    <row r="165" spans="1:5" ht="25.5">
      <c r="A165" s="34" t="s">
        <v>53</v>
      </c>
      <c r="E165" s="35" t="s">
        <v>766</v>
      </c>
    </row>
    <row r="166" spans="1:5" ht="12.75">
      <c r="A166" s="36" t="s">
        <v>55</v>
      </c>
      <c r="E166" s="37" t="s">
        <v>104</v>
      </c>
    </row>
    <row r="167" spans="1:5" ht="38.25">
      <c r="A167" t="s">
        <v>57</v>
      </c>
      <c r="E167" s="35" t="s">
        <v>767</v>
      </c>
    </row>
    <row r="168" spans="1:18" ht="12.75" customHeight="1">
      <c r="A168" s="6" t="s">
        <v>45</v>
      </c>
      <c r="B168" s="6"/>
      <c r="C168" s="40" t="s">
        <v>33</v>
      </c>
      <c r="D168" s="6"/>
      <c r="E168" s="27" t="s">
        <v>308</v>
      </c>
      <c r="F168" s="6"/>
      <c r="G168" s="6"/>
      <c r="H168" s="6"/>
      <c r="I168" s="41">
        <f>0+Q168</f>
      </c>
      <c r="J168" s="6"/>
      <c r="O168">
        <f>0+R168</f>
      </c>
      <c r="Q168">
        <f>0+I169+I173+I177+I181+I185+I189+I193+I197+I201+I205+I209</f>
      </c>
      <c r="R168">
        <f>0+O169+O173+O177+O181+O185+O189+O193+O197+O201+O205+O209</f>
      </c>
    </row>
    <row r="169" spans="1:16" ht="12.75">
      <c r="A169" s="25" t="s">
        <v>47</v>
      </c>
      <c r="B169" s="29" t="s">
        <v>342</v>
      </c>
      <c r="C169" s="29" t="s">
        <v>768</v>
      </c>
      <c r="D169" s="25" t="s">
        <v>49</v>
      </c>
      <c r="E169" s="30" t="s">
        <v>769</v>
      </c>
      <c r="F169" s="31" t="s">
        <v>183</v>
      </c>
      <c r="G169" s="32">
        <v>23.715</v>
      </c>
      <c r="H169" s="33">
        <v>0</v>
      </c>
      <c r="I169" s="33">
        <f>ROUND(ROUND(H169,2)*ROUND(G169,3),2)</f>
      </c>
      <c r="J169" s="31" t="s">
        <v>52</v>
      </c>
      <c r="O169">
        <f>(I169*21)/100</f>
      </c>
      <c r="P169" t="s">
        <v>23</v>
      </c>
    </row>
    <row r="170" spans="1:5" ht="76.5">
      <c r="A170" s="34" t="s">
        <v>53</v>
      </c>
      <c r="E170" s="35" t="s">
        <v>770</v>
      </c>
    </row>
    <row r="171" spans="1:5" ht="12.75">
      <c r="A171" s="36" t="s">
        <v>55</v>
      </c>
      <c r="E171" s="37" t="s">
        <v>771</v>
      </c>
    </row>
    <row r="172" spans="1:5" ht="369.75">
      <c r="A172" t="s">
        <v>57</v>
      </c>
      <c r="E172" s="35" t="s">
        <v>314</v>
      </c>
    </row>
    <row r="173" spans="1:16" ht="12.75">
      <c r="A173" s="25" t="s">
        <v>47</v>
      </c>
      <c r="B173" s="29" t="s">
        <v>343</v>
      </c>
      <c r="C173" s="29" t="s">
        <v>772</v>
      </c>
      <c r="D173" s="25" t="s">
        <v>49</v>
      </c>
      <c r="E173" s="30" t="s">
        <v>773</v>
      </c>
      <c r="F173" s="31" t="s">
        <v>165</v>
      </c>
      <c r="G173" s="32">
        <v>4.654</v>
      </c>
      <c r="H173" s="33">
        <v>0</v>
      </c>
      <c r="I173" s="33">
        <f>ROUND(ROUND(H173,2)*ROUND(G173,3),2)</f>
      </c>
      <c r="J173" s="31" t="s">
        <v>52</v>
      </c>
      <c r="O173">
        <f>(I173*21)/100</f>
      </c>
      <c r="P173" t="s">
        <v>23</v>
      </c>
    </row>
    <row r="174" spans="1:5" ht="38.25">
      <c r="A174" s="34" t="s">
        <v>53</v>
      </c>
      <c r="E174" s="35" t="s">
        <v>774</v>
      </c>
    </row>
    <row r="175" spans="1:5" ht="12.75">
      <c r="A175" s="36" t="s">
        <v>55</v>
      </c>
      <c r="E175" s="37" t="s">
        <v>775</v>
      </c>
    </row>
    <row r="176" spans="1:5" ht="267.75">
      <c r="A176" t="s">
        <v>57</v>
      </c>
      <c r="E176" s="35" t="s">
        <v>776</v>
      </c>
    </row>
    <row r="177" spans="1:16" ht="12.75">
      <c r="A177" s="25" t="s">
        <v>47</v>
      </c>
      <c r="B177" s="29" t="s">
        <v>345</v>
      </c>
      <c r="C177" s="29" t="s">
        <v>310</v>
      </c>
      <c r="D177" s="25" t="s">
        <v>111</v>
      </c>
      <c r="E177" s="30" t="s">
        <v>311</v>
      </c>
      <c r="F177" s="31" t="s">
        <v>183</v>
      </c>
      <c r="G177" s="32">
        <v>9.122</v>
      </c>
      <c r="H177" s="33">
        <v>0</v>
      </c>
      <c r="I177" s="33">
        <f>ROUND(ROUND(H177,2)*ROUND(G177,3),2)</f>
      </c>
      <c r="J177" s="31" t="s">
        <v>52</v>
      </c>
      <c r="O177">
        <f>(I177*21)/100</f>
      </c>
      <c r="P177" t="s">
        <v>23</v>
      </c>
    </row>
    <row r="178" spans="1:5" ht="25.5">
      <c r="A178" s="34" t="s">
        <v>53</v>
      </c>
      <c r="E178" s="35" t="s">
        <v>777</v>
      </c>
    </row>
    <row r="179" spans="1:5" ht="12.75">
      <c r="A179" s="36" t="s">
        <v>55</v>
      </c>
      <c r="E179" s="37" t="s">
        <v>778</v>
      </c>
    </row>
    <row r="180" spans="1:5" ht="369.75">
      <c r="A180" t="s">
        <v>57</v>
      </c>
      <c r="E180" s="35" t="s">
        <v>314</v>
      </c>
    </row>
    <row r="181" spans="1:16" ht="12.75">
      <c r="A181" s="25" t="s">
        <v>47</v>
      </c>
      <c r="B181" s="29" t="s">
        <v>346</v>
      </c>
      <c r="C181" s="29" t="s">
        <v>310</v>
      </c>
      <c r="D181" s="25" t="s">
        <v>115</v>
      </c>
      <c r="E181" s="30" t="s">
        <v>311</v>
      </c>
      <c r="F181" s="31" t="s">
        <v>183</v>
      </c>
      <c r="G181" s="32">
        <v>5.727</v>
      </c>
      <c r="H181" s="33">
        <v>0</v>
      </c>
      <c r="I181" s="33">
        <f>ROUND(ROUND(H181,2)*ROUND(G181,3),2)</f>
      </c>
      <c r="J181" s="31" t="s">
        <v>52</v>
      </c>
      <c r="O181">
        <f>(I181*21)/100</f>
      </c>
      <c r="P181" t="s">
        <v>23</v>
      </c>
    </row>
    <row r="182" spans="1:5" ht="25.5">
      <c r="A182" s="34" t="s">
        <v>53</v>
      </c>
      <c r="E182" s="35" t="s">
        <v>779</v>
      </c>
    </row>
    <row r="183" spans="1:5" ht="12.75">
      <c r="A183" s="36" t="s">
        <v>55</v>
      </c>
      <c r="E183" s="37" t="s">
        <v>780</v>
      </c>
    </row>
    <row r="184" spans="1:5" ht="369.75">
      <c r="A184" t="s">
        <v>57</v>
      </c>
      <c r="E184" s="35" t="s">
        <v>314</v>
      </c>
    </row>
    <row r="185" spans="1:16" ht="12.75">
      <c r="A185" s="25" t="s">
        <v>47</v>
      </c>
      <c r="B185" s="29" t="s">
        <v>350</v>
      </c>
      <c r="C185" s="29" t="s">
        <v>590</v>
      </c>
      <c r="D185" s="25" t="s">
        <v>49</v>
      </c>
      <c r="E185" s="30" t="s">
        <v>591</v>
      </c>
      <c r="F185" s="31" t="s">
        <v>183</v>
      </c>
      <c r="G185" s="32">
        <v>12.536</v>
      </c>
      <c r="H185" s="33">
        <v>0</v>
      </c>
      <c r="I185" s="33">
        <f>ROUND(ROUND(H185,2)*ROUND(G185,3),2)</f>
      </c>
      <c r="J185" s="31" t="s">
        <v>52</v>
      </c>
      <c r="O185">
        <f>(I185*21)/100</f>
      </c>
      <c r="P185" t="s">
        <v>23</v>
      </c>
    </row>
    <row r="186" spans="1:5" ht="38.25">
      <c r="A186" s="34" t="s">
        <v>53</v>
      </c>
      <c r="E186" s="35" t="s">
        <v>781</v>
      </c>
    </row>
    <row r="187" spans="1:5" ht="25.5">
      <c r="A187" s="36" t="s">
        <v>55</v>
      </c>
      <c r="E187" s="37" t="s">
        <v>782</v>
      </c>
    </row>
    <row r="188" spans="1:5" ht="369.75">
      <c r="A188" t="s">
        <v>57</v>
      </c>
      <c r="E188" s="35" t="s">
        <v>314</v>
      </c>
    </row>
    <row r="189" spans="1:16" ht="12.75">
      <c r="A189" s="25" t="s">
        <v>47</v>
      </c>
      <c r="B189" s="29" t="s">
        <v>353</v>
      </c>
      <c r="C189" s="29" t="s">
        <v>783</v>
      </c>
      <c r="D189" s="25" t="s">
        <v>49</v>
      </c>
      <c r="E189" s="30" t="s">
        <v>784</v>
      </c>
      <c r="F189" s="31" t="s">
        <v>183</v>
      </c>
      <c r="G189" s="32">
        <v>2.173</v>
      </c>
      <c r="H189" s="33">
        <v>0</v>
      </c>
      <c r="I189" s="33">
        <f>ROUND(ROUND(H189,2)*ROUND(G189,3),2)</f>
      </c>
      <c r="J189" s="31" t="s">
        <v>52</v>
      </c>
      <c r="O189">
        <f>(I189*21)/100</f>
      </c>
      <c r="P189" t="s">
        <v>23</v>
      </c>
    </row>
    <row r="190" spans="1:5" ht="25.5">
      <c r="A190" s="34" t="s">
        <v>53</v>
      </c>
      <c r="E190" s="35" t="s">
        <v>785</v>
      </c>
    </row>
    <row r="191" spans="1:5" ht="12.75">
      <c r="A191" s="36" t="s">
        <v>55</v>
      </c>
      <c r="E191" s="37" t="s">
        <v>786</v>
      </c>
    </row>
    <row r="192" spans="1:5" ht="369.75">
      <c r="A192" t="s">
        <v>57</v>
      </c>
      <c r="E192" s="35" t="s">
        <v>314</v>
      </c>
    </row>
    <row r="193" spans="1:16" ht="12.75">
      <c r="A193" s="25" t="s">
        <v>47</v>
      </c>
      <c r="B193" s="29" t="s">
        <v>359</v>
      </c>
      <c r="C193" s="29" t="s">
        <v>787</v>
      </c>
      <c r="D193" s="25" t="s">
        <v>49</v>
      </c>
      <c r="E193" s="30" t="s">
        <v>788</v>
      </c>
      <c r="F193" s="31" t="s">
        <v>165</v>
      </c>
      <c r="G193" s="32">
        <v>0.134</v>
      </c>
      <c r="H193" s="33">
        <v>0</v>
      </c>
      <c r="I193" s="33">
        <f>ROUND(ROUND(H193,2)*ROUND(G193,3),2)</f>
      </c>
      <c r="J193" s="31" t="s">
        <v>52</v>
      </c>
      <c r="O193">
        <f>(I193*21)/100</f>
      </c>
      <c r="P193" t="s">
        <v>23</v>
      </c>
    </row>
    <row r="194" spans="1:5" ht="25.5">
      <c r="A194" s="34" t="s">
        <v>53</v>
      </c>
      <c r="E194" s="35" t="s">
        <v>789</v>
      </c>
    </row>
    <row r="195" spans="1:5" ht="12.75">
      <c r="A195" s="36" t="s">
        <v>55</v>
      </c>
      <c r="E195" s="37" t="s">
        <v>790</v>
      </c>
    </row>
    <row r="196" spans="1:5" ht="178.5">
      <c r="A196" t="s">
        <v>57</v>
      </c>
      <c r="E196" s="35" t="s">
        <v>791</v>
      </c>
    </row>
    <row r="197" spans="1:16" ht="12.75">
      <c r="A197" s="25" t="s">
        <v>47</v>
      </c>
      <c r="B197" s="29" t="s">
        <v>361</v>
      </c>
      <c r="C197" s="29" t="s">
        <v>792</v>
      </c>
      <c r="D197" s="25" t="s">
        <v>111</v>
      </c>
      <c r="E197" s="30" t="s">
        <v>793</v>
      </c>
      <c r="F197" s="31" t="s">
        <v>183</v>
      </c>
      <c r="G197" s="32">
        <v>25.614</v>
      </c>
      <c r="H197" s="33">
        <v>0</v>
      </c>
      <c r="I197" s="33">
        <f>ROUND(ROUND(H197,2)*ROUND(G197,3),2)</f>
      </c>
      <c r="J197" s="31" t="s">
        <v>52</v>
      </c>
      <c r="O197">
        <f>(I197*21)/100</f>
      </c>
      <c r="P197" t="s">
        <v>23</v>
      </c>
    </row>
    <row r="198" spans="1:5" ht="51">
      <c r="A198" s="34" t="s">
        <v>53</v>
      </c>
      <c r="E198" s="35" t="s">
        <v>794</v>
      </c>
    </row>
    <row r="199" spans="1:5" ht="12.75">
      <c r="A199" s="36" t="s">
        <v>55</v>
      </c>
      <c r="E199" s="37" t="s">
        <v>628</v>
      </c>
    </row>
    <row r="200" spans="1:5" ht="51">
      <c r="A200" t="s">
        <v>57</v>
      </c>
      <c r="E200" s="35" t="s">
        <v>795</v>
      </c>
    </row>
    <row r="201" spans="1:16" ht="12.75">
      <c r="A201" s="25" t="s">
        <v>47</v>
      </c>
      <c r="B201" s="29" t="s">
        <v>366</v>
      </c>
      <c r="C201" s="29" t="s">
        <v>792</v>
      </c>
      <c r="D201" s="25" t="s">
        <v>115</v>
      </c>
      <c r="E201" s="30" t="s">
        <v>793</v>
      </c>
      <c r="F201" s="31" t="s">
        <v>183</v>
      </c>
      <c r="G201" s="32">
        <v>75.75</v>
      </c>
      <c r="H201" s="33">
        <v>0</v>
      </c>
      <c r="I201" s="33">
        <f>ROUND(ROUND(H201,2)*ROUND(G201,3),2)</f>
      </c>
      <c r="J201" s="31" t="s">
        <v>52</v>
      </c>
      <c r="O201">
        <f>(I201*21)/100</f>
      </c>
      <c r="P201" t="s">
        <v>23</v>
      </c>
    </row>
    <row r="202" spans="1:5" ht="38.25">
      <c r="A202" s="34" t="s">
        <v>53</v>
      </c>
      <c r="E202" s="35" t="s">
        <v>796</v>
      </c>
    </row>
    <row r="203" spans="1:5" ht="12.75">
      <c r="A203" s="36" t="s">
        <v>55</v>
      </c>
      <c r="E203" s="37" t="s">
        <v>797</v>
      </c>
    </row>
    <row r="204" spans="1:5" ht="51">
      <c r="A204" t="s">
        <v>57</v>
      </c>
      <c r="E204" s="35" t="s">
        <v>795</v>
      </c>
    </row>
    <row r="205" spans="1:16" ht="12.75">
      <c r="A205" s="25" t="s">
        <v>47</v>
      </c>
      <c r="B205" s="29" t="s">
        <v>369</v>
      </c>
      <c r="C205" s="29" t="s">
        <v>798</v>
      </c>
      <c r="D205" s="25" t="s">
        <v>49</v>
      </c>
      <c r="E205" s="30" t="s">
        <v>799</v>
      </c>
      <c r="F205" s="31" t="s">
        <v>183</v>
      </c>
      <c r="G205" s="32">
        <v>11.625</v>
      </c>
      <c r="H205" s="33">
        <v>0</v>
      </c>
      <c r="I205" s="33">
        <f>ROUND(ROUND(H205,2)*ROUND(G205,3),2)</f>
      </c>
      <c r="J205" s="31" t="s">
        <v>52</v>
      </c>
      <c r="O205">
        <f>(I205*21)/100</f>
      </c>
      <c r="P205" t="s">
        <v>23</v>
      </c>
    </row>
    <row r="206" spans="1:5" ht="38.25">
      <c r="A206" s="34" t="s">
        <v>53</v>
      </c>
      <c r="E206" s="35" t="s">
        <v>800</v>
      </c>
    </row>
    <row r="207" spans="1:5" ht="12.75">
      <c r="A207" s="36" t="s">
        <v>55</v>
      </c>
      <c r="E207" s="37" t="s">
        <v>801</v>
      </c>
    </row>
    <row r="208" spans="1:5" ht="102">
      <c r="A208" t="s">
        <v>57</v>
      </c>
      <c r="E208" s="35" t="s">
        <v>802</v>
      </c>
    </row>
    <row r="209" spans="1:16" ht="12.75">
      <c r="A209" s="25" t="s">
        <v>47</v>
      </c>
      <c r="B209" s="29" t="s">
        <v>371</v>
      </c>
      <c r="C209" s="29" t="s">
        <v>803</v>
      </c>
      <c r="D209" s="25" t="s">
        <v>49</v>
      </c>
      <c r="E209" s="30" t="s">
        <v>804</v>
      </c>
      <c r="F209" s="31" t="s">
        <v>183</v>
      </c>
      <c r="G209" s="32">
        <v>3.375</v>
      </c>
      <c r="H209" s="33">
        <v>0</v>
      </c>
      <c r="I209" s="33">
        <f>ROUND(ROUND(H209,2)*ROUND(G209,3),2)</f>
      </c>
      <c r="J209" s="31" t="s">
        <v>52</v>
      </c>
      <c r="O209">
        <f>(I209*21)/100</f>
      </c>
      <c r="P209" t="s">
        <v>23</v>
      </c>
    </row>
    <row r="210" spans="1:5" ht="76.5">
      <c r="A210" s="34" t="s">
        <v>53</v>
      </c>
      <c r="E210" s="35" t="s">
        <v>805</v>
      </c>
    </row>
    <row r="211" spans="1:5" ht="12.75">
      <c r="A211" s="36" t="s">
        <v>55</v>
      </c>
      <c r="E211" s="37" t="s">
        <v>806</v>
      </c>
    </row>
    <row r="212" spans="1:5" ht="357">
      <c r="A212" t="s">
        <v>57</v>
      </c>
      <c r="E212" s="35" t="s">
        <v>807</v>
      </c>
    </row>
    <row r="213" spans="1:18" ht="12.75" customHeight="1">
      <c r="A213" s="6" t="s">
        <v>45</v>
      </c>
      <c r="B213" s="6"/>
      <c r="C213" s="40" t="s">
        <v>35</v>
      </c>
      <c r="D213" s="6"/>
      <c r="E213" s="27" t="s">
        <v>328</v>
      </c>
      <c r="F213" s="6"/>
      <c r="G213" s="6"/>
      <c r="H213" s="6"/>
      <c r="I213" s="41">
        <f>0+Q213</f>
      </c>
      <c r="J213" s="6"/>
      <c r="O213">
        <f>0+R213</f>
      </c>
      <c r="Q213">
        <f>0+I214+I218</f>
      </c>
      <c r="R213">
        <f>0+O214+O218</f>
      </c>
    </row>
    <row r="214" spans="1:16" ht="12.75">
      <c r="A214" s="25" t="s">
        <v>47</v>
      </c>
      <c r="B214" s="29" t="s">
        <v>373</v>
      </c>
      <c r="C214" s="29" t="s">
        <v>335</v>
      </c>
      <c r="D214" s="25" t="s">
        <v>49</v>
      </c>
      <c r="E214" s="30" t="s">
        <v>336</v>
      </c>
      <c r="F214" s="31" t="s">
        <v>221</v>
      </c>
      <c r="G214" s="32">
        <v>7.15</v>
      </c>
      <c r="H214" s="33">
        <v>0</v>
      </c>
      <c r="I214" s="33">
        <f>ROUND(ROUND(H214,2)*ROUND(G214,3),2)</f>
      </c>
      <c r="J214" s="31" t="s">
        <v>52</v>
      </c>
      <c r="O214">
        <f>(I214*21)/100</f>
      </c>
      <c r="P214" t="s">
        <v>23</v>
      </c>
    </row>
    <row r="215" spans="1:5" ht="25.5">
      <c r="A215" s="34" t="s">
        <v>53</v>
      </c>
      <c r="E215" s="35" t="s">
        <v>808</v>
      </c>
    </row>
    <row r="216" spans="1:5" ht="12.75">
      <c r="A216" s="36" t="s">
        <v>55</v>
      </c>
      <c r="E216" s="37" t="s">
        <v>809</v>
      </c>
    </row>
    <row r="217" spans="1:5" ht="51">
      <c r="A217" t="s">
        <v>57</v>
      </c>
      <c r="E217" s="35" t="s">
        <v>338</v>
      </c>
    </row>
    <row r="218" spans="1:16" ht="12.75">
      <c r="A218" s="25" t="s">
        <v>47</v>
      </c>
      <c r="B218" s="29" t="s">
        <v>375</v>
      </c>
      <c r="C218" s="29" t="s">
        <v>810</v>
      </c>
      <c r="D218" s="25" t="s">
        <v>49</v>
      </c>
      <c r="E218" s="30" t="s">
        <v>811</v>
      </c>
      <c r="F218" s="31" t="s">
        <v>221</v>
      </c>
      <c r="G218" s="32">
        <v>7.15</v>
      </c>
      <c r="H218" s="33">
        <v>0</v>
      </c>
      <c r="I218" s="33">
        <f>ROUND(ROUND(H218,2)*ROUND(G218,3),2)</f>
      </c>
      <c r="J218" s="31" t="s">
        <v>52</v>
      </c>
      <c r="O218">
        <f>(I218*21)/100</f>
      </c>
      <c r="P218" t="s">
        <v>23</v>
      </c>
    </row>
    <row r="219" spans="1:5" ht="51">
      <c r="A219" s="34" t="s">
        <v>53</v>
      </c>
      <c r="E219" s="35" t="s">
        <v>812</v>
      </c>
    </row>
    <row r="220" spans="1:5" ht="12.75">
      <c r="A220" s="36" t="s">
        <v>55</v>
      </c>
      <c r="E220" s="37" t="s">
        <v>813</v>
      </c>
    </row>
    <row r="221" spans="1:5" ht="153">
      <c r="A221" t="s">
        <v>57</v>
      </c>
      <c r="E221" s="35" t="s">
        <v>431</v>
      </c>
    </row>
    <row r="222" spans="1:18" ht="12.75" customHeight="1">
      <c r="A222" s="6" t="s">
        <v>45</v>
      </c>
      <c r="B222" s="6"/>
      <c r="C222" s="40" t="s">
        <v>37</v>
      </c>
      <c r="D222" s="6"/>
      <c r="E222" s="27" t="s">
        <v>814</v>
      </c>
      <c r="F222" s="6"/>
      <c r="G222" s="6"/>
      <c r="H222" s="6"/>
      <c r="I222" s="41">
        <f>0+Q222</f>
      </c>
      <c r="J222" s="6"/>
      <c r="O222">
        <f>0+R222</f>
      </c>
      <c r="Q222">
        <f>0+I223</f>
      </c>
      <c r="R222">
        <f>0+O223</f>
      </c>
    </row>
    <row r="223" spans="1:16" ht="25.5">
      <c r="A223" s="25" t="s">
        <v>47</v>
      </c>
      <c r="B223" s="29" t="s">
        <v>376</v>
      </c>
      <c r="C223" s="29" t="s">
        <v>815</v>
      </c>
      <c r="D223" s="25" t="s">
        <v>49</v>
      </c>
      <c r="E223" s="30" t="s">
        <v>816</v>
      </c>
      <c r="F223" s="31" t="s">
        <v>221</v>
      </c>
      <c r="G223" s="32">
        <v>0.28</v>
      </c>
      <c r="H223" s="33">
        <v>0</v>
      </c>
      <c r="I223" s="33">
        <f>ROUND(ROUND(H223,2)*ROUND(G223,3),2)</f>
      </c>
      <c r="J223" s="31" t="s">
        <v>52</v>
      </c>
      <c r="O223">
        <f>(I223*21)/100</f>
      </c>
      <c r="P223" t="s">
        <v>23</v>
      </c>
    </row>
    <row r="224" spans="1:5" ht="25.5">
      <c r="A224" s="34" t="s">
        <v>53</v>
      </c>
      <c r="E224" s="35" t="s">
        <v>817</v>
      </c>
    </row>
    <row r="225" spans="1:5" ht="12.75">
      <c r="A225" s="36" t="s">
        <v>55</v>
      </c>
      <c r="E225" s="37" t="s">
        <v>818</v>
      </c>
    </row>
    <row r="226" spans="1:5" ht="51">
      <c r="A226" t="s">
        <v>57</v>
      </c>
      <c r="E226" s="35" t="s">
        <v>819</v>
      </c>
    </row>
    <row r="227" spans="1:18" ht="12.75" customHeight="1">
      <c r="A227" s="6" t="s">
        <v>45</v>
      </c>
      <c r="B227" s="6"/>
      <c r="C227" s="40" t="s">
        <v>83</v>
      </c>
      <c r="D227" s="6"/>
      <c r="E227" s="27" t="s">
        <v>820</v>
      </c>
      <c r="F227" s="6"/>
      <c r="G227" s="6"/>
      <c r="H227" s="6"/>
      <c r="I227" s="41">
        <f>0+Q227</f>
      </c>
      <c r="J227" s="6"/>
      <c r="O227">
        <f>0+R227</f>
      </c>
      <c r="Q227">
        <f>0+I228+I232+I236+I240+I244+I248+I252+I256+I260</f>
      </c>
      <c r="R227">
        <f>0+O228+O232+O236+O240+O244+O248+O252+O256+O260</f>
      </c>
    </row>
    <row r="228" spans="1:16" ht="25.5">
      <c r="A228" s="25" t="s">
        <v>47</v>
      </c>
      <c r="B228" s="29" t="s">
        <v>381</v>
      </c>
      <c r="C228" s="29" t="s">
        <v>821</v>
      </c>
      <c r="D228" s="25" t="s">
        <v>49</v>
      </c>
      <c r="E228" s="30" t="s">
        <v>822</v>
      </c>
      <c r="F228" s="31" t="s">
        <v>221</v>
      </c>
      <c r="G228" s="32">
        <v>140</v>
      </c>
      <c r="H228" s="33">
        <v>0</v>
      </c>
      <c r="I228" s="33">
        <f>ROUND(ROUND(H228,2)*ROUND(G228,3),2)</f>
      </c>
      <c r="J228" s="31" t="s">
        <v>52</v>
      </c>
      <c r="O228">
        <f>(I228*21)/100</f>
      </c>
      <c r="P228" t="s">
        <v>23</v>
      </c>
    </row>
    <row r="229" spans="1:5" ht="25.5">
      <c r="A229" s="34" t="s">
        <v>53</v>
      </c>
      <c r="E229" s="35" t="s">
        <v>823</v>
      </c>
    </row>
    <row r="230" spans="1:5" ht="25.5">
      <c r="A230" s="36" t="s">
        <v>55</v>
      </c>
      <c r="E230" s="37" t="s">
        <v>824</v>
      </c>
    </row>
    <row r="231" spans="1:5" ht="191.25">
      <c r="A231" t="s">
        <v>57</v>
      </c>
      <c r="E231" s="35" t="s">
        <v>825</v>
      </c>
    </row>
    <row r="232" spans="1:16" ht="25.5">
      <c r="A232" s="25" t="s">
        <v>47</v>
      </c>
      <c r="B232" s="29" t="s">
        <v>384</v>
      </c>
      <c r="C232" s="29" t="s">
        <v>826</v>
      </c>
      <c r="D232" s="25" t="s">
        <v>49</v>
      </c>
      <c r="E232" s="30" t="s">
        <v>827</v>
      </c>
      <c r="F232" s="31" t="s">
        <v>221</v>
      </c>
      <c r="G232" s="32">
        <v>112.62</v>
      </c>
      <c r="H232" s="33">
        <v>0</v>
      </c>
      <c r="I232" s="33">
        <f>ROUND(ROUND(H232,2)*ROUND(G232,3),2)</f>
      </c>
      <c r="J232" s="31" t="s">
        <v>52</v>
      </c>
      <c r="O232">
        <f>(I232*21)/100</f>
      </c>
      <c r="P232" t="s">
        <v>23</v>
      </c>
    </row>
    <row r="233" spans="1:5" ht="51">
      <c r="A233" s="34" t="s">
        <v>53</v>
      </c>
      <c r="E233" s="35" t="s">
        <v>828</v>
      </c>
    </row>
    <row r="234" spans="1:5" ht="12.75">
      <c r="A234" s="36" t="s">
        <v>55</v>
      </c>
      <c r="E234" s="37" t="s">
        <v>829</v>
      </c>
    </row>
    <row r="235" spans="1:5" ht="204">
      <c r="A235" t="s">
        <v>57</v>
      </c>
      <c r="E235" s="35" t="s">
        <v>830</v>
      </c>
    </row>
    <row r="236" spans="1:16" ht="12.75">
      <c r="A236" s="25" t="s">
        <v>47</v>
      </c>
      <c r="B236" s="29" t="s">
        <v>389</v>
      </c>
      <c r="C236" s="29" t="s">
        <v>831</v>
      </c>
      <c r="D236" s="25" t="s">
        <v>49</v>
      </c>
      <c r="E236" s="30" t="s">
        <v>832</v>
      </c>
      <c r="F236" s="31" t="s">
        <v>221</v>
      </c>
      <c r="G236" s="32">
        <v>26.775</v>
      </c>
      <c r="H236" s="33">
        <v>0</v>
      </c>
      <c r="I236" s="33">
        <f>ROUND(ROUND(H236,2)*ROUND(G236,3),2)</f>
      </c>
      <c r="J236" s="31" t="s">
        <v>52</v>
      </c>
      <c r="O236">
        <f>(I236*21)/100</f>
      </c>
      <c r="P236" t="s">
        <v>23</v>
      </c>
    </row>
    <row r="237" spans="1:5" ht="38.25">
      <c r="A237" s="34" t="s">
        <v>53</v>
      </c>
      <c r="E237" s="35" t="s">
        <v>833</v>
      </c>
    </row>
    <row r="238" spans="1:5" ht="12.75">
      <c r="A238" s="36" t="s">
        <v>55</v>
      </c>
      <c r="E238" s="37" t="s">
        <v>834</v>
      </c>
    </row>
    <row r="239" spans="1:5" ht="38.25">
      <c r="A239" t="s">
        <v>57</v>
      </c>
      <c r="E239" s="35" t="s">
        <v>835</v>
      </c>
    </row>
    <row r="240" spans="1:16" ht="12.75">
      <c r="A240" s="25" t="s">
        <v>47</v>
      </c>
      <c r="B240" s="29" t="s">
        <v>394</v>
      </c>
      <c r="C240" s="29" t="s">
        <v>836</v>
      </c>
      <c r="D240" s="25" t="s">
        <v>49</v>
      </c>
      <c r="E240" s="30" t="s">
        <v>837</v>
      </c>
      <c r="F240" s="31" t="s">
        <v>221</v>
      </c>
      <c r="G240" s="32">
        <v>29.05</v>
      </c>
      <c r="H240" s="33">
        <v>0</v>
      </c>
      <c r="I240" s="33">
        <f>ROUND(ROUND(H240,2)*ROUND(G240,3),2)</f>
      </c>
      <c r="J240" s="31" t="s">
        <v>52</v>
      </c>
      <c r="O240">
        <f>(I240*21)/100</f>
      </c>
      <c r="P240" t="s">
        <v>23</v>
      </c>
    </row>
    <row r="241" spans="1:5" ht="38.25">
      <c r="A241" s="34" t="s">
        <v>53</v>
      </c>
      <c r="E241" s="35" t="s">
        <v>838</v>
      </c>
    </row>
    <row r="242" spans="1:5" ht="12.75">
      <c r="A242" s="36" t="s">
        <v>55</v>
      </c>
      <c r="E242" s="37" t="s">
        <v>839</v>
      </c>
    </row>
    <row r="243" spans="1:5" ht="38.25">
      <c r="A243" t="s">
        <v>57</v>
      </c>
      <c r="E243" s="35" t="s">
        <v>835</v>
      </c>
    </row>
    <row r="244" spans="1:16" ht="12.75">
      <c r="A244" s="25" t="s">
        <v>47</v>
      </c>
      <c r="B244" s="29" t="s">
        <v>396</v>
      </c>
      <c r="C244" s="29" t="s">
        <v>840</v>
      </c>
      <c r="D244" s="25" t="s">
        <v>49</v>
      </c>
      <c r="E244" s="30" t="s">
        <v>841</v>
      </c>
      <c r="F244" s="31" t="s">
        <v>221</v>
      </c>
      <c r="G244" s="32">
        <v>43.46</v>
      </c>
      <c r="H244" s="33">
        <v>0</v>
      </c>
      <c r="I244" s="33">
        <f>ROUND(ROUND(H244,2)*ROUND(G244,3),2)</f>
      </c>
      <c r="J244" s="31" t="s">
        <v>52</v>
      </c>
      <c r="O244">
        <f>(I244*21)/100</f>
      </c>
      <c r="P244" t="s">
        <v>23</v>
      </c>
    </row>
    <row r="245" spans="1:5" ht="25.5">
      <c r="A245" s="34" t="s">
        <v>53</v>
      </c>
      <c r="E245" s="35" t="s">
        <v>842</v>
      </c>
    </row>
    <row r="246" spans="1:5" ht="12.75">
      <c r="A246" s="36" t="s">
        <v>55</v>
      </c>
      <c r="E246" s="37" t="s">
        <v>843</v>
      </c>
    </row>
    <row r="247" spans="1:5" ht="38.25">
      <c r="A247" t="s">
        <v>57</v>
      </c>
      <c r="E247" s="35" t="s">
        <v>835</v>
      </c>
    </row>
    <row r="248" spans="1:16" ht="12.75">
      <c r="A248" s="25" t="s">
        <v>47</v>
      </c>
      <c r="B248" s="29" t="s">
        <v>401</v>
      </c>
      <c r="C248" s="29" t="s">
        <v>844</v>
      </c>
      <c r="D248" s="25" t="s">
        <v>111</v>
      </c>
      <c r="E248" s="30" t="s">
        <v>845</v>
      </c>
      <c r="F248" s="31" t="s">
        <v>221</v>
      </c>
      <c r="G248" s="32">
        <v>97.32</v>
      </c>
      <c r="H248" s="33">
        <v>0</v>
      </c>
      <c r="I248" s="33">
        <f>ROUND(ROUND(H248,2)*ROUND(G248,3),2)</f>
      </c>
      <c r="J248" s="31" t="s">
        <v>52</v>
      </c>
      <c r="O248">
        <f>(I248*21)/100</f>
      </c>
      <c r="P248" t="s">
        <v>23</v>
      </c>
    </row>
    <row r="249" spans="1:5" ht="25.5">
      <c r="A249" s="34" t="s">
        <v>53</v>
      </c>
      <c r="E249" s="35" t="s">
        <v>846</v>
      </c>
    </row>
    <row r="250" spans="1:5" ht="12.75">
      <c r="A250" s="36" t="s">
        <v>55</v>
      </c>
      <c r="E250" s="37" t="s">
        <v>847</v>
      </c>
    </row>
    <row r="251" spans="1:5" ht="38.25">
      <c r="A251" t="s">
        <v>57</v>
      </c>
      <c r="E251" s="35" t="s">
        <v>835</v>
      </c>
    </row>
    <row r="252" spans="1:16" ht="12.75">
      <c r="A252" s="25" t="s">
        <v>47</v>
      </c>
      <c r="B252" s="29" t="s">
        <v>403</v>
      </c>
      <c r="C252" s="29" t="s">
        <v>844</v>
      </c>
      <c r="D252" s="25" t="s">
        <v>115</v>
      </c>
      <c r="E252" s="30" t="s">
        <v>845</v>
      </c>
      <c r="F252" s="31" t="s">
        <v>221</v>
      </c>
      <c r="G252" s="32">
        <v>58.1</v>
      </c>
      <c r="H252" s="33">
        <v>0</v>
      </c>
      <c r="I252" s="33">
        <f>ROUND(ROUND(H252,2)*ROUND(G252,3),2)</f>
      </c>
      <c r="J252" s="31" t="s">
        <v>52</v>
      </c>
      <c r="O252">
        <f>(I252*21)/100</f>
      </c>
      <c r="P252" t="s">
        <v>23</v>
      </c>
    </row>
    <row r="253" spans="1:5" ht="25.5">
      <c r="A253" s="34" t="s">
        <v>53</v>
      </c>
      <c r="E253" s="35" t="s">
        <v>848</v>
      </c>
    </row>
    <row r="254" spans="1:5" ht="12.75">
      <c r="A254" s="36" t="s">
        <v>55</v>
      </c>
      <c r="E254" s="37" t="s">
        <v>849</v>
      </c>
    </row>
    <row r="255" spans="1:5" ht="38.25">
      <c r="A255" t="s">
        <v>57</v>
      </c>
      <c r="E255" s="35" t="s">
        <v>835</v>
      </c>
    </row>
    <row r="256" spans="1:16" ht="12.75">
      <c r="A256" s="25" t="s">
        <v>47</v>
      </c>
      <c r="B256" s="29" t="s">
        <v>406</v>
      </c>
      <c r="C256" s="29" t="s">
        <v>850</v>
      </c>
      <c r="D256" s="25" t="s">
        <v>49</v>
      </c>
      <c r="E256" s="30" t="s">
        <v>851</v>
      </c>
      <c r="F256" s="31" t="s">
        <v>221</v>
      </c>
      <c r="G256" s="32">
        <v>4</v>
      </c>
      <c r="H256" s="33">
        <v>0</v>
      </c>
      <c r="I256" s="33">
        <f>ROUND(ROUND(H256,2)*ROUND(G256,3),2)</f>
      </c>
      <c r="J256" s="31" t="s">
        <v>52</v>
      </c>
      <c r="O256">
        <f>(I256*21)/100</f>
      </c>
      <c r="P256" t="s">
        <v>23</v>
      </c>
    </row>
    <row r="257" spans="1:5" ht="25.5">
      <c r="A257" s="34" t="s">
        <v>53</v>
      </c>
      <c r="E257" s="35" t="s">
        <v>852</v>
      </c>
    </row>
    <row r="258" spans="1:5" ht="12.75">
      <c r="A258" s="36" t="s">
        <v>55</v>
      </c>
      <c r="E258" s="37" t="s">
        <v>853</v>
      </c>
    </row>
    <row r="259" spans="1:5" ht="114.75">
      <c r="A259" t="s">
        <v>57</v>
      </c>
      <c r="E259" s="35" t="s">
        <v>854</v>
      </c>
    </row>
    <row r="260" spans="1:16" ht="12.75">
      <c r="A260" s="25" t="s">
        <v>47</v>
      </c>
      <c r="B260" s="29" t="s">
        <v>408</v>
      </c>
      <c r="C260" s="29" t="s">
        <v>855</v>
      </c>
      <c r="D260" s="25" t="s">
        <v>49</v>
      </c>
      <c r="E260" s="30" t="s">
        <v>856</v>
      </c>
      <c r="F260" s="31" t="s">
        <v>221</v>
      </c>
      <c r="G260" s="32">
        <v>69.39</v>
      </c>
      <c r="H260" s="33">
        <v>0</v>
      </c>
      <c r="I260" s="33">
        <f>ROUND(ROUND(H260,2)*ROUND(G260,3),2)</f>
      </c>
      <c r="J260" s="31" t="s">
        <v>52</v>
      </c>
      <c r="O260">
        <f>(I260*21)/100</f>
      </c>
      <c r="P260" t="s">
        <v>23</v>
      </c>
    </row>
    <row r="261" spans="1:5" ht="25.5">
      <c r="A261" s="34" t="s">
        <v>53</v>
      </c>
      <c r="E261" s="35" t="s">
        <v>857</v>
      </c>
    </row>
    <row r="262" spans="1:5" ht="12.75">
      <c r="A262" s="36" t="s">
        <v>55</v>
      </c>
      <c r="E262" s="37" t="s">
        <v>858</v>
      </c>
    </row>
    <row r="263" spans="1:5" ht="51">
      <c r="A263" t="s">
        <v>57</v>
      </c>
      <c r="E263" s="35" t="s">
        <v>859</v>
      </c>
    </row>
    <row r="264" spans="1:18" ht="12.75" customHeight="1">
      <c r="A264" s="6" t="s">
        <v>45</v>
      </c>
      <c r="B264" s="6"/>
      <c r="C264" s="40" t="s">
        <v>89</v>
      </c>
      <c r="D264" s="6"/>
      <c r="E264" s="27" t="s">
        <v>458</v>
      </c>
      <c r="F264" s="6"/>
      <c r="G264" s="6"/>
      <c r="H264" s="6"/>
      <c r="I264" s="41">
        <f>0+Q264</f>
      </c>
      <c r="J264" s="6"/>
      <c r="O264">
        <f>0+R264</f>
      </c>
      <c r="Q264">
        <f>0+I265+I269+I273+I277+I281</f>
      </c>
      <c r="R264">
        <f>0+O265+O269+O273+O277+O281</f>
      </c>
    </row>
    <row r="265" spans="1:16" ht="12.75">
      <c r="A265" s="25" t="s">
        <v>47</v>
      </c>
      <c r="B265" s="29" t="s">
        <v>412</v>
      </c>
      <c r="C265" s="29" t="s">
        <v>860</v>
      </c>
      <c r="D265" s="25" t="s">
        <v>49</v>
      </c>
      <c r="E265" s="30" t="s">
        <v>861</v>
      </c>
      <c r="F265" s="31" t="s">
        <v>193</v>
      </c>
      <c r="G265" s="32">
        <v>11.8</v>
      </c>
      <c r="H265" s="33">
        <v>0</v>
      </c>
      <c r="I265" s="33">
        <f>ROUND(ROUND(H265,2)*ROUND(G265,3),2)</f>
      </c>
      <c r="J265" s="31" t="s">
        <v>52</v>
      </c>
      <c r="O265">
        <f>(I265*21)/100</f>
      </c>
      <c r="P265" t="s">
        <v>23</v>
      </c>
    </row>
    <row r="266" spans="1:5" ht="38.25">
      <c r="A266" s="34" t="s">
        <v>53</v>
      </c>
      <c r="E266" s="35" t="s">
        <v>862</v>
      </c>
    </row>
    <row r="267" spans="1:5" ht="12.75">
      <c r="A267" s="36" t="s">
        <v>55</v>
      </c>
      <c r="E267" s="37" t="s">
        <v>863</v>
      </c>
    </row>
    <row r="268" spans="1:5" ht="255">
      <c r="A268" t="s">
        <v>57</v>
      </c>
      <c r="E268" s="35" t="s">
        <v>864</v>
      </c>
    </row>
    <row r="269" spans="1:16" ht="12.75">
      <c r="A269" s="25" t="s">
        <v>47</v>
      </c>
      <c r="B269" s="29" t="s">
        <v>414</v>
      </c>
      <c r="C269" s="29" t="s">
        <v>466</v>
      </c>
      <c r="D269" s="25" t="s">
        <v>49</v>
      </c>
      <c r="E269" s="30" t="s">
        <v>467</v>
      </c>
      <c r="F269" s="31" t="s">
        <v>193</v>
      </c>
      <c r="G269" s="32">
        <v>16.6</v>
      </c>
      <c r="H269" s="33">
        <v>0</v>
      </c>
      <c r="I269" s="33">
        <f>ROUND(ROUND(H269,2)*ROUND(G269,3),2)</f>
      </c>
      <c r="J269" s="31" t="s">
        <v>52</v>
      </c>
      <c r="O269">
        <f>(I269*21)/100</f>
      </c>
      <c r="P269" t="s">
        <v>23</v>
      </c>
    </row>
    <row r="270" spans="1:5" ht="51">
      <c r="A270" s="34" t="s">
        <v>53</v>
      </c>
      <c r="E270" s="35" t="s">
        <v>865</v>
      </c>
    </row>
    <row r="271" spans="1:5" ht="12.75">
      <c r="A271" s="36" t="s">
        <v>55</v>
      </c>
      <c r="E271" s="37" t="s">
        <v>866</v>
      </c>
    </row>
    <row r="272" spans="1:5" ht="242.25">
      <c r="A272" t="s">
        <v>57</v>
      </c>
      <c r="E272" s="35" t="s">
        <v>470</v>
      </c>
    </row>
    <row r="273" spans="1:16" ht="12.75">
      <c r="A273" s="25" t="s">
        <v>47</v>
      </c>
      <c r="B273" s="29" t="s">
        <v>418</v>
      </c>
      <c r="C273" s="29" t="s">
        <v>867</v>
      </c>
      <c r="D273" s="25" t="s">
        <v>49</v>
      </c>
      <c r="E273" s="30" t="s">
        <v>868</v>
      </c>
      <c r="F273" s="31" t="s">
        <v>193</v>
      </c>
      <c r="G273" s="32">
        <v>13.5</v>
      </c>
      <c r="H273" s="33">
        <v>0</v>
      </c>
      <c r="I273" s="33">
        <f>ROUND(ROUND(H273,2)*ROUND(G273,3),2)</f>
      </c>
      <c r="J273" s="31" t="s">
        <v>52</v>
      </c>
      <c r="O273">
        <f>(I273*21)/100</f>
      </c>
      <c r="P273" t="s">
        <v>23</v>
      </c>
    </row>
    <row r="274" spans="1:5" ht="25.5">
      <c r="A274" s="34" t="s">
        <v>53</v>
      </c>
      <c r="E274" s="35" t="s">
        <v>869</v>
      </c>
    </row>
    <row r="275" spans="1:5" ht="12.75">
      <c r="A275" s="36" t="s">
        <v>55</v>
      </c>
      <c r="E275" s="37" t="s">
        <v>870</v>
      </c>
    </row>
    <row r="276" spans="1:5" ht="242.25">
      <c r="A276" t="s">
        <v>57</v>
      </c>
      <c r="E276" s="35" t="s">
        <v>871</v>
      </c>
    </row>
    <row r="277" spans="1:16" ht="12.75">
      <c r="A277" s="25" t="s">
        <v>47</v>
      </c>
      <c r="B277" s="29" t="s">
        <v>420</v>
      </c>
      <c r="C277" s="29" t="s">
        <v>872</v>
      </c>
      <c r="D277" s="25" t="s">
        <v>49</v>
      </c>
      <c r="E277" s="30" t="s">
        <v>873</v>
      </c>
      <c r="F277" s="31" t="s">
        <v>51</v>
      </c>
      <c r="G277" s="32">
        <v>2</v>
      </c>
      <c r="H277" s="33">
        <v>0</v>
      </c>
      <c r="I277" s="33">
        <f>ROUND(ROUND(H277,2)*ROUND(G277,3),2)</f>
      </c>
      <c r="J277" s="31" t="s">
        <v>52</v>
      </c>
      <c r="O277">
        <f>(I277*21)/100</f>
      </c>
      <c r="P277" t="s">
        <v>23</v>
      </c>
    </row>
    <row r="278" spans="1:5" ht="63.75">
      <c r="A278" s="34" t="s">
        <v>53</v>
      </c>
      <c r="E278" s="35" t="s">
        <v>874</v>
      </c>
    </row>
    <row r="279" spans="1:5" ht="12.75">
      <c r="A279" s="36" t="s">
        <v>55</v>
      </c>
      <c r="E279" s="37" t="s">
        <v>49</v>
      </c>
    </row>
    <row r="280" spans="1:5" ht="242.25">
      <c r="A280" t="s">
        <v>57</v>
      </c>
      <c r="E280" s="35" t="s">
        <v>875</v>
      </c>
    </row>
    <row r="281" spans="1:16" ht="12.75">
      <c r="A281" s="25" t="s">
        <v>47</v>
      </c>
      <c r="B281" s="29" t="s">
        <v>426</v>
      </c>
      <c r="C281" s="29" t="s">
        <v>876</v>
      </c>
      <c r="D281" s="25" t="s">
        <v>49</v>
      </c>
      <c r="E281" s="30" t="s">
        <v>877</v>
      </c>
      <c r="F281" s="31" t="s">
        <v>51</v>
      </c>
      <c r="G281" s="32">
        <v>4</v>
      </c>
      <c r="H281" s="33">
        <v>0</v>
      </c>
      <c r="I281" s="33">
        <f>ROUND(ROUND(H281,2)*ROUND(G281,3),2)</f>
      </c>
      <c r="J281" s="31" t="s">
        <v>52</v>
      </c>
      <c r="O281">
        <f>(I281*21)/100</f>
      </c>
      <c r="P281" t="s">
        <v>23</v>
      </c>
    </row>
    <row r="282" spans="1:5" ht="38.25">
      <c r="A282" s="34" t="s">
        <v>53</v>
      </c>
      <c r="E282" s="35" t="s">
        <v>878</v>
      </c>
    </row>
    <row r="283" spans="1:5" ht="12.75">
      <c r="A283" s="36" t="s">
        <v>55</v>
      </c>
      <c r="E283" s="37" t="s">
        <v>879</v>
      </c>
    </row>
    <row r="284" spans="1:5" ht="38.25">
      <c r="A284" t="s">
        <v>57</v>
      </c>
      <c r="E284" s="35" t="s">
        <v>880</v>
      </c>
    </row>
    <row r="285" spans="1:18" ht="12.75" customHeight="1">
      <c r="A285" s="6" t="s">
        <v>45</v>
      </c>
      <c r="B285" s="6"/>
      <c r="C285" s="40" t="s">
        <v>40</v>
      </c>
      <c r="D285" s="6"/>
      <c r="E285" s="27" t="s">
        <v>46</v>
      </c>
      <c r="F285" s="6"/>
      <c r="G285" s="6"/>
      <c r="H285" s="6"/>
      <c r="I285" s="41">
        <f>0+Q285</f>
      </c>
      <c r="J285" s="6"/>
      <c r="O285">
        <f>0+R285</f>
      </c>
      <c r="Q285">
        <f>0+I286+I290+I294+I298+I302+I306+I310+I314+I318+I322+I326+I330+I334+I338+I342+I346+I350+I354+I358</f>
      </c>
      <c r="R285">
        <f>0+O286+O290+O294+O298+O302+O306+O310+O314+O318+O322+O326+O330+O334+O338+O342+O346+O350+O354+O358</f>
      </c>
    </row>
    <row r="286" spans="1:16" ht="12.75">
      <c r="A286" s="25" t="s">
        <v>47</v>
      </c>
      <c r="B286" s="29" t="s">
        <v>432</v>
      </c>
      <c r="C286" s="29" t="s">
        <v>881</v>
      </c>
      <c r="D286" s="25" t="s">
        <v>49</v>
      </c>
      <c r="E286" s="30" t="s">
        <v>882</v>
      </c>
      <c r="F286" s="31" t="s">
        <v>193</v>
      </c>
      <c r="G286" s="32">
        <v>13.5</v>
      </c>
      <c r="H286" s="33">
        <v>0</v>
      </c>
      <c r="I286" s="33">
        <f>ROUND(ROUND(H286,2)*ROUND(G286,3),2)</f>
      </c>
      <c r="J286" s="31" t="s">
        <v>52</v>
      </c>
      <c r="O286">
        <f>(I286*21)/100</f>
      </c>
      <c r="P286" t="s">
        <v>23</v>
      </c>
    </row>
    <row r="287" spans="1:5" ht="306">
      <c r="A287" s="34" t="s">
        <v>53</v>
      </c>
      <c r="E287" s="35" t="s">
        <v>883</v>
      </c>
    </row>
    <row r="288" spans="1:5" ht="12.75">
      <c r="A288" s="36" t="s">
        <v>55</v>
      </c>
      <c r="E288" s="37" t="s">
        <v>884</v>
      </c>
    </row>
    <row r="289" spans="1:5" ht="63.75">
      <c r="A289" t="s">
        <v>57</v>
      </c>
      <c r="E289" s="35" t="s">
        <v>885</v>
      </c>
    </row>
    <row r="290" spans="1:16" ht="12.75">
      <c r="A290" s="25" t="s">
        <v>47</v>
      </c>
      <c r="B290" s="29" t="s">
        <v>437</v>
      </c>
      <c r="C290" s="29" t="s">
        <v>886</v>
      </c>
      <c r="D290" s="25" t="s">
        <v>49</v>
      </c>
      <c r="E290" s="30" t="s">
        <v>887</v>
      </c>
      <c r="F290" s="31" t="s">
        <v>193</v>
      </c>
      <c r="G290" s="32">
        <v>12.2</v>
      </c>
      <c r="H290" s="33">
        <v>0</v>
      </c>
      <c r="I290" s="33">
        <f>ROUND(ROUND(H290,2)*ROUND(G290,3),2)</f>
      </c>
      <c r="J290" s="31" t="s">
        <v>52</v>
      </c>
      <c r="O290">
        <f>(I290*21)/100</f>
      </c>
      <c r="P290" t="s">
        <v>23</v>
      </c>
    </row>
    <row r="291" spans="1:5" ht="165.75">
      <c r="A291" s="34" t="s">
        <v>53</v>
      </c>
      <c r="E291" s="35" t="s">
        <v>888</v>
      </c>
    </row>
    <row r="292" spans="1:5" ht="12.75">
      <c r="A292" s="36" t="s">
        <v>55</v>
      </c>
      <c r="E292" s="37" t="s">
        <v>889</v>
      </c>
    </row>
    <row r="293" spans="1:5" ht="114.75">
      <c r="A293" t="s">
        <v>57</v>
      </c>
      <c r="E293" s="35" t="s">
        <v>890</v>
      </c>
    </row>
    <row r="294" spans="1:16" ht="12.75">
      <c r="A294" s="25" t="s">
        <v>47</v>
      </c>
      <c r="B294" s="29" t="s">
        <v>442</v>
      </c>
      <c r="C294" s="29" t="s">
        <v>891</v>
      </c>
      <c r="D294" s="25" t="s">
        <v>49</v>
      </c>
      <c r="E294" s="30" t="s">
        <v>892</v>
      </c>
      <c r="F294" s="31" t="s">
        <v>51</v>
      </c>
      <c r="G294" s="32">
        <v>8</v>
      </c>
      <c r="H294" s="33">
        <v>0</v>
      </c>
      <c r="I294" s="33">
        <f>ROUND(ROUND(H294,2)*ROUND(G294,3),2)</f>
      </c>
      <c r="J294" s="31" t="s">
        <v>52</v>
      </c>
      <c r="O294">
        <f>(I294*21)/100</f>
      </c>
      <c r="P294" t="s">
        <v>23</v>
      </c>
    </row>
    <row r="295" spans="1:5" ht="38.25">
      <c r="A295" s="34" t="s">
        <v>53</v>
      </c>
      <c r="E295" s="35" t="s">
        <v>893</v>
      </c>
    </row>
    <row r="296" spans="1:5" ht="12.75">
      <c r="A296" s="36" t="s">
        <v>55</v>
      </c>
      <c r="E296" s="37" t="s">
        <v>894</v>
      </c>
    </row>
    <row r="297" spans="1:5" ht="38.25">
      <c r="A297" t="s">
        <v>57</v>
      </c>
      <c r="E297" s="35" t="s">
        <v>895</v>
      </c>
    </row>
    <row r="298" spans="1:16" ht="25.5">
      <c r="A298" s="25" t="s">
        <v>47</v>
      </c>
      <c r="B298" s="29" t="s">
        <v>447</v>
      </c>
      <c r="C298" s="29" t="s">
        <v>59</v>
      </c>
      <c r="D298" s="25" t="s">
        <v>49</v>
      </c>
      <c r="E298" s="30" t="s">
        <v>60</v>
      </c>
      <c r="F298" s="31" t="s">
        <v>51</v>
      </c>
      <c r="G298" s="32">
        <v>2</v>
      </c>
      <c r="H298" s="33">
        <v>0</v>
      </c>
      <c r="I298" s="33">
        <f>ROUND(ROUND(H298,2)*ROUND(G298,3),2)</f>
      </c>
      <c r="J298" s="31" t="s">
        <v>52</v>
      </c>
      <c r="O298">
        <f>(I298*21)/100</f>
      </c>
      <c r="P298" t="s">
        <v>23</v>
      </c>
    </row>
    <row r="299" spans="1:5" ht="38.25">
      <c r="A299" s="34" t="s">
        <v>53</v>
      </c>
      <c r="E299" s="35" t="s">
        <v>896</v>
      </c>
    </row>
    <row r="300" spans="1:5" ht="12.75">
      <c r="A300" s="36" t="s">
        <v>55</v>
      </c>
      <c r="E300" s="37" t="s">
        <v>72</v>
      </c>
    </row>
    <row r="301" spans="1:5" ht="38.25">
      <c r="A301" t="s">
        <v>57</v>
      </c>
      <c r="E301" s="35" t="s">
        <v>62</v>
      </c>
    </row>
    <row r="302" spans="1:16" ht="25.5">
      <c r="A302" s="25" t="s">
        <v>47</v>
      </c>
      <c r="B302" s="29" t="s">
        <v>452</v>
      </c>
      <c r="C302" s="29" t="s">
        <v>897</v>
      </c>
      <c r="D302" s="25" t="s">
        <v>49</v>
      </c>
      <c r="E302" s="30" t="s">
        <v>898</v>
      </c>
      <c r="F302" s="31" t="s">
        <v>51</v>
      </c>
      <c r="G302" s="32">
        <v>2</v>
      </c>
      <c r="H302" s="33">
        <v>0</v>
      </c>
      <c r="I302" s="33">
        <f>ROUND(ROUND(H302,2)*ROUND(G302,3),2)</f>
      </c>
      <c r="J302" s="31" t="s">
        <v>52</v>
      </c>
      <c r="O302">
        <f>(I302*21)/100</f>
      </c>
      <c r="P302" t="s">
        <v>23</v>
      </c>
    </row>
    <row r="303" spans="1:5" ht="38.25">
      <c r="A303" s="34" t="s">
        <v>53</v>
      </c>
      <c r="E303" s="35" t="s">
        <v>899</v>
      </c>
    </row>
    <row r="304" spans="1:5" ht="12.75">
      <c r="A304" s="36" t="s">
        <v>55</v>
      </c>
      <c r="E304" s="37" t="s">
        <v>72</v>
      </c>
    </row>
    <row r="305" spans="1:5" ht="51">
      <c r="A305" t="s">
        <v>57</v>
      </c>
      <c r="E305" s="35" t="s">
        <v>58</v>
      </c>
    </row>
    <row r="306" spans="1:16" ht="25.5">
      <c r="A306" s="25" t="s">
        <v>47</v>
      </c>
      <c r="B306" s="29" t="s">
        <v>459</v>
      </c>
      <c r="C306" s="29" t="s">
        <v>900</v>
      </c>
      <c r="D306" s="25" t="s">
        <v>49</v>
      </c>
      <c r="E306" s="30" t="s">
        <v>901</v>
      </c>
      <c r="F306" s="31" t="s">
        <v>51</v>
      </c>
      <c r="G306" s="32">
        <v>2</v>
      </c>
      <c r="H306" s="33">
        <v>0</v>
      </c>
      <c r="I306" s="33">
        <f>ROUND(ROUND(H306,2)*ROUND(G306,3),2)</f>
      </c>
      <c r="J306" s="31" t="s">
        <v>52</v>
      </c>
      <c r="O306">
        <f>(I306*21)/100</f>
      </c>
      <c r="P306" t="s">
        <v>23</v>
      </c>
    </row>
    <row r="307" spans="1:5" ht="38.25">
      <c r="A307" s="34" t="s">
        <v>53</v>
      </c>
      <c r="E307" s="35" t="s">
        <v>902</v>
      </c>
    </row>
    <row r="308" spans="1:5" ht="12.75">
      <c r="A308" s="36" t="s">
        <v>55</v>
      </c>
      <c r="E308" s="37" t="s">
        <v>72</v>
      </c>
    </row>
    <row r="309" spans="1:5" ht="25.5">
      <c r="A309" t="s">
        <v>57</v>
      </c>
      <c r="E309" s="35" t="s">
        <v>903</v>
      </c>
    </row>
    <row r="310" spans="1:16" ht="12.75">
      <c r="A310" s="25" t="s">
        <v>47</v>
      </c>
      <c r="B310" s="29" t="s">
        <v>465</v>
      </c>
      <c r="C310" s="29" t="s">
        <v>544</v>
      </c>
      <c r="D310" s="25" t="s">
        <v>49</v>
      </c>
      <c r="E310" s="30" t="s">
        <v>545</v>
      </c>
      <c r="F310" s="31" t="s">
        <v>193</v>
      </c>
      <c r="G310" s="32">
        <v>15</v>
      </c>
      <c r="H310" s="33">
        <v>0</v>
      </c>
      <c r="I310" s="33">
        <f>ROUND(ROUND(H310,2)*ROUND(G310,3),2)</f>
      </c>
      <c r="J310" s="31" t="s">
        <v>52</v>
      </c>
      <c r="O310">
        <f>(I310*21)/100</f>
      </c>
      <c r="P310" t="s">
        <v>23</v>
      </c>
    </row>
    <row r="311" spans="1:5" ht="25.5">
      <c r="A311" s="34" t="s">
        <v>53</v>
      </c>
      <c r="E311" s="35" t="s">
        <v>904</v>
      </c>
    </row>
    <row r="312" spans="1:5" ht="12.75">
      <c r="A312" s="36" t="s">
        <v>55</v>
      </c>
      <c r="E312" s="37" t="s">
        <v>905</v>
      </c>
    </row>
    <row r="313" spans="1:5" ht="38.25">
      <c r="A313" t="s">
        <v>57</v>
      </c>
      <c r="E313" s="35" t="s">
        <v>906</v>
      </c>
    </row>
    <row r="314" spans="1:16" ht="12.75">
      <c r="A314" s="25" t="s">
        <v>47</v>
      </c>
      <c r="B314" s="29" t="s">
        <v>471</v>
      </c>
      <c r="C314" s="29" t="s">
        <v>907</v>
      </c>
      <c r="D314" s="25" t="s">
        <v>49</v>
      </c>
      <c r="E314" s="30" t="s">
        <v>908</v>
      </c>
      <c r="F314" s="31" t="s">
        <v>193</v>
      </c>
      <c r="G314" s="32">
        <v>2.8</v>
      </c>
      <c r="H314" s="33">
        <v>0</v>
      </c>
      <c r="I314" s="33">
        <f>ROUND(ROUND(H314,2)*ROUND(G314,3),2)</f>
      </c>
      <c r="J314" s="31" t="s">
        <v>52</v>
      </c>
      <c r="O314">
        <f>(I314*21)/100</f>
      </c>
      <c r="P314" t="s">
        <v>23</v>
      </c>
    </row>
    <row r="315" spans="1:5" ht="25.5">
      <c r="A315" s="34" t="s">
        <v>53</v>
      </c>
      <c r="E315" s="35" t="s">
        <v>909</v>
      </c>
    </row>
    <row r="316" spans="1:5" ht="12.75">
      <c r="A316" s="36" t="s">
        <v>55</v>
      </c>
      <c r="E316" s="37" t="s">
        <v>910</v>
      </c>
    </row>
    <row r="317" spans="1:5" ht="38.25">
      <c r="A317" t="s">
        <v>57</v>
      </c>
      <c r="E317" s="35" t="s">
        <v>911</v>
      </c>
    </row>
    <row r="318" spans="1:16" ht="12.75">
      <c r="A318" s="25" t="s">
        <v>47</v>
      </c>
      <c r="B318" s="29" t="s">
        <v>477</v>
      </c>
      <c r="C318" s="29" t="s">
        <v>912</v>
      </c>
      <c r="D318" s="25" t="s">
        <v>49</v>
      </c>
      <c r="E318" s="30" t="s">
        <v>913</v>
      </c>
      <c r="F318" s="31" t="s">
        <v>729</v>
      </c>
      <c r="G318" s="32">
        <v>22.44</v>
      </c>
      <c r="H318" s="33">
        <v>0</v>
      </c>
      <c r="I318" s="33">
        <f>ROUND(ROUND(H318,2)*ROUND(G318,3),2)</f>
      </c>
      <c r="J318" s="31" t="s">
        <v>52</v>
      </c>
      <c r="O318">
        <f>(I318*21)/100</f>
      </c>
      <c r="P318" t="s">
        <v>23</v>
      </c>
    </row>
    <row r="319" spans="1:5" ht="38.25">
      <c r="A319" s="34" t="s">
        <v>53</v>
      </c>
      <c r="E319" s="35" t="s">
        <v>914</v>
      </c>
    </row>
    <row r="320" spans="1:5" ht="12.75">
      <c r="A320" s="36" t="s">
        <v>55</v>
      </c>
      <c r="E320" s="37" t="s">
        <v>915</v>
      </c>
    </row>
    <row r="321" spans="1:5" ht="357">
      <c r="A321" t="s">
        <v>57</v>
      </c>
      <c r="E321" s="35" t="s">
        <v>916</v>
      </c>
    </row>
    <row r="322" spans="1:16" ht="12.75">
      <c r="A322" s="25" t="s">
        <v>47</v>
      </c>
      <c r="B322" s="29" t="s">
        <v>483</v>
      </c>
      <c r="C322" s="29" t="s">
        <v>917</v>
      </c>
      <c r="D322" s="25" t="s">
        <v>49</v>
      </c>
      <c r="E322" s="30" t="s">
        <v>918</v>
      </c>
      <c r="F322" s="31" t="s">
        <v>183</v>
      </c>
      <c r="G322" s="32">
        <v>18.816</v>
      </c>
      <c r="H322" s="33">
        <v>0</v>
      </c>
      <c r="I322" s="33">
        <f>ROUND(ROUND(H322,2)*ROUND(G322,3),2)</f>
      </c>
      <c r="J322" s="31" t="s">
        <v>52</v>
      </c>
      <c r="O322">
        <f>(I322*21)/100</f>
      </c>
      <c r="P322" t="s">
        <v>23</v>
      </c>
    </row>
    <row r="323" spans="1:5" ht="38.25">
      <c r="A323" s="34" t="s">
        <v>53</v>
      </c>
      <c r="E323" s="35" t="s">
        <v>919</v>
      </c>
    </row>
    <row r="324" spans="1:5" ht="12.75">
      <c r="A324" s="36" t="s">
        <v>55</v>
      </c>
      <c r="E324" s="37" t="s">
        <v>920</v>
      </c>
    </row>
    <row r="325" spans="1:5" ht="102">
      <c r="A325" t="s">
        <v>57</v>
      </c>
      <c r="E325" s="35" t="s">
        <v>567</v>
      </c>
    </row>
    <row r="326" spans="1:16" ht="12.75">
      <c r="A326" s="25" t="s">
        <v>47</v>
      </c>
      <c r="B326" s="29" t="s">
        <v>489</v>
      </c>
      <c r="C326" s="29" t="s">
        <v>921</v>
      </c>
      <c r="D326" s="25" t="s">
        <v>49</v>
      </c>
      <c r="E326" s="30" t="s">
        <v>922</v>
      </c>
      <c r="F326" s="31" t="s">
        <v>183</v>
      </c>
      <c r="G326" s="32">
        <v>0.6</v>
      </c>
      <c r="H326" s="33">
        <v>0</v>
      </c>
      <c r="I326" s="33">
        <f>ROUND(ROUND(H326,2)*ROUND(G326,3),2)</f>
      </c>
      <c r="J326" s="31" t="s">
        <v>52</v>
      </c>
      <c r="O326">
        <f>(I326*21)/100</f>
      </c>
      <c r="P326" t="s">
        <v>23</v>
      </c>
    </row>
    <row r="327" spans="1:5" ht="38.25">
      <c r="A327" s="34" t="s">
        <v>53</v>
      </c>
      <c r="E327" s="35" t="s">
        <v>923</v>
      </c>
    </row>
    <row r="328" spans="1:5" ht="12.75">
      <c r="A328" s="36" t="s">
        <v>55</v>
      </c>
      <c r="E328" s="37" t="s">
        <v>689</v>
      </c>
    </row>
    <row r="329" spans="1:5" ht="102">
      <c r="A329" t="s">
        <v>57</v>
      </c>
      <c r="E329" s="35" t="s">
        <v>567</v>
      </c>
    </row>
    <row r="330" spans="1:16" ht="12.75">
      <c r="A330" s="25" t="s">
        <v>47</v>
      </c>
      <c r="B330" s="29" t="s">
        <v>495</v>
      </c>
      <c r="C330" s="29" t="s">
        <v>924</v>
      </c>
      <c r="D330" s="25" t="s">
        <v>49</v>
      </c>
      <c r="E330" s="30" t="s">
        <v>925</v>
      </c>
      <c r="F330" s="31" t="s">
        <v>165</v>
      </c>
      <c r="G330" s="32">
        <v>0.4</v>
      </c>
      <c r="H330" s="33">
        <v>0</v>
      </c>
      <c r="I330" s="33">
        <f>ROUND(ROUND(H330,2)*ROUND(G330,3),2)</f>
      </c>
      <c r="J330" s="31" t="s">
        <v>52</v>
      </c>
      <c r="O330">
        <f>(I330*21)/100</f>
      </c>
      <c r="P330" t="s">
        <v>23</v>
      </c>
    </row>
    <row r="331" spans="1:5" ht="51">
      <c r="A331" s="34" t="s">
        <v>53</v>
      </c>
      <c r="E331" s="35" t="s">
        <v>926</v>
      </c>
    </row>
    <row r="332" spans="1:5" ht="12.75">
      <c r="A332" s="36" t="s">
        <v>55</v>
      </c>
      <c r="E332" s="37" t="s">
        <v>927</v>
      </c>
    </row>
    <row r="333" spans="1:5" ht="102">
      <c r="A333" t="s">
        <v>57</v>
      </c>
      <c r="E333" s="35" t="s">
        <v>928</v>
      </c>
    </row>
    <row r="334" spans="1:16" ht="12.75">
      <c r="A334" s="25" t="s">
        <v>47</v>
      </c>
      <c r="B334" s="29" t="s">
        <v>501</v>
      </c>
      <c r="C334" s="29" t="s">
        <v>929</v>
      </c>
      <c r="D334" s="25" t="s">
        <v>49</v>
      </c>
      <c r="E334" s="30" t="s">
        <v>930</v>
      </c>
      <c r="F334" s="31" t="s">
        <v>193</v>
      </c>
      <c r="G334" s="32">
        <v>2</v>
      </c>
      <c r="H334" s="33">
        <v>0</v>
      </c>
      <c r="I334" s="33">
        <f>ROUND(ROUND(H334,2)*ROUND(G334,3),2)</f>
      </c>
      <c r="J334" s="31" t="s">
        <v>52</v>
      </c>
      <c r="O334">
        <f>(I334*21)/100</f>
      </c>
      <c r="P334" t="s">
        <v>23</v>
      </c>
    </row>
    <row r="335" spans="1:5" ht="51">
      <c r="A335" s="34" t="s">
        <v>53</v>
      </c>
      <c r="E335" s="35" t="s">
        <v>931</v>
      </c>
    </row>
    <row r="336" spans="1:5" ht="12.75">
      <c r="A336" s="36" t="s">
        <v>55</v>
      </c>
      <c r="E336" s="37" t="s">
        <v>49</v>
      </c>
    </row>
    <row r="337" spans="1:5" ht="127.5">
      <c r="A337" t="s">
        <v>57</v>
      </c>
      <c r="E337" s="35" t="s">
        <v>932</v>
      </c>
    </row>
    <row r="338" spans="1:16" ht="12.75">
      <c r="A338" s="25" t="s">
        <v>47</v>
      </c>
      <c r="B338" s="29" t="s">
        <v>506</v>
      </c>
      <c r="C338" s="29" t="s">
        <v>933</v>
      </c>
      <c r="D338" s="25" t="s">
        <v>49</v>
      </c>
      <c r="E338" s="30" t="s">
        <v>934</v>
      </c>
      <c r="F338" s="31" t="s">
        <v>183</v>
      </c>
      <c r="G338" s="32">
        <v>0.754</v>
      </c>
      <c r="H338" s="33">
        <v>0</v>
      </c>
      <c r="I338" s="33">
        <f>ROUND(ROUND(H338,2)*ROUND(G338,3),2)</f>
      </c>
      <c r="J338" s="31" t="s">
        <v>52</v>
      </c>
      <c r="O338">
        <f>(I338*21)/100</f>
      </c>
      <c r="P338" t="s">
        <v>23</v>
      </c>
    </row>
    <row r="339" spans="1:5" ht="38.25">
      <c r="A339" s="34" t="s">
        <v>53</v>
      </c>
      <c r="E339" s="35" t="s">
        <v>935</v>
      </c>
    </row>
    <row r="340" spans="1:5" ht="12.75">
      <c r="A340" s="36" t="s">
        <v>55</v>
      </c>
      <c r="E340" s="37" t="s">
        <v>936</v>
      </c>
    </row>
    <row r="341" spans="1:5" ht="76.5">
      <c r="A341" t="s">
        <v>57</v>
      </c>
      <c r="E341" s="35" t="s">
        <v>937</v>
      </c>
    </row>
    <row r="342" spans="1:16" ht="12.75">
      <c r="A342" s="25" t="s">
        <v>47</v>
      </c>
      <c r="B342" s="29" t="s">
        <v>512</v>
      </c>
      <c r="C342" s="29" t="s">
        <v>938</v>
      </c>
      <c r="D342" s="25" t="s">
        <v>49</v>
      </c>
      <c r="E342" s="30" t="s">
        <v>939</v>
      </c>
      <c r="F342" s="31" t="s">
        <v>183</v>
      </c>
      <c r="G342" s="32">
        <v>59.34</v>
      </c>
      <c r="H342" s="33">
        <v>0</v>
      </c>
      <c r="I342" s="33">
        <f>ROUND(ROUND(H342,2)*ROUND(G342,3),2)</f>
      </c>
      <c r="J342" s="31" t="s">
        <v>52</v>
      </c>
      <c r="O342">
        <f>(I342*21)/100</f>
      </c>
      <c r="P342" t="s">
        <v>23</v>
      </c>
    </row>
    <row r="343" spans="1:5" ht="38.25">
      <c r="A343" s="34" t="s">
        <v>53</v>
      </c>
      <c r="E343" s="35" t="s">
        <v>940</v>
      </c>
    </row>
    <row r="344" spans="1:5" ht="12.75">
      <c r="A344" s="36" t="s">
        <v>55</v>
      </c>
      <c r="E344" s="37" t="s">
        <v>941</v>
      </c>
    </row>
    <row r="345" spans="1:5" ht="76.5">
      <c r="A345" t="s">
        <v>57</v>
      </c>
      <c r="E345" s="35" t="s">
        <v>937</v>
      </c>
    </row>
    <row r="346" spans="1:16" ht="12.75">
      <c r="A346" s="25" t="s">
        <v>47</v>
      </c>
      <c r="B346" s="29" t="s">
        <v>516</v>
      </c>
      <c r="C346" s="29" t="s">
        <v>942</v>
      </c>
      <c r="D346" s="25" t="s">
        <v>49</v>
      </c>
      <c r="E346" s="30" t="s">
        <v>943</v>
      </c>
      <c r="F346" s="31" t="s">
        <v>165</v>
      </c>
      <c r="G346" s="32">
        <v>2.248</v>
      </c>
      <c r="H346" s="33">
        <v>0</v>
      </c>
      <c r="I346" s="33">
        <f>ROUND(ROUND(H346,2)*ROUND(G346,3),2)</f>
      </c>
      <c r="J346" s="31" t="s">
        <v>52</v>
      </c>
      <c r="O346">
        <f>(I346*21)/100</f>
      </c>
      <c r="P346" t="s">
        <v>23</v>
      </c>
    </row>
    <row r="347" spans="1:5" ht="25.5">
      <c r="A347" s="34" t="s">
        <v>53</v>
      </c>
      <c r="E347" s="35" t="s">
        <v>944</v>
      </c>
    </row>
    <row r="348" spans="1:5" ht="25.5">
      <c r="A348" s="36" t="s">
        <v>55</v>
      </c>
      <c r="E348" s="37" t="s">
        <v>945</v>
      </c>
    </row>
    <row r="349" spans="1:5" ht="76.5">
      <c r="A349" t="s">
        <v>57</v>
      </c>
      <c r="E349" s="35" t="s">
        <v>937</v>
      </c>
    </row>
    <row r="350" spans="1:16" ht="12.75">
      <c r="A350" s="25" t="s">
        <v>47</v>
      </c>
      <c r="B350" s="29" t="s">
        <v>522</v>
      </c>
      <c r="C350" s="29" t="s">
        <v>946</v>
      </c>
      <c r="D350" s="25" t="s">
        <v>49</v>
      </c>
      <c r="E350" s="30" t="s">
        <v>947</v>
      </c>
      <c r="F350" s="31" t="s">
        <v>165</v>
      </c>
      <c r="G350" s="32">
        <v>1.003</v>
      </c>
      <c r="H350" s="33">
        <v>0</v>
      </c>
      <c r="I350" s="33">
        <f>ROUND(ROUND(H350,2)*ROUND(G350,3),2)</f>
      </c>
      <c r="J350" s="31" t="s">
        <v>52</v>
      </c>
      <c r="O350">
        <f>(I350*21)/100</f>
      </c>
      <c r="P350" t="s">
        <v>23</v>
      </c>
    </row>
    <row r="351" spans="1:5" ht="38.25">
      <c r="A351" s="34" t="s">
        <v>53</v>
      </c>
      <c r="E351" s="35" t="s">
        <v>948</v>
      </c>
    </row>
    <row r="352" spans="1:5" ht="12.75">
      <c r="A352" s="36" t="s">
        <v>55</v>
      </c>
      <c r="E352" s="37" t="s">
        <v>949</v>
      </c>
    </row>
    <row r="353" spans="1:5" ht="76.5">
      <c r="A353" t="s">
        <v>57</v>
      </c>
      <c r="E353" s="35" t="s">
        <v>937</v>
      </c>
    </row>
    <row r="354" spans="1:16" ht="12.75">
      <c r="A354" s="25" t="s">
        <v>47</v>
      </c>
      <c r="B354" s="29" t="s">
        <v>525</v>
      </c>
      <c r="C354" s="29" t="s">
        <v>950</v>
      </c>
      <c r="D354" s="25" t="s">
        <v>49</v>
      </c>
      <c r="E354" s="30" t="s">
        <v>951</v>
      </c>
      <c r="F354" s="31" t="s">
        <v>193</v>
      </c>
      <c r="G354" s="32">
        <v>5.5</v>
      </c>
      <c r="H354" s="33">
        <v>0</v>
      </c>
      <c r="I354" s="33">
        <f>ROUND(ROUND(H354,2)*ROUND(G354,3),2)</f>
      </c>
      <c r="J354" s="31" t="s">
        <v>52</v>
      </c>
      <c r="O354">
        <f>(I354*21)/100</f>
      </c>
      <c r="P354" t="s">
        <v>23</v>
      </c>
    </row>
    <row r="355" spans="1:5" ht="63.75">
      <c r="A355" s="34" t="s">
        <v>53</v>
      </c>
      <c r="E355" s="35" t="s">
        <v>952</v>
      </c>
    </row>
    <row r="356" spans="1:5" ht="12.75">
      <c r="A356" s="36" t="s">
        <v>55</v>
      </c>
      <c r="E356" s="37" t="s">
        <v>953</v>
      </c>
    </row>
    <row r="357" spans="1:5" ht="89.25">
      <c r="A357" t="s">
        <v>57</v>
      </c>
      <c r="E357" s="35" t="s">
        <v>954</v>
      </c>
    </row>
    <row r="358" spans="1:16" ht="12.75">
      <c r="A358" s="25" t="s">
        <v>47</v>
      </c>
      <c r="B358" s="29" t="s">
        <v>528</v>
      </c>
      <c r="C358" s="29" t="s">
        <v>955</v>
      </c>
      <c r="D358" s="25" t="s">
        <v>49</v>
      </c>
      <c r="E358" s="30" t="s">
        <v>956</v>
      </c>
      <c r="F358" s="31" t="s">
        <v>193</v>
      </c>
      <c r="G358" s="32">
        <v>44</v>
      </c>
      <c r="H358" s="33">
        <v>0</v>
      </c>
      <c r="I358" s="33">
        <f>ROUND(ROUND(H358,2)*ROUND(G358,3),2)</f>
      </c>
      <c r="J358" s="31" t="s">
        <v>52</v>
      </c>
      <c r="O358">
        <f>(I358*21)/100</f>
      </c>
      <c r="P358" t="s">
        <v>23</v>
      </c>
    </row>
    <row r="359" spans="1:5" ht="38.25">
      <c r="A359" s="34" t="s">
        <v>53</v>
      </c>
      <c r="E359" s="35" t="s">
        <v>957</v>
      </c>
    </row>
    <row r="360" spans="1:5" ht="12.75">
      <c r="A360" s="36" t="s">
        <v>55</v>
      </c>
      <c r="E360" s="37" t="s">
        <v>643</v>
      </c>
    </row>
    <row r="361" spans="1:5" ht="89.25">
      <c r="A361" t="s">
        <v>57</v>
      </c>
      <c r="E361" s="35" t="s">
        <v>954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0+O8+O21+O38+O47+O52+O149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958</v>
      </c>
      <c r="I3" s="38">
        <f>0+I8+I21+I38+I47+I52+I149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958</v>
      </c>
      <c r="D4" s="6"/>
      <c r="E4" s="18" t="s">
        <v>959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0+I9+I13+I17</f>
      </c>
      <c r="R8">
        <f>0+O9+O13+O17</f>
      </c>
    </row>
    <row r="9" spans="1:16" ht="25.5">
      <c r="A9" s="25" t="s">
        <v>47</v>
      </c>
      <c r="B9" s="29" t="s">
        <v>29</v>
      </c>
      <c r="C9" s="29" t="s">
        <v>960</v>
      </c>
      <c r="D9" s="25" t="s">
        <v>49</v>
      </c>
      <c r="E9" s="30" t="s">
        <v>961</v>
      </c>
      <c r="F9" s="31" t="s">
        <v>165</v>
      </c>
      <c r="G9" s="32">
        <v>12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4" t="s">
        <v>53</v>
      </c>
      <c r="E10" s="35" t="s">
        <v>49</v>
      </c>
    </row>
    <row r="11" spans="1:5" ht="12.75">
      <c r="A11" s="36" t="s">
        <v>55</v>
      </c>
      <c r="E11" s="37" t="s">
        <v>962</v>
      </c>
    </row>
    <row r="12" spans="1:5" ht="140.25">
      <c r="A12" t="s">
        <v>57</v>
      </c>
      <c r="E12" s="35" t="s">
        <v>963</v>
      </c>
    </row>
    <row r="13" spans="1:16" ht="25.5">
      <c r="A13" s="25" t="s">
        <v>47</v>
      </c>
      <c r="B13" s="29" t="s">
        <v>23</v>
      </c>
      <c r="C13" s="29" t="s">
        <v>964</v>
      </c>
      <c r="D13" s="25" t="s">
        <v>49</v>
      </c>
      <c r="E13" s="30" t="s">
        <v>965</v>
      </c>
      <c r="F13" s="31" t="s">
        <v>165</v>
      </c>
      <c r="G13" s="32">
        <v>2.6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12.75">
      <c r="A14" s="34" t="s">
        <v>53</v>
      </c>
      <c r="E14" s="35" t="s">
        <v>49</v>
      </c>
    </row>
    <row r="15" spans="1:5" ht="12.75">
      <c r="A15" s="36" t="s">
        <v>55</v>
      </c>
      <c r="E15" s="37" t="s">
        <v>962</v>
      </c>
    </row>
    <row r="16" spans="1:5" ht="140.25">
      <c r="A16" t="s">
        <v>57</v>
      </c>
      <c r="E16" s="35" t="s">
        <v>963</v>
      </c>
    </row>
    <row r="17" spans="1:16" ht="25.5">
      <c r="A17" s="25" t="s">
        <v>47</v>
      </c>
      <c r="B17" s="29" t="s">
        <v>22</v>
      </c>
      <c r="C17" s="29" t="s">
        <v>966</v>
      </c>
      <c r="D17" s="25" t="s">
        <v>49</v>
      </c>
      <c r="E17" s="30" t="s">
        <v>967</v>
      </c>
      <c r="F17" s="31" t="s">
        <v>165</v>
      </c>
      <c r="G17" s="32">
        <v>0.5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12.75">
      <c r="A18" s="34" t="s">
        <v>53</v>
      </c>
      <c r="E18" s="35" t="s">
        <v>49</v>
      </c>
    </row>
    <row r="19" spans="1:5" ht="12.75">
      <c r="A19" s="36" t="s">
        <v>55</v>
      </c>
      <c r="E19" s="37" t="s">
        <v>962</v>
      </c>
    </row>
    <row r="20" spans="1:5" ht="140.25">
      <c r="A20" t="s">
        <v>57</v>
      </c>
      <c r="E20" s="35" t="s">
        <v>963</v>
      </c>
    </row>
    <row r="21" spans="1:18" ht="12.75" customHeight="1">
      <c r="A21" s="6" t="s">
        <v>45</v>
      </c>
      <c r="B21" s="6"/>
      <c r="C21" s="40" t="s">
        <v>29</v>
      </c>
      <c r="D21" s="6"/>
      <c r="E21" s="27" t="s">
        <v>175</v>
      </c>
      <c r="F21" s="6"/>
      <c r="G21" s="6"/>
      <c r="H21" s="6"/>
      <c r="I21" s="41">
        <f>0+Q21</f>
      </c>
      <c r="J21" s="6"/>
      <c r="O21">
        <f>0+R21</f>
      </c>
      <c r="Q21">
        <f>0+I22+I26+I30+I34</f>
      </c>
      <c r="R21">
        <f>0+O22+O26+O30+O34</f>
      </c>
    </row>
    <row r="22" spans="1:16" ht="12.75">
      <c r="A22" s="25" t="s">
        <v>47</v>
      </c>
      <c r="B22" s="29" t="s">
        <v>33</v>
      </c>
      <c r="C22" s="29" t="s">
        <v>968</v>
      </c>
      <c r="D22" s="25" t="s">
        <v>49</v>
      </c>
      <c r="E22" s="30" t="s">
        <v>969</v>
      </c>
      <c r="F22" s="31" t="s">
        <v>221</v>
      </c>
      <c r="G22" s="32">
        <v>80</v>
      </c>
      <c r="H22" s="33">
        <v>0</v>
      </c>
      <c r="I22" s="33">
        <f>ROUND(ROUND(H22,2)*ROUND(G22,3),2)</f>
      </c>
      <c r="J22" s="31" t="s">
        <v>52</v>
      </c>
      <c r="O22">
        <f>(I22*21)/100</f>
      </c>
      <c r="P22" t="s">
        <v>23</v>
      </c>
    </row>
    <row r="23" spans="1:5" ht="12.75">
      <c r="A23" s="34" t="s">
        <v>53</v>
      </c>
      <c r="E23" s="35" t="s">
        <v>49</v>
      </c>
    </row>
    <row r="24" spans="1:5" ht="12.75">
      <c r="A24" s="36" t="s">
        <v>55</v>
      </c>
      <c r="E24" s="37" t="s">
        <v>962</v>
      </c>
    </row>
    <row r="25" spans="1:5" ht="12.75">
      <c r="A25" t="s">
        <v>57</v>
      </c>
      <c r="E25" s="35" t="s">
        <v>970</v>
      </c>
    </row>
    <row r="26" spans="1:16" ht="25.5">
      <c r="A26" s="25" t="s">
        <v>47</v>
      </c>
      <c r="B26" s="29" t="s">
        <v>35</v>
      </c>
      <c r="C26" s="29" t="s">
        <v>971</v>
      </c>
      <c r="D26" s="25" t="s">
        <v>49</v>
      </c>
      <c r="E26" s="30" t="s">
        <v>972</v>
      </c>
      <c r="F26" s="31" t="s">
        <v>183</v>
      </c>
      <c r="G26" s="32">
        <v>1</v>
      </c>
      <c r="H26" s="33">
        <v>0</v>
      </c>
      <c r="I26" s="33">
        <f>ROUND(ROUND(H26,2)*ROUND(G26,3),2)</f>
      </c>
      <c r="J26" s="31" t="s">
        <v>52</v>
      </c>
      <c r="O26">
        <f>(I26*21)/100</f>
      </c>
      <c r="P26" t="s">
        <v>23</v>
      </c>
    </row>
    <row r="27" spans="1:5" ht="12.75">
      <c r="A27" s="34" t="s">
        <v>53</v>
      </c>
      <c r="E27" s="35" t="s">
        <v>49</v>
      </c>
    </row>
    <row r="28" spans="1:5" ht="12.75">
      <c r="A28" s="36" t="s">
        <v>55</v>
      </c>
      <c r="E28" s="37" t="s">
        <v>962</v>
      </c>
    </row>
    <row r="29" spans="1:5" ht="63.75">
      <c r="A29" t="s">
        <v>57</v>
      </c>
      <c r="E29" s="35" t="s">
        <v>186</v>
      </c>
    </row>
    <row r="30" spans="1:16" ht="12.75">
      <c r="A30" s="25" t="s">
        <v>47</v>
      </c>
      <c r="B30" s="29" t="s">
        <v>89</v>
      </c>
      <c r="C30" s="29" t="s">
        <v>234</v>
      </c>
      <c r="D30" s="25" t="s">
        <v>49</v>
      </c>
      <c r="E30" s="30" t="s">
        <v>235</v>
      </c>
      <c r="F30" s="31" t="s">
        <v>183</v>
      </c>
      <c r="G30" s="32">
        <v>22.8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12.75">
      <c r="A31" s="34" t="s">
        <v>53</v>
      </c>
      <c r="E31" s="35" t="s">
        <v>49</v>
      </c>
    </row>
    <row r="32" spans="1:5" ht="12.75">
      <c r="A32" s="36" t="s">
        <v>55</v>
      </c>
      <c r="E32" s="37" t="s">
        <v>962</v>
      </c>
    </row>
    <row r="33" spans="1:5" ht="229.5">
      <c r="A33" t="s">
        <v>57</v>
      </c>
      <c r="E33" s="35" t="s">
        <v>238</v>
      </c>
    </row>
    <row r="34" spans="1:16" ht="12.75">
      <c r="A34" s="25" t="s">
        <v>47</v>
      </c>
      <c r="B34" s="29" t="s">
        <v>40</v>
      </c>
      <c r="C34" s="29" t="s">
        <v>973</v>
      </c>
      <c r="D34" s="25" t="s">
        <v>49</v>
      </c>
      <c r="E34" s="30" t="s">
        <v>974</v>
      </c>
      <c r="F34" s="31" t="s">
        <v>221</v>
      </c>
      <c r="G34" s="32">
        <v>80</v>
      </c>
      <c r="H34" s="33">
        <v>0</v>
      </c>
      <c r="I34" s="33">
        <f>ROUND(ROUND(H34,2)*ROUND(G34,3),2)</f>
      </c>
      <c r="J34" s="31" t="s">
        <v>52</v>
      </c>
      <c r="O34">
        <f>(I34*21)/100</f>
      </c>
      <c r="P34" t="s">
        <v>23</v>
      </c>
    </row>
    <row r="35" spans="1:5" ht="12.75">
      <c r="A35" s="34" t="s">
        <v>53</v>
      </c>
      <c r="E35" s="35" t="s">
        <v>49</v>
      </c>
    </row>
    <row r="36" spans="1:5" ht="12.75">
      <c r="A36" s="36" t="s">
        <v>55</v>
      </c>
      <c r="E36" s="37" t="s">
        <v>962</v>
      </c>
    </row>
    <row r="37" spans="1:5" ht="38.25">
      <c r="A37" t="s">
        <v>57</v>
      </c>
      <c r="E37" s="35" t="s">
        <v>975</v>
      </c>
    </row>
    <row r="38" spans="1:18" ht="12.75" customHeight="1">
      <c r="A38" s="6" t="s">
        <v>45</v>
      </c>
      <c r="B38" s="6"/>
      <c r="C38" s="40" t="s">
        <v>976</v>
      </c>
      <c r="D38" s="6"/>
      <c r="E38" s="27" t="s">
        <v>977</v>
      </c>
      <c r="F38" s="6"/>
      <c r="G38" s="6"/>
      <c r="H38" s="6"/>
      <c r="I38" s="41">
        <f>0+Q38</f>
      </c>
      <c r="J38" s="6"/>
      <c r="O38">
        <f>0+R38</f>
      </c>
      <c r="Q38">
        <f>0+I39+I43</f>
      </c>
      <c r="R38">
        <f>0+O39+O43</f>
      </c>
    </row>
    <row r="39" spans="1:16" ht="12.75">
      <c r="A39" s="25" t="s">
        <v>47</v>
      </c>
      <c r="B39" s="29" t="s">
        <v>37</v>
      </c>
      <c r="C39" s="29" t="s">
        <v>978</v>
      </c>
      <c r="D39" s="25" t="s">
        <v>49</v>
      </c>
      <c r="E39" s="30" t="s">
        <v>979</v>
      </c>
      <c r="F39" s="31" t="s">
        <v>183</v>
      </c>
      <c r="G39" s="32">
        <v>25.2</v>
      </c>
      <c r="H39" s="33">
        <v>0</v>
      </c>
      <c r="I39" s="33">
        <f>ROUND(ROUND(H39,2)*ROUND(G39,3),2)</f>
      </c>
      <c r="J39" s="31" t="s">
        <v>52</v>
      </c>
      <c r="O39">
        <f>(I39*21)/100</f>
      </c>
      <c r="P39" t="s">
        <v>23</v>
      </c>
    </row>
    <row r="40" spans="1:5" ht="12.75">
      <c r="A40" s="34" t="s">
        <v>53</v>
      </c>
      <c r="E40" s="35" t="s">
        <v>49</v>
      </c>
    </row>
    <row r="41" spans="1:5" ht="12.75">
      <c r="A41" s="36" t="s">
        <v>55</v>
      </c>
      <c r="E41" s="37" t="s">
        <v>962</v>
      </c>
    </row>
    <row r="42" spans="1:5" ht="318.75">
      <c r="A42" t="s">
        <v>57</v>
      </c>
      <c r="E42" s="35" t="s">
        <v>233</v>
      </c>
    </row>
    <row r="43" spans="1:16" ht="12.75">
      <c r="A43" s="25" t="s">
        <v>47</v>
      </c>
      <c r="B43" s="29" t="s">
        <v>83</v>
      </c>
      <c r="C43" s="29" t="s">
        <v>980</v>
      </c>
      <c r="D43" s="25" t="s">
        <v>49</v>
      </c>
      <c r="E43" s="30" t="s">
        <v>981</v>
      </c>
      <c r="F43" s="31" t="s">
        <v>982</v>
      </c>
      <c r="G43" s="32">
        <v>219</v>
      </c>
      <c r="H43" s="33">
        <v>0</v>
      </c>
      <c r="I43" s="33">
        <f>ROUND(ROUND(H43,2)*ROUND(G43,3),2)</f>
      </c>
      <c r="J43" s="31" t="s">
        <v>52</v>
      </c>
      <c r="O43">
        <f>(I43*21)/100</f>
      </c>
      <c r="P43" t="s">
        <v>23</v>
      </c>
    </row>
    <row r="44" spans="1:5" ht="12.75">
      <c r="A44" s="34" t="s">
        <v>53</v>
      </c>
      <c r="E44" s="35" t="s">
        <v>49</v>
      </c>
    </row>
    <row r="45" spans="1:5" ht="12.75">
      <c r="A45" s="36" t="s">
        <v>55</v>
      </c>
      <c r="E45" s="37" t="s">
        <v>962</v>
      </c>
    </row>
    <row r="46" spans="1:5" ht="25.5">
      <c r="A46" t="s">
        <v>57</v>
      </c>
      <c r="E46" s="35" t="s">
        <v>983</v>
      </c>
    </row>
    <row r="47" spans="1:18" ht="12.75" customHeight="1">
      <c r="A47" s="6" t="s">
        <v>45</v>
      </c>
      <c r="B47" s="6"/>
      <c r="C47" s="40" t="s">
        <v>33</v>
      </c>
      <c r="D47" s="6"/>
      <c r="E47" s="27" t="s">
        <v>308</v>
      </c>
      <c r="F47" s="6"/>
      <c r="G47" s="6"/>
      <c r="H47" s="6"/>
      <c r="I47" s="41">
        <f>0+Q47</f>
      </c>
      <c r="J47" s="6"/>
      <c r="O47">
        <f>0+R47</f>
      </c>
      <c r="Q47">
        <f>0+I48</f>
      </c>
      <c r="R47">
        <f>0+O48</f>
      </c>
    </row>
    <row r="48" spans="1:16" ht="12.75">
      <c r="A48" s="25" t="s">
        <v>47</v>
      </c>
      <c r="B48" s="29" t="s">
        <v>42</v>
      </c>
      <c r="C48" s="29" t="s">
        <v>324</v>
      </c>
      <c r="D48" s="25" t="s">
        <v>49</v>
      </c>
      <c r="E48" s="30" t="s">
        <v>325</v>
      </c>
      <c r="F48" s="31" t="s">
        <v>183</v>
      </c>
      <c r="G48" s="32">
        <v>5</v>
      </c>
      <c r="H48" s="33">
        <v>0</v>
      </c>
      <c r="I48" s="33">
        <f>ROUND(ROUND(H48,2)*ROUND(G48,3),2)</f>
      </c>
      <c r="J48" s="31" t="s">
        <v>52</v>
      </c>
      <c r="O48">
        <f>(I48*21)/100</f>
      </c>
      <c r="P48" t="s">
        <v>23</v>
      </c>
    </row>
    <row r="49" spans="1:5" ht="12.75">
      <c r="A49" s="34" t="s">
        <v>53</v>
      </c>
      <c r="E49" s="35" t="s">
        <v>49</v>
      </c>
    </row>
    <row r="50" spans="1:5" ht="12.75">
      <c r="A50" s="36" t="s">
        <v>55</v>
      </c>
      <c r="E50" s="37" t="s">
        <v>962</v>
      </c>
    </row>
    <row r="51" spans="1:5" ht="38.25">
      <c r="A51" t="s">
        <v>57</v>
      </c>
      <c r="E51" s="35" t="s">
        <v>307</v>
      </c>
    </row>
    <row r="52" spans="1:18" ht="12.75" customHeight="1">
      <c r="A52" s="6" t="s">
        <v>45</v>
      </c>
      <c r="B52" s="6"/>
      <c r="C52" s="40" t="s">
        <v>83</v>
      </c>
      <c r="D52" s="6"/>
      <c r="E52" s="27" t="s">
        <v>820</v>
      </c>
      <c r="F52" s="6"/>
      <c r="G52" s="6"/>
      <c r="H52" s="6"/>
      <c r="I52" s="41">
        <f>0+Q52</f>
      </c>
      <c r="J52" s="6"/>
      <c r="O52">
        <f>0+R52</f>
      </c>
      <c r="Q52">
        <f>0+I53+I57+I61+I65+I69+I73+I77+I81+I85+I89+I93+I97+I101+I105+I109+I113+I117+I121+I125+I129+I133+I137+I141+I145</f>
      </c>
      <c r="R52">
        <f>0+O53+O57+O61+O65+O69+O73+O77+O81+O85+O89+O93+O97+O101+O105+O109+O113+O117+O121+O125+O129+O133+O137+O141+O145</f>
      </c>
    </row>
    <row r="53" spans="1:16" ht="12.75">
      <c r="A53" s="25" t="s">
        <v>47</v>
      </c>
      <c r="B53" s="29" t="s">
        <v>44</v>
      </c>
      <c r="C53" s="29" t="s">
        <v>984</v>
      </c>
      <c r="D53" s="25" t="s">
        <v>49</v>
      </c>
      <c r="E53" s="30" t="s">
        <v>985</v>
      </c>
      <c r="F53" s="31" t="s">
        <v>193</v>
      </c>
      <c r="G53" s="32">
        <v>90</v>
      </c>
      <c r="H53" s="33">
        <v>0</v>
      </c>
      <c r="I53" s="33">
        <f>ROUND(ROUND(H53,2)*ROUND(G53,3),2)</f>
      </c>
      <c r="J53" s="31" t="s">
        <v>52</v>
      </c>
      <c r="O53">
        <f>(I53*21)/100</f>
      </c>
      <c r="P53" t="s">
        <v>23</v>
      </c>
    </row>
    <row r="54" spans="1:5" ht="12.75">
      <c r="A54" s="34" t="s">
        <v>53</v>
      </c>
      <c r="E54" s="35" t="s">
        <v>49</v>
      </c>
    </row>
    <row r="55" spans="1:5" ht="12.75">
      <c r="A55" s="36" t="s">
        <v>55</v>
      </c>
      <c r="E55" s="37" t="s">
        <v>962</v>
      </c>
    </row>
    <row r="56" spans="1:5" ht="76.5">
      <c r="A56" t="s">
        <v>57</v>
      </c>
      <c r="E56" s="35" t="s">
        <v>986</v>
      </c>
    </row>
    <row r="57" spans="1:16" ht="12.75">
      <c r="A57" s="25" t="s">
        <v>47</v>
      </c>
      <c r="B57" s="29" t="s">
        <v>132</v>
      </c>
      <c r="C57" s="29" t="s">
        <v>987</v>
      </c>
      <c r="D57" s="25" t="s">
        <v>49</v>
      </c>
      <c r="E57" s="30" t="s">
        <v>988</v>
      </c>
      <c r="F57" s="31" t="s">
        <v>193</v>
      </c>
      <c r="G57" s="32">
        <v>12</v>
      </c>
      <c r="H57" s="33">
        <v>0</v>
      </c>
      <c r="I57" s="33">
        <f>ROUND(ROUND(H57,2)*ROUND(G57,3),2)</f>
      </c>
      <c r="J57" s="31" t="s">
        <v>52</v>
      </c>
      <c r="O57">
        <f>(I57*21)/100</f>
      </c>
      <c r="P57" t="s">
        <v>23</v>
      </c>
    </row>
    <row r="58" spans="1:5" ht="12.75">
      <c r="A58" s="34" t="s">
        <v>53</v>
      </c>
      <c r="E58" s="35" t="s">
        <v>49</v>
      </c>
    </row>
    <row r="59" spans="1:5" ht="12.75">
      <c r="A59" s="36" t="s">
        <v>55</v>
      </c>
      <c r="E59" s="37" t="s">
        <v>962</v>
      </c>
    </row>
    <row r="60" spans="1:5" ht="102">
      <c r="A60" t="s">
        <v>57</v>
      </c>
      <c r="E60" s="35" t="s">
        <v>989</v>
      </c>
    </row>
    <row r="61" spans="1:16" ht="12.75">
      <c r="A61" s="25" t="s">
        <v>47</v>
      </c>
      <c r="B61" s="29" t="s">
        <v>136</v>
      </c>
      <c r="C61" s="29" t="s">
        <v>990</v>
      </c>
      <c r="D61" s="25" t="s">
        <v>49</v>
      </c>
      <c r="E61" s="30" t="s">
        <v>991</v>
      </c>
      <c r="F61" s="31" t="s">
        <v>193</v>
      </c>
      <c r="G61" s="32">
        <v>35</v>
      </c>
      <c r="H61" s="33">
        <v>0</v>
      </c>
      <c r="I61" s="33">
        <f>ROUND(ROUND(H61,2)*ROUND(G61,3),2)</f>
      </c>
      <c r="J61" s="31" t="s">
        <v>52</v>
      </c>
      <c r="O61">
        <f>(I61*21)/100</f>
      </c>
      <c r="P61" t="s">
        <v>23</v>
      </c>
    </row>
    <row r="62" spans="1:5" ht="12.75">
      <c r="A62" s="34" t="s">
        <v>53</v>
      </c>
      <c r="E62" s="35" t="s">
        <v>49</v>
      </c>
    </row>
    <row r="63" spans="1:5" ht="12.75">
      <c r="A63" s="36" t="s">
        <v>55</v>
      </c>
      <c r="E63" s="37" t="s">
        <v>962</v>
      </c>
    </row>
    <row r="64" spans="1:5" ht="89.25">
      <c r="A64" t="s">
        <v>57</v>
      </c>
      <c r="E64" s="35" t="s">
        <v>992</v>
      </c>
    </row>
    <row r="65" spans="1:16" ht="12.75">
      <c r="A65" s="25" t="s">
        <v>47</v>
      </c>
      <c r="B65" s="29" t="s">
        <v>140</v>
      </c>
      <c r="C65" s="29" t="s">
        <v>993</v>
      </c>
      <c r="D65" s="25" t="s">
        <v>49</v>
      </c>
      <c r="E65" s="30" t="s">
        <v>994</v>
      </c>
      <c r="F65" s="31" t="s">
        <v>193</v>
      </c>
      <c r="G65" s="32">
        <v>80</v>
      </c>
      <c r="H65" s="33">
        <v>0</v>
      </c>
      <c r="I65" s="33">
        <f>ROUND(ROUND(H65,2)*ROUND(G65,3),2)</f>
      </c>
      <c r="J65" s="31" t="s">
        <v>52</v>
      </c>
      <c r="O65">
        <f>(I65*21)/100</f>
      </c>
      <c r="P65" t="s">
        <v>23</v>
      </c>
    </row>
    <row r="66" spans="1:5" ht="12.75">
      <c r="A66" s="34" t="s">
        <v>53</v>
      </c>
      <c r="E66" s="35" t="s">
        <v>49</v>
      </c>
    </row>
    <row r="67" spans="1:5" ht="12.75">
      <c r="A67" s="36" t="s">
        <v>55</v>
      </c>
      <c r="E67" s="37" t="s">
        <v>962</v>
      </c>
    </row>
    <row r="68" spans="1:5" ht="76.5">
      <c r="A68" t="s">
        <v>57</v>
      </c>
      <c r="E68" s="35" t="s">
        <v>986</v>
      </c>
    </row>
    <row r="69" spans="1:16" ht="25.5">
      <c r="A69" s="25" t="s">
        <v>47</v>
      </c>
      <c r="B69" s="29" t="s">
        <v>145</v>
      </c>
      <c r="C69" s="29" t="s">
        <v>995</v>
      </c>
      <c r="D69" s="25" t="s">
        <v>49</v>
      </c>
      <c r="E69" s="30" t="s">
        <v>996</v>
      </c>
      <c r="F69" s="31" t="s">
        <v>51</v>
      </c>
      <c r="G69" s="32">
        <v>5</v>
      </c>
      <c r="H69" s="33">
        <v>0</v>
      </c>
      <c r="I69" s="33">
        <f>ROUND(ROUND(H69,2)*ROUND(G69,3),2)</f>
      </c>
      <c r="J69" s="31" t="s">
        <v>52</v>
      </c>
      <c r="O69">
        <f>(I69*21)/100</f>
      </c>
      <c r="P69" t="s">
        <v>23</v>
      </c>
    </row>
    <row r="70" spans="1:5" ht="12.75">
      <c r="A70" s="34" t="s">
        <v>53</v>
      </c>
      <c r="E70" s="35" t="s">
        <v>49</v>
      </c>
    </row>
    <row r="71" spans="1:5" ht="12.75">
      <c r="A71" s="36" t="s">
        <v>55</v>
      </c>
      <c r="E71" s="37" t="s">
        <v>962</v>
      </c>
    </row>
    <row r="72" spans="1:5" ht="102">
      <c r="A72" t="s">
        <v>57</v>
      </c>
      <c r="E72" s="35" t="s">
        <v>997</v>
      </c>
    </row>
    <row r="73" spans="1:16" ht="12.75">
      <c r="A73" s="25" t="s">
        <v>47</v>
      </c>
      <c r="B73" s="29" t="s">
        <v>149</v>
      </c>
      <c r="C73" s="29" t="s">
        <v>998</v>
      </c>
      <c r="D73" s="25" t="s">
        <v>49</v>
      </c>
      <c r="E73" s="30" t="s">
        <v>999</v>
      </c>
      <c r="F73" s="31" t="s">
        <v>193</v>
      </c>
      <c r="G73" s="32">
        <v>35</v>
      </c>
      <c r="H73" s="33">
        <v>0</v>
      </c>
      <c r="I73" s="33">
        <f>ROUND(ROUND(H73,2)*ROUND(G73,3),2)</f>
      </c>
      <c r="J73" s="31" t="s">
        <v>52</v>
      </c>
      <c r="O73">
        <f>(I73*21)/100</f>
      </c>
      <c r="P73" t="s">
        <v>23</v>
      </c>
    </row>
    <row r="74" spans="1:5" ht="12.75">
      <c r="A74" s="34" t="s">
        <v>53</v>
      </c>
      <c r="E74" s="35" t="s">
        <v>49</v>
      </c>
    </row>
    <row r="75" spans="1:5" ht="12.75">
      <c r="A75" s="36" t="s">
        <v>55</v>
      </c>
      <c r="E75" s="37" t="s">
        <v>962</v>
      </c>
    </row>
    <row r="76" spans="1:5" ht="76.5">
      <c r="A76" t="s">
        <v>57</v>
      </c>
      <c r="E76" s="35" t="s">
        <v>1000</v>
      </c>
    </row>
    <row r="77" spans="1:16" ht="12.75">
      <c r="A77" s="25" t="s">
        <v>47</v>
      </c>
      <c r="B77" s="29" t="s">
        <v>251</v>
      </c>
      <c r="C77" s="29" t="s">
        <v>1001</v>
      </c>
      <c r="D77" s="25" t="s">
        <v>49</v>
      </c>
      <c r="E77" s="30" t="s">
        <v>1002</v>
      </c>
      <c r="F77" s="31" t="s">
        <v>193</v>
      </c>
      <c r="G77" s="32">
        <v>80</v>
      </c>
      <c r="H77" s="33">
        <v>0</v>
      </c>
      <c r="I77" s="33">
        <f>ROUND(ROUND(H77,2)*ROUND(G77,3),2)</f>
      </c>
      <c r="J77" s="31" t="s">
        <v>52</v>
      </c>
      <c r="O77">
        <f>(I77*21)/100</f>
      </c>
      <c r="P77" t="s">
        <v>23</v>
      </c>
    </row>
    <row r="78" spans="1:5" ht="12.75">
      <c r="A78" s="34" t="s">
        <v>53</v>
      </c>
      <c r="E78" s="35" t="s">
        <v>49</v>
      </c>
    </row>
    <row r="79" spans="1:5" ht="12.75">
      <c r="A79" s="36" t="s">
        <v>55</v>
      </c>
      <c r="E79" s="37" t="s">
        <v>962</v>
      </c>
    </row>
    <row r="80" spans="1:5" ht="89.25">
      <c r="A80" t="s">
        <v>57</v>
      </c>
      <c r="E80" s="35" t="s">
        <v>1003</v>
      </c>
    </row>
    <row r="81" spans="1:16" ht="12.75">
      <c r="A81" s="25" t="s">
        <v>47</v>
      </c>
      <c r="B81" s="29" t="s">
        <v>257</v>
      </c>
      <c r="C81" s="29" t="s">
        <v>1004</v>
      </c>
      <c r="D81" s="25" t="s">
        <v>49</v>
      </c>
      <c r="E81" s="30" t="s">
        <v>1005</v>
      </c>
      <c r="F81" s="31" t="s">
        <v>51</v>
      </c>
      <c r="G81" s="32">
        <v>5</v>
      </c>
      <c r="H81" s="33">
        <v>0</v>
      </c>
      <c r="I81" s="33">
        <f>ROUND(ROUND(H81,2)*ROUND(G81,3),2)</f>
      </c>
      <c r="J81" s="31" t="s">
        <v>52</v>
      </c>
      <c r="O81">
        <f>(I81*21)/100</f>
      </c>
      <c r="P81" t="s">
        <v>23</v>
      </c>
    </row>
    <row r="82" spans="1:5" ht="12.75">
      <c r="A82" s="34" t="s">
        <v>53</v>
      </c>
      <c r="E82" s="35" t="s">
        <v>49</v>
      </c>
    </row>
    <row r="83" spans="1:5" ht="12.75">
      <c r="A83" s="36" t="s">
        <v>55</v>
      </c>
      <c r="E83" s="37" t="s">
        <v>962</v>
      </c>
    </row>
    <row r="84" spans="1:5" ht="76.5">
      <c r="A84" t="s">
        <v>57</v>
      </c>
      <c r="E84" s="35" t="s">
        <v>1006</v>
      </c>
    </row>
    <row r="85" spans="1:16" ht="12.75">
      <c r="A85" s="25" t="s">
        <v>47</v>
      </c>
      <c r="B85" s="29" t="s">
        <v>260</v>
      </c>
      <c r="C85" s="29" t="s">
        <v>1007</v>
      </c>
      <c r="D85" s="25" t="s">
        <v>49</v>
      </c>
      <c r="E85" s="30" t="s">
        <v>1008</v>
      </c>
      <c r="F85" s="31" t="s">
        <v>51</v>
      </c>
      <c r="G85" s="32">
        <v>1</v>
      </c>
      <c r="H85" s="33">
        <v>0</v>
      </c>
      <c r="I85" s="33">
        <f>ROUND(ROUND(H85,2)*ROUND(G85,3),2)</f>
      </c>
      <c r="J85" s="31" t="s">
        <v>52</v>
      </c>
      <c r="O85">
        <f>(I85*21)/100</f>
      </c>
      <c r="P85" t="s">
        <v>23</v>
      </c>
    </row>
    <row r="86" spans="1:5" ht="12.75">
      <c r="A86" s="34" t="s">
        <v>53</v>
      </c>
      <c r="E86" s="35" t="s">
        <v>49</v>
      </c>
    </row>
    <row r="87" spans="1:5" ht="12.75">
      <c r="A87" s="36" t="s">
        <v>55</v>
      </c>
      <c r="E87" s="37" t="s">
        <v>962</v>
      </c>
    </row>
    <row r="88" spans="1:5" ht="76.5">
      <c r="A88" t="s">
        <v>57</v>
      </c>
      <c r="E88" s="35" t="s">
        <v>1009</v>
      </c>
    </row>
    <row r="89" spans="1:16" ht="12.75">
      <c r="A89" s="25" t="s">
        <v>47</v>
      </c>
      <c r="B89" s="29" t="s">
        <v>262</v>
      </c>
      <c r="C89" s="29" t="s">
        <v>1010</v>
      </c>
      <c r="D89" s="25" t="s">
        <v>49</v>
      </c>
      <c r="E89" s="30" t="s">
        <v>1011</v>
      </c>
      <c r="F89" s="31" t="s">
        <v>51</v>
      </c>
      <c r="G89" s="32">
        <v>2</v>
      </c>
      <c r="H89" s="33">
        <v>0</v>
      </c>
      <c r="I89" s="33">
        <f>ROUND(ROUND(H89,2)*ROUND(G89,3),2)</f>
      </c>
      <c r="J89" s="31" t="s">
        <v>52</v>
      </c>
      <c r="O89">
        <f>(I89*21)/100</f>
      </c>
      <c r="P89" t="s">
        <v>23</v>
      </c>
    </row>
    <row r="90" spans="1:5" ht="12.75">
      <c r="A90" s="34" t="s">
        <v>53</v>
      </c>
      <c r="E90" s="35" t="s">
        <v>49</v>
      </c>
    </row>
    <row r="91" spans="1:5" ht="12.75">
      <c r="A91" s="36" t="s">
        <v>55</v>
      </c>
      <c r="E91" s="37" t="s">
        <v>962</v>
      </c>
    </row>
    <row r="92" spans="1:5" ht="76.5">
      <c r="A92" t="s">
        <v>57</v>
      </c>
      <c r="E92" s="35" t="s">
        <v>1006</v>
      </c>
    </row>
    <row r="93" spans="1:16" ht="12.75">
      <c r="A93" s="25" t="s">
        <v>47</v>
      </c>
      <c r="B93" s="29" t="s">
        <v>265</v>
      </c>
      <c r="C93" s="29" t="s">
        <v>1012</v>
      </c>
      <c r="D93" s="25" t="s">
        <v>49</v>
      </c>
      <c r="E93" s="30" t="s">
        <v>1013</v>
      </c>
      <c r="F93" s="31" t="s">
        <v>51</v>
      </c>
      <c r="G93" s="32">
        <v>1</v>
      </c>
      <c r="H93" s="33">
        <v>0</v>
      </c>
      <c r="I93" s="33">
        <f>ROUND(ROUND(H93,2)*ROUND(G93,3),2)</f>
      </c>
      <c r="J93" s="31" t="s">
        <v>52</v>
      </c>
      <c r="O93">
        <f>(I93*21)/100</f>
      </c>
      <c r="P93" t="s">
        <v>23</v>
      </c>
    </row>
    <row r="94" spans="1:5" ht="12.75">
      <c r="A94" s="34" t="s">
        <v>53</v>
      </c>
      <c r="E94" s="35" t="s">
        <v>49</v>
      </c>
    </row>
    <row r="95" spans="1:5" ht="12.75">
      <c r="A95" s="36" t="s">
        <v>55</v>
      </c>
      <c r="E95" s="37" t="s">
        <v>962</v>
      </c>
    </row>
    <row r="96" spans="1:5" ht="76.5">
      <c r="A96" t="s">
        <v>57</v>
      </c>
      <c r="E96" s="35" t="s">
        <v>1006</v>
      </c>
    </row>
    <row r="97" spans="1:16" ht="12.75">
      <c r="A97" s="25" t="s">
        <v>47</v>
      </c>
      <c r="B97" s="29" t="s">
        <v>268</v>
      </c>
      <c r="C97" s="29" t="s">
        <v>1014</v>
      </c>
      <c r="D97" s="25" t="s">
        <v>49</v>
      </c>
      <c r="E97" s="30" t="s">
        <v>1015</v>
      </c>
      <c r="F97" s="31" t="s">
        <v>51</v>
      </c>
      <c r="G97" s="32">
        <v>1</v>
      </c>
      <c r="H97" s="33">
        <v>0</v>
      </c>
      <c r="I97" s="33">
        <f>ROUND(ROUND(H97,2)*ROUND(G97,3),2)</f>
      </c>
      <c r="J97" s="31" t="s">
        <v>52</v>
      </c>
      <c r="O97">
        <f>(I97*21)/100</f>
      </c>
      <c r="P97" t="s">
        <v>23</v>
      </c>
    </row>
    <row r="98" spans="1:5" ht="12.75">
      <c r="A98" s="34" t="s">
        <v>53</v>
      </c>
      <c r="E98" s="35" t="s">
        <v>49</v>
      </c>
    </row>
    <row r="99" spans="1:5" ht="12.75">
      <c r="A99" s="36" t="s">
        <v>55</v>
      </c>
      <c r="E99" s="37" t="s">
        <v>962</v>
      </c>
    </row>
    <row r="100" spans="1:5" ht="89.25">
      <c r="A100" t="s">
        <v>57</v>
      </c>
      <c r="E100" s="35" t="s">
        <v>1016</v>
      </c>
    </row>
    <row r="101" spans="1:16" ht="25.5">
      <c r="A101" s="25" t="s">
        <v>47</v>
      </c>
      <c r="B101" s="29" t="s">
        <v>274</v>
      </c>
      <c r="C101" s="29" t="s">
        <v>1017</v>
      </c>
      <c r="D101" s="25" t="s">
        <v>49</v>
      </c>
      <c r="E101" s="30" t="s">
        <v>1018</v>
      </c>
      <c r="F101" s="31" t="s">
        <v>193</v>
      </c>
      <c r="G101" s="32">
        <v>16</v>
      </c>
      <c r="H101" s="33">
        <v>0</v>
      </c>
      <c r="I101" s="33">
        <f>ROUND(ROUND(H101,2)*ROUND(G101,3),2)</f>
      </c>
      <c r="J101" s="31" t="s">
        <v>52</v>
      </c>
      <c r="O101">
        <f>(I101*21)/100</f>
      </c>
      <c r="P101" t="s">
        <v>23</v>
      </c>
    </row>
    <row r="102" spans="1:5" ht="12.75">
      <c r="A102" s="34" t="s">
        <v>53</v>
      </c>
      <c r="E102" s="35" t="s">
        <v>49</v>
      </c>
    </row>
    <row r="103" spans="1:5" ht="12.75">
      <c r="A103" s="36" t="s">
        <v>55</v>
      </c>
      <c r="E103" s="37" t="s">
        <v>962</v>
      </c>
    </row>
    <row r="104" spans="1:5" ht="89.25">
      <c r="A104" t="s">
        <v>57</v>
      </c>
      <c r="E104" s="35" t="s">
        <v>1019</v>
      </c>
    </row>
    <row r="105" spans="1:16" ht="12.75">
      <c r="A105" s="25" t="s">
        <v>47</v>
      </c>
      <c r="B105" s="29" t="s">
        <v>279</v>
      </c>
      <c r="C105" s="29" t="s">
        <v>1020</v>
      </c>
      <c r="D105" s="25" t="s">
        <v>49</v>
      </c>
      <c r="E105" s="30" t="s">
        <v>1021</v>
      </c>
      <c r="F105" s="31" t="s">
        <v>193</v>
      </c>
      <c r="G105" s="32">
        <v>5</v>
      </c>
      <c r="H105" s="33">
        <v>0</v>
      </c>
      <c r="I105" s="33">
        <f>ROUND(ROUND(H105,2)*ROUND(G105,3),2)</f>
      </c>
      <c r="J105" s="31" t="s">
        <v>52</v>
      </c>
      <c r="O105">
        <f>(I105*21)/100</f>
      </c>
      <c r="P105" t="s">
        <v>23</v>
      </c>
    </row>
    <row r="106" spans="1:5" ht="12.75">
      <c r="A106" s="34" t="s">
        <v>53</v>
      </c>
      <c r="E106" s="35" t="s">
        <v>49</v>
      </c>
    </row>
    <row r="107" spans="1:5" ht="12.75">
      <c r="A107" s="36" t="s">
        <v>55</v>
      </c>
      <c r="E107" s="37" t="s">
        <v>962</v>
      </c>
    </row>
    <row r="108" spans="1:5" ht="89.25">
      <c r="A108" t="s">
        <v>57</v>
      </c>
      <c r="E108" s="35" t="s">
        <v>1022</v>
      </c>
    </row>
    <row r="109" spans="1:16" ht="12.75">
      <c r="A109" s="25" t="s">
        <v>47</v>
      </c>
      <c r="B109" s="29" t="s">
        <v>289</v>
      </c>
      <c r="C109" s="29" t="s">
        <v>1023</v>
      </c>
      <c r="D109" s="25" t="s">
        <v>49</v>
      </c>
      <c r="E109" s="30" t="s">
        <v>1024</v>
      </c>
      <c r="F109" s="31" t="s">
        <v>193</v>
      </c>
      <c r="G109" s="32">
        <v>35</v>
      </c>
      <c r="H109" s="33">
        <v>0</v>
      </c>
      <c r="I109" s="33">
        <f>ROUND(ROUND(H109,2)*ROUND(G109,3),2)</f>
      </c>
      <c r="J109" s="31" t="s">
        <v>52</v>
      </c>
      <c r="O109">
        <f>(I109*21)/100</f>
      </c>
      <c r="P109" t="s">
        <v>23</v>
      </c>
    </row>
    <row r="110" spans="1:5" ht="12.75">
      <c r="A110" s="34" t="s">
        <v>53</v>
      </c>
      <c r="E110" s="35" t="s">
        <v>49</v>
      </c>
    </row>
    <row r="111" spans="1:5" ht="12.75">
      <c r="A111" s="36" t="s">
        <v>55</v>
      </c>
      <c r="E111" s="37" t="s">
        <v>962</v>
      </c>
    </row>
    <row r="112" spans="1:5" ht="89.25">
      <c r="A112" t="s">
        <v>57</v>
      </c>
      <c r="E112" s="35" t="s">
        <v>1022</v>
      </c>
    </row>
    <row r="113" spans="1:16" ht="25.5">
      <c r="A113" s="25" t="s">
        <v>47</v>
      </c>
      <c r="B113" s="29" t="s">
        <v>309</v>
      </c>
      <c r="C113" s="29" t="s">
        <v>1025</v>
      </c>
      <c r="D113" s="25" t="s">
        <v>49</v>
      </c>
      <c r="E113" s="30" t="s">
        <v>1026</v>
      </c>
      <c r="F113" s="31" t="s">
        <v>51</v>
      </c>
      <c r="G113" s="32">
        <v>2</v>
      </c>
      <c r="H113" s="33">
        <v>0</v>
      </c>
      <c r="I113" s="33">
        <f>ROUND(ROUND(H113,2)*ROUND(G113,3),2)</f>
      </c>
      <c r="J113" s="31" t="s">
        <v>52</v>
      </c>
      <c r="O113">
        <f>(I113*21)/100</f>
      </c>
      <c r="P113" t="s">
        <v>23</v>
      </c>
    </row>
    <row r="114" spans="1:5" ht="12.75">
      <c r="A114" s="34" t="s">
        <v>53</v>
      </c>
      <c r="E114" s="35" t="s">
        <v>49</v>
      </c>
    </row>
    <row r="115" spans="1:5" ht="12.75">
      <c r="A115" s="36" t="s">
        <v>55</v>
      </c>
      <c r="E115" s="37" t="s">
        <v>962</v>
      </c>
    </row>
    <row r="116" spans="1:5" ht="89.25">
      <c r="A116" t="s">
        <v>57</v>
      </c>
      <c r="E116" s="35" t="s">
        <v>1027</v>
      </c>
    </row>
    <row r="117" spans="1:16" ht="25.5">
      <c r="A117" s="25" t="s">
        <v>47</v>
      </c>
      <c r="B117" s="29" t="s">
        <v>315</v>
      </c>
      <c r="C117" s="29" t="s">
        <v>1028</v>
      </c>
      <c r="D117" s="25" t="s">
        <v>49</v>
      </c>
      <c r="E117" s="30" t="s">
        <v>1029</v>
      </c>
      <c r="F117" s="31" t="s">
        <v>51</v>
      </c>
      <c r="G117" s="32">
        <v>2</v>
      </c>
      <c r="H117" s="33">
        <v>0</v>
      </c>
      <c r="I117" s="33">
        <f>ROUND(ROUND(H117,2)*ROUND(G117,3),2)</f>
      </c>
      <c r="J117" s="31" t="s">
        <v>52</v>
      </c>
      <c r="O117">
        <f>(I117*21)/100</f>
      </c>
      <c r="P117" t="s">
        <v>23</v>
      </c>
    </row>
    <row r="118" spans="1:5" ht="12.75">
      <c r="A118" s="34" t="s">
        <v>53</v>
      </c>
      <c r="E118" s="35" t="s">
        <v>49</v>
      </c>
    </row>
    <row r="119" spans="1:5" ht="12.75">
      <c r="A119" s="36" t="s">
        <v>55</v>
      </c>
      <c r="E119" s="37" t="s">
        <v>962</v>
      </c>
    </row>
    <row r="120" spans="1:5" ht="89.25">
      <c r="A120" t="s">
        <v>57</v>
      </c>
      <c r="E120" s="35" t="s">
        <v>1027</v>
      </c>
    </row>
    <row r="121" spans="1:16" ht="12.75">
      <c r="A121" s="25" t="s">
        <v>47</v>
      </c>
      <c r="B121" s="29" t="s">
        <v>329</v>
      </c>
      <c r="C121" s="29" t="s">
        <v>1030</v>
      </c>
      <c r="D121" s="25" t="s">
        <v>49</v>
      </c>
      <c r="E121" s="30" t="s">
        <v>1031</v>
      </c>
      <c r="F121" s="31" t="s">
        <v>193</v>
      </c>
      <c r="G121" s="32">
        <v>80</v>
      </c>
      <c r="H121" s="33">
        <v>0</v>
      </c>
      <c r="I121" s="33">
        <f>ROUND(ROUND(H121,2)*ROUND(G121,3),2)</f>
      </c>
      <c r="J121" s="31" t="s">
        <v>52</v>
      </c>
      <c r="O121">
        <f>(I121*21)/100</f>
      </c>
      <c r="P121" t="s">
        <v>23</v>
      </c>
    </row>
    <row r="122" spans="1:5" ht="12.75">
      <c r="A122" s="34" t="s">
        <v>53</v>
      </c>
      <c r="E122" s="35" t="s">
        <v>49</v>
      </c>
    </row>
    <row r="123" spans="1:5" ht="12.75">
      <c r="A123" s="36" t="s">
        <v>55</v>
      </c>
      <c r="E123" s="37" t="s">
        <v>962</v>
      </c>
    </row>
    <row r="124" spans="1:5" ht="114.75">
      <c r="A124" t="s">
        <v>57</v>
      </c>
      <c r="E124" s="35" t="s">
        <v>1032</v>
      </c>
    </row>
    <row r="125" spans="1:16" ht="12.75">
      <c r="A125" s="25" t="s">
        <v>47</v>
      </c>
      <c r="B125" s="29" t="s">
        <v>334</v>
      </c>
      <c r="C125" s="29" t="s">
        <v>1033</v>
      </c>
      <c r="D125" s="25" t="s">
        <v>49</v>
      </c>
      <c r="E125" s="30" t="s">
        <v>1034</v>
      </c>
      <c r="F125" s="31" t="s">
        <v>193</v>
      </c>
      <c r="G125" s="32">
        <v>130</v>
      </c>
      <c r="H125" s="33">
        <v>0</v>
      </c>
      <c r="I125" s="33">
        <f>ROUND(ROUND(H125,2)*ROUND(G125,3),2)</f>
      </c>
      <c r="J125" s="31" t="s">
        <v>52</v>
      </c>
      <c r="O125">
        <f>(I125*21)/100</f>
      </c>
      <c r="P125" t="s">
        <v>23</v>
      </c>
    </row>
    <row r="126" spans="1:5" ht="12.75">
      <c r="A126" s="34" t="s">
        <v>53</v>
      </c>
      <c r="E126" s="35" t="s">
        <v>49</v>
      </c>
    </row>
    <row r="127" spans="1:5" ht="12.75">
      <c r="A127" s="36" t="s">
        <v>55</v>
      </c>
      <c r="E127" s="37" t="s">
        <v>962</v>
      </c>
    </row>
    <row r="128" spans="1:5" ht="114.75">
      <c r="A128" t="s">
        <v>57</v>
      </c>
      <c r="E128" s="35" t="s">
        <v>1032</v>
      </c>
    </row>
    <row r="129" spans="1:16" ht="25.5">
      <c r="A129" s="25" t="s">
        <v>47</v>
      </c>
      <c r="B129" s="29" t="s">
        <v>339</v>
      </c>
      <c r="C129" s="29" t="s">
        <v>1035</v>
      </c>
      <c r="D129" s="25" t="s">
        <v>49</v>
      </c>
      <c r="E129" s="30" t="s">
        <v>1036</v>
      </c>
      <c r="F129" s="31" t="s">
        <v>51</v>
      </c>
      <c r="G129" s="32">
        <v>1</v>
      </c>
      <c r="H129" s="33">
        <v>0</v>
      </c>
      <c r="I129" s="33">
        <f>ROUND(ROUND(H129,2)*ROUND(G129,3),2)</f>
      </c>
      <c r="J129" s="31" t="s">
        <v>52</v>
      </c>
      <c r="O129">
        <f>(I129*21)/100</f>
      </c>
      <c r="P129" t="s">
        <v>23</v>
      </c>
    </row>
    <row r="130" spans="1:5" ht="12.75">
      <c r="A130" s="34" t="s">
        <v>53</v>
      </c>
      <c r="E130" s="35" t="s">
        <v>49</v>
      </c>
    </row>
    <row r="131" spans="1:5" ht="12.75">
      <c r="A131" s="36" t="s">
        <v>55</v>
      </c>
      <c r="E131" s="37" t="s">
        <v>962</v>
      </c>
    </row>
    <row r="132" spans="1:5" ht="102">
      <c r="A132" t="s">
        <v>57</v>
      </c>
      <c r="E132" s="35" t="s">
        <v>1037</v>
      </c>
    </row>
    <row r="133" spans="1:16" ht="25.5">
      <c r="A133" s="25" t="s">
        <v>47</v>
      </c>
      <c r="B133" s="29" t="s">
        <v>343</v>
      </c>
      <c r="C133" s="29" t="s">
        <v>1038</v>
      </c>
      <c r="D133" s="25" t="s">
        <v>49</v>
      </c>
      <c r="E133" s="30" t="s">
        <v>1039</v>
      </c>
      <c r="F133" s="31" t="s">
        <v>51</v>
      </c>
      <c r="G133" s="32">
        <v>1</v>
      </c>
      <c r="H133" s="33">
        <v>0</v>
      </c>
      <c r="I133" s="33">
        <f>ROUND(ROUND(H133,2)*ROUND(G133,3),2)</f>
      </c>
      <c r="J133" s="31" t="s">
        <v>52</v>
      </c>
      <c r="O133">
        <f>(I133*21)/100</f>
      </c>
      <c r="P133" t="s">
        <v>23</v>
      </c>
    </row>
    <row r="134" spans="1:5" ht="12.75">
      <c r="A134" s="34" t="s">
        <v>53</v>
      </c>
      <c r="E134" s="35" t="s">
        <v>49</v>
      </c>
    </row>
    <row r="135" spans="1:5" ht="12.75">
      <c r="A135" s="36" t="s">
        <v>55</v>
      </c>
      <c r="E135" s="37" t="s">
        <v>962</v>
      </c>
    </row>
    <row r="136" spans="1:5" ht="114.75">
      <c r="A136" t="s">
        <v>57</v>
      </c>
      <c r="E136" s="35" t="s">
        <v>1040</v>
      </c>
    </row>
    <row r="137" spans="1:16" ht="12.75">
      <c r="A137" s="25" t="s">
        <v>47</v>
      </c>
      <c r="B137" s="29" t="s">
        <v>350</v>
      </c>
      <c r="C137" s="29" t="s">
        <v>1041</v>
      </c>
      <c r="D137" s="25" t="s">
        <v>49</v>
      </c>
      <c r="E137" s="30" t="s">
        <v>1042</v>
      </c>
      <c r="F137" s="31" t="s">
        <v>636</v>
      </c>
      <c r="G137" s="32">
        <v>24</v>
      </c>
      <c r="H137" s="33">
        <v>0</v>
      </c>
      <c r="I137" s="33">
        <f>ROUND(ROUND(H137,2)*ROUND(G137,3),2)</f>
      </c>
      <c r="J137" s="31" t="s">
        <v>52</v>
      </c>
      <c r="O137">
        <f>(I137*21)/100</f>
      </c>
      <c r="P137" t="s">
        <v>23</v>
      </c>
    </row>
    <row r="138" spans="1:5" ht="12.75">
      <c r="A138" s="34" t="s">
        <v>53</v>
      </c>
      <c r="E138" s="35" t="s">
        <v>49</v>
      </c>
    </row>
    <row r="139" spans="1:5" ht="12.75">
      <c r="A139" s="36" t="s">
        <v>55</v>
      </c>
      <c r="E139" s="37" t="s">
        <v>962</v>
      </c>
    </row>
    <row r="140" spans="1:5" ht="89.25">
      <c r="A140" t="s">
        <v>57</v>
      </c>
      <c r="E140" s="35" t="s">
        <v>1043</v>
      </c>
    </row>
    <row r="141" spans="1:16" ht="25.5">
      <c r="A141" s="25" t="s">
        <v>47</v>
      </c>
      <c r="B141" s="29" t="s">
        <v>353</v>
      </c>
      <c r="C141" s="29" t="s">
        <v>1044</v>
      </c>
      <c r="D141" s="25" t="s">
        <v>49</v>
      </c>
      <c r="E141" s="30" t="s">
        <v>1045</v>
      </c>
      <c r="F141" s="31" t="s">
        <v>51</v>
      </c>
      <c r="G141" s="32">
        <v>1</v>
      </c>
      <c r="H141" s="33">
        <v>0</v>
      </c>
      <c r="I141" s="33">
        <f>ROUND(ROUND(H141,2)*ROUND(G141,3),2)</f>
      </c>
      <c r="J141" s="31"/>
      <c r="O141">
        <f>(I141*21)/100</f>
      </c>
      <c r="P141" t="s">
        <v>23</v>
      </c>
    </row>
    <row r="142" spans="1:5" ht="12.75">
      <c r="A142" s="34" t="s">
        <v>53</v>
      </c>
      <c r="E142" s="35" t="s">
        <v>49</v>
      </c>
    </row>
    <row r="143" spans="1:5" ht="12.75">
      <c r="A143" s="36" t="s">
        <v>55</v>
      </c>
      <c r="E143" s="37" t="s">
        <v>962</v>
      </c>
    </row>
    <row r="144" spans="1:5" ht="127.5">
      <c r="A144" t="s">
        <v>57</v>
      </c>
      <c r="E144" s="35" t="s">
        <v>1046</v>
      </c>
    </row>
    <row r="145" spans="1:16" ht="12.75">
      <c r="A145" s="25" t="s">
        <v>47</v>
      </c>
      <c r="B145" s="29" t="s">
        <v>359</v>
      </c>
      <c r="C145" s="29" t="s">
        <v>1044</v>
      </c>
      <c r="D145" s="25" t="s">
        <v>29</v>
      </c>
      <c r="E145" s="30" t="s">
        <v>1047</v>
      </c>
      <c r="F145" s="31" t="s">
        <v>51</v>
      </c>
      <c r="G145" s="32">
        <v>1</v>
      </c>
      <c r="H145" s="33">
        <v>0</v>
      </c>
      <c r="I145" s="33">
        <f>ROUND(ROUND(H145,2)*ROUND(G145,3),2)</f>
      </c>
      <c r="J145" s="31"/>
      <c r="O145">
        <f>(I145*21)/100</f>
      </c>
      <c r="P145" t="s">
        <v>23</v>
      </c>
    </row>
    <row r="146" spans="1:5" ht="12.75">
      <c r="A146" s="34" t="s">
        <v>53</v>
      </c>
      <c r="E146" s="35" t="s">
        <v>49</v>
      </c>
    </row>
    <row r="147" spans="1:5" ht="12.75">
      <c r="A147" s="36" t="s">
        <v>55</v>
      </c>
      <c r="E147" s="37" t="s">
        <v>962</v>
      </c>
    </row>
    <row r="148" spans="1:5" ht="114.75">
      <c r="A148" t="s">
        <v>57</v>
      </c>
      <c r="E148" s="35" t="s">
        <v>1048</v>
      </c>
    </row>
    <row r="149" spans="1:18" ht="12.75" customHeight="1">
      <c r="A149" s="6" t="s">
        <v>45</v>
      </c>
      <c r="B149" s="6"/>
      <c r="C149" s="40" t="s">
        <v>465</v>
      </c>
      <c r="D149" s="6"/>
      <c r="E149" s="27" t="s">
        <v>1049</v>
      </c>
      <c r="F149" s="6"/>
      <c r="G149" s="6"/>
      <c r="H149" s="6"/>
      <c r="I149" s="41">
        <f>0+Q149</f>
      </c>
      <c r="J149" s="6"/>
      <c r="O149">
        <f>0+R149</f>
      </c>
      <c r="Q149">
        <f>0+I150+I154+I158+I162+I166+I170+I174+I178+I182+I186+I190+I194</f>
      </c>
      <c r="R149">
        <f>0+O150+O154+O158+O162+O166+O170+O174+O178+O182+O186+O190+O194</f>
      </c>
    </row>
    <row r="150" spans="1:16" ht="12.75">
      <c r="A150" s="25" t="s">
        <v>47</v>
      </c>
      <c r="B150" s="29" t="s">
        <v>154</v>
      </c>
      <c r="C150" s="29" t="s">
        <v>1050</v>
      </c>
      <c r="D150" s="25" t="s">
        <v>49</v>
      </c>
      <c r="E150" s="30" t="s">
        <v>1051</v>
      </c>
      <c r="F150" s="31" t="s">
        <v>193</v>
      </c>
      <c r="G150" s="32">
        <v>3</v>
      </c>
      <c r="H150" s="33">
        <v>0</v>
      </c>
      <c r="I150" s="33">
        <f>ROUND(ROUND(H150,2)*ROUND(G150,3),2)</f>
      </c>
      <c r="J150" s="31" t="s">
        <v>52</v>
      </c>
      <c r="O150">
        <f>(I150*21)/100</f>
      </c>
      <c r="P150" t="s">
        <v>23</v>
      </c>
    </row>
    <row r="151" spans="1:5" ht="12.75">
      <c r="A151" s="34" t="s">
        <v>53</v>
      </c>
      <c r="E151" s="35" t="s">
        <v>49</v>
      </c>
    </row>
    <row r="152" spans="1:5" ht="12.75">
      <c r="A152" s="36" t="s">
        <v>55</v>
      </c>
      <c r="E152" s="37" t="s">
        <v>962</v>
      </c>
    </row>
    <row r="153" spans="1:5" ht="102">
      <c r="A153" t="s">
        <v>57</v>
      </c>
      <c r="E153" s="35" t="s">
        <v>1052</v>
      </c>
    </row>
    <row r="154" spans="1:16" ht="12.75">
      <c r="A154" s="25" t="s">
        <v>47</v>
      </c>
      <c r="B154" s="29" t="s">
        <v>159</v>
      </c>
      <c r="C154" s="29" t="s">
        <v>1053</v>
      </c>
      <c r="D154" s="25" t="s">
        <v>49</v>
      </c>
      <c r="E154" s="30" t="s">
        <v>1054</v>
      </c>
      <c r="F154" s="31" t="s">
        <v>193</v>
      </c>
      <c r="G154" s="32">
        <v>80</v>
      </c>
      <c r="H154" s="33">
        <v>0</v>
      </c>
      <c r="I154" s="33">
        <f>ROUND(ROUND(H154,2)*ROUND(G154,3),2)</f>
      </c>
      <c r="J154" s="31" t="s">
        <v>52</v>
      </c>
      <c r="O154">
        <f>(I154*21)/100</f>
      </c>
      <c r="P154" t="s">
        <v>23</v>
      </c>
    </row>
    <row r="155" spans="1:5" ht="12.75">
      <c r="A155" s="34" t="s">
        <v>53</v>
      </c>
      <c r="E155" s="35" t="s">
        <v>49</v>
      </c>
    </row>
    <row r="156" spans="1:5" ht="12.75">
      <c r="A156" s="36" t="s">
        <v>55</v>
      </c>
      <c r="E156" s="37" t="s">
        <v>962</v>
      </c>
    </row>
    <row r="157" spans="1:5" ht="127.5">
      <c r="A157" t="s">
        <v>57</v>
      </c>
      <c r="E157" s="35" t="s">
        <v>1055</v>
      </c>
    </row>
    <row r="158" spans="1:16" ht="12.75">
      <c r="A158" s="25" t="s">
        <v>47</v>
      </c>
      <c r="B158" s="29" t="s">
        <v>239</v>
      </c>
      <c r="C158" s="29" t="s">
        <v>1056</v>
      </c>
      <c r="D158" s="25" t="s">
        <v>49</v>
      </c>
      <c r="E158" s="30" t="s">
        <v>1057</v>
      </c>
      <c r="F158" s="31" t="s">
        <v>51</v>
      </c>
      <c r="G158" s="32">
        <v>4</v>
      </c>
      <c r="H158" s="33">
        <v>0</v>
      </c>
      <c r="I158" s="33">
        <f>ROUND(ROUND(H158,2)*ROUND(G158,3),2)</f>
      </c>
      <c r="J158" s="31" t="s">
        <v>52</v>
      </c>
      <c r="O158">
        <f>(I158*21)/100</f>
      </c>
      <c r="P158" t="s">
        <v>23</v>
      </c>
    </row>
    <row r="159" spans="1:5" ht="12.75">
      <c r="A159" s="34" t="s">
        <v>53</v>
      </c>
      <c r="E159" s="35" t="s">
        <v>49</v>
      </c>
    </row>
    <row r="160" spans="1:5" ht="12.75">
      <c r="A160" s="36" t="s">
        <v>55</v>
      </c>
      <c r="E160" s="37" t="s">
        <v>962</v>
      </c>
    </row>
    <row r="161" spans="1:5" ht="102">
      <c r="A161" t="s">
        <v>57</v>
      </c>
      <c r="E161" s="35" t="s">
        <v>1058</v>
      </c>
    </row>
    <row r="162" spans="1:16" ht="12.75">
      <c r="A162" s="25" t="s">
        <v>47</v>
      </c>
      <c r="B162" s="29" t="s">
        <v>245</v>
      </c>
      <c r="C162" s="29" t="s">
        <v>1059</v>
      </c>
      <c r="D162" s="25" t="s">
        <v>49</v>
      </c>
      <c r="E162" s="30" t="s">
        <v>1060</v>
      </c>
      <c r="F162" s="31" t="s">
        <v>51</v>
      </c>
      <c r="G162" s="32">
        <v>2</v>
      </c>
      <c r="H162" s="33">
        <v>0</v>
      </c>
      <c r="I162" s="33">
        <f>ROUND(ROUND(H162,2)*ROUND(G162,3),2)</f>
      </c>
      <c r="J162" s="31" t="s">
        <v>52</v>
      </c>
      <c r="O162">
        <f>(I162*21)/100</f>
      </c>
      <c r="P162" t="s">
        <v>23</v>
      </c>
    </row>
    <row r="163" spans="1:5" ht="12.75">
      <c r="A163" s="34" t="s">
        <v>53</v>
      </c>
      <c r="E163" s="35" t="s">
        <v>49</v>
      </c>
    </row>
    <row r="164" spans="1:5" ht="12.75">
      <c r="A164" s="36" t="s">
        <v>55</v>
      </c>
      <c r="E164" s="37" t="s">
        <v>962</v>
      </c>
    </row>
    <row r="165" spans="1:5" ht="102">
      <c r="A165" t="s">
        <v>57</v>
      </c>
      <c r="E165" s="35" t="s">
        <v>1061</v>
      </c>
    </row>
    <row r="166" spans="1:16" ht="12.75">
      <c r="A166" s="25" t="s">
        <v>47</v>
      </c>
      <c r="B166" s="29" t="s">
        <v>284</v>
      </c>
      <c r="C166" s="29" t="s">
        <v>1062</v>
      </c>
      <c r="D166" s="25" t="s">
        <v>49</v>
      </c>
      <c r="E166" s="30" t="s">
        <v>1063</v>
      </c>
      <c r="F166" s="31" t="s">
        <v>193</v>
      </c>
      <c r="G166" s="32">
        <v>95</v>
      </c>
      <c r="H166" s="33">
        <v>0</v>
      </c>
      <c r="I166" s="33">
        <f>ROUND(ROUND(H166,2)*ROUND(G166,3),2)</f>
      </c>
      <c r="J166" s="31" t="s">
        <v>52</v>
      </c>
      <c r="O166">
        <f>(I166*21)/100</f>
      </c>
      <c r="P166" t="s">
        <v>23</v>
      </c>
    </row>
    <row r="167" spans="1:5" ht="12.75">
      <c r="A167" s="34" t="s">
        <v>53</v>
      </c>
      <c r="E167" s="35" t="s">
        <v>49</v>
      </c>
    </row>
    <row r="168" spans="1:5" ht="12.75">
      <c r="A168" s="36" t="s">
        <v>55</v>
      </c>
      <c r="E168" s="37" t="s">
        <v>962</v>
      </c>
    </row>
    <row r="169" spans="1:5" ht="89.25">
      <c r="A169" t="s">
        <v>57</v>
      </c>
      <c r="E169" s="35" t="s">
        <v>1019</v>
      </c>
    </row>
    <row r="170" spans="1:16" ht="25.5">
      <c r="A170" s="25" t="s">
        <v>47</v>
      </c>
      <c r="B170" s="29" t="s">
        <v>296</v>
      </c>
      <c r="C170" s="29" t="s">
        <v>1064</v>
      </c>
      <c r="D170" s="25" t="s">
        <v>49</v>
      </c>
      <c r="E170" s="30" t="s">
        <v>1029</v>
      </c>
      <c r="F170" s="31" t="s">
        <v>51</v>
      </c>
      <c r="G170" s="32">
        <v>4</v>
      </c>
      <c r="H170" s="33">
        <v>0</v>
      </c>
      <c r="I170" s="33">
        <f>ROUND(ROUND(H170,2)*ROUND(G170,3),2)</f>
      </c>
      <c r="J170" s="31" t="s">
        <v>52</v>
      </c>
      <c r="O170">
        <f>(I170*21)/100</f>
      </c>
      <c r="P170" t="s">
        <v>23</v>
      </c>
    </row>
    <row r="171" spans="1:5" ht="12.75">
      <c r="A171" s="34" t="s">
        <v>53</v>
      </c>
      <c r="E171" s="35" t="s">
        <v>49</v>
      </c>
    </row>
    <row r="172" spans="1:5" ht="12.75">
      <c r="A172" s="36" t="s">
        <v>55</v>
      </c>
      <c r="E172" s="37" t="s">
        <v>962</v>
      </c>
    </row>
    <row r="173" spans="1:5" ht="102">
      <c r="A173" t="s">
        <v>57</v>
      </c>
      <c r="E173" s="35" t="s">
        <v>1065</v>
      </c>
    </row>
    <row r="174" spans="1:16" ht="25.5">
      <c r="A174" s="25" t="s">
        <v>47</v>
      </c>
      <c r="B174" s="29" t="s">
        <v>302</v>
      </c>
      <c r="C174" s="29" t="s">
        <v>1066</v>
      </c>
      <c r="D174" s="25" t="s">
        <v>49</v>
      </c>
      <c r="E174" s="30" t="s">
        <v>1067</v>
      </c>
      <c r="F174" s="31" t="s">
        <v>51</v>
      </c>
      <c r="G174" s="32">
        <v>4</v>
      </c>
      <c r="H174" s="33">
        <v>0</v>
      </c>
      <c r="I174" s="33">
        <f>ROUND(ROUND(H174,2)*ROUND(G174,3),2)</f>
      </c>
      <c r="J174" s="31" t="s">
        <v>52</v>
      </c>
      <c r="O174">
        <f>(I174*21)/100</f>
      </c>
      <c r="P174" t="s">
        <v>23</v>
      </c>
    </row>
    <row r="175" spans="1:5" ht="12.75">
      <c r="A175" s="34" t="s">
        <v>53</v>
      </c>
      <c r="E175" s="35" t="s">
        <v>49</v>
      </c>
    </row>
    <row r="176" spans="1:5" ht="12.75">
      <c r="A176" s="36" t="s">
        <v>55</v>
      </c>
      <c r="E176" s="37" t="s">
        <v>962</v>
      </c>
    </row>
    <row r="177" spans="1:5" ht="102">
      <c r="A177" t="s">
        <v>57</v>
      </c>
      <c r="E177" s="35" t="s">
        <v>1065</v>
      </c>
    </row>
    <row r="178" spans="1:16" ht="12.75">
      <c r="A178" s="25" t="s">
        <v>47</v>
      </c>
      <c r="B178" s="29" t="s">
        <v>320</v>
      </c>
      <c r="C178" s="29" t="s">
        <v>1068</v>
      </c>
      <c r="D178" s="25" t="s">
        <v>49</v>
      </c>
      <c r="E178" s="30" t="s">
        <v>1069</v>
      </c>
      <c r="F178" s="31" t="s">
        <v>193</v>
      </c>
      <c r="G178" s="32">
        <v>130</v>
      </c>
      <c r="H178" s="33">
        <v>0</v>
      </c>
      <c r="I178" s="33">
        <f>ROUND(ROUND(H178,2)*ROUND(G178,3),2)</f>
      </c>
      <c r="J178" s="31" t="s">
        <v>52</v>
      </c>
      <c r="O178">
        <f>(I178*21)/100</f>
      </c>
      <c r="P178" t="s">
        <v>23</v>
      </c>
    </row>
    <row r="179" spans="1:5" ht="12.75">
      <c r="A179" s="34" t="s">
        <v>53</v>
      </c>
      <c r="E179" s="35" t="s">
        <v>49</v>
      </c>
    </row>
    <row r="180" spans="1:5" ht="12.75">
      <c r="A180" s="36" t="s">
        <v>55</v>
      </c>
      <c r="E180" s="37" t="s">
        <v>962</v>
      </c>
    </row>
    <row r="181" spans="1:5" ht="76.5">
      <c r="A181" t="s">
        <v>57</v>
      </c>
      <c r="E181" s="35" t="s">
        <v>1070</v>
      </c>
    </row>
    <row r="182" spans="1:16" ht="12.75">
      <c r="A182" s="25" t="s">
        <v>47</v>
      </c>
      <c r="B182" s="29" t="s">
        <v>323</v>
      </c>
      <c r="C182" s="29" t="s">
        <v>1071</v>
      </c>
      <c r="D182" s="25" t="s">
        <v>49</v>
      </c>
      <c r="E182" s="30" t="s">
        <v>1072</v>
      </c>
      <c r="F182" s="31" t="s">
        <v>51</v>
      </c>
      <c r="G182" s="32">
        <v>3</v>
      </c>
      <c r="H182" s="33">
        <v>0</v>
      </c>
      <c r="I182" s="33">
        <f>ROUND(ROUND(H182,2)*ROUND(G182,3),2)</f>
      </c>
      <c r="J182" s="31" t="s">
        <v>52</v>
      </c>
      <c r="O182">
        <f>(I182*21)/100</f>
      </c>
      <c r="P182" t="s">
        <v>23</v>
      </c>
    </row>
    <row r="183" spans="1:5" ht="12.75">
      <c r="A183" s="34" t="s">
        <v>53</v>
      </c>
      <c r="E183" s="35" t="s">
        <v>49</v>
      </c>
    </row>
    <row r="184" spans="1:5" ht="12.75">
      <c r="A184" s="36" t="s">
        <v>55</v>
      </c>
      <c r="E184" s="37" t="s">
        <v>962</v>
      </c>
    </row>
    <row r="185" spans="1:5" ht="89.25">
      <c r="A185" t="s">
        <v>57</v>
      </c>
      <c r="E185" s="35" t="s">
        <v>1073</v>
      </c>
    </row>
    <row r="186" spans="1:16" ht="12.75">
      <c r="A186" s="25" t="s">
        <v>47</v>
      </c>
      <c r="B186" s="29" t="s">
        <v>342</v>
      </c>
      <c r="C186" s="29" t="s">
        <v>1074</v>
      </c>
      <c r="D186" s="25" t="s">
        <v>49</v>
      </c>
      <c r="E186" s="30" t="s">
        <v>1075</v>
      </c>
      <c r="F186" s="31" t="s">
        <v>1076</v>
      </c>
      <c r="G186" s="32">
        <v>15</v>
      </c>
      <c r="H186" s="33">
        <v>0</v>
      </c>
      <c r="I186" s="33">
        <f>ROUND(ROUND(H186,2)*ROUND(G186,3),2)</f>
      </c>
      <c r="J186" s="31" t="s">
        <v>52</v>
      </c>
      <c r="O186">
        <f>(I186*21)/100</f>
      </c>
      <c r="P186" t="s">
        <v>23</v>
      </c>
    </row>
    <row r="187" spans="1:5" ht="12.75">
      <c r="A187" s="34" t="s">
        <v>53</v>
      </c>
      <c r="E187" s="35" t="s">
        <v>49</v>
      </c>
    </row>
    <row r="188" spans="1:5" ht="12.75">
      <c r="A188" s="36" t="s">
        <v>55</v>
      </c>
      <c r="E188" s="37" t="s">
        <v>962</v>
      </c>
    </row>
    <row r="189" spans="1:5" ht="127.5">
      <c r="A189" t="s">
        <v>57</v>
      </c>
      <c r="E189" s="35" t="s">
        <v>1077</v>
      </c>
    </row>
    <row r="190" spans="1:16" ht="12.75">
      <c r="A190" s="25" t="s">
        <v>47</v>
      </c>
      <c r="B190" s="29" t="s">
        <v>345</v>
      </c>
      <c r="C190" s="29" t="s">
        <v>1078</v>
      </c>
      <c r="D190" s="25" t="s">
        <v>49</v>
      </c>
      <c r="E190" s="30" t="s">
        <v>1079</v>
      </c>
      <c r="F190" s="31" t="s">
        <v>51</v>
      </c>
      <c r="G190" s="32">
        <v>2</v>
      </c>
      <c r="H190" s="33">
        <v>0</v>
      </c>
      <c r="I190" s="33">
        <f>ROUND(ROUND(H190,2)*ROUND(G190,3),2)</f>
      </c>
      <c r="J190" s="31" t="s">
        <v>52</v>
      </c>
      <c r="O190">
        <f>(I190*21)/100</f>
      </c>
      <c r="P190" t="s">
        <v>23</v>
      </c>
    </row>
    <row r="191" spans="1:5" ht="12.75">
      <c r="A191" s="34" t="s">
        <v>53</v>
      </c>
      <c r="E191" s="35" t="s">
        <v>49</v>
      </c>
    </row>
    <row r="192" spans="1:5" ht="12.75">
      <c r="A192" s="36" t="s">
        <v>55</v>
      </c>
      <c r="E192" s="37" t="s">
        <v>962</v>
      </c>
    </row>
    <row r="193" spans="1:5" ht="76.5">
      <c r="A193" t="s">
        <v>57</v>
      </c>
      <c r="E193" s="35" t="s">
        <v>1080</v>
      </c>
    </row>
    <row r="194" spans="1:16" ht="12.75">
      <c r="A194" s="25" t="s">
        <v>47</v>
      </c>
      <c r="B194" s="29" t="s">
        <v>346</v>
      </c>
      <c r="C194" s="29" t="s">
        <v>1081</v>
      </c>
      <c r="D194" s="25" t="s">
        <v>49</v>
      </c>
      <c r="E194" s="30" t="s">
        <v>1082</v>
      </c>
      <c r="F194" s="31" t="s">
        <v>636</v>
      </c>
      <c r="G194" s="32">
        <v>24</v>
      </c>
      <c r="H194" s="33">
        <v>0</v>
      </c>
      <c r="I194" s="33">
        <f>ROUND(ROUND(H194,2)*ROUND(G194,3),2)</f>
      </c>
      <c r="J194" s="31" t="s">
        <v>52</v>
      </c>
      <c r="O194">
        <f>(I194*21)/100</f>
      </c>
      <c r="P194" t="s">
        <v>23</v>
      </c>
    </row>
    <row r="195" spans="1:5" ht="12.75">
      <c r="A195" s="34" t="s">
        <v>53</v>
      </c>
      <c r="E195" s="35" t="s">
        <v>49</v>
      </c>
    </row>
    <row r="196" spans="1:5" ht="12.75">
      <c r="A196" s="36" t="s">
        <v>55</v>
      </c>
      <c r="E196" s="37" t="s">
        <v>962</v>
      </c>
    </row>
    <row r="197" spans="1:5" ht="89.25">
      <c r="A197" t="s">
        <v>57</v>
      </c>
      <c r="E197" s="35" t="s">
        <v>1083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