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2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<sst xmlns="http://schemas.openxmlformats.org/spreadsheetml/2006/main" count="4895" uniqueCount="943">
  <si>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</si>
  <si>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</si>
  <si>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</si>
  <si>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</si>
  <si>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</si>
  <si>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</si>
  <si>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</si>
  <si>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</si>
  <si>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</si>
  <si>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</si>
  <si>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</si>
  <si>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</si>
  <si>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</si>
  <si>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</si>
  <si>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</si>
  <si>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</si>
  <si>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</si>
  <si>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</si>
  <si>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</si>
  <si>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</si>
  <si>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</si>
  <si>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</si>
  <si>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</si>
  <si>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</si>
  <si>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</si>
  <si>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</si>
  <si>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</si>
  <si>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</si>
  <si>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</si>
  <si>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</si>
  <si>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</si>
  <si>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</si>
  <si>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</si>
  <si>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</si>
  <si>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</si>
  <si>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</si>
  <si>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</si>
  <si>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</si>
  <si>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</si>
  <si>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</si>
  <si>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</si>
  <si>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</si>
  <si>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</si>
  <si>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</si>
  <si>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</si>
  <si>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</si>
  <si>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</si>
  <si>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</si>
  <si>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</si>
  <si>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</si>
  <si>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</si>
  <si>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</si>
  <si>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</si>
  <si>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</si>
  <si>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</si>
  <si>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</si>
  <si>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</si>
  <si>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</si>
  <si>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</si>
  <si>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</si>
  <si>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</si>
  <si>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</si>
  <si>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</si>
  <si>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</si>
  <si>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</si>
  <si>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</si>
  <si>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</si>
  <si>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</si>
  <si>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</si>
  <si>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</si>
  <si>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</si>
  <si>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</si>
  <si>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</si>
  <si>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</si>
  <si>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</si>
  <si>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</si>
  <si>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</si>
  <si>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</si>
  <si>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</si>
  <si>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</si>
  <si>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</si>
  <si>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</si>
  <si>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</si>
  <si>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</si>
  <si>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</si>
  <si>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</si>
  <si>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</si>
  <si>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</si>
  <si>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</si>
  <si>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</si>
  <si>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</si>
  <si>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</si>
  <si>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</si>
  <si>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</si>
  <si>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</si>
  <si>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</si>
  <si>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</si>
  <si>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</si>
  <si>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</si>
  <si>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</si>
  <si>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</si>
  <si>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</si>
  <si>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</si>
  <si>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</si>
  <si>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</si>
  <si>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</si>
  <si>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</si>
  <si>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</si>
  <si>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</si>
  <si>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</si>
  <si>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</si>
  <si>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</si>
  <si>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</si>
  <si>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</si>
  <si>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</si>
  <si>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</si>
  <si>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</si>
  <si>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</si>
  <si>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</si>
  <si>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</si>
  <si>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</si>
  <si>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</si>
  <si>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</si>
  <si>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</si>
  <si>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</si>
  <si>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</si>
  <si>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</si>
  <si>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</si>
  <si>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</si>
  <si>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</si>
  <si>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</si>
  <si>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</si>
  <si>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</si>
  <si>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</si>
  <si>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</si>
  <si>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</si>
  <si>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</si>
  <si>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</si>
  <si>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</si>
  <si>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</si>
  <si>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</si>
  <si>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</si>
  <si>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</si>
  <si>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</si>
  <si>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</si>
  <si>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</si>
  <si>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</si>
  <si>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</si>
  <si>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</si>
  <si>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</si>
  <si>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</si>
  <si>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</si>
  <si>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</si>
  <si>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</si>
  <si>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</si>
  <si>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</si>
  <si>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</si>
  <si>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</si>
  <si>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</si>
  <si>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</si>
  <si>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</si>
  <si>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</si>
  <si>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</si>
  <si>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</si>
  <si>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</si>
  <si>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</si>
  <si>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</si>
  <si>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</si>
  <si>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</si>
  <si>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</si>
  <si>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</si>
  <si>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</si>
  <si>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</si>
  <si>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</si>
  <si>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</si>
  <si>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</si>
  <si>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</si>
  <si>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</si>
  <si>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</si>
  <si>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</si>
  <si>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</si>
  <si>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</si>
  <si>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</si>
  <si>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</si>
  <si>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</si>
  <si>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</si>
  <si>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</si>
  <si>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</si>
  <si>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</si>
  <si>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</si>
  <si>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</si>
  <si>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</si>
  <si>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</si>
  <si>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</si>
  <si>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</si>
  <si>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</si>
  <si>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</si>
  <si>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</si>
  <si>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</si>
  <si>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</si>
  <si>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</si>
  <si>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</si>
  <si>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</si>
  <si>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</si>
  <si>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</si>
  <si>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</si>
  <si>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</si>
  <si>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</si>
  <si>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</si>
  <si>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</si>
  <si>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</si>
  <si>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</si>
  <si>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</si>
  <si>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</si>
  <si>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</si>
  <si>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</si>
  <si>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</si>
  <si>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</si>
  <si>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</si>
  <si>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</si>
  <si>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</si>
  <si>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</si>
  <si>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</si>
  <si>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</si>
  <si>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</si>
  <si>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</si>
  <si>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</si>
  <si>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</si>
  <si>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</si>
  <si>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</si>
  <si>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</si>
  <si>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</si>
  <si>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</si>
  <si>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</si>
  <si>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</si>
  <si>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</si>
  <si>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</si>
  <si>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</si>
  <si>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</si>
  <si>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</si>
  <si>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</si>
  <si>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</si>
  <si>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</si>
  <si>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</si>
  <si>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</si>
  <si>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</si>
  <si>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</si>
  <si>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</si>
  <si>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</si>
  <si>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</si>
  <si>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</si>
  <si>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</si>
  <si>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</si>
  <si>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</si>
  <si>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</si>
  <si>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</si>
  <si>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</si>
  <si>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</si>
  <si>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</si>
  <si>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</si>
  <si>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</si>
  <si>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</si>
  <si>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</si>
  <si>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</si>
  <si>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</si>
  <si>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</si>
  <si>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</si>
  <si>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</si>
  <si>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</si>
  <si>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</si>
  <si>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</si>
  <si>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</si>
  <si>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</si>
  <si>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</si>
  <si>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</si>
  <si>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</si>
  <si>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</si>
  <si>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</si>
  <si>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</si>
  <si>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</si>
  <si>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</si>
  <si>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</si>
  <si>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</si>
  <si>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</si>
  <si>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</si>
  <si>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</si>
  <si>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</si>
  <si>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</si>
  <si>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</si>
  <si>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</si>
  <si>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</si>
  <si>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</si>
  <si>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</si>
  <si>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</si>
  <si>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</si>
  <si>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</si>
  <si>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</si>
  <si>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</si>
  <si>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Poznámka:</t>
  </si>
  <si>
    <t>Objekt</t>
  </si>
  <si>
    <t>IO101</t>
  </si>
  <si>
    <t>IO102.1</t>
  </si>
  <si>
    <t>IO102.2</t>
  </si>
  <si>
    <t>IO102.3</t>
  </si>
  <si>
    <t>IO103.1</t>
  </si>
  <si>
    <t>IO103.2</t>
  </si>
  <si>
    <t>Kód</t>
  </si>
  <si>
    <t>0</t>
  </si>
  <si>
    <t>001VD</t>
  </si>
  <si>
    <t>003VD</t>
  </si>
  <si>
    <t>002VD</t>
  </si>
  <si>
    <t>113109310R00</t>
  </si>
  <si>
    <t>113108415R00</t>
  </si>
  <si>
    <t>113151319R00</t>
  </si>
  <si>
    <t>113202111R00</t>
  </si>
  <si>
    <t>122201103R00</t>
  </si>
  <si>
    <t>162701105R00</t>
  </si>
  <si>
    <t>162702199R00</t>
  </si>
  <si>
    <t>182303111R00</t>
  </si>
  <si>
    <t>181101102R00</t>
  </si>
  <si>
    <t>211971110R00</t>
  </si>
  <si>
    <t>212810010RAC</t>
  </si>
  <si>
    <t>67352002</t>
  </si>
  <si>
    <t>289971211R00</t>
  </si>
  <si>
    <t>67352006</t>
  </si>
  <si>
    <t>917862111R00</t>
  </si>
  <si>
    <t>59217010</t>
  </si>
  <si>
    <t>59217480</t>
  </si>
  <si>
    <t>59217481</t>
  </si>
  <si>
    <t>919735113R00</t>
  </si>
  <si>
    <t>915721121R00</t>
  </si>
  <si>
    <t>914992001R00</t>
  </si>
  <si>
    <t>914991001R00</t>
  </si>
  <si>
    <t>914993001R00</t>
  </si>
  <si>
    <t>916991191R00</t>
  </si>
  <si>
    <t>914001111R00</t>
  </si>
  <si>
    <t>40445920</t>
  </si>
  <si>
    <t>404459516</t>
  </si>
  <si>
    <t>40445159.A</t>
  </si>
  <si>
    <t>40445050.A</t>
  </si>
  <si>
    <t>40445161.A</t>
  </si>
  <si>
    <t>40444987.A</t>
  </si>
  <si>
    <t>40445032.A</t>
  </si>
  <si>
    <t>40444934.A</t>
  </si>
  <si>
    <t>40445089.A</t>
  </si>
  <si>
    <t>938902202R00</t>
  </si>
  <si>
    <t>564861111R00</t>
  </si>
  <si>
    <t>565161211R00</t>
  </si>
  <si>
    <t>564952111R00</t>
  </si>
  <si>
    <t>564861112RT3</t>
  </si>
  <si>
    <t>565141111R00</t>
  </si>
  <si>
    <t>565161111R00</t>
  </si>
  <si>
    <t>564481111R00</t>
  </si>
  <si>
    <t>577132111R00</t>
  </si>
  <si>
    <t>573211111R00</t>
  </si>
  <si>
    <t>573111111R00</t>
  </si>
  <si>
    <t>871353121R00</t>
  </si>
  <si>
    <t>877353123R00</t>
  </si>
  <si>
    <t>28611264.A</t>
  </si>
  <si>
    <t>28611263.A</t>
  </si>
  <si>
    <t>28651667.A</t>
  </si>
  <si>
    <t>899232111R00</t>
  </si>
  <si>
    <t>895941111R00</t>
  </si>
  <si>
    <t>899203111RT2</t>
  </si>
  <si>
    <t>59223823</t>
  </si>
  <si>
    <t>H22</t>
  </si>
  <si>
    <t>998222011R00</t>
  </si>
  <si>
    <t>998222095R00</t>
  </si>
  <si>
    <t>998225111R00</t>
  </si>
  <si>
    <t>998225195R00</t>
  </si>
  <si>
    <t>998224111R00</t>
  </si>
  <si>
    <t>998224195R00</t>
  </si>
  <si>
    <t>M46</t>
  </si>
  <si>
    <t>460620006RT1</t>
  </si>
  <si>
    <t>S</t>
  </si>
  <si>
    <t>979084216R00</t>
  </si>
  <si>
    <t>979084219R00</t>
  </si>
  <si>
    <t>979990103R00</t>
  </si>
  <si>
    <t>979990121R00</t>
  </si>
  <si>
    <t>01VRN</t>
  </si>
  <si>
    <t>012002VRN</t>
  </si>
  <si>
    <t>03VRN</t>
  </si>
  <si>
    <t>031002VRN</t>
  </si>
  <si>
    <t>113106121R00</t>
  </si>
  <si>
    <t>113108410R00</t>
  </si>
  <si>
    <t>113106231R00</t>
  </si>
  <si>
    <t>122201102R00</t>
  </si>
  <si>
    <t>348942111R00</t>
  </si>
  <si>
    <t>55395100.A</t>
  </si>
  <si>
    <t>59217525</t>
  </si>
  <si>
    <t>59217476</t>
  </si>
  <si>
    <t>40445135.A</t>
  </si>
  <si>
    <t>40445045.A</t>
  </si>
  <si>
    <t>966005111R00</t>
  </si>
  <si>
    <t>564851111R00</t>
  </si>
  <si>
    <t>564871111R00</t>
  </si>
  <si>
    <t>596215040R00</t>
  </si>
  <si>
    <t>59245264</t>
  </si>
  <si>
    <t>592452655</t>
  </si>
  <si>
    <t>596215021R00</t>
  </si>
  <si>
    <t>59245268</t>
  </si>
  <si>
    <t>59245267</t>
  </si>
  <si>
    <t>592452900</t>
  </si>
  <si>
    <t>998223011R00</t>
  </si>
  <si>
    <t>998223095R00</t>
  </si>
  <si>
    <t>M23</t>
  </si>
  <si>
    <t>230191029R00</t>
  </si>
  <si>
    <t>3457114707</t>
  </si>
  <si>
    <t>979086213R00</t>
  </si>
  <si>
    <t>979990112R00</t>
  </si>
  <si>
    <t>113107420R00</t>
  </si>
  <si>
    <t>59217001</t>
  </si>
  <si>
    <t>917732111R00</t>
  </si>
  <si>
    <t>59218562</t>
  </si>
  <si>
    <t>567122111R00</t>
  </si>
  <si>
    <t>565141211R00</t>
  </si>
  <si>
    <t>917882111R00</t>
  </si>
  <si>
    <t>592174984</t>
  </si>
  <si>
    <t>592174988</t>
  </si>
  <si>
    <t>592174987</t>
  </si>
  <si>
    <t>931627111R00</t>
  </si>
  <si>
    <t>577112113R00</t>
  </si>
  <si>
    <t>115101241R00</t>
  </si>
  <si>
    <t>111000001VD</t>
  </si>
  <si>
    <t>111000005VD</t>
  </si>
  <si>
    <t>132201212R00</t>
  </si>
  <si>
    <t>132201219R00</t>
  </si>
  <si>
    <t>130001101R00</t>
  </si>
  <si>
    <t>151101102R00</t>
  </si>
  <si>
    <t>151101112R00</t>
  </si>
  <si>
    <t>161101102R00</t>
  </si>
  <si>
    <t>162701109R00</t>
  </si>
  <si>
    <t>175101101RT2</t>
  </si>
  <si>
    <t>174101101R00</t>
  </si>
  <si>
    <t>919311112R00</t>
  </si>
  <si>
    <t>969021131R00</t>
  </si>
  <si>
    <t>812391121R00</t>
  </si>
  <si>
    <t>59223712</t>
  </si>
  <si>
    <t>892665111R00</t>
  </si>
  <si>
    <t>894411141R00</t>
  </si>
  <si>
    <t>5922405315</t>
  </si>
  <si>
    <t>59224130</t>
  </si>
  <si>
    <t>899103111RT2</t>
  </si>
  <si>
    <t>H27</t>
  </si>
  <si>
    <t>998271301R00</t>
  </si>
  <si>
    <t>998271318R00</t>
  </si>
  <si>
    <t>998276101R00</t>
  </si>
  <si>
    <t>998276118R00</t>
  </si>
  <si>
    <t>979013312R00</t>
  </si>
  <si>
    <t>979083117R00</t>
  </si>
  <si>
    <t>979083191R00</t>
  </si>
  <si>
    <t>979093111R00</t>
  </si>
  <si>
    <t>III/3245 - MĚSTEC KRÁLOVÉ, UL. DYMOKURSKÁ</t>
  </si>
  <si>
    <t>Silnice, Chodníky, vjezdy a autobusové zastávky</t>
  </si>
  <si>
    <t>MĚSTEC KRÁLOVÉ, UL. DYMOKURSKÁ, ul. VINICKÁ</t>
  </si>
  <si>
    <t>Zkrácený popis</t>
  </si>
  <si>
    <t>Rozměry</t>
  </si>
  <si>
    <t>Všeobecné konstrukce a práce</t>
  </si>
  <si>
    <t>Geodetické zaměření - vytýčení stavby</t>
  </si>
  <si>
    <t>Geodetické zaměření stavby - skutečné provedení</t>
  </si>
  <si>
    <t>Zařízení staveniště</t>
  </si>
  <si>
    <t>Dopravně inženýrské opatření během realizace stavby (projektová dokumentace, materiál-SDZ, vyřízení)</t>
  </si>
  <si>
    <t>Přípravné a přidružené práce</t>
  </si>
  <si>
    <t>Odstranění podkladu pl.50 m2, bet.prostý tl.10 cm</t>
  </si>
  <si>
    <t>Odstranění asfaltové vrstvy pl.nad 50 m2, tl.15 cm</t>
  </si>
  <si>
    <t>Fréz.živič.krytu nad 500 m2, s překážkami, tl.10cm</t>
  </si>
  <si>
    <t>1125+2250+650+32+(339*6)+1463</t>
  </si>
  <si>
    <t>Vytrhání obrub obrubníků silničních</t>
  </si>
  <si>
    <t>265*2</t>
  </si>
  <si>
    <t>Odkopávky a prokopávky</t>
  </si>
  <si>
    <t>Odkopávky nezapažené v hor. 3 do 10000 m3</t>
  </si>
  <si>
    <t>3462,5*0,55</t>
  </si>
  <si>
    <t>435*1*0,5*2</t>
  </si>
  <si>
    <t>Přemístění výkopku</t>
  </si>
  <si>
    <t>Vodorovné přemístění výkopku z hor.1-4 do 10000 m</t>
  </si>
  <si>
    <t>1904,38</t>
  </si>
  <si>
    <t>435*1*0,5</t>
  </si>
  <si>
    <t>Poplatek za skládku zeminy</t>
  </si>
  <si>
    <t>Povrchové úpravy terénu</t>
  </si>
  <si>
    <t>Doplnění ornice tl. do 5 cm v rovině, vč. materiálu</t>
  </si>
  <si>
    <t>Úprava pláně v zářezech v hor. 1-4, se zhutněním</t>
  </si>
  <si>
    <t>3462,5+514*0,8</t>
  </si>
  <si>
    <t>435*1*2</t>
  </si>
  <si>
    <t>Úprava podloží a základové spáry</t>
  </si>
  <si>
    <t>Opláštění žeber z geotextilie o sklonu do 1 : 2,5</t>
  </si>
  <si>
    <t>514*0,4*0,4*2*2</t>
  </si>
  <si>
    <t>Trativody z PVC drenážních flexibilních trubek, lože štěrkopísek a obsyp kamenivo, trubky d 100 mm</t>
  </si>
  <si>
    <t>514*2</t>
  </si>
  <si>
    <t>Geotextilie netkaná PK-Nontex PET 200 g/m2</t>
  </si>
  <si>
    <t>514*1,6</t>
  </si>
  <si>
    <t>Zpevňování hornin a konstrukcí</t>
  </si>
  <si>
    <t>Zřízení vrstvy z geotextilie š.do 3 m</t>
  </si>
  <si>
    <t>380*1,6*2</t>
  </si>
  <si>
    <t>Geotextilie netkaná PK-Nontex PET 500 g/m2</t>
  </si>
  <si>
    <t>Doplňující konstrukce a práce na pozemních komunikacích a zpevněných plochách</t>
  </si>
  <si>
    <t>Osazení stojat. obrub.bet. s opěrou,lože z C 16/20</t>
  </si>
  <si>
    <t>395</t>
  </si>
  <si>
    <t>Obrubník silniční betonový 150x250x1000 mm</t>
  </si>
  <si>
    <t>Obrubník silniční přechodový L 1000/150/150-250</t>
  </si>
  <si>
    <t>Obrubník silniční přechodový P 1000/150/150-250</t>
  </si>
  <si>
    <t>Řezání stávajícího živičného krytu tl. 10 - 15 cm</t>
  </si>
  <si>
    <t>Vodorovné značení plastem,nehluč</t>
  </si>
  <si>
    <t>240,95</t>
  </si>
  <si>
    <t>Nájem dopravní značky včetně stojanu</t>
  </si>
  <si>
    <t>60*60</t>
  </si>
  <si>
    <t>Montáž dočasné značky včetně stojanu</t>
  </si>
  <si>
    <t>Demontáž dočasné značky včetně stojanu</t>
  </si>
  <si>
    <t>Příplatek za provedení oblouku r do 20 m</t>
  </si>
  <si>
    <t>Osaz sloupků, montáž svislých dopr.značek</t>
  </si>
  <si>
    <t>Stojan k silničním dopravním značkám jednoduchý, vč. objímek</t>
  </si>
  <si>
    <t>Patka kotevní kompletní AP 60/4</t>
  </si>
  <si>
    <t>Značka dopr dodat E 8d-e 500/150 fól 1, EG 7 letá</t>
  </si>
  <si>
    <t>Značka dopr inf IP 12 500/700 fól1, EG7letá</t>
  </si>
  <si>
    <t>Značka dopr dodat E 13 500/500 fól 1, EG 7 letá</t>
  </si>
  <si>
    <t>Značka uprav přednost P4 900  fólie 1, EG 7letá</t>
  </si>
  <si>
    <t>Značka dopr příkazová C4a 700 fól 1, EG 7letá</t>
  </si>
  <si>
    <t>Značka dopr výstražná A11 700 mm fól1, EG7letá</t>
  </si>
  <si>
    <t>Značka dopr inf IS 9b, 1000/1500 fól1, EG7letá</t>
  </si>
  <si>
    <t>Různé dokončovací konstrukce a práce inženýrských staveb</t>
  </si>
  <si>
    <t>Čištění příkopů š.do 40cm,objem do 0,30 m3/m</t>
  </si>
  <si>
    <t>680</t>
  </si>
  <si>
    <t>Podkladní vrstvy komunikací a zpevněných ploch</t>
  </si>
  <si>
    <t>Podklad ze štěrkodrti po zhutnění tloušťky 20 cm</t>
  </si>
  <si>
    <t>3462,5</t>
  </si>
  <si>
    <t>Podklad z obal kam.ACP 16, nad 3 m, tl.8 cm</t>
  </si>
  <si>
    <t>Podklad z mechanicky zpevněného kameniva tl. 15 cm</t>
  </si>
  <si>
    <t>Podklad ze štěrkodrti po zhutnění tloušťky 21 cm, štěrkodrť frakce 0-45 mm (dvě vrstvy)</t>
  </si>
  <si>
    <t>435*1*2*2</t>
  </si>
  <si>
    <t>Podklad z obal kam.ACL 16, do 3 m, tl. 6 cm</t>
  </si>
  <si>
    <t>(339*6)+1463</t>
  </si>
  <si>
    <t>Podklad z obal kam.ACP 16+, do 3 m, tl. 8 cm</t>
  </si>
  <si>
    <t>Zapracování struskového štěrku do podloží tloušťky 30 cm, vč. materiálu a dopravy</t>
  </si>
  <si>
    <t>339*6</t>
  </si>
  <si>
    <t>Kryty štěrkových a živičných pozemních komunikací a zpevněných ploch</t>
  </si>
  <si>
    <t>Beton asfalt. ACO 11+ obrusný, š.nad 3 m, tl. 4 cm</t>
  </si>
  <si>
    <t>Postřik živičný spojovací z asfaltu 0,8 kg/m2</t>
  </si>
  <si>
    <t>3462,5+(339*6)+1463</t>
  </si>
  <si>
    <t>Postřik živičný infiltr.+ posyp, asfalt. 0,60kg/m2</t>
  </si>
  <si>
    <t>Potrubí z trub plastických, skleněných a čedičových</t>
  </si>
  <si>
    <t>Montáž trub z plastu, gumový kroužek, DN 160</t>
  </si>
  <si>
    <t>20*8</t>
  </si>
  <si>
    <t>Montáž tvarovek jednoos. plast. gum.kroužek DN 160</t>
  </si>
  <si>
    <t>20*4</t>
  </si>
  <si>
    <t>Trubka kanalizační KGEM SN 12 PVC 160x5,9x3000</t>
  </si>
  <si>
    <t>Trubka kanalizační KGEM SN 12 PVC 160x5,9x1000</t>
  </si>
  <si>
    <t>Koleno kanalizační KGB 160/ 45° PVC</t>
  </si>
  <si>
    <t>Ostatní konstrukce a práce na trubním vedení</t>
  </si>
  <si>
    <t>Výšková úprava vstupu do 20 cm, snížení/zvýšení mříže</t>
  </si>
  <si>
    <t>Zřízení vpusti uliční z dílců typ UV - 50 normální</t>
  </si>
  <si>
    <t>Osazení mříží litinových s rámem do 150 kg, včetně dodávky mříže stružkové 500 x 500</t>
  </si>
  <si>
    <t>Dno+skruž vpusti bet. TBV-Q 500/626 D 61,6x50x5 cm</t>
  </si>
  <si>
    <t>Komunikace pozemní a letiště</t>
  </si>
  <si>
    <t>Přesun hmot, pozemní komunikace, kryt z kameniva</t>
  </si>
  <si>
    <t>Přesun hmot, komunikace z kameniva, dalších 5 km</t>
  </si>
  <si>
    <t>2781,4*10</t>
  </si>
  <si>
    <t>Přesun hmot, pozemní komunikace, kryt živičný</t>
  </si>
  <si>
    <t>Přesun hmot, komunik. živičné, přípl. dalších 5 km</t>
  </si>
  <si>
    <t>2416,36*6</t>
  </si>
  <si>
    <t>Přesun hmot, pozemní komunikace, kryt betonový</t>
  </si>
  <si>
    <t>Přesun hmot, komunikace beton. přípl. dalších 5 km</t>
  </si>
  <si>
    <t>1326,62*8</t>
  </si>
  <si>
    <t>Zemní práce při montážích</t>
  </si>
  <si>
    <t>Osetí povrchu trávou</t>
  </si>
  <si>
    <t>Přesuny sutí</t>
  </si>
  <si>
    <t>Vodorovná doprava vybour. hmot po suchu do 5 km</t>
  </si>
  <si>
    <t>Příplatek k dopravě vybour.hmot za dalších 5 km</t>
  </si>
  <si>
    <t>3536,09*8</t>
  </si>
  <si>
    <t>Poplatek za skládku suti - beton do 30x30 cm</t>
  </si>
  <si>
    <t>Poplatek za skládku suti - asfalt - 50% ZAS-T3, ZAS-T4</t>
  </si>
  <si>
    <t>2804,51/2</t>
  </si>
  <si>
    <t>VORN - Vedlejší a ostatní rozpočtové náklady</t>
  </si>
  <si>
    <t>Průzkumy, geodetické a projektové práce</t>
  </si>
  <si>
    <t>Geodetické práce-zhotovení geometrických plánu na oddělení komunikace</t>
  </si>
  <si>
    <t>Přípravné práce-pasportizace budov</t>
  </si>
  <si>
    <t>Rozebrání dlažeb z betonových dlaždic na sucho</t>
  </si>
  <si>
    <t>Odstranění asfaltové vrstvy pl.nad 50 m2, tl.10 cm</t>
  </si>
  <si>
    <t>Rozebrání dlažeb ze zámkové dlažby v kamenivu</t>
  </si>
  <si>
    <t>487,2-121,28</t>
  </si>
  <si>
    <t>Vytrhání obrub obrubníků silničních a parkových</t>
  </si>
  <si>
    <t>111+130,2+27+43+31+28,5+7+68+45+85+43+43+40+36,6+4+15,3+9+7,6+13,5+6,5+24+4+83-58</t>
  </si>
  <si>
    <t>Odkopávky nezapažené v hor. 3 do 1000 m3</t>
  </si>
  <si>
    <t>(1753,49+69,2)*0,2+(370*0,5*0,2)-(420,45*0,2)-((93,65+11,17)*0,2)</t>
  </si>
  <si>
    <t>(322,81+56,1)*0,37-(13,46+3)*0,37</t>
  </si>
  <si>
    <t>370*0,5</t>
  </si>
  <si>
    <t>1753,49+8,4+69,2+6+322,81+56,1</t>
  </si>
  <si>
    <t>Stěny a příčky</t>
  </si>
  <si>
    <t>Zábradlí ocel. s osazením do bet.bloků,ze 2 trubek</t>
  </si>
  <si>
    <t>105-15</t>
  </si>
  <si>
    <t>Zábradlí ocelové trubkové</t>
  </si>
  <si>
    <t>348-49</t>
  </si>
  <si>
    <t>18+3+14-1</t>
  </si>
  <si>
    <t>18+3+15-1</t>
  </si>
  <si>
    <t>189-5-15</t>
  </si>
  <si>
    <t>565-47-119</t>
  </si>
  <si>
    <t>Obrubník přírodní 100x5x20 cm</t>
  </si>
  <si>
    <t>Obrubník silniční nájezdový 1000/150/150 šedý</t>
  </si>
  <si>
    <t>18+3+15</t>
  </si>
  <si>
    <t>18+3+14</t>
  </si>
  <si>
    <t>Vodorovné značení stopčar,zeber atd.plastem,nehluč</t>
  </si>
  <si>
    <t>3*0,5*7+3*0,5*8+4*0,5*21</t>
  </si>
  <si>
    <t>3+8</t>
  </si>
  <si>
    <t>Značka dopr inf IJ 4a, 500/500 fólie 1, EG 7 letá</t>
  </si>
  <si>
    <t>Značka dopr inf IP 6 500/500 fól1,HIG10</t>
  </si>
  <si>
    <t>50*60</t>
  </si>
  <si>
    <t>Bourání konstrukcí</t>
  </si>
  <si>
    <t>Rozebrání zábradlí, sloupky s bet. patkami</t>
  </si>
  <si>
    <t>Podklad ze štěrkodrti po zhutnění tloušťky 15 cm (chodník)</t>
  </si>
  <si>
    <t>1753,49+8,4-93,65-408,75</t>
  </si>
  <si>
    <t>69,2+6-11,17-8,8</t>
  </si>
  <si>
    <t>Podklad ze štěrkodrti po zhutnění tloušťky 30 cm (Vjezdy)</t>
  </si>
  <si>
    <t>322,81-13,46</t>
  </si>
  <si>
    <t>56,1-3</t>
  </si>
  <si>
    <t>Dlažby a předlažby pozemních komunikací a zpevněných ploch</t>
  </si>
  <si>
    <t>Kladení zámkové dlažby tl. 8 cm do drtě tl. 4 cm (Vjezdy)</t>
  </si>
  <si>
    <t>Dlažba betonová antracit pro nevidomé 20x10x8 cm</t>
  </si>
  <si>
    <t>Dlažba betonová přírodní 20x10x8 cm</t>
  </si>
  <si>
    <t>Kladení zámkové dlažby tl. 6 cm do drtě tl. 4 cm</t>
  </si>
  <si>
    <t>69,2+6+6-6-11,17-8,8</t>
  </si>
  <si>
    <t>Dlažba betonová přírodní 20x10x6 cm</t>
  </si>
  <si>
    <t>Dlažba betonová antracit pro nevidomé 20x10x6 cm</t>
  </si>
  <si>
    <t>Dlažba s drážkou pro nevidomé 200x200 mm</t>
  </si>
  <si>
    <t>Přesun hmot, pozemní komunikace, kryt dlážděný</t>
  </si>
  <si>
    <t>Přesun hmot, komunik. dlážděné, přípl. dalších 5km</t>
  </si>
  <si>
    <t>322,74*5</t>
  </si>
  <si>
    <t>634,64*10</t>
  </si>
  <si>
    <t>Montáže potrubí</t>
  </si>
  <si>
    <t>Uložení chráničky ve výkopu DN 100 - uložení ve vjezdech</t>
  </si>
  <si>
    <t>Trubka kabelová chránička DN 100</t>
  </si>
  <si>
    <t>618,49*4</t>
  </si>
  <si>
    <t>Nakládání vybouraných hmot na dopravní prostředek</t>
  </si>
  <si>
    <t>Poplatek za skládku suti - beton do 30x30 cm (bet. dlažba+obrubníky+beton)</t>
  </si>
  <si>
    <t>Poplatek za skládku suti-obal.kam.-asfalt do 30x30</t>
  </si>
  <si>
    <t>32+782,6+1026,75</t>
  </si>
  <si>
    <t>Odstranění podkladu nad 50 m2,kam.těžené tl.20 cm</t>
  </si>
  <si>
    <t>782,6+32+1026,75</t>
  </si>
  <si>
    <t>121,28</t>
  </si>
  <si>
    <t>(28+3,5)*0,25+(420,45*0,2)+((93,65+11,17)*0,2)</t>
  </si>
  <si>
    <t>(13,46+3)*0,37</t>
  </si>
  <si>
    <t>119,02+6,09</t>
  </si>
  <si>
    <t>365</t>
  </si>
  <si>
    <t>205+49</t>
  </si>
  <si>
    <t>7+1</t>
  </si>
  <si>
    <t>9+1</t>
  </si>
  <si>
    <t>242+5+15</t>
  </si>
  <si>
    <t>296+47+119</t>
  </si>
  <si>
    <t>Obrubník betonový 100x250x1000 mm</t>
  </si>
  <si>
    <t>17,5+19+26+22,5</t>
  </si>
  <si>
    <t>Osazení ležat. obrub. bet. bez opěr,lože z C 12/15</t>
  </si>
  <si>
    <t>Krajník silniční CBS - K  50x25x8 cm</t>
  </si>
  <si>
    <t>116*2</t>
  </si>
  <si>
    <t>Podklad ze štěrkodrti po zhutnění tloušťky 35 cm</t>
  </si>
  <si>
    <t>48+460,5+13,46+3</t>
  </si>
  <si>
    <t>1026,75</t>
  </si>
  <si>
    <t>28+3,5+93,65+11,17+408,75+8,8</t>
  </si>
  <si>
    <t>Podklad z kameniva zpev.cementem SC C8/10 tl.12 cm</t>
  </si>
  <si>
    <t>782,6</t>
  </si>
  <si>
    <t>782,6+132*0,4</t>
  </si>
  <si>
    <t>Podklad z obal kam.ACP 16+,nad 3 m,tl.6 cm</t>
  </si>
  <si>
    <t>28+93,65+408,75</t>
  </si>
  <si>
    <t>3,5+11,17+8,8</t>
  </si>
  <si>
    <t>460,5+1026,75+13,46</t>
  </si>
  <si>
    <t>48+3</t>
  </si>
  <si>
    <t>460,5+13,46</t>
  </si>
  <si>
    <t>426,23*5</t>
  </si>
  <si>
    <t>1406,98*10</t>
  </si>
  <si>
    <t>209,9*6</t>
  </si>
  <si>
    <t>239,87*8</t>
  </si>
  <si>
    <t>847,02*4</t>
  </si>
  <si>
    <t>44,3+24,5+82</t>
  </si>
  <si>
    <t>150,8+((15+13+7)*0,5*2)</t>
  </si>
  <si>
    <t>(15+13+7)*2</t>
  </si>
  <si>
    <t>17*2</t>
  </si>
  <si>
    <t>7*2</t>
  </si>
  <si>
    <t>Osazení obrubníku bet. zastávkového, lože betonové C30/37 XF3</t>
  </si>
  <si>
    <t>26+2+2</t>
  </si>
  <si>
    <t>Obrubník zastávkový přímý BZO 350</t>
  </si>
  <si>
    <t>13*2</t>
  </si>
  <si>
    <t>Obrubník zastávkový přechodový levý BZO 300-330 L</t>
  </si>
  <si>
    <t>Obrubník zastávkový přechodový pravý BZO 330-300 P</t>
  </si>
  <si>
    <t>Úprava dilatační spáry asfaltovou izolač. zálivkou</t>
  </si>
  <si>
    <t>Podklad ze štěrkodrti po zhutnění tloušťky 25 cm</t>
  </si>
  <si>
    <t>(30,4+39+14)*0,3</t>
  </si>
  <si>
    <t>((24,5+44,5)+(30,5*0,3))*2</t>
  </si>
  <si>
    <t>138+82</t>
  </si>
  <si>
    <t>Beton asfalt. ACO 11 S modifik. PmB 25/55-65, š. do 3 m, tl.4 cm</t>
  </si>
  <si>
    <t>154,23*10</t>
  </si>
  <si>
    <t>92,45*6</t>
  </si>
  <si>
    <t>88,27*4</t>
  </si>
  <si>
    <t>Čerpání vody na výšku 25 - 50 m, přítok do 500 l</t>
  </si>
  <si>
    <t>200/2</t>
  </si>
  <si>
    <t>Přípravné a pomocné práce</t>
  </si>
  <si>
    <t>Vytyčení stáv.inž.sítí,vl.vyt.kan.splaš.</t>
  </si>
  <si>
    <t>Kamerová zkouška průch.kanal.potrubí vč.záznamu</t>
  </si>
  <si>
    <t>166,91/2</t>
  </si>
  <si>
    <t>Hloubené vykopávky</t>
  </si>
  <si>
    <t>Hloubení rýh š.do 200 cm hor.3 do 1000m3,STROJNĚ</t>
  </si>
  <si>
    <t>166,91*1,3*1,4/2</t>
  </si>
  <si>
    <t>Příplatek za lepivost - hloubení rýh 200cm v hor.3</t>
  </si>
  <si>
    <t>303,78/2</t>
  </si>
  <si>
    <t>Příplatek za ztížené hloubení v blízkosti vedení</t>
  </si>
  <si>
    <t>5*1,4*1,5/2</t>
  </si>
  <si>
    <t>Roubení</t>
  </si>
  <si>
    <t>Pažení a rozepření stěn rýh - příložné - hl. do 4m</t>
  </si>
  <si>
    <t>166,91*2/2</t>
  </si>
  <si>
    <t>Odstranění pažení stěn rýh - příložné - hl. do 4 m</t>
  </si>
  <si>
    <t>333,82/2</t>
  </si>
  <si>
    <t>Svislé přemístění výkopku z hor.1-4 do 4,0 m</t>
  </si>
  <si>
    <t>Příplatek k vod. přemístění zem.1-4 za další 1 km</t>
  </si>
  <si>
    <t>303,78*5/2</t>
  </si>
  <si>
    <t>Konstrukce ze zemin</t>
  </si>
  <si>
    <t>Podsyp a obsyp potrubí bez prohození sypaniny s dodáním prosívky, s dodáním štěrkopísku frakce 0 - 22 mm</t>
  </si>
  <si>
    <t>(166,91*1,4*0,8-(166,91*3,16*(0,2*0,2)))/2</t>
  </si>
  <si>
    <t>Zásyp jam, rýh, šachet se zhutněním</t>
  </si>
  <si>
    <t>166,91*1,4*0,5/2</t>
  </si>
  <si>
    <t>Čelo propustku z betonu C30/37</t>
  </si>
  <si>
    <t>2*1,5*0,5*2/2</t>
  </si>
  <si>
    <t>Vybourání kanalizačního potrubí DN do 500 mm, vč. kan. šachet</t>
  </si>
  <si>
    <t>Potrubí z trub betonových</t>
  </si>
  <si>
    <t>Montáž trub beton. hrdlových, MC provazec DN 400</t>
  </si>
  <si>
    <t>167/2</t>
  </si>
  <si>
    <t>Trouba beton TBH-Q 400/2500/Z   400x2500x80 mm</t>
  </si>
  <si>
    <t>4*4/2</t>
  </si>
  <si>
    <t>4/2</t>
  </si>
  <si>
    <t>16/2</t>
  </si>
  <si>
    <t>Zabezpečení konců a zkouška vzduch. kan. DN do 500</t>
  </si>
  <si>
    <t>Zřízení šachet z dílců, dno C25/30, potrubí DN 400</t>
  </si>
  <si>
    <t>Dno šachty SU-M 1000x885 DN 400 KB</t>
  </si>
  <si>
    <t>Deska přechodová TZK-Q 625/200/90/T</t>
  </si>
  <si>
    <t>Osazení poklopu s rámem do 150 kg, včetně dodávky poklopu lit. kruhového D 600</t>
  </si>
  <si>
    <t>Vedení trubní dálková a přípojná</t>
  </si>
  <si>
    <t>Přesun hmot pro kanalizace betonové, otevř. výkop</t>
  </si>
  <si>
    <t>66,052/2</t>
  </si>
  <si>
    <t>Přesun hmot, kanalizace betonové, příplatek 5 km</t>
  </si>
  <si>
    <t>66,05*2/2</t>
  </si>
  <si>
    <t>Přesun hmot, trubní vedení, otevř. výkop</t>
  </si>
  <si>
    <t>50,92/2</t>
  </si>
  <si>
    <t>Přesun hmot, trubní vedení plastová, otevř. výkop</t>
  </si>
  <si>
    <t>0,10096/2</t>
  </si>
  <si>
    <t>Přesun hmot, trubní vedení plastová, příplatek 5km</t>
  </si>
  <si>
    <t>0,1*10/2</t>
  </si>
  <si>
    <t>Svislá doprava vybouraných hmot na výšku do 3,5 m</t>
  </si>
  <si>
    <t>15,62111/2</t>
  </si>
  <si>
    <t>Vodorovné přemístění suti na skládku do 6000 m</t>
  </si>
  <si>
    <t>15,62/2</t>
  </si>
  <si>
    <t>Příplatek za dalších započatých 1000 m nad 6000 m</t>
  </si>
  <si>
    <t>15,62*10/2</t>
  </si>
  <si>
    <t>Uložení suti na skládku bez zhutnění</t>
  </si>
  <si>
    <t>Poplatek za skládku suti - beton</t>
  </si>
  <si>
    <t>Doba výstavby:</t>
  </si>
  <si>
    <t>Začátek výstavby:</t>
  </si>
  <si>
    <t>Konec výstavby:</t>
  </si>
  <si>
    <t>Zpracováno dne:</t>
  </si>
  <si>
    <t>ul. Dymokurská</t>
  </si>
  <si>
    <t>ul. Vinická</t>
  </si>
  <si>
    <t>Silniční obrubníky 150x250x1000</t>
  </si>
  <si>
    <t>Přechodové 150x150/250x1000 - P</t>
  </si>
  <si>
    <t>Přechodové 150x150/250x1000 - L</t>
  </si>
  <si>
    <t>Chodníky</t>
  </si>
  <si>
    <t>Vjezdy</t>
  </si>
  <si>
    <t>Úprava za obrubníkem do 0,5 m</t>
  </si>
  <si>
    <t>Silniční obrubníky 150x150x1000</t>
  </si>
  <si>
    <t>Chodníkové obrubníky 50x200x1000</t>
  </si>
  <si>
    <t>Chodníky-reliéfní ZD</t>
  </si>
  <si>
    <t>Vjezdy - reliérní ZD</t>
  </si>
  <si>
    <t>Chodníky-reliéfní</t>
  </si>
  <si>
    <t>Silniční obrubníky 150x150/250x1000 - L</t>
  </si>
  <si>
    <t>Silniční obrubníky 100x250x1000</t>
  </si>
  <si>
    <t>Silniční obrubníky 150x150/250x1000 - P</t>
  </si>
  <si>
    <t>Parkoviště</t>
  </si>
  <si>
    <t>Křižovatky, stání pro TIR, Vjezdy pro TIR</t>
  </si>
  <si>
    <t>Vjezdy-reliéfní ZD</t>
  </si>
  <si>
    <t>ul. Dymokurská, ul. Vinická</t>
  </si>
  <si>
    <t>ul. Vinická, ul. Dymokurská</t>
  </si>
  <si>
    <t>MJ</t>
  </si>
  <si>
    <t>kpl</t>
  </si>
  <si>
    <t>m2</t>
  </si>
  <si>
    <t>m</t>
  </si>
  <si>
    <t>m3</t>
  </si>
  <si>
    <t>kus</t>
  </si>
  <si>
    <t>ks/den</t>
  </si>
  <si>
    <t>ks</t>
  </si>
  <si>
    <t>t</t>
  </si>
  <si>
    <t>Soubor</t>
  </si>
  <si>
    <t>kg</t>
  </si>
  <si>
    <t>h</t>
  </si>
  <si>
    <t>úsek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</si>
  <si>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</si>
  <si>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</si>
  <si>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</si>
  <si>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</si>
  <si>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</si>
  <si>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</si>
  <si>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</si>
  <si>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Město Městec Králové</t>
  </si>
  <si>
    <t>Aleš Jambor, Havelcova 70, 280 02 Kolín III</t>
  </si>
  <si>
    <t> </t>
  </si>
  <si>
    <t>Aleš Jambor</t>
  </si>
  <si>
    <t>Náklady (Kč)</t>
  </si>
  <si>
    <t>Dodávka</t>
  </si>
  <si>
    <t>Celkem:</t>
  </si>
  <si>
    <t>Montáž</t>
  </si>
  <si>
    <t>Celkem</t>
  </si>
  <si>
    <t>Hmotnost (t)</t>
  </si>
  <si>
    <t>Jednot.</t>
  </si>
  <si>
    <t>Cenová</t>
  </si>
  <si>
    <t>soustava</t>
  </si>
  <si>
    <t>RTS I / 2021</t>
  </si>
  <si>
    <t>RTS II / 2021</t>
  </si>
  <si>
    <t>RTS I / 2014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</si>
  <si>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</si>
  <si>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</si>
  <si>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</si>
  <si>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</si>
  <si>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</si>
  <si>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</si>
  <si>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</si>
  <si>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</si>
  <si>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</si>
  <si>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</si>
  <si>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</si>
  <si>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12_</t>
  </si>
  <si>
    <t>16_</t>
  </si>
  <si>
    <t>18_</t>
  </si>
  <si>
    <t>21_</t>
  </si>
  <si>
    <t>28_</t>
  </si>
  <si>
    <t>91_</t>
  </si>
  <si>
    <t>93_</t>
  </si>
  <si>
    <t>56_</t>
  </si>
  <si>
    <t>57_</t>
  </si>
  <si>
    <t>87_</t>
  </si>
  <si>
    <t>89_</t>
  </si>
  <si>
    <t>H22_</t>
  </si>
  <si>
    <t>M46_</t>
  </si>
  <si>
    <t>S_</t>
  </si>
  <si>
    <t>01VRN_</t>
  </si>
  <si>
    <t>03VRN_</t>
  </si>
  <si>
    <t>34_</t>
  </si>
  <si>
    <t>96_</t>
  </si>
  <si>
    <t>59_</t>
  </si>
  <si>
    <t>M23_</t>
  </si>
  <si>
    <t>111_</t>
  </si>
  <si>
    <t>13_</t>
  </si>
  <si>
    <t>15_</t>
  </si>
  <si>
    <t>17_</t>
  </si>
  <si>
    <t>81_</t>
  </si>
  <si>
    <t>H27_</t>
  </si>
  <si>
    <t>IO101_0_</t>
  </si>
  <si>
    <t>IO101_1_</t>
  </si>
  <si>
    <t>IO101_2_</t>
  </si>
  <si>
    <t>IO101_9_</t>
  </si>
  <si>
    <t>IO101_5_</t>
  </si>
  <si>
    <t>IO101_8_</t>
  </si>
  <si>
    <t>IO101_ _</t>
  </si>
  <si>
    <t>IO102.1_0_</t>
  </si>
  <si>
    <t>IO102.1_1_</t>
  </si>
  <si>
    <t>IO102.1_3_</t>
  </si>
  <si>
    <t>IO102.1_9_</t>
  </si>
  <si>
    <t>IO102.1_5_</t>
  </si>
  <si>
    <t>IO102.2_0_</t>
  </si>
  <si>
    <t>IO102.2_1_</t>
  </si>
  <si>
    <t>IO102.2_3_</t>
  </si>
  <si>
    <t>IO102.2_9_</t>
  </si>
  <si>
    <t>IO102.2_5_</t>
  </si>
  <si>
    <t>IO102.2_8_</t>
  </si>
  <si>
    <t>IO102.3_1_</t>
  </si>
  <si>
    <t>IO102.3_9_</t>
  </si>
  <si>
    <t>IO102.3_5_</t>
  </si>
  <si>
    <t>IO103.1_1_</t>
  </si>
  <si>
    <t>IO103.1_9_</t>
  </si>
  <si>
    <t>IO103.1_8_</t>
  </si>
  <si>
    <t>IO103.2_1_</t>
  </si>
  <si>
    <t>IO103.2_9_</t>
  </si>
  <si>
    <t>IO103.2_8_</t>
  </si>
  <si>
    <t>IO101_</t>
  </si>
  <si>
    <t>IO102.1_</t>
  </si>
  <si>
    <t>IO102.2_</t>
  </si>
  <si>
    <t>IO102.3_</t>
  </si>
  <si>
    <t>IO103.1_</t>
  </si>
  <si>
    <t>IO103.2_</t>
  </si>
  <si>
    <t>MAT</t>
  </si>
  <si>
    <t>WORK</t>
  </si>
  <si>
    <t>CELK</t>
  </si>
  <si>
    <t>ISWORK</t>
  </si>
  <si>
    <t>P</t>
  </si>
  <si>
    <t>M</t>
  </si>
  <si>
    <t>GROUPCODE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</si>
  <si>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</si>
  <si>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</si>
  <si>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</si>
  <si>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</si>
  <si>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</si>
  <si>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</si>
  <si>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</si>
  <si>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</si>
  <si>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</si>
  <si>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</si>
  <si>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</si>
  <si>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</si>
  <si>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</si>
  <si>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</si>
  <si>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</si>
  <si>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</si>
  <si>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</si>
  <si>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</si>
  <si>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</si>
  <si>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</si>
  <si>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</si>
  <si>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</si>
  <si>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</si>
  <si>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</si>
  <si>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</si>
  <si>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</si>
  <si>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</si>
  <si>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</si>
  <si>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</si>
  <si>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</si>
  <si>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</si>
  <si>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</si>
  <si>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</si>
  <si>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</si>
  <si>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</si>
  <si>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</si>
  <si>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</si>
  <si>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</si>
  <si>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</si>
  <si>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</si>
  <si>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</si>
  <si>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</si>
  <si>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</si>
  <si>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</si>
  <si>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</si>
  <si>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</si>
  <si>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</si>
  <si>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</si>
  <si>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</si>
  <si>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</si>
  <si>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74429884/CZ8203210796</t>
  </si>
  <si>
    <t>Zatrubnění příkopu-neuznatelné náklady (Městec Králové)</t>
  </si>
  <si>
    <t>Zatrubnění příkopu-neuznatelné náklady - (Krajská správa a údržba silnic, přísp. org.)</t>
  </si>
  <si>
    <t>Autobusové zálivy - uznatelné náklady (Městec Králové)</t>
  </si>
  <si>
    <t>Chodník a vjezdy - neuznatelné náklady (Městec Králové)</t>
  </si>
  <si>
    <t>Chodník a vjezdy - uznatelné náklady (Městec Králové)</t>
  </si>
  <si>
    <t>Silnice - ul. Dymokurská, ul. Vinická-neuznatelné náklady - (Krajská správa a údržba silnic, přísp. org.)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</si>
</sst>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i/>
      <sz val="10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/>
      <right style="medium"/>
      <top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9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5" fillId="33" borderId="11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15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10" fillId="33" borderId="18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49" fontId="9" fillId="34" borderId="1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10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14" fillId="35" borderId="25" xfId="0" applyNumberFormat="1" applyFont="1" applyFill="1" applyBorder="1" applyAlignment="1" applyProtection="1">
      <alignment horizontal="center" vertical="center"/>
      <protection/>
    </xf>
    <xf numFmtId="49" fontId="15" fillId="0" borderId="26" xfId="0" applyNumberFormat="1" applyFont="1" applyFill="1" applyBorder="1" applyAlignment="1" applyProtection="1">
      <alignment horizontal="left" vertical="center"/>
      <protection/>
    </xf>
    <xf numFmtId="49" fontId="15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8" fillId="0" borderId="29" xfId="0" applyNumberFormat="1" applyFont="1" applyFill="1" applyBorder="1" applyAlignment="1" applyProtection="1">
      <alignment horizontal="left" vertical="center"/>
      <protection/>
    </xf>
    <xf numFmtId="49" fontId="16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6" fillId="0" borderId="25" xfId="0" applyNumberFormat="1" applyFont="1" applyFill="1" applyBorder="1" applyAlignment="1" applyProtection="1">
      <alignment horizontal="right" vertical="center"/>
      <protection/>
    </xf>
    <xf numFmtId="49" fontId="16" fillId="0" borderId="25" xfId="0" applyNumberFormat="1" applyFont="1" applyFill="1" applyBorder="1" applyAlignment="1" applyProtection="1">
      <alignment horizontal="right" vertical="center"/>
      <protection/>
    </xf>
    <xf numFmtId="4" fontId="16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5" fillId="35" borderId="33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36" borderId="36" xfId="0" applyNumberFormat="1" applyFont="1" applyFill="1" applyBorder="1" applyAlignment="1" applyProtection="1">
      <alignment horizontal="left" vertical="center"/>
      <protection/>
    </xf>
    <xf numFmtId="49" fontId="3" fillId="36" borderId="36" xfId="0" applyNumberFormat="1" applyFont="1" applyFill="1" applyBorder="1" applyAlignment="1" applyProtection="1">
      <alignment horizontal="left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3" fillId="36" borderId="36" xfId="0" applyNumberFormat="1" applyFont="1" applyFill="1" applyBorder="1" applyAlignment="1" applyProtection="1">
      <alignment horizontal="righ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36" borderId="40" xfId="0" applyNumberFormat="1" applyFont="1" applyFill="1" applyBorder="1" applyAlignment="1" applyProtection="1">
      <alignment horizontal="right" vertical="center"/>
      <protection/>
    </xf>
    <xf numFmtId="49" fontId="3" fillId="36" borderId="36" xfId="0" applyNumberFormat="1" applyFont="1" applyFill="1" applyBorder="1" applyAlignment="1" applyProtection="1">
      <alignment horizontal="right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33" borderId="11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18" xfId="0" applyNumberFormat="1" applyFont="1" applyFill="1" applyBorder="1" applyAlignment="1" applyProtection="1">
      <alignment horizontal="right" vertical="center"/>
      <protection/>
    </xf>
    <xf numFmtId="49" fontId="1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0" xfId="1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4" fontId="18" fillId="0" borderId="0" xfId="0" applyNumberFormat="1" applyFont="1" applyFill="1" applyBorder="1" applyAlignment="1" applyProtection="1">
      <alignment horizontal="right" vertical="center"/>
      <protection/>
    </xf>
    <xf numFmtId="49" fontId="1" fillId="36" borderId="42" xfId="0" applyNumberFormat="1" applyFont="1" applyFill="1" applyBorder="1" applyAlignment="1" applyProtection="1">
      <alignment horizontal="left" vertical="center"/>
      <protection/>
    </xf>
    <xf numFmtId="49" fontId="3" fillId="36" borderId="42" xfId="0" applyNumberFormat="1" applyFont="1" applyFill="1" applyBorder="1" applyAlignment="1" applyProtection="1">
      <alignment horizontal="left" vertical="center"/>
      <protection/>
    </xf>
    <xf numFmtId="4" fontId="3" fillId="36" borderId="42" xfId="0" applyNumberFormat="1" applyFont="1" applyFill="1" applyBorder="1" applyAlignment="1" applyProtection="1">
      <alignment horizontal="right" vertical="center"/>
      <protection/>
    </xf>
    <xf numFmtId="49" fontId="3" fillId="36" borderId="43" xfId="0" applyNumberFormat="1" applyFont="1" applyFill="1" applyBorder="1" applyAlignment="1" applyProtection="1">
      <alignment horizontal="right" vertical="center"/>
      <protection/>
    </xf>
    <xf numFmtId="49" fontId="3" fillId="36" borderId="42" xfId="0" applyNumberFormat="1" applyFont="1" applyFill="1" applyBorder="1" applyAlignment="1" applyProtection="1">
      <alignment horizontal="right" vertical="center"/>
      <protection/>
    </xf>
    <xf numFmtId="49" fontId="1" fillId="37" borderId="44" xfId="0" applyNumberFormat="1" applyFont="1" applyFill="1" applyBorder="1" applyAlignment="1" applyProtection="1">
      <alignment horizontal="right" vertical="center"/>
      <protection/>
    </xf>
    <xf numFmtId="49" fontId="1" fillId="37" borderId="45" xfId="0" applyNumberFormat="1" applyFont="1" applyFill="1" applyBorder="1" applyAlignment="1" applyProtection="1">
      <alignment horizontal="left" vertical="center"/>
      <protection/>
    </xf>
    <xf numFmtId="4" fontId="1" fillId="37" borderId="45" xfId="0" applyNumberFormat="1" applyFont="1" applyFill="1" applyBorder="1" applyAlignment="1" applyProtection="1">
      <alignment horizontal="right" vertical="center"/>
      <protection/>
    </xf>
    <xf numFmtId="0" fontId="1" fillId="37" borderId="43" xfId="0" applyNumberFormat="1" applyFont="1" applyFill="1" applyBorder="1" applyAlignment="1" applyProtection="1">
      <alignment vertical="center"/>
      <protection/>
    </xf>
    <xf numFmtId="0" fontId="1" fillId="37" borderId="42" xfId="0" applyNumberFormat="1" applyFont="1" applyFill="1" applyBorder="1" applyAlignment="1" applyProtection="1">
      <alignment vertical="center"/>
      <protection/>
    </xf>
    <xf numFmtId="0" fontId="1" fillId="37" borderId="42" xfId="1" applyNumberFormat="1" applyFont="1" applyFill="1" applyBorder="1" applyAlignment="1" applyProtection="1">
      <alignment/>
      <protection/>
    </xf>
    <xf numFmtId="49" fontId="18" fillId="37" borderId="42" xfId="0" applyNumberFormat="1" applyFont="1" applyFill="1" applyBorder="1" applyAlignment="1" applyProtection="1">
      <alignment horizontal="left" vertical="center"/>
      <protection/>
    </xf>
    <xf numFmtId="4" fontId="18" fillId="37" borderId="42" xfId="0" applyNumberFormat="1" applyFont="1" applyFill="1" applyBorder="1" applyAlignment="1" applyProtection="1">
      <alignment horizontal="right" vertical="center"/>
      <protection/>
    </xf>
    <xf numFmtId="49" fontId="4" fillId="38" borderId="11" xfId="0" applyNumberFormat="1" applyFont="1" applyFill="1" applyBorder="1" applyAlignment="1" applyProtection="1">
      <alignment horizontal="left" vertical="center"/>
      <protection/>
    </xf>
    <xf numFmtId="49" fontId="9" fillId="38" borderId="0" xfId="0" applyNumberFormat="1" applyFont="1" applyFill="1" applyBorder="1" applyAlignment="1" applyProtection="1">
      <alignment horizontal="left" vertical="center"/>
      <protection/>
    </xf>
    <xf numFmtId="49" fontId="4" fillId="38" borderId="0" xfId="0" applyNumberFormat="1" applyFont="1" applyFill="1" applyBorder="1" applyAlignment="1" applyProtection="1">
      <alignment horizontal="left" vertical="center"/>
      <protection/>
    </xf>
    <xf numFmtId="4" fontId="9" fillId="38" borderId="0" xfId="0" applyNumberFormat="1" applyFont="1" applyFill="1" applyBorder="1" applyAlignment="1" applyProtection="1">
      <alignment horizontal="right" vertical="center"/>
      <protection/>
    </xf>
    <xf numFmtId="49" fontId="9" fillId="38" borderId="0" xfId="0" applyNumberFormat="1" applyFont="1" applyFill="1" applyBorder="1" applyAlignment="1" applyProtection="1">
      <alignment horizontal="right" vertical="center"/>
      <protection/>
    </xf>
    <xf numFmtId="49" fontId="1" fillId="39" borderId="46" xfId="0" applyNumberFormat="1" applyFont="1" applyFill="1" applyBorder="1" applyAlignment="1" applyProtection="1">
      <alignment horizontal="left" vertical="center"/>
      <protection/>
    </xf>
    <xf numFmtId="49" fontId="1" fillId="39" borderId="29" xfId="0" applyNumberFormat="1" applyFont="1" applyFill="1" applyBorder="1" applyAlignment="1" applyProtection="1">
      <alignment horizontal="left" vertical="center"/>
      <protection/>
    </xf>
    <xf numFmtId="49" fontId="1" fillId="39" borderId="29" xfId="0" applyNumberFormat="1" applyFont="1" applyFill="1" applyBorder="1" applyAlignment="1" applyProtection="1">
      <alignment horizontal="left" vertical="center" wrapText="1"/>
      <protection/>
    </xf>
    <xf numFmtId="4" fontId="1" fillId="39" borderId="29" xfId="0" applyNumberFormat="1" applyFont="1" applyFill="1" applyBorder="1" applyAlignment="1" applyProtection="1">
      <alignment horizontal="right" vertical="center"/>
      <protection/>
    </xf>
    <xf numFmtId="4" fontId="1" fillId="39" borderId="32" xfId="0" applyNumberFormat="1" applyFont="1" applyFill="1" applyBorder="1" applyAlignment="1" applyProtection="1">
      <alignment horizontal="right" vertical="center"/>
      <protection/>
    </xf>
    <xf numFmtId="49" fontId="1" fillId="39" borderId="11" xfId="0" applyNumberFormat="1" applyFont="1" applyFill="1" applyBorder="1" applyAlignment="1" applyProtection="1">
      <alignment horizontal="left" vertical="center"/>
      <protection/>
    </xf>
    <xf numFmtId="49" fontId="1" fillId="39" borderId="0" xfId="0" applyNumberFormat="1" applyFont="1" applyFill="1" applyBorder="1" applyAlignment="1" applyProtection="1">
      <alignment horizontal="left" vertical="center"/>
      <protection/>
    </xf>
    <xf numFmtId="4" fontId="1" fillId="39" borderId="0" xfId="0" applyNumberFormat="1" applyFont="1" applyFill="1" applyBorder="1" applyAlignment="1" applyProtection="1">
      <alignment horizontal="right" vertical="center"/>
      <protection/>
    </xf>
    <xf numFmtId="4" fontId="1" fillId="39" borderId="18" xfId="0" applyNumberFormat="1" applyFont="1" applyFill="1" applyBorder="1" applyAlignment="1" applyProtection="1">
      <alignment horizontal="right" vertical="center"/>
      <protection/>
    </xf>
    <xf numFmtId="49" fontId="1" fillId="39" borderId="0" xfId="0" applyNumberFormat="1" applyFont="1" applyFill="1" applyBorder="1" applyAlignment="1" applyProtection="1">
      <alignment horizontal="left" vertical="center"/>
      <protection/>
    </xf>
    <xf numFmtId="49" fontId="1" fillId="39" borderId="0" xfId="0" applyNumberFormat="1" applyFont="1" applyFill="1" applyBorder="1" applyAlignment="1" applyProtection="1">
      <alignment horizontal="left" vertical="center" wrapText="1"/>
      <protection/>
    </xf>
    <xf numFmtId="4" fontId="1" fillId="5" borderId="0" xfId="0" applyNumberFormat="1" applyFont="1" applyFill="1" applyBorder="1" applyAlignment="1" applyProtection="1">
      <alignment horizontal="right" vertical="center"/>
      <protection/>
    </xf>
    <xf numFmtId="4" fontId="6" fillId="5" borderId="0" xfId="0" applyNumberFormat="1" applyFont="1" applyFill="1" applyBorder="1" applyAlignment="1" applyProtection="1">
      <alignment horizontal="right" vertical="center"/>
      <protection/>
    </xf>
    <xf numFmtId="4" fontId="7" fillId="5" borderId="0" xfId="0" applyNumberFormat="1" applyFont="1" applyFill="1" applyBorder="1" applyAlignment="1" applyProtection="1">
      <alignment horizontal="right" vertical="center"/>
      <protection/>
    </xf>
    <xf numFmtId="4" fontId="1" fillId="5" borderId="45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2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47" xfId="0" applyNumberFormat="1" applyFont="1" applyFill="1" applyBorder="1" applyAlignment="1" applyProtection="1">
      <alignment horizontal="left" vertical="center"/>
      <protection/>
    </xf>
    <xf numFmtId="49" fontId="16" fillId="0" borderId="48" xfId="0" applyNumberFormat="1" applyFont="1" applyFill="1" applyBorder="1" applyAlignment="1" applyProtection="1">
      <alignment horizontal="left" vertical="center"/>
      <protection/>
    </xf>
    <xf numFmtId="0" fontId="16" fillId="0" borderId="49" xfId="0" applyNumberFormat="1" applyFont="1" applyFill="1" applyBorder="1" applyAlignment="1" applyProtection="1">
      <alignment horizontal="left" vertical="center"/>
      <protection/>
    </xf>
    <xf numFmtId="0" fontId="16" fillId="0" borderId="50" xfId="0" applyNumberFormat="1" applyFont="1" applyFill="1" applyBorder="1" applyAlignment="1" applyProtection="1">
      <alignment horizontal="left" vertical="center"/>
      <protection/>
    </xf>
    <xf numFmtId="49" fontId="15" fillId="35" borderId="51" xfId="0" applyNumberFormat="1" applyFont="1" applyFill="1" applyBorder="1" applyAlignment="1" applyProtection="1">
      <alignment horizontal="left" vertical="center"/>
      <protection/>
    </xf>
    <xf numFmtId="0" fontId="15" fillId="35" borderId="52" xfId="0" applyNumberFormat="1" applyFont="1" applyFill="1" applyBorder="1" applyAlignment="1" applyProtection="1">
      <alignment horizontal="left" vertical="center"/>
      <protection/>
    </xf>
    <xf numFmtId="49" fontId="16" fillId="0" borderId="53" xfId="0" applyNumberFormat="1" applyFont="1" applyFill="1" applyBorder="1" applyAlignment="1" applyProtection="1">
      <alignment horizontal="left" vertical="center"/>
      <protection/>
    </xf>
    <xf numFmtId="0" fontId="16" fillId="0" borderId="29" xfId="0" applyNumberFormat="1" applyFont="1" applyFill="1" applyBorder="1" applyAlignment="1" applyProtection="1">
      <alignment horizontal="left" vertical="center"/>
      <protection/>
    </xf>
    <xf numFmtId="0" fontId="16" fillId="0" borderId="54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/>
      <protection/>
    </xf>
    <xf numFmtId="0" fontId="15" fillId="0" borderId="33" xfId="0" applyNumberFormat="1" applyFont="1" applyFill="1" applyBorder="1" applyAlignment="1" applyProtection="1">
      <alignment horizontal="left" vertical="center"/>
      <protection/>
    </xf>
    <xf numFmtId="49" fontId="16" fillId="0" borderId="51" xfId="0" applyNumberFormat="1" applyFont="1" applyFill="1" applyBorder="1" applyAlignment="1" applyProtection="1">
      <alignment horizontal="left" vertical="center"/>
      <protection/>
    </xf>
    <xf numFmtId="0" fontId="16" fillId="0" borderId="33" xfId="0" applyNumberFormat="1" applyFont="1" applyFill="1" applyBorder="1" applyAlignment="1" applyProtection="1">
      <alignment horizontal="left" vertical="center"/>
      <protection/>
    </xf>
    <xf numFmtId="49" fontId="13" fillId="0" borderId="52" xfId="0" applyNumberFormat="1" applyFont="1" applyFill="1" applyBorder="1" applyAlignment="1" applyProtection="1">
      <alignment horizontal="center" vertical="center"/>
      <protection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49" fontId="17" fillId="0" borderId="51" xfId="0" applyNumberFormat="1" applyFont="1" applyFill="1" applyBorder="1" applyAlignment="1" applyProtection="1">
      <alignment horizontal="left" vertical="center"/>
      <protection/>
    </xf>
    <xf numFmtId="0" fontId="17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55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9" fillId="38" borderId="0" xfId="0" applyNumberFormat="1" applyFont="1" applyFill="1" applyBorder="1" applyAlignment="1" applyProtection="1">
      <alignment horizontal="left" vertical="center"/>
      <protection/>
    </xf>
    <xf numFmtId="0" fontId="9" fillId="38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6" borderId="42" xfId="0" applyNumberFormat="1" applyFont="1" applyFill="1" applyBorder="1" applyAlignment="1" applyProtection="1">
      <alignment horizontal="left" vertical="center"/>
      <protection/>
    </xf>
    <xf numFmtId="0" fontId="9" fillId="34" borderId="42" xfId="0" applyNumberFormat="1" applyFont="1" applyFill="1" applyBorder="1" applyAlignment="1" applyProtection="1">
      <alignment horizontal="left" vertical="center"/>
      <protection/>
    </xf>
    <xf numFmtId="49" fontId="3" fillId="36" borderId="42" xfId="0" applyNumberFormat="1" applyFont="1" applyFill="1" applyBorder="1" applyAlignment="1" applyProtection="1">
      <alignment horizontal="left" vertical="center"/>
      <protection/>
    </xf>
    <xf numFmtId="49" fontId="1" fillId="37" borderId="45" xfId="0" applyNumberFormat="1" applyFont="1" applyFill="1" applyBorder="1" applyAlignment="1" applyProtection="1">
      <alignment horizontal="left" vertical="center"/>
      <protection/>
    </xf>
    <xf numFmtId="0" fontId="6" fillId="0" borderId="45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32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49" fontId="3" fillId="36" borderId="36" xfId="0" applyNumberFormat="1" applyFont="1" applyFill="1" applyBorder="1" applyAlignment="1" applyProtection="1">
      <alignment horizontal="left" vertical="center"/>
      <protection/>
    </xf>
    <xf numFmtId="0" fontId="9" fillId="34" borderId="36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N18" sqref="N18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8"/>
      <c r="B1" s="13"/>
      <c r="C1" s="155" t="s">
        <v>908</v>
      </c>
      <c r="D1" s="156"/>
      <c r="E1" s="156"/>
      <c r="F1" s="156"/>
      <c r="G1" s="156"/>
      <c r="H1" s="156"/>
      <c r="I1" s="156"/>
    </row>
    <row r="2" spans="1:10" ht="12.75">
      <c r="A2" s="157" t="s">
        <v>1</v>
      </c>
      <c r="B2" s="158"/>
      <c r="C2" s="159" t="str">
        <f>'Stavební rozpočet'!D2</f>
        <v>III/3245 - MĚSTEC KRÁLOVÉ, UL. DYMOKURSKÁ</v>
      </c>
      <c r="D2" s="160"/>
      <c r="E2" s="162" t="s">
        <v>787</v>
      </c>
      <c r="F2" s="162" t="str">
        <f>'Stavební rozpočet'!I2</f>
        <v>Město Městec Králové</v>
      </c>
      <c r="G2" s="158"/>
      <c r="H2" s="162" t="s">
        <v>932</v>
      </c>
      <c r="I2" s="163"/>
      <c r="J2" s="4"/>
    </row>
    <row r="3" spans="1:10" ht="12.75">
      <c r="A3" s="152"/>
      <c r="B3" s="126"/>
      <c r="C3" s="161"/>
      <c r="D3" s="161"/>
      <c r="E3" s="126"/>
      <c r="F3" s="126"/>
      <c r="G3" s="126"/>
      <c r="H3" s="126"/>
      <c r="I3" s="154"/>
      <c r="J3" s="4"/>
    </row>
    <row r="4" spans="1:10" ht="12.75">
      <c r="A4" s="146" t="s">
        <v>2</v>
      </c>
      <c r="B4" s="126"/>
      <c r="C4" s="125" t="str">
        <f>'Stavební rozpočet'!D4</f>
        <v>Silnice, Chodníky, vjezdy a autobusové zastávky</v>
      </c>
      <c r="D4" s="126"/>
      <c r="E4" s="125" t="s">
        <v>788</v>
      </c>
      <c r="F4" s="125" t="str">
        <f>'Stavební rozpočet'!I4</f>
        <v>Aleš Jambor, Havelcova 70, 280 02 Kolín III</v>
      </c>
      <c r="G4" s="126"/>
      <c r="H4" s="125" t="s">
        <v>932</v>
      </c>
      <c r="I4" s="153" t="s">
        <v>936</v>
      </c>
      <c r="J4" s="4"/>
    </row>
    <row r="5" spans="1:10" ht="12.75">
      <c r="A5" s="152"/>
      <c r="B5" s="126"/>
      <c r="C5" s="126"/>
      <c r="D5" s="126"/>
      <c r="E5" s="126"/>
      <c r="F5" s="126"/>
      <c r="G5" s="126"/>
      <c r="H5" s="126"/>
      <c r="I5" s="154"/>
      <c r="J5" s="4"/>
    </row>
    <row r="6" spans="1:10" ht="12.75">
      <c r="A6" s="146" t="s">
        <v>3</v>
      </c>
      <c r="B6" s="126"/>
      <c r="C6" s="125" t="str">
        <f>'Stavební rozpočet'!D6</f>
        <v>MĚSTEC KRÁLOVÉ, UL. DYMOKURSKÁ, ul. VINICKÁ</v>
      </c>
      <c r="D6" s="126"/>
      <c r="E6" s="125" t="s">
        <v>789</v>
      </c>
      <c r="F6" s="125" t="str">
        <f>'Stavební rozpočet'!I6</f>
        <v> </v>
      </c>
      <c r="G6" s="126"/>
      <c r="H6" s="125" t="s">
        <v>932</v>
      </c>
      <c r="I6" s="153"/>
      <c r="J6" s="4"/>
    </row>
    <row r="7" spans="1:10" ht="12.75">
      <c r="A7" s="152"/>
      <c r="B7" s="126"/>
      <c r="C7" s="126"/>
      <c r="D7" s="126"/>
      <c r="E7" s="126"/>
      <c r="F7" s="126"/>
      <c r="G7" s="126"/>
      <c r="H7" s="126"/>
      <c r="I7" s="154"/>
      <c r="J7" s="4"/>
    </row>
    <row r="8" spans="1:10" ht="12.75">
      <c r="A8" s="146" t="s">
        <v>749</v>
      </c>
      <c r="B8" s="126"/>
      <c r="C8" s="125"/>
      <c r="D8" s="126"/>
      <c r="E8" s="125" t="s">
        <v>750</v>
      </c>
      <c r="F8" s="125" t="str">
        <f>'Stavební rozpočet'!F6</f>
        <v> </v>
      </c>
      <c r="G8" s="126"/>
      <c r="H8" s="149" t="s">
        <v>933</v>
      </c>
      <c r="I8" s="153" t="s">
        <v>297</v>
      </c>
      <c r="J8" s="4"/>
    </row>
    <row r="9" spans="1:10" ht="12.75">
      <c r="A9" s="152"/>
      <c r="B9" s="126"/>
      <c r="C9" s="126"/>
      <c r="D9" s="126"/>
      <c r="E9" s="126"/>
      <c r="F9" s="126"/>
      <c r="G9" s="126"/>
      <c r="H9" s="126"/>
      <c r="I9" s="154"/>
      <c r="J9" s="4"/>
    </row>
    <row r="10" spans="1:10" ht="12.75">
      <c r="A10" s="146" t="s">
        <v>4</v>
      </c>
      <c r="B10" s="126"/>
      <c r="C10" s="125" t="str">
        <f>'Stavební rozpočet'!D8</f>
        <v> </v>
      </c>
      <c r="D10" s="126"/>
      <c r="E10" s="125" t="s">
        <v>790</v>
      </c>
      <c r="F10" s="125" t="str">
        <f>'Stavební rozpočet'!I8</f>
        <v>Aleš Jambor</v>
      </c>
      <c r="G10" s="126"/>
      <c r="H10" s="149" t="s">
        <v>934</v>
      </c>
      <c r="I10" s="150" t="str">
        <f>'Stavební rozpočet'!F8</f>
        <v> </v>
      </c>
      <c r="J10" s="4"/>
    </row>
    <row r="11" spans="1:10" ht="12.75">
      <c r="A11" s="147"/>
      <c r="B11" s="148"/>
      <c r="C11" s="148"/>
      <c r="D11" s="148"/>
      <c r="E11" s="148"/>
      <c r="F11" s="148"/>
      <c r="G11" s="148"/>
      <c r="H11" s="148"/>
      <c r="I11" s="151"/>
      <c r="J11" s="4"/>
    </row>
    <row r="12" spans="1:9" ht="23.25" customHeight="1">
      <c r="A12" s="142" t="s">
        <v>893</v>
      </c>
      <c r="B12" s="143"/>
      <c r="C12" s="143"/>
      <c r="D12" s="143"/>
      <c r="E12" s="143"/>
      <c r="F12" s="143"/>
      <c r="G12" s="143"/>
      <c r="H12" s="143"/>
      <c r="I12" s="143"/>
    </row>
    <row r="13" spans="1:10" ht="26.25" customHeight="1">
      <c r="A13" s="55" t="s">
        <v>894</v>
      </c>
      <c r="B13" s="144" t="s">
        <v>906</v>
      </c>
      <c r="C13" s="145"/>
      <c r="D13" s="55" t="s">
        <v>909</v>
      </c>
      <c r="E13" s="144" t="s">
        <v>918</v>
      </c>
      <c r="F13" s="145"/>
      <c r="G13" s="55" t="s">
        <v>919</v>
      </c>
      <c r="H13" s="144" t="s">
        <v>935</v>
      </c>
      <c r="I13" s="145"/>
      <c r="J13" s="4"/>
    </row>
    <row r="14" spans="1:10" ht="15" customHeight="1">
      <c r="A14" s="56" t="s">
        <v>895</v>
      </c>
      <c r="B14" s="60" t="s">
        <v>907</v>
      </c>
      <c r="C14" s="63">
        <f>SUM('Stavební rozpočet'!AB12:AB629)</f>
        <v>0</v>
      </c>
      <c r="D14" s="140" t="s">
        <v>910</v>
      </c>
      <c r="E14" s="141"/>
      <c r="F14" s="63">
        <v>0</v>
      </c>
      <c r="G14" s="140" t="s">
        <v>460</v>
      </c>
      <c r="H14" s="141"/>
      <c r="I14" s="64" t="s">
        <v>307</v>
      </c>
      <c r="J14" s="4"/>
    </row>
    <row r="15" spans="1:10" ht="15" customHeight="1">
      <c r="A15" s="57"/>
      <c r="B15" s="60" t="s">
        <v>800</v>
      </c>
      <c r="C15" s="63">
        <f>SUM('Stavební rozpočet'!AC12:AC629)</f>
        <v>0</v>
      </c>
      <c r="D15" s="140" t="s">
        <v>911</v>
      </c>
      <c r="E15" s="141"/>
      <c r="F15" s="63">
        <v>0</v>
      </c>
      <c r="G15" s="140" t="s">
        <v>920</v>
      </c>
      <c r="H15" s="141"/>
      <c r="I15" s="64" t="s">
        <v>307</v>
      </c>
      <c r="J15" s="4"/>
    </row>
    <row r="16" spans="1:10" ht="15" customHeight="1">
      <c r="A16" s="56" t="s">
        <v>896</v>
      </c>
      <c r="B16" s="60" t="s">
        <v>907</v>
      </c>
      <c r="C16" s="63">
        <f>SUM('Stavební rozpočet'!AD12:AD629)</f>
        <v>0</v>
      </c>
      <c r="D16" s="140" t="s">
        <v>912</v>
      </c>
      <c r="E16" s="141"/>
      <c r="F16" s="63">
        <v>0</v>
      </c>
      <c r="G16" s="140" t="s">
        <v>921</v>
      </c>
      <c r="H16" s="141"/>
      <c r="I16" s="64" t="s">
        <v>307</v>
      </c>
      <c r="J16" s="4"/>
    </row>
    <row r="17" spans="1:10" ht="15" customHeight="1">
      <c r="A17" s="57"/>
      <c r="B17" s="60" t="s">
        <v>800</v>
      </c>
      <c r="C17" s="63">
        <f>SUM('Stavební rozpočet'!AE12:AE629)</f>
        <v>0</v>
      </c>
      <c r="D17" s="140"/>
      <c r="E17" s="141"/>
      <c r="F17" s="64"/>
      <c r="G17" s="140" t="s">
        <v>922</v>
      </c>
      <c r="H17" s="141"/>
      <c r="I17" s="64" t="s">
        <v>307</v>
      </c>
      <c r="J17" s="4"/>
    </row>
    <row r="18" spans="1:10" ht="15" customHeight="1">
      <c r="A18" s="56" t="s">
        <v>897</v>
      </c>
      <c r="B18" s="60" t="s">
        <v>907</v>
      </c>
      <c r="C18" s="63">
        <f>SUM('Stavební rozpočet'!AF12:AF629)</f>
        <v>0</v>
      </c>
      <c r="D18" s="140"/>
      <c r="E18" s="141"/>
      <c r="F18" s="64"/>
      <c r="G18" s="140" t="s">
        <v>923</v>
      </c>
      <c r="H18" s="141"/>
      <c r="I18" s="64" t="s">
        <v>307</v>
      </c>
      <c r="J18" s="4"/>
    </row>
    <row r="19" spans="1:10" ht="15" customHeight="1">
      <c r="A19" s="57"/>
      <c r="B19" s="60" t="s">
        <v>800</v>
      </c>
      <c r="C19" s="63">
        <f>SUM('Stavební rozpočet'!AG12:AG629)</f>
        <v>0</v>
      </c>
      <c r="D19" s="140"/>
      <c r="E19" s="141"/>
      <c r="F19" s="64"/>
      <c r="G19" s="140" t="s">
        <v>924</v>
      </c>
      <c r="H19" s="141"/>
      <c r="I19" s="64" t="s">
        <v>307</v>
      </c>
      <c r="J19" s="4"/>
    </row>
    <row r="20" spans="1:10" ht="15" customHeight="1">
      <c r="A20" s="138" t="s">
        <v>898</v>
      </c>
      <c r="B20" s="139"/>
      <c r="C20" s="63">
        <f>SUM('Stavební rozpočet'!AH12:AH629)</f>
        <v>0</v>
      </c>
      <c r="D20" s="140"/>
      <c r="E20" s="141"/>
      <c r="F20" s="64"/>
      <c r="G20" s="140"/>
      <c r="H20" s="141"/>
      <c r="I20" s="64"/>
      <c r="J20" s="4"/>
    </row>
    <row r="21" spans="1:10" ht="15" customHeight="1">
      <c r="A21" s="138" t="s">
        <v>899</v>
      </c>
      <c r="B21" s="139"/>
      <c r="C21" s="63">
        <f>SUM('Stavební rozpočet'!Z12:Z629)</f>
        <v>0</v>
      </c>
      <c r="D21" s="140"/>
      <c r="E21" s="141"/>
      <c r="F21" s="64"/>
      <c r="G21" s="140"/>
      <c r="H21" s="141"/>
      <c r="I21" s="64"/>
      <c r="J21" s="4"/>
    </row>
    <row r="22" spans="1:10" ht="16.5" customHeight="1">
      <c r="A22" s="138" t="s">
        <v>900</v>
      </c>
      <c r="B22" s="139"/>
      <c r="C22" s="63">
        <f>ROUND(SUM(C14:C21),1)</f>
        <v>0</v>
      </c>
      <c r="D22" s="138" t="s">
        <v>913</v>
      </c>
      <c r="E22" s="139"/>
      <c r="F22" s="63">
        <f>SUM(F14:F21)</f>
        <v>0</v>
      </c>
      <c r="G22" s="138" t="s">
        <v>925</v>
      </c>
      <c r="H22" s="139"/>
      <c r="I22" s="63">
        <f>SUM(I14:I21)</f>
        <v>0</v>
      </c>
      <c r="J22" s="4"/>
    </row>
    <row r="23" spans="1:10" ht="15" customHeight="1">
      <c r="A23" s="7"/>
      <c r="B23" s="7"/>
      <c r="C23" s="62"/>
      <c r="D23" s="138" t="s">
        <v>914</v>
      </c>
      <c r="E23" s="139"/>
      <c r="F23" s="65">
        <v>0</v>
      </c>
      <c r="G23" s="138" t="s">
        <v>926</v>
      </c>
      <c r="H23" s="139"/>
      <c r="I23" s="63">
        <v>0</v>
      </c>
      <c r="J23" s="4"/>
    </row>
    <row r="24" spans="4:10" ht="15" customHeight="1">
      <c r="D24" s="7"/>
      <c r="E24" s="7"/>
      <c r="F24" s="66"/>
      <c r="G24" s="138" t="s">
        <v>927</v>
      </c>
      <c r="H24" s="139"/>
      <c r="I24" s="63">
        <v>0</v>
      </c>
      <c r="J24" s="4"/>
    </row>
    <row r="25" spans="6:10" ht="15" customHeight="1">
      <c r="F25" s="31"/>
      <c r="G25" s="138" t="s">
        <v>928</v>
      </c>
      <c r="H25" s="139"/>
      <c r="I25" s="63">
        <v>0</v>
      </c>
      <c r="J25" s="4"/>
    </row>
    <row r="26" spans="1:9" ht="12.75">
      <c r="A26" s="13"/>
      <c r="B26" s="13"/>
      <c r="C26" s="13"/>
      <c r="G26" s="7"/>
      <c r="H26" s="7"/>
      <c r="I26" s="7"/>
    </row>
    <row r="27" spans="1:9" ht="15" customHeight="1">
      <c r="A27" s="133" t="s">
        <v>901</v>
      </c>
      <c r="B27" s="134"/>
      <c r="C27" s="67">
        <f>ROUND(SUM('Stavební rozpočet'!AJ12:AJ629),1)</f>
        <v>0</v>
      </c>
      <c r="D27" s="6"/>
      <c r="E27" s="13"/>
      <c r="F27" s="13"/>
      <c r="G27" s="13"/>
      <c r="H27" s="13"/>
      <c r="I27" s="13"/>
    </row>
    <row r="28" spans="1:10" ht="15" customHeight="1">
      <c r="A28" s="133" t="s">
        <v>902</v>
      </c>
      <c r="B28" s="134"/>
      <c r="C28" s="67">
        <f>ROUND(SUM('Stavební rozpočet'!AK12:AK629),1)</f>
        <v>0</v>
      </c>
      <c r="D28" s="133" t="s">
        <v>915</v>
      </c>
      <c r="E28" s="134"/>
      <c r="F28" s="67">
        <f>ROUND(C28*(15/100),2)</f>
        <v>0</v>
      </c>
      <c r="G28" s="133" t="s">
        <v>929</v>
      </c>
      <c r="H28" s="134"/>
      <c r="I28" s="67">
        <f>ROUND(SUM(C27:C29),1)</f>
        <v>0</v>
      </c>
      <c r="J28" s="4"/>
    </row>
    <row r="29" spans="1:10" ht="15" customHeight="1">
      <c r="A29" s="133" t="s">
        <v>903</v>
      </c>
      <c r="B29" s="134"/>
      <c r="C29" s="67">
        <f>ROUND(SUM('Stavební rozpočet'!AL12:AL629),1)</f>
        <v>0</v>
      </c>
      <c r="D29" s="133" t="s">
        <v>916</v>
      </c>
      <c r="E29" s="134"/>
      <c r="F29" s="67">
        <f>ROUND(C29*(21/100),2)</f>
        <v>0</v>
      </c>
      <c r="G29" s="133" t="s">
        <v>930</v>
      </c>
      <c r="H29" s="134"/>
      <c r="I29" s="67">
        <f>ROUND(SUM(F28:F29)+I28,1)</f>
        <v>0</v>
      </c>
      <c r="J29" s="4"/>
    </row>
    <row r="30" spans="1:9" ht="12.75">
      <c r="A30" s="58"/>
      <c r="B30" s="58"/>
      <c r="C30" s="58"/>
      <c r="D30" s="58"/>
      <c r="E30" s="58"/>
      <c r="F30" s="58"/>
      <c r="G30" s="58"/>
      <c r="H30" s="58"/>
      <c r="I30" s="58"/>
    </row>
    <row r="31" spans="1:10" ht="14.25" customHeight="1">
      <c r="A31" s="135" t="s">
        <v>904</v>
      </c>
      <c r="B31" s="136"/>
      <c r="C31" s="137"/>
      <c r="D31" s="135" t="s">
        <v>917</v>
      </c>
      <c r="E31" s="136"/>
      <c r="F31" s="137"/>
      <c r="G31" s="135" t="s">
        <v>931</v>
      </c>
      <c r="H31" s="136"/>
      <c r="I31" s="137"/>
      <c r="J31" s="35"/>
    </row>
    <row r="32" spans="1:10" ht="14.25" customHeight="1">
      <c r="A32" s="127"/>
      <c r="B32" s="128"/>
      <c r="C32" s="129"/>
      <c r="D32" s="127"/>
      <c r="E32" s="128"/>
      <c r="F32" s="129"/>
      <c r="G32" s="127"/>
      <c r="H32" s="128"/>
      <c r="I32" s="129"/>
      <c r="J32" s="35"/>
    </row>
    <row r="33" spans="1:10" ht="14.25" customHeight="1">
      <c r="A33" s="127"/>
      <c r="B33" s="128"/>
      <c r="C33" s="129"/>
      <c r="D33" s="127"/>
      <c r="E33" s="128"/>
      <c r="F33" s="129"/>
      <c r="G33" s="127"/>
      <c r="H33" s="128"/>
      <c r="I33" s="129"/>
      <c r="J33" s="35"/>
    </row>
    <row r="34" spans="1:10" ht="14.25" customHeight="1">
      <c r="A34" s="127"/>
      <c r="B34" s="128"/>
      <c r="C34" s="129"/>
      <c r="D34" s="127"/>
      <c r="E34" s="128"/>
      <c r="F34" s="129"/>
      <c r="G34" s="127"/>
      <c r="H34" s="128"/>
      <c r="I34" s="129"/>
      <c r="J34" s="35"/>
    </row>
    <row r="35" spans="1:10" ht="14.25" customHeight="1">
      <c r="A35" s="130" t="s">
        <v>905</v>
      </c>
      <c r="B35" s="131"/>
      <c r="C35" s="132"/>
      <c r="D35" s="130" t="s">
        <v>905</v>
      </c>
      <c r="E35" s="131"/>
      <c r="F35" s="132"/>
      <c r="G35" s="130" t="s">
        <v>905</v>
      </c>
      <c r="H35" s="131"/>
      <c r="I35" s="132"/>
      <c r="J35" s="35"/>
    </row>
    <row r="36" spans="1:9" ht="11.25" customHeight="1">
      <c r="A36" s="59" t="s">
        <v>298</v>
      </c>
      <c r="B36" s="61"/>
      <c r="C36" s="61"/>
      <c r="D36" s="61"/>
      <c r="E36" s="61"/>
      <c r="F36" s="61"/>
      <c r="G36" s="61"/>
      <c r="H36" s="61"/>
      <c r="I36" s="61"/>
    </row>
    <row r="37" spans="1:9" ht="12.75">
      <c r="A37" s="125"/>
      <c r="B37" s="126"/>
      <c r="C37" s="126"/>
      <c r="D37" s="126"/>
      <c r="E37" s="126"/>
      <c r="F37" s="126"/>
      <c r="G37" s="126"/>
      <c r="H37" s="126"/>
      <c r="I37" s="126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E4" sqref="E4:E5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37.140625" style="0" customWidth="1"/>
    <col min="8" max="9" width="0" style="0" hidden="1" customWidth="1"/>
  </cols>
  <sheetData>
    <row r="1" spans="1:7" ht="72.75" customHeight="1">
      <c r="A1" s="167" t="s">
        <v>886</v>
      </c>
      <c r="B1" s="156"/>
      <c r="C1" s="156"/>
      <c r="D1" s="156"/>
      <c r="E1" s="156"/>
      <c r="F1" s="156"/>
      <c r="G1" s="156"/>
    </row>
    <row r="2" spans="1:8" ht="12.75">
      <c r="A2" s="157" t="s">
        <v>1</v>
      </c>
      <c r="B2" s="158"/>
      <c r="C2" s="159" t="str">
        <f>'Stavební rozpočet'!D2</f>
        <v>III/3245 - MĚSTEC KRÁLOVÉ, UL. DYMOKURSKÁ</v>
      </c>
      <c r="D2" s="168" t="s">
        <v>748</v>
      </c>
      <c r="E2" s="168" t="s">
        <v>6</v>
      </c>
      <c r="F2" s="162" t="s">
        <v>787</v>
      </c>
      <c r="G2" s="169" t="str">
        <f>'Stavební rozpočet'!I2</f>
        <v>Město Městec Králové</v>
      </c>
      <c r="H2" s="4"/>
    </row>
    <row r="3" spans="1:8" ht="12.75">
      <c r="A3" s="152"/>
      <c r="B3" s="126"/>
      <c r="C3" s="161"/>
      <c r="D3" s="126"/>
      <c r="E3" s="126"/>
      <c r="F3" s="126"/>
      <c r="G3" s="154"/>
      <c r="H3" s="4"/>
    </row>
    <row r="4" spans="1:8" ht="12.75">
      <c r="A4" s="146" t="s">
        <v>2</v>
      </c>
      <c r="B4" s="126"/>
      <c r="C4" s="125" t="str">
        <f>'Stavební rozpočet'!D4</f>
        <v>Silnice, Chodníky, vjezdy a autobusové zastávky</v>
      </c>
      <c r="D4" s="149" t="s">
        <v>749</v>
      </c>
      <c r="E4" s="149"/>
      <c r="F4" s="125" t="s">
        <v>788</v>
      </c>
      <c r="G4" s="150" t="str">
        <f>'Stavební rozpočet'!I4</f>
        <v>Aleš Jambor, Havelcova 70, 280 02 Kolín III</v>
      </c>
      <c r="H4" s="4"/>
    </row>
    <row r="5" spans="1:8" ht="12.75">
      <c r="A5" s="152"/>
      <c r="B5" s="126"/>
      <c r="C5" s="126"/>
      <c r="D5" s="126"/>
      <c r="E5" s="126"/>
      <c r="F5" s="126"/>
      <c r="G5" s="154"/>
      <c r="H5" s="4"/>
    </row>
    <row r="6" spans="1:8" ht="12.75">
      <c r="A6" s="146" t="s">
        <v>3</v>
      </c>
      <c r="B6" s="126"/>
      <c r="C6" s="125" t="str">
        <f>'Stavební rozpočet'!D6</f>
        <v>MĚSTEC KRÁLOVÉ, UL. DYMOKURSKÁ, ul. VINICKÁ</v>
      </c>
      <c r="D6" s="149" t="s">
        <v>750</v>
      </c>
      <c r="E6" s="149" t="s">
        <v>6</v>
      </c>
      <c r="F6" s="125" t="s">
        <v>789</v>
      </c>
      <c r="G6" s="150" t="str">
        <f>'Stavební rozpočet'!I6</f>
        <v> </v>
      </c>
      <c r="H6" s="4"/>
    </row>
    <row r="7" spans="1:8" ht="12.75">
      <c r="A7" s="152"/>
      <c r="B7" s="126"/>
      <c r="C7" s="126"/>
      <c r="D7" s="126"/>
      <c r="E7" s="126"/>
      <c r="F7" s="126"/>
      <c r="G7" s="154"/>
      <c r="H7" s="4"/>
    </row>
    <row r="8" spans="1:8" ht="12.75">
      <c r="A8" s="146" t="s">
        <v>790</v>
      </c>
      <c r="B8" s="126"/>
      <c r="C8" s="125" t="str">
        <f>'Stavební rozpočet'!I8</f>
        <v>Aleš Jambor</v>
      </c>
      <c r="D8" s="149" t="s">
        <v>751</v>
      </c>
      <c r="E8" s="149" t="s">
        <v>6</v>
      </c>
      <c r="F8" s="149" t="s">
        <v>751</v>
      </c>
      <c r="G8" s="150" t="str">
        <f>'Stavební rozpočet'!F8</f>
        <v> </v>
      </c>
      <c r="H8" s="4"/>
    </row>
    <row r="9" spans="1:8" ht="12.75">
      <c r="A9" s="164"/>
      <c r="B9" s="165"/>
      <c r="C9" s="165"/>
      <c r="D9" s="165"/>
      <c r="E9" s="165"/>
      <c r="F9" s="165"/>
      <c r="G9" s="166"/>
      <c r="H9" s="4"/>
    </row>
    <row r="10" spans="1:8" ht="12.75">
      <c r="A10" s="43" t="s">
        <v>299</v>
      </c>
      <c r="B10" s="46" t="s">
        <v>306</v>
      </c>
      <c r="C10" s="48" t="s">
        <v>455</v>
      </c>
      <c r="D10" s="49" t="s">
        <v>887</v>
      </c>
      <c r="E10" s="49" t="s">
        <v>888</v>
      </c>
      <c r="F10" s="49" t="s">
        <v>889</v>
      </c>
      <c r="G10" s="50" t="s">
        <v>890</v>
      </c>
      <c r="H10" s="35"/>
    </row>
    <row r="11" spans="1:9" ht="25.5">
      <c r="A11" s="110" t="s">
        <v>300</v>
      </c>
      <c r="B11" s="111"/>
      <c r="C11" s="112" t="s">
        <v>942</v>
      </c>
      <c r="D11" s="113">
        <f>'Stavební rozpočet'!I12</f>
        <v>0</v>
      </c>
      <c r="E11" s="113">
        <f>'Stavební rozpočet'!J12</f>
        <v>0</v>
      </c>
      <c r="F11" s="113">
        <f>'Stavební rozpočet'!K12</f>
        <v>0</v>
      </c>
      <c r="G11" s="114">
        <f>'Stavební rozpočet'!M12</f>
        <v>13611.1202928</v>
      </c>
      <c r="H11" s="51" t="s">
        <v>891</v>
      </c>
      <c r="I11" s="36">
        <f aca="true" t="shared" si="0" ref="I11:I42">IF(H11="F",0,F11)</f>
        <v>0</v>
      </c>
    </row>
    <row r="12" spans="1:9" ht="12.75">
      <c r="A12" s="44" t="s">
        <v>300</v>
      </c>
      <c r="B12" s="16" t="s">
        <v>307</v>
      </c>
      <c r="C12" s="16" t="s">
        <v>457</v>
      </c>
      <c r="D12" s="36">
        <f>'Stavební rozpočet'!I13</f>
        <v>0</v>
      </c>
      <c r="E12" s="36">
        <f>'Stavební rozpočet'!J13</f>
        <v>0</v>
      </c>
      <c r="F12" s="36">
        <f>'Stavební rozpočet'!K13</f>
        <v>0</v>
      </c>
      <c r="G12" s="53">
        <f>'Stavební rozpočet'!M13</f>
        <v>0</v>
      </c>
      <c r="H12" s="51" t="s">
        <v>892</v>
      </c>
      <c r="I12" s="36">
        <f t="shared" si="0"/>
        <v>0</v>
      </c>
    </row>
    <row r="13" spans="1:9" ht="12.75">
      <c r="A13" s="44" t="s">
        <v>300</v>
      </c>
      <c r="B13" s="16" t="s">
        <v>17</v>
      </c>
      <c r="C13" s="16" t="s">
        <v>462</v>
      </c>
      <c r="D13" s="36">
        <f>'Stavební rozpočet'!I18</f>
        <v>0</v>
      </c>
      <c r="E13" s="36">
        <f>'Stavební rozpočet'!J18</f>
        <v>0</v>
      </c>
      <c r="F13" s="36">
        <f>'Stavební rozpočet'!K18</f>
        <v>0</v>
      </c>
      <c r="G13" s="53">
        <f>'Stavební rozpočet'!M18</f>
        <v>3536.085</v>
      </c>
      <c r="H13" s="51" t="s">
        <v>892</v>
      </c>
      <c r="I13" s="36">
        <f t="shared" si="0"/>
        <v>0</v>
      </c>
    </row>
    <row r="14" spans="1:9" ht="12.75">
      <c r="A14" s="44" t="s">
        <v>300</v>
      </c>
      <c r="B14" s="16" t="s">
        <v>18</v>
      </c>
      <c r="C14" s="16" t="s">
        <v>469</v>
      </c>
      <c r="D14" s="36">
        <f>'Stavební rozpočet'!I25</f>
        <v>0</v>
      </c>
      <c r="E14" s="36">
        <f>'Stavební rozpočet'!J25</f>
        <v>0</v>
      </c>
      <c r="F14" s="36">
        <f>'Stavební rozpočet'!K25</f>
        <v>0</v>
      </c>
      <c r="G14" s="53">
        <f>'Stavební rozpočet'!M25</f>
        <v>0</v>
      </c>
      <c r="H14" s="51" t="s">
        <v>892</v>
      </c>
      <c r="I14" s="36">
        <f t="shared" si="0"/>
        <v>0</v>
      </c>
    </row>
    <row r="15" spans="1:9" ht="12.75">
      <c r="A15" s="44" t="s">
        <v>300</v>
      </c>
      <c r="B15" s="16" t="s">
        <v>22</v>
      </c>
      <c r="C15" s="16" t="s">
        <v>473</v>
      </c>
      <c r="D15" s="36">
        <f>'Stavební rozpočet'!I29</f>
        <v>0</v>
      </c>
      <c r="E15" s="36">
        <f>'Stavební rozpočet'!J29</f>
        <v>0</v>
      </c>
      <c r="F15" s="36">
        <f>'Stavební rozpočet'!K29</f>
        <v>0</v>
      </c>
      <c r="G15" s="53">
        <f>'Stavební rozpočet'!M29</f>
        <v>0</v>
      </c>
      <c r="H15" s="51" t="s">
        <v>892</v>
      </c>
      <c r="I15" s="36">
        <f t="shared" si="0"/>
        <v>0</v>
      </c>
    </row>
    <row r="16" spans="1:9" ht="12.75">
      <c r="A16" s="44" t="s">
        <v>300</v>
      </c>
      <c r="B16" s="16" t="s">
        <v>24</v>
      </c>
      <c r="C16" s="16" t="s">
        <v>478</v>
      </c>
      <c r="D16" s="36">
        <f>'Stavební rozpočet'!I36</f>
        <v>0</v>
      </c>
      <c r="E16" s="36">
        <f>'Stavební rozpočet'!J36</f>
        <v>0</v>
      </c>
      <c r="F16" s="36">
        <f>'Stavební rozpočet'!K36</f>
        <v>0</v>
      </c>
      <c r="G16" s="53">
        <f>'Stavební rozpočet'!M36</f>
        <v>0</v>
      </c>
      <c r="H16" s="51" t="s">
        <v>892</v>
      </c>
      <c r="I16" s="36">
        <f t="shared" si="0"/>
        <v>0</v>
      </c>
    </row>
    <row r="17" spans="1:9" ht="12.75">
      <c r="A17" s="44" t="s">
        <v>300</v>
      </c>
      <c r="B17" s="16" t="s">
        <v>27</v>
      </c>
      <c r="C17" s="16" t="s">
        <v>483</v>
      </c>
      <c r="D17" s="36">
        <f>'Stavební rozpočet'!I42</f>
        <v>0</v>
      </c>
      <c r="E17" s="36">
        <f>'Stavební rozpočet'!J42</f>
        <v>0</v>
      </c>
      <c r="F17" s="36">
        <f>'Stavební rozpočet'!K42</f>
        <v>0</v>
      </c>
      <c r="G17" s="53">
        <f>'Stavební rozpočet'!M42</f>
        <v>448.95597280000004</v>
      </c>
      <c r="H17" s="51" t="s">
        <v>892</v>
      </c>
      <c r="I17" s="36">
        <f t="shared" si="0"/>
        <v>0</v>
      </c>
    </row>
    <row r="18" spans="1:9" ht="12.75">
      <c r="A18" s="44" t="s">
        <v>300</v>
      </c>
      <c r="B18" s="16" t="s">
        <v>34</v>
      </c>
      <c r="C18" s="16" t="s">
        <v>490</v>
      </c>
      <c r="D18" s="36">
        <f>'Stavební rozpočet'!I49</f>
        <v>0</v>
      </c>
      <c r="E18" s="36">
        <f>'Stavební rozpočet'!J49</f>
        <v>0</v>
      </c>
      <c r="F18" s="36">
        <f>'Stavební rozpočet'!K49</f>
        <v>0</v>
      </c>
      <c r="G18" s="53">
        <f>'Stavební rozpočet'!M49</f>
        <v>0.6444799999999999</v>
      </c>
      <c r="H18" s="51" t="s">
        <v>892</v>
      </c>
      <c r="I18" s="36">
        <f t="shared" si="0"/>
        <v>0</v>
      </c>
    </row>
    <row r="19" spans="1:9" ht="12.75">
      <c r="A19" s="44" t="s">
        <v>300</v>
      </c>
      <c r="B19" s="16" t="s">
        <v>97</v>
      </c>
      <c r="C19" s="16" t="s">
        <v>494</v>
      </c>
      <c r="D19" s="36">
        <f>'Stavební rozpočet'!I54</f>
        <v>0</v>
      </c>
      <c r="E19" s="36">
        <f>'Stavební rozpočet'!J54</f>
        <v>0</v>
      </c>
      <c r="F19" s="36">
        <f>'Stavební rozpočet'!K54</f>
        <v>0</v>
      </c>
      <c r="G19" s="53">
        <f>'Stavební rozpočet'!M54</f>
        <v>73.83825499999999</v>
      </c>
      <c r="H19" s="51" t="s">
        <v>892</v>
      </c>
      <c r="I19" s="36">
        <f t="shared" si="0"/>
        <v>0</v>
      </c>
    </row>
    <row r="20" spans="1:9" ht="12.75">
      <c r="A20" s="44" t="s">
        <v>300</v>
      </c>
      <c r="B20" s="16" t="s">
        <v>99</v>
      </c>
      <c r="C20" s="16" t="s">
        <v>518</v>
      </c>
      <c r="D20" s="36">
        <f>'Stavební rozpočet'!I86</f>
        <v>0</v>
      </c>
      <c r="E20" s="36">
        <f>'Stavební rozpočet'!J86</f>
        <v>0</v>
      </c>
      <c r="F20" s="36">
        <f>'Stavební rozpočet'!K86</f>
        <v>0</v>
      </c>
      <c r="G20" s="53">
        <f>'Stavební rozpočet'!M86</f>
        <v>0</v>
      </c>
      <c r="H20" s="51" t="s">
        <v>892</v>
      </c>
      <c r="I20" s="36">
        <f t="shared" si="0"/>
        <v>0</v>
      </c>
    </row>
    <row r="21" spans="1:9" ht="12.75">
      <c r="A21" s="44" t="s">
        <v>300</v>
      </c>
      <c r="B21" s="16" t="s">
        <v>62</v>
      </c>
      <c r="C21" s="16" t="s">
        <v>521</v>
      </c>
      <c r="D21" s="36">
        <f>'Stavební rozpočet'!I89</f>
        <v>0</v>
      </c>
      <c r="E21" s="36">
        <f>'Stavební rozpočet'!J89</f>
        <v>0</v>
      </c>
      <c r="F21" s="36">
        <f>'Stavební rozpočet'!K89</f>
        <v>0</v>
      </c>
      <c r="G21" s="53">
        <f>'Stavební rozpočet'!M89</f>
        <v>8756.63242</v>
      </c>
      <c r="H21" s="51" t="s">
        <v>892</v>
      </c>
      <c r="I21" s="36">
        <f t="shared" si="0"/>
        <v>0</v>
      </c>
    </row>
    <row r="22" spans="1:9" ht="12.75">
      <c r="A22" s="44" t="s">
        <v>300</v>
      </c>
      <c r="B22" s="16" t="s">
        <v>63</v>
      </c>
      <c r="C22" s="16" t="s">
        <v>533</v>
      </c>
      <c r="D22" s="36">
        <f>'Stavební rozpočet'!I106</f>
        <v>0</v>
      </c>
      <c r="E22" s="36">
        <f>'Stavební rozpočet'!J106</f>
        <v>0</v>
      </c>
      <c r="F22" s="36">
        <f>'Stavební rozpočet'!K106</f>
        <v>0</v>
      </c>
      <c r="G22" s="53">
        <f>'Stavební rozpočet'!M106</f>
        <v>765.197025</v>
      </c>
      <c r="H22" s="51" t="s">
        <v>892</v>
      </c>
      <c r="I22" s="36">
        <f t="shared" si="0"/>
        <v>0</v>
      </c>
    </row>
    <row r="23" spans="1:9" ht="12.75">
      <c r="A23" s="44" t="s">
        <v>300</v>
      </c>
      <c r="B23" s="16" t="s">
        <v>93</v>
      </c>
      <c r="C23" s="16" t="s">
        <v>538</v>
      </c>
      <c r="D23" s="36">
        <f>'Stavební rozpočet'!I114</f>
        <v>0</v>
      </c>
      <c r="E23" s="36">
        <f>'Stavební rozpočet'!J114</f>
        <v>0</v>
      </c>
      <c r="F23" s="36">
        <f>'Stavební rozpočet'!K114</f>
        <v>0</v>
      </c>
      <c r="G23" s="53">
        <f>'Stavební rozpočet'!M114</f>
        <v>0.9111999999999999</v>
      </c>
      <c r="H23" s="51" t="s">
        <v>892</v>
      </c>
      <c r="I23" s="36">
        <f t="shared" si="0"/>
        <v>0</v>
      </c>
    </row>
    <row r="24" spans="1:9" ht="12.75">
      <c r="A24" s="44" t="s">
        <v>300</v>
      </c>
      <c r="B24" s="16" t="s">
        <v>95</v>
      </c>
      <c r="C24" s="16" t="s">
        <v>546</v>
      </c>
      <c r="D24" s="36">
        <f>'Stavební rozpočet'!I125</f>
        <v>0</v>
      </c>
      <c r="E24" s="36">
        <f>'Stavební rozpočet'!J125</f>
        <v>0</v>
      </c>
      <c r="F24" s="36">
        <f>'Stavební rozpočet'!K125</f>
        <v>0</v>
      </c>
      <c r="G24" s="53">
        <f>'Stavební rozpočet'!M125</f>
        <v>28.8512</v>
      </c>
      <c r="H24" s="51" t="s">
        <v>892</v>
      </c>
      <c r="I24" s="36">
        <f t="shared" si="0"/>
        <v>0</v>
      </c>
    </row>
    <row r="25" spans="1:9" ht="12.75">
      <c r="A25" s="44" t="s">
        <v>300</v>
      </c>
      <c r="B25" s="16" t="s">
        <v>365</v>
      </c>
      <c r="C25" s="16" t="s">
        <v>551</v>
      </c>
      <c r="D25" s="36">
        <f>'Stavební rozpočet'!I131</f>
        <v>0</v>
      </c>
      <c r="E25" s="36">
        <f>'Stavební rozpočet'!J131</f>
        <v>0</v>
      </c>
      <c r="F25" s="36">
        <f>'Stavební rozpočet'!K131</f>
        <v>0</v>
      </c>
      <c r="G25" s="53">
        <f>'Stavební rozpočet'!M131</f>
        <v>0</v>
      </c>
      <c r="H25" s="51" t="s">
        <v>892</v>
      </c>
      <c r="I25" s="36">
        <f t="shared" si="0"/>
        <v>0</v>
      </c>
    </row>
    <row r="26" spans="1:9" ht="12.75">
      <c r="A26" s="44" t="s">
        <v>300</v>
      </c>
      <c r="B26" s="16" t="s">
        <v>372</v>
      </c>
      <c r="C26" s="16" t="s">
        <v>561</v>
      </c>
      <c r="D26" s="36">
        <f>'Stavební rozpočet'!I141</f>
        <v>0</v>
      </c>
      <c r="E26" s="36">
        <f>'Stavební rozpočet'!J141</f>
        <v>0</v>
      </c>
      <c r="F26" s="36">
        <f>'Stavební rozpočet'!K141</f>
        <v>0</v>
      </c>
      <c r="G26" s="53">
        <f>'Stavební rozpočet'!M141</f>
        <v>0.00474</v>
      </c>
      <c r="H26" s="51" t="s">
        <v>892</v>
      </c>
      <c r="I26" s="36">
        <f t="shared" si="0"/>
        <v>0</v>
      </c>
    </row>
    <row r="27" spans="1:9" ht="12.75">
      <c r="A27" s="44" t="s">
        <v>300</v>
      </c>
      <c r="B27" s="16" t="s">
        <v>374</v>
      </c>
      <c r="C27" s="16" t="s">
        <v>563</v>
      </c>
      <c r="D27" s="36">
        <f>'Stavební rozpočet'!I143</f>
        <v>0</v>
      </c>
      <c r="E27" s="36">
        <f>'Stavební rozpočet'!J143</f>
        <v>0</v>
      </c>
      <c r="F27" s="36">
        <f>'Stavební rozpočet'!K143</f>
        <v>0</v>
      </c>
      <c r="G27" s="53">
        <f>'Stavební rozpočet'!M143</f>
        <v>0</v>
      </c>
      <c r="H27" s="51" t="s">
        <v>892</v>
      </c>
      <c r="I27" s="36">
        <f t="shared" si="0"/>
        <v>0</v>
      </c>
    </row>
    <row r="28" spans="1:9" ht="12.75">
      <c r="A28" s="44" t="s">
        <v>300</v>
      </c>
      <c r="B28" s="16"/>
      <c r="C28" s="16" t="s">
        <v>570</v>
      </c>
      <c r="D28" s="36">
        <f>'Stavební rozpočet'!I150</f>
        <v>0</v>
      </c>
      <c r="E28" s="36">
        <f>'Stavební rozpočet'!J150</f>
        <v>0</v>
      </c>
      <c r="F28" s="36">
        <f>'Stavební rozpočet'!K150</f>
        <v>0</v>
      </c>
      <c r="G28" s="53">
        <f>'Stavební rozpočet'!M150</f>
        <v>0</v>
      </c>
      <c r="H28" s="51" t="s">
        <v>891</v>
      </c>
      <c r="I28" s="36">
        <f t="shared" si="0"/>
        <v>0</v>
      </c>
    </row>
    <row r="29" spans="1:9" ht="12.75">
      <c r="A29" s="44" t="s">
        <v>300</v>
      </c>
      <c r="B29" s="16" t="s">
        <v>379</v>
      </c>
      <c r="C29" s="16" t="s">
        <v>571</v>
      </c>
      <c r="D29" s="36">
        <f>'Stavební rozpočet'!I151</f>
        <v>0</v>
      </c>
      <c r="E29" s="36">
        <f>'Stavební rozpočet'!J151</f>
        <v>0</v>
      </c>
      <c r="F29" s="36">
        <f>'Stavební rozpočet'!K151</f>
        <v>0</v>
      </c>
      <c r="G29" s="53">
        <f>'Stavební rozpočet'!M151</f>
        <v>0</v>
      </c>
      <c r="H29" s="51" t="s">
        <v>892</v>
      </c>
      <c r="I29" s="36">
        <f t="shared" si="0"/>
        <v>0</v>
      </c>
    </row>
    <row r="30" spans="1:9" ht="12.75">
      <c r="A30" s="44" t="s">
        <v>300</v>
      </c>
      <c r="B30" s="16" t="s">
        <v>381</v>
      </c>
      <c r="C30" s="16" t="s">
        <v>460</v>
      </c>
      <c r="D30" s="36">
        <f>'Stavební rozpočet'!I153</f>
        <v>0</v>
      </c>
      <c r="E30" s="36">
        <f>'Stavební rozpočet'!J153</f>
        <v>0</v>
      </c>
      <c r="F30" s="36">
        <f>'Stavební rozpočet'!K153</f>
        <v>0</v>
      </c>
      <c r="G30" s="53">
        <f>'Stavební rozpočet'!M153</f>
        <v>0</v>
      </c>
      <c r="H30" s="51" t="s">
        <v>892</v>
      </c>
      <c r="I30" s="36">
        <f t="shared" si="0"/>
        <v>0</v>
      </c>
    </row>
    <row r="31" spans="1:9" ht="12.75">
      <c r="A31" s="115" t="s">
        <v>301</v>
      </c>
      <c r="B31" s="116"/>
      <c r="C31" s="119" t="s">
        <v>941</v>
      </c>
      <c r="D31" s="117">
        <f>'Stavební rozpočet'!I155</f>
        <v>0</v>
      </c>
      <c r="E31" s="117">
        <f>'Stavební rozpočet'!J155</f>
        <v>0</v>
      </c>
      <c r="F31" s="117">
        <f>'Stavební rozpočet'!K155</f>
        <v>0</v>
      </c>
      <c r="G31" s="118">
        <f>'Stavební rozpočet'!M155</f>
        <v>1592.0101355</v>
      </c>
      <c r="H31" s="51" t="s">
        <v>891</v>
      </c>
      <c r="I31" s="36">
        <f t="shared" si="0"/>
        <v>0</v>
      </c>
    </row>
    <row r="32" spans="1:9" ht="12.75">
      <c r="A32" s="44" t="s">
        <v>301</v>
      </c>
      <c r="B32" s="16" t="s">
        <v>307</v>
      </c>
      <c r="C32" s="16" t="s">
        <v>457</v>
      </c>
      <c r="D32" s="36">
        <f>'Stavební rozpočet'!I156</f>
        <v>0</v>
      </c>
      <c r="E32" s="36">
        <f>'Stavební rozpočet'!J156</f>
        <v>0</v>
      </c>
      <c r="F32" s="36">
        <f>'Stavební rozpočet'!K156</f>
        <v>0</v>
      </c>
      <c r="G32" s="53">
        <f>'Stavební rozpočet'!M156</f>
        <v>0</v>
      </c>
      <c r="H32" s="51" t="s">
        <v>892</v>
      </c>
      <c r="I32" s="36">
        <f t="shared" si="0"/>
        <v>0</v>
      </c>
    </row>
    <row r="33" spans="1:9" ht="12.75">
      <c r="A33" s="44" t="s">
        <v>301</v>
      </c>
      <c r="B33" s="16" t="s">
        <v>17</v>
      </c>
      <c r="C33" s="16" t="s">
        <v>462</v>
      </c>
      <c r="D33" s="36">
        <f>'Stavební rozpočet'!I158</f>
        <v>0</v>
      </c>
      <c r="E33" s="36">
        <f>'Stavební rozpočet'!J158</f>
        <v>0</v>
      </c>
      <c r="F33" s="36">
        <f>'Stavební rozpočet'!K158</f>
        <v>0</v>
      </c>
      <c r="G33" s="53">
        <f>'Stavební rozpočet'!M158</f>
        <v>618.48748</v>
      </c>
      <c r="H33" s="51" t="s">
        <v>892</v>
      </c>
      <c r="I33" s="36">
        <f t="shared" si="0"/>
        <v>0</v>
      </c>
    </row>
    <row r="34" spans="1:9" ht="12.75">
      <c r="A34" s="44" t="s">
        <v>301</v>
      </c>
      <c r="B34" s="16" t="s">
        <v>18</v>
      </c>
      <c r="C34" s="16" t="s">
        <v>469</v>
      </c>
      <c r="D34" s="36">
        <f>'Stavební rozpočet'!I166</f>
        <v>0</v>
      </c>
      <c r="E34" s="36">
        <f>'Stavební rozpočet'!J166</f>
        <v>0</v>
      </c>
      <c r="F34" s="36">
        <f>'Stavební rozpočet'!K166</f>
        <v>0</v>
      </c>
      <c r="G34" s="53">
        <f>'Stavební rozpočet'!M166</f>
        <v>0</v>
      </c>
      <c r="H34" s="51" t="s">
        <v>892</v>
      </c>
      <c r="I34" s="36">
        <f t="shared" si="0"/>
        <v>0</v>
      </c>
    </row>
    <row r="35" spans="1:9" ht="12.75">
      <c r="A35" s="44" t="s">
        <v>301</v>
      </c>
      <c r="B35" s="16" t="s">
        <v>22</v>
      </c>
      <c r="C35" s="16" t="s">
        <v>473</v>
      </c>
      <c r="D35" s="36">
        <f>'Stavební rozpočet'!I170</f>
        <v>0</v>
      </c>
      <c r="E35" s="36">
        <f>'Stavební rozpočet'!J170</f>
        <v>0</v>
      </c>
      <c r="F35" s="36">
        <f>'Stavební rozpočet'!K170</f>
        <v>0</v>
      </c>
      <c r="G35" s="53">
        <f>'Stavební rozpočet'!M170</f>
        <v>0</v>
      </c>
      <c r="H35" s="51" t="s">
        <v>892</v>
      </c>
      <c r="I35" s="36">
        <f t="shared" si="0"/>
        <v>0</v>
      </c>
    </row>
    <row r="36" spans="1:9" ht="12.75">
      <c r="A36" s="44" t="s">
        <v>301</v>
      </c>
      <c r="B36" s="16" t="s">
        <v>24</v>
      </c>
      <c r="C36" s="16" t="s">
        <v>478</v>
      </c>
      <c r="D36" s="36">
        <f>'Stavební rozpočet'!I177</f>
        <v>0</v>
      </c>
      <c r="E36" s="36">
        <f>'Stavební rozpočet'!J177</f>
        <v>0</v>
      </c>
      <c r="F36" s="36">
        <f>'Stavební rozpočet'!K177</f>
        <v>0</v>
      </c>
      <c r="G36" s="53">
        <f>'Stavební rozpočet'!M177</f>
        <v>0</v>
      </c>
      <c r="H36" s="51" t="s">
        <v>892</v>
      </c>
      <c r="I36" s="36">
        <f t="shared" si="0"/>
        <v>0</v>
      </c>
    </row>
    <row r="37" spans="1:9" ht="12.75">
      <c r="A37" s="44" t="s">
        <v>301</v>
      </c>
      <c r="B37" s="16" t="s">
        <v>40</v>
      </c>
      <c r="C37" s="16" t="s">
        <v>585</v>
      </c>
      <c r="D37" s="36">
        <f>'Stavební rozpočet'!I182</f>
        <v>0</v>
      </c>
      <c r="E37" s="36">
        <f>'Stavební rozpočet'!J182</f>
        <v>0</v>
      </c>
      <c r="F37" s="36">
        <f>'Stavební rozpočet'!K182</f>
        <v>0</v>
      </c>
      <c r="G37" s="53">
        <f>'Stavební rozpočet'!M182</f>
        <v>4.7979</v>
      </c>
      <c r="H37" s="51" t="s">
        <v>892</v>
      </c>
      <c r="I37" s="36">
        <f t="shared" si="0"/>
        <v>0</v>
      </c>
    </row>
    <row r="38" spans="1:9" ht="12.75">
      <c r="A38" s="44" t="s">
        <v>301</v>
      </c>
      <c r="B38" s="16" t="s">
        <v>97</v>
      </c>
      <c r="C38" s="16" t="s">
        <v>494</v>
      </c>
      <c r="D38" s="36">
        <f>'Stavební rozpočet'!I186</f>
        <v>0</v>
      </c>
      <c r="E38" s="36">
        <f>'Stavební rozpočet'!J186</f>
        <v>0</v>
      </c>
      <c r="F38" s="36">
        <f>'Stavební rozpočet'!K186</f>
        <v>0</v>
      </c>
      <c r="G38" s="53">
        <f>'Stavební rozpočet'!M186</f>
        <v>144.85139000000004</v>
      </c>
      <c r="H38" s="51" t="s">
        <v>892</v>
      </c>
      <c r="I38" s="36">
        <f t="shared" si="0"/>
        <v>0</v>
      </c>
    </row>
    <row r="39" spans="1:9" ht="12.75">
      <c r="A39" s="44" t="s">
        <v>301</v>
      </c>
      <c r="B39" s="16" t="s">
        <v>102</v>
      </c>
      <c r="C39" s="16" t="s">
        <v>604</v>
      </c>
      <c r="D39" s="36">
        <f>'Stavební rozpočet'!I217</f>
        <v>0</v>
      </c>
      <c r="E39" s="36">
        <f>'Stavební rozpočet'!J217</f>
        <v>0</v>
      </c>
      <c r="F39" s="36">
        <f>'Stavební rozpočet'!K217</f>
        <v>0</v>
      </c>
      <c r="G39" s="53">
        <f>'Stavební rozpočet'!M217</f>
        <v>0.322</v>
      </c>
      <c r="H39" s="51" t="s">
        <v>892</v>
      </c>
      <c r="I39" s="36">
        <f t="shared" si="0"/>
        <v>0</v>
      </c>
    </row>
    <row r="40" spans="1:9" ht="12.75">
      <c r="A40" s="44" t="s">
        <v>301</v>
      </c>
      <c r="B40" s="16" t="s">
        <v>62</v>
      </c>
      <c r="C40" s="16" t="s">
        <v>521</v>
      </c>
      <c r="D40" s="36">
        <f>'Stavební rozpočet'!I219</f>
        <v>0</v>
      </c>
      <c r="E40" s="36">
        <f>'Stavební rozpočet'!J219</f>
        <v>0</v>
      </c>
      <c r="F40" s="36">
        <f>'Stavební rozpočet'!K219</f>
        <v>0</v>
      </c>
      <c r="G40" s="53">
        <f>'Stavební rozpočet'!M219</f>
        <v>634.6442025</v>
      </c>
      <c r="H40" s="51" t="s">
        <v>892</v>
      </c>
      <c r="I40" s="36">
        <f t="shared" si="0"/>
        <v>0</v>
      </c>
    </row>
    <row r="41" spans="1:9" ht="12.75">
      <c r="A41" s="44" t="s">
        <v>301</v>
      </c>
      <c r="B41" s="16" t="s">
        <v>65</v>
      </c>
      <c r="C41" s="16" t="s">
        <v>612</v>
      </c>
      <c r="D41" s="36">
        <f>'Stavební rozpočet'!I226</f>
        <v>0</v>
      </c>
      <c r="E41" s="36">
        <f>'Stavební rozpočet'!J226</f>
        <v>0</v>
      </c>
      <c r="F41" s="36">
        <f>'Stavební rozpočet'!K226</f>
        <v>0</v>
      </c>
      <c r="G41" s="53">
        <f>'Stavební rozpočet'!M226</f>
        <v>188.724063</v>
      </c>
      <c r="H41" s="51" t="s">
        <v>892</v>
      </c>
      <c r="I41" s="36">
        <f t="shared" si="0"/>
        <v>0</v>
      </c>
    </row>
    <row r="42" spans="1:9" ht="12.75">
      <c r="A42" s="44" t="s">
        <v>301</v>
      </c>
      <c r="B42" s="16" t="s">
        <v>365</v>
      </c>
      <c r="C42" s="16" t="s">
        <v>551</v>
      </c>
      <c r="D42" s="36">
        <f>'Stavební rozpočet'!I243</f>
        <v>0</v>
      </c>
      <c r="E42" s="36">
        <f>'Stavební rozpočet'!J243</f>
        <v>0</v>
      </c>
      <c r="F42" s="36">
        <f>'Stavební rozpočet'!K243</f>
        <v>0</v>
      </c>
      <c r="G42" s="53">
        <f>'Stavební rozpočet'!M243</f>
        <v>0</v>
      </c>
      <c r="H42" s="51" t="s">
        <v>892</v>
      </c>
      <c r="I42" s="36">
        <f t="shared" si="0"/>
        <v>0</v>
      </c>
    </row>
    <row r="43" spans="1:9" ht="12.75">
      <c r="A43" s="44" t="s">
        <v>301</v>
      </c>
      <c r="B43" s="16" t="s">
        <v>405</v>
      </c>
      <c r="C43" s="16" t="s">
        <v>625</v>
      </c>
      <c r="D43" s="36">
        <f>'Stavební rozpočet'!I250</f>
        <v>0</v>
      </c>
      <c r="E43" s="36">
        <f>'Stavební rozpočet'!J250</f>
        <v>0</v>
      </c>
      <c r="F43" s="36">
        <f>'Stavební rozpočet'!K250</f>
        <v>0</v>
      </c>
      <c r="G43" s="53">
        <f>'Stavební rozpočet'!M250</f>
        <v>0.1794</v>
      </c>
      <c r="H43" s="51" t="s">
        <v>892</v>
      </c>
      <c r="I43" s="36">
        <f aca="true" t="shared" si="1" ref="I43:I74">IF(H43="F",0,F43)</f>
        <v>0</v>
      </c>
    </row>
    <row r="44" spans="1:9" ht="12.75">
      <c r="A44" s="44" t="s">
        <v>301</v>
      </c>
      <c r="B44" s="16" t="s">
        <v>372</v>
      </c>
      <c r="C44" s="16" t="s">
        <v>561</v>
      </c>
      <c r="D44" s="36">
        <f>'Stavební rozpočet'!I253</f>
        <v>0</v>
      </c>
      <c r="E44" s="36">
        <f>'Stavební rozpočet'!J253</f>
        <v>0</v>
      </c>
      <c r="F44" s="36">
        <f>'Stavební rozpočet'!K253</f>
        <v>0</v>
      </c>
      <c r="G44" s="53">
        <f>'Stavební rozpočet'!M253</f>
        <v>0.0037</v>
      </c>
      <c r="H44" s="51" t="s">
        <v>892</v>
      </c>
      <c r="I44" s="36">
        <f t="shared" si="1"/>
        <v>0</v>
      </c>
    </row>
    <row r="45" spans="1:9" ht="12.75">
      <c r="A45" s="44" t="s">
        <v>301</v>
      </c>
      <c r="B45" s="16" t="s">
        <v>374</v>
      </c>
      <c r="C45" s="16" t="s">
        <v>563</v>
      </c>
      <c r="D45" s="36">
        <f>'Stavební rozpočet'!I256</f>
        <v>0</v>
      </c>
      <c r="E45" s="36">
        <f>'Stavební rozpočet'!J256</f>
        <v>0</v>
      </c>
      <c r="F45" s="36">
        <f>'Stavební rozpočet'!K256</f>
        <v>0</v>
      </c>
      <c r="G45" s="53">
        <f>'Stavební rozpočet'!M256</f>
        <v>0</v>
      </c>
      <c r="H45" s="51" t="s">
        <v>892</v>
      </c>
      <c r="I45" s="36">
        <f t="shared" si="1"/>
        <v>0</v>
      </c>
    </row>
    <row r="46" spans="1:9" ht="12.75">
      <c r="A46" s="115" t="s">
        <v>302</v>
      </c>
      <c r="B46" s="116"/>
      <c r="C46" s="119" t="s">
        <v>940</v>
      </c>
      <c r="D46" s="117">
        <f>'Stavební rozpočet'!I263</f>
        <v>0</v>
      </c>
      <c r="E46" s="117">
        <f>'Stavební rozpočet'!J263</f>
        <v>0</v>
      </c>
      <c r="F46" s="117">
        <f>'Stavební rozpočet'!K263</f>
        <v>0</v>
      </c>
      <c r="G46" s="118">
        <f>'Stavební rozpočet'!M263</f>
        <v>4160.1314840000005</v>
      </c>
      <c r="H46" s="51" t="s">
        <v>891</v>
      </c>
      <c r="I46" s="36">
        <f t="shared" si="1"/>
        <v>0</v>
      </c>
    </row>
    <row r="47" spans="1:9" ht="12.75">
      <c r="A47" s="44" t="s">
        <v>302</v>
      </c>
      <c r="B47" s="16" t="s">
        <v>307</v>
      </c>
      <c r="C47" s="16" t="s">
        <v>457</v>
      </c>
      <c r="D47" s="36">
        <f>'Stavební rozpočet'!I264</f>
        <v>0</v>
      </c>
      <c r="E47" s="36">
        <f>'Stavební rozpočet'!J264</f>
        <v>0</v>
      </c>
      <c r="F47" s="36">
        <f>'Stavební rozpočet'!K264</f>
        <v>0</v>
      </c>
      <c r="G47" s="53">
        <f>'Stavební rozpočet'!M264</f>
        <v>0</v>
      </c>
      <c r="H47" s="51" t="s">
        <v>892</v>
      </c>
      <c r="I47" s="36">
        <f t="shared" si="1"/>
        <v>0</v>
      </c>
    </row>
    <row r="48" spans="1:9" ht="12.75">
      <c r="A48" s="44" t="s">
        <v>302</v>
      </c>
      <c r="B48" s="16" t="s">
        <v>17</v>
      </c>
      <c r="C48" s="16" t="s">
        <v>462</v>
      </c>
      <c r="D48" s="36">
        <f>'Stavební rozpočet'!I267</f>
        <v>0</v>
      </c>
      <c r="E48" s="36">
        <f>'Stavební rozpočet'!J267</f>
        <v>0</v>
      </c>
      <c r="F48" s="36">
        <f>'Stavební rozpočet'!K267</f>
        <v>0</v>
      </c>
      <c r="G48" s="53">
        <f>'Stavební rozpočet'!M267</f>
        <v>1700.163</v>
      </c>
      <c r="H48" s="51" t="s">
        <v>892</v>
      </c>
      <c r="I48" s="36">
        <f t="shared" si="1"/>
        <v>0</v>
      </c>
    </row>
    <row r="49" spans="1:9" ht="12.75">
      <c r="A49" s="44" t="s">
        <v>302</v>
      </c>
      <c r="B49" s="16" t="s">
        <v>18</v>
      </c>
      <c r="C49" s="16" t="s">
        <v>469</v>
      </c>
      <c r="D49" s="36">
        <f>'Stavební rozpočet'!I277</f>
        <v>0</v>
      </c>
      <c r="E49" s="36">
        <f>'Stavební rozpočet'!J277</f>
        <v>0</v>
      </c>
      <c r="F49" s="36">
        <f>'Stavební rozpočet'!K277</f>
        <v>0</v>
      </c>
      <c r="G49" s="53">
        <f>'Stavební rozpočet'!M277</f>
        <v>0</v>
      </c>
      <c r="H49" s="51" t="s">
        <v>892</v>
      </c>
      <c r="I49" s="36">
        <f t="shared" si="1"/>
        <v>0</v>
      </c>
    </row>
    <row r="50" spans="1:9" ht="12.75">
      <c r="A50" s="44" t="s">
        <v>302</v>
      </c>
      <c r="B50" s="16" t="s">
        <v>22</v>
      </c>
      <c r="C50" s="16" t="s">
        <v>473</v>
      </c>
      <c r="D50" s="36">
        <f>'Stavební rozpočet'!I281</f>
        <v>0</v>
      </c>
      <c r="E50" s="36">
        <f>'Stavební rozpočet'!J281</f>
        <v>0</v>
      </c>
      <c r="F50" s="36">
        <f>'Stavební rozpočet'!K281</f>
        <v>0</v>
      </c>
      <c r="G50" s="53">
        <f>'Stavební rozpočet'!M281</f>
        <v>0</v>
      </c>
      <c r="H50" s="51" t="s">
        <v>892</v>
      </c>
      <c r="I50" s="36">
        <f t="shared" si="1"/>
        <v>0</v>
      </c>
    </row>
    <row r="51" spans="1:9" ht="12.75">
      <c r="A51" s="44" t="s">
        <v>302</v>
      </c>
      <c r="B51" s="16" t="s">
        <v>24</v>
      </c>
      <c r="C51" s="16" t="s">
        <v>478</v>
      </c>
      <c r="D51" s="36">
        <f>'Stavební rozpočet'!I285</f>
        <v>0</v>
      </c>
      <c r="E51" s="36">
        <f>'Stavební rozpočet'!J285</f>
        <v>0</v>
      </c>
      <c r="F51" s="36">
        <f>'Stavební rozpočet'!K285</f>
        <v>0</v>
      </c>
      <c r="G51" s="53">
        <f>'Stavební rozpočet'!M285</f>
        <v>0</v>
      </c>
      <c r="H51" s="51" t="s">
        <v>892</v>
      </c>
      <c r="I51" s="36">
        <f t="shared" si="1"/>
        <v>0</v>
      </c>
    </row>
    <row r="52" spans="1:9" ht="12.75">
      <c r="A52" s="44" t="s">
        <v>302</v>
      </c>
      <c r="B52" s="16" t="s">
        <v>40</v>
      </c>
      <c r="C52" s="16" t="s">
        <v>585</v>
      </c>
      <c r="D52" s="36">
        <f>'Stavební rozpočet'!I288</f>
        <v>0</v>
      </c>
      <c r="E52" s="36">
        <f>'Stavební rozpočet'!J288</f>
        <v>0</v>
      </c>
      <c r="F52" s="36">
        <f>'Stavební rozpočet'!K288</f>
        <v>0</v>
      </c>
      <c r="G52" s="53">
        <f>'Stavební rozpočet'!M288</f>
        <v>0.79965</v>
      </c>
      <c r="H52" s="51" t="s">
        <v>892</v>
      </c>
      <c r="I52" s="36">
        <f t="shared" si="1"/>
        <v>0</v>
      </c>
    </row>
    <row r="53" spans="1:9" ht="12.75">
      <c r="A53" s="44" t="s">
        <v>302</v>
      </c>
      <c r="B53" s="16" t="s">
        <v>97</v>
      </c>
      <c r="C53" s="16" t="s">
        <v>494</v>
      </c>
      <c r="D53" s="36">
        <f>'Stavební rozpočet'!I291</f>
        <v>0</v>
      </c>
      <c r="E53" s="36">
        <f>'Stavební rozpočet'!J291</f>
        <v>0</v>
      </c>
      <c r="F53" s="36">
        <f>'Stavební rozpočet'!K291</f>
        <v>0</v>
      </c>
      <c r="G53" s="53">
        <f>'Stavební rozpočet'!M291</f>
        <v>168.21206000000004</v>
      </c>
      <c r="H53" s="51" t="s">
        <v>892</v>
      </c>
      <c r="I53" s="36">
        <f t="shared" si="1"/>
        <v>0</v>
      </c>
    </row>
    <row r="54" spans="1:9" ht="12.75">
      <c r="A54" s="44" t="s">
        <v>302</v>
      </c>
      <c r="B54" s="16" t="s">
        <v>62</v>
      </c>
      <c r="C54" s="16" t="s">
        <v>521</v>
      </c>
      <c r="D54" s="36">
        <f>'Stavební rozpočet'!I316</f>
        <v>0</v>
      </c>
      <c r="E54" s="36">
        <f>'Stavební rozpočet'!J316</f>
        <v>0</v>
      </c>
      <c r="F54" s="36">
        <f>'Stavební rozpočet'!K316</f>
        <v>0</v>
      </c>
      <c r="G54" s="53">
        <f>'Stavební rozpočet'!M316</f>
        <v>1770.713042</v>
      </c>
      <c r="H54" s="51" t="s">
        <v>892</v>
      </c>
      <c r="I54" s="36">
        <f t="shared" si="1"/>
        <v>0</v>
      </c>
    </row>
    <row r="55" spans="1:9" ht="12.75">
      <c r="A55" s="44" t="s">
        <v>302</v>
      </c>
      <c r="B55" s="16" t="s">
        <v>63</v>
      </c>
      <c r="C55" s="16" t="s">
        <v>533</v>
      </c>
      <c r="D55" s="36">
        <f>'Stavební rozpočet'!I328</f>
        <v>0</v>
      </c>
      <c r="E55" s="36">
        <f>'Stavební rozpočet'!J328</f>
        <v>0</v>
      </c>
      <c r="F55" s="36">
        <f>'Stavební rozpočet'!K328</f>
        <v>0</v>
      </c>
      <c r="G55" s="53">
        <f>'Stavební rozpočet'!M328</f>
        <v>86.04687000000001</v>
      </c>
      <c r="H55" s="51" t="s">
        <v>892</v>
      </c>
      <c r="I55" s="36">
        <f t="shared" si="1"/>
        <v>0</v>
      </c>
    </row>
    <row r="56" spans="1:9" ht="12.75">
      <c r="A56" s="44" t="s">
        <v>302</v>
      </c>
      <c r="B56" s="16" t="s">
        <v>65</v>
      </c>
      <c r="C56" s="16" t="s">
        <v>612</v>
      </c>
      <c r="D56" s="36">
        <f>'Stavební rozpočet'!I335</f>
        <v>0</v>
      </c>
      <c r="E56" s="36">
        <f>'Stavební rozpočet'!J335</f>
        <v>0</v>
      </c>
      <c r="F56" s="36">
        <f>'Stavební rozpočet'!K335</f>
        <v>0</v>
      </c>
      <c r="G56" s="53">
        <f>'Stavební rozpočet'!M335</f>
        <v>428.70332199999996</v>
      </c>
      <c r="H56" s="51" t="s">
        <v>892</v>
      </c>
      <c r="I56" s="36">
        <f t="shared" si="1"/>
        <v>0</v>
      </c>
    </row>
    <row r="57" spans="1:9" ht="12.75">
      <c r="A57" s="44" t="s">
        <v>302</v>
      </c>
      <c r="B57" s="16" t="s">
        <v>95</v>
      </c>
      <c r="C57" s="16" t="s">
        <v>546</v>
      </c>
      <c r="D57" s="36">
        <f>'Stavební rozpočet'!I351</f>
        <v>0</v>
      </c>
      <c r="E57" s="36">
        <f>'Stavební rozpočet'!J351</f>
        <v>0</v>
      </c>
      <c r="F57" s="36">
        <f>'Stavební rozpočet'!K351</f>
        <v>0</v>
      </c>
      <c r="G57" s="53">
        <f>'Stavební rozpočet'!M351</f>
        <v>5.4862400000000004</v>
      </c>
      <c r="H57" s="51" t="s">
        <v>892</v>
      </c>
      <c r="I57" s="36">
        <f t="shared" si="1"/>
        <v>0</v>
      </c>
    </row>
    <row r="58" spans="1:9" ht="12.75">
      <c r="A58" s="44" t="s">
        <v>302</v>
      </c>
      <c r="B58" s="16" t="s">
        <v>365</v>
      </c>
      <c r="C58" s="16" t="s">
        <v>551</v>
      </c>
      <c r="D58" s="36">
        <f>'Stavební rozpočet'!I353</f>
        <v>0</v>
      </c>
      <c r="E58" s="36">
        <f>'Stavební rozpočet'!J353</f>
        <v>0</v>
      </c>
      <c r="F58" s="36">
        <f>'Stavební rozpočet'!K353</f>
        <v>0</v>
      </c>
      <c r="G58" s="53">
        <f>'Stavební rozpočet'!M353</f>
        <v>0</v>
      </c>
      <c r="H58" s="51" t="s">
        <v>892</v>
      </c>
      <c r="I58" s="36">
        <f t="shared" si="1"/>
        <v>0</v>
      </c>
    </row>
    <row r="59" spans="1:9" ht="12.75">
      <c r="A59" s="44" t="s">
        <v>302</v>
      </c>
      <c r="B59" s="16" t="s">
        <v>372</v>
      </c>
      <c r="C59" s="16" t="s">
        <v>561</v>
      </c>
      <c r="D59" s="36">
        <f>'Stavební rozpočet'!I366</f>
        <v>0</v>
      </c>
      <c r="E59" s="36">
        <f>'Stavební rozpočet'!J366</f>
        <v>0</v>
      </c>
      <c r="F59" s="36">
        <f>'Stavební rozpočet'!K366</f>
        <v>0</v>
      </c>
      <c r="G59" s="53">
        <f>'Stavební rozpočet'!M366</f>
        <v>0.007300000000000001</v>
      </c>
      <c r="H59" s="51" t="s">
        <v>892</v>
      </c>
      <c r="I59" s="36">
        <f t="shared" si="1"/>
        <v>0</v>
      </c>
    </row>
    <row r="60" spans="1:9" ht="12.75">
      <c r="A60" s="44" t="s">
        <v>302</v>
      </c>
      <c r="B60" s="16" t="s">
        <v>374</v>
      </c>
      <c r="C60" s="16" t="s">
        <v>563</v>
      </c>
      <c r="D60" s="36">
        <f>'Stavební rozpočet'!I368</f>
        <v>0</v>
      </c>
      <c r="E60" s="36">
        <f>'Stavební rozpočet'!J368</f>
        <v>0</v>
      </c>
      <c r="F60" s="36">
        <f>'Stavební rozpočet'!K368</f>
        <v>0</v>
      </c>
      <c r="G60" s="53">
        <f>'Stavební rozpočet'!M368</f>
        <v>0</v>
      </c>
      <c r="H60" s="51" t="s">
        <v>892</v>
      </c>
      <c r="I60" s="36">
        <f t="shared" si="1"/>
        <v>0</v>
      </c>
    </row>
    <row r="61" spans="1:9" ht="12.75">
      <c r="A61" s="115" t="s">
        <v>303</v>
      </c>
      <c r="B61" s="116"/>
      <c r="C61" s="119" t="s">
        <v>939</v>
      </c>
      <c r="D61" s="117">
        <f>'Stavební rozpočet'!I374</f>
        <v>0</v>
      </c>
      <c r="E61" s="117">
        <f>'Stavební rozpočet'!J374</f>
        <v>0</v>
      </c>
      <c r="F61" s="117">
        <f>'Stavební rozpočet'!K374</f>
        <v>0</v>
      </c>
      <c r="G61" s="118">
        <f>'Stavební rozpočet'!M374</f>
        <v>346.05530999999996</v>
      </c>
      <c r="H61" s="51" t="s">
        <v>891</v>
      </c>
      <c r="I61" s="36">
        <f t="shared" si="1"/>
        <v>0</v>
      </c>
    </row>
    <row r="62" spans="1:9" ht="12.75">
      <c r="A62" s="44" t="s">
        <v>303</v>
      </c>
      <c r="B62" s="16" t="s">
        <v>17</v>
      </c>
      <c r="C62" s="16" t="s">
        <v>462</v>
      </c>
      <c r="D62" s="36">
        <f>'Stavební rozpočet'!I375</f>
        <v>0</v>
      </c>
      <c r="E62" s="36">
        <f>'Stavební rozpočet'!J375</f>
        <v>0</v>
      </c>
      <c r="F62" s="36">
        <f>'Stavební rozpočet'!K375</f>
        <v>0</v>
      </c>
      <c r="G62" s="53">
        <f>'Stavební rozpočet'!M375</f>
        <v>69.368</v>
      </c>
      <c r="H62" s="51" t="s">
        <v>892</v>
      </c>
      <c r="I62" s="36">
        <f t="shared" si="1"/>
        <v>0</v>
      </c>
    </row>
    <row r="63" spans="1:9" ht="12.75">
      <c r="A63" s="44" t="s">
        <v>303</v>
      </c>
      <c r="B63" s="16" t="s">
        <v>24</v>
      </c>
      <c r="C63" s="16" t="s">
        <v>478</v>
      </c>
      <c r="D63" s="36">
        <f>'Stavební rozpočet'!I380</f>
        <v>0</v>
      </c>
      <c r="E63" s="36">
        <f>'Stavební rozpočet'!J380</f>
        <v>0</v>
      </c>
      <c r="F63" s="36">
        <f>'Stavební rozpočet'!K380</f>
        <v>0</v>
      </c>
      <c r="G63" s="53">
        <f>'Stavební rozpočet'!M380</f>
        <v>18.900000000000002</v>
      </c>
      <c r="H63" s="51" t="s">
        <v>892</v>
      </c>
      <c r="I63" s="36">
        <f t="shared" si="1"/>
        <v>0</v>
      </c>
    </row>
    <row r="64" spans="1:9" ht="12.75">
      <c r="A64" s="44" t="s">
        <v>303</v>
      </c>
      <c r="B64" s="16" t="s">
        <v>97</v>
      </c>
      <c r="C64" s="16" t="s">
        <v>494</v>
      </c>
      <c r="D64" s="36">
        <f>'Stavební rozpočet'!I385</f>
        <v>0</v>
      </c>
      <c r="E64" s="36">
        <f>'Stavební rozpočet'!J385</f>
        <v>0</v>
      </c>
      <c r="F64" s="36">
        <f>'Stavební rozpočet'!K385</f>
        <v>0</v>
      </c>
      <c r="G64" s="53">
        <f>'Stavební rozpočet'!M385</f>
        <v>26.126959999999997</v>
      </c>
      <c r="H64" s="51" t="s">
        <v>892</v>
      </c>
      <c r="I64" s="36">
        <f t="shared" si="1"/>
        <v>0</v>
      </c>
    </row>
    <row r="65" spans="1:9" ht="12.75">
      <c r="A65" s="44" t="s">
        <v>303</v>
      </c>
      <c r="B65" s="16" t="s">
        <v>99</v>
      </c>
      <c r="C65" s="16" t="s">
        <v>518</v>
      </c>
      <c r="D65" s="36">
        <f>'Stavební rozpočet'!I406</f>
        <v>0</v>
      </c>
      <c r="E65" s="36">
        <f>'Stavební rozpočet'!J406</f>
        <v>0</v>
      </c>
      <c r="F65" s="36">
        <f>'Stavební rozpočet'!K406</f>
        <v>0</v>
      </c>
      <c r="G65" s="53">
        <f>'Stavební rozpočet'!M406</f>
        <v>0.02</v>
      </c>
      <c r="H65" s="51" t="s">
        <v>892</v>
      </c>
      <c r="I65" s="36">
        <f t="shared" si="1"/>
        <v>0</v>
      </c>
    </row>
    <row r="66" spans="1:9" ht="12.75">
      <c r="A66" s="44" t="s">
        <v>303</v>
      </c>
      <c r="B66" s="16" t="s">
        <v>62</v>
      </c>
      <c r="C66" s="16" t="s">
        <v>521</v>
      </c>
      <c r="D66" s="36">
        <f>'Stavební rozpočet'!I409</f>
        <v>0</v>
      </c>
      <c r="E66" s="36">
        <f>'Stavební rozpočet'!J409</f>
        <v>0</v>
      </c>
      <c r="F66" s="36">
        <f>'Stavební rozpočet'!K409</f>
        <v>0</v>
      </c>
      <c r="G66" s="53">
        <f>'Stavební rozpočet'!M409</f>
        <v>184.63075</v>
      </c>
      <c r="H66" s="51" t="s">
        <v>892</v>
      </c>
      <c r="I66" s="36">
        <f t="shared" si="1"/>
        <v>0</v>
      </c>
    </row>
    <row r="67" spans="1:9" ht="12.75">
      <c r="A67" s="44" t="s">
        <v>303</v>
      </c>
      <c r="B67" s="16" t="s">
        <v>63</v>
      </c>
      <c r="C67" s="16" t="s">
        <v>533</v>
      </c>
      <c r="D67" s="36">
        <f>'Stavební rozpočet'!I420</f>
        <v>0</v>
      </c>
      <c r="E67" s="36">
        <f>'Stavební rozpočet'!J420</f>
        <v>0</v>
      </c>
      <c r="F67" s="36">
        <f>'Stavební rozpočet'!K420</f>
        <v>0</v>
      </c>
      <c r="G67" s="53">
        <f>'Stavební rozpočet'!M420</f>
        <v>47.0096</v>
      </c>
      <c r="H67" s="51" t="s">
        <v>892</v>
      </c>
      <c r="I67" s="36">
        <f t="shared" si="1"/>
        <v>0</v>
      </c>
    </row>
    <row r="68" spans="1:9" ht="12.75">
      <c r="A68" s="44" t="s">
        <v>303</v>
      </c>
      <c r="B68" s="16" t="s">
        <v>365</v>
      </c>
      <c r="C68" s="16" t="s">
        <v>551</v>
      </c>
      <c r="D68" s="36">
        <f>'Stavební rozpočet'!I429</f>
        <v>0</v>
      </c>
      <c r="E68" s="36">
        <f>'Stavební rozpočet'!J429</f>
        <v>0</v>
      </c>
      <c r="F68" s="36">
        <f>'Stavební rozpočet'!K429</f>
        <v>0</v>
      </c>
      <c r="G68" s="53">
        <f>'Stavební rozpočet'!M429</f>
        <v>0</v>
      </c>
      <c r="H68" s="51" t="s">
        <v>892</v>
      </c>
      <c r="I68" s="36">
        <f t="shared" si="1"/>
        <v>0</v>
      </c>
    </row>
    <row r="69" spans="1:9" ht="12.75">
      <c r="A69" s="44" t="s">
        <v>303</v>
      </c>
      <c r="B69" s="16" t="s">
        <v>374</v>
      </c>
      <c r="C69" s="16" t="s">
        <v>563</v>
      </c>
      <c r="D69" s="36">
        <f>'Stavební rozpočet'!I436</f>
        <v>0</v>
      </c>
      <c r="E69" s="36">
        <f>'Stavební rozpočet'!J436</f>
        <v>0</v>
      </c>
      <c r="F69" s="36">
        <f>'Stavební rozpočet'!K436</f>
        <v>0</v>
      </c>
      <c r="G69" s="53">
        <f>'Stavební rozpočet'!M436</f>
        <v>0</v>
      </c>
      <c r="H69" s="51" t="s">
        <v>892</v>
      </c>
      <c r="I69" s="36">
        <f t="shared" si="1"/>
        <v>0</v>
      </c>
    </row>
    <row r="70" spans="1:9" ht="25.5">
      <c r="A70" s="115" t="s">
        <v>304</v>
      </c>
      <c r="B70" s="116"/>
      <c r="C70" s="120" t="s">
        <v>938</v>
      </c>
      <c r="D70" s="117">
        <f>'Stavební rozpočet'!I443</f>
        <v>0</v>
      </c>
      <c r="E70" s="117">
        <f>'Stavební rozpočet'!J443</f>
        <v>0</v>
      </c>
      <c r="F70" s="117">
        <f>'Stavební rozpočet'!K443</f>
        <v>0</v>
      </c>
      <c r="G70" s="118">
        <f>'Stavební rozpočet'!M443</f>
        <v>192.60612899999998</v>
      </c>
      <c r="H70" s="51" t="s">
        <v>891</v>
      </c>
      <c r="I70" s="36">
        <f t="shared" si="1"/>
        <v>0</v>
      </c>
    </row>
    <row r="71" spans="1:9" ht="12.75">
      <c r="A71" s="44" t="s">
        <v>304</v>
      </c>
      <c r="B71" s="16" t="s">
        <v>17</v>
      </c>
      <c r="C71" s="16" t="s">
        <v>462</v>
      </c>
      <c r="D71" s="36">
        <f>'Stavební rozpočet'!I444</f>
        <v>0</v>
      </c>
      <c r="E71" s="36">
        <f>'Stavební rozpočet'!J444</f>
        <v>0</v>
      </c>
      <c r="F71" s="36">
        <f>'Stavební rozpočet'!K444</f>
        <v>0</v>
      </c>
      <c r="G71" s="53">
        <f>'Stavební rozpočet'!M444</f>
        <v>0</v>
      </c>
      <c r="H71" s="51" t="s">
        <v>892</v>
      </c>
      <c r="I71" s="36">
        <f t="shared" si="1"/>
        <v>0</v>
      </c>
    </row>
    <row r="72" spans="1:9" ht="12.75">
      <c r="A72" s="44" t="s">
        <v>304</v>
      </c>
      <c r="B72" s="16" t="s">
        <v>117</v>
      </c>
      <c r="C72" s="16" t="s">
        <v>690</v>
      </c>
      <c r="D72" s="36">
        <f>'Stavební rozpočet'!I447</f>
        <v>0</v>
      </c>
      <c r="E72" s="36">
        <f>'Stavební rozpočet'!J447</f>
        <v>0</v>
      </c>
      <c r="F72" s="36">
        <f>'Stavební rozpočet'!K447</f>
        <v>0</v>
      </c>
      <c r="G72" s="53">
        <f>'Stavební rozpočet'!M447</f>
        <v>0</v>
      </c>
      <c r="H72" s="51" t="s">
        <v>892</v>
      </c>
      <c r="I72" s="36">
        <f t="shared" si="1"/>
        <v>0</v>
      </c>
    </row>
    <row r="73" spans="1:9" ht="12.75">
      <c r="A73" s="44" t="s">
        <v>304</v>
      </c>
      <c r="B73" s="16" t="s">
        <v>19</v>
      </c>
      <c r="C73" s="16" t="s">
        <v>694</v>
      </c>
      <c r="D73" s="36">
        <f>'Stavební rozpočet'!I451</f>
        <v>0</v>
      </c>
      <c r="E73" s="36">
        <f>'Stavební rozpočet'!J451</f>
        <v>0</v>
      </c>
      <c r="F73" s="36">
        <f>'Stavební rozpočet'!K451</f>
        <v>0</v>
      </c>
      <c r="G73" s="53">
        <f>'Stavební rozpočet'!M451</f>
        <v>0</v>
      </c>
      <c r="H73" s="51" t="s">
        <v>892</v>
      </c>
      <c r="I73" s="36">
        <f t="shared" si="1"/>
        <v>0</v>
      </c>
    </row>
    <row r="74" spans="1:9" ht="12.75">
      <c r="A74" s="44" t="s">
        <v>304</v>
      </c>
      <c r="B74" s="16" t="s">
        <v>21</v>
      </c>
      <c r="C74" s="16" t="s">
        <v>701</v>
      </c>
      <c r="D74" s="36">
        <f>'Stavební rozpočet'!I458</f>
        <v>0</v>
      </c>
      <c r="E74" s="36">
        <f>'Stavební rozpočet'!J458</f>
        <v>0</v>
      </c>
      <c r="F74" s="36">
        <f>'Stavební rozpočet'!K458</f>
        <v>0</v>
      </c>
      <c r="G74" s="53">
        <f>'Stavební rozpočet'!M458</f>
        <v>0.1435426</v>
      </c>
      <c r="H74" s="51" t="s">
        <v>892</v>
      </c>
      <c r="I74" s="36">
        <f t="shared" si="1"/>
        <v>0</v>
      </c>
    </row>
    <row r="75" spans="1:9" ht="12.75">
      <c r="A75" s="44" t="s">
        <v>304</v>
      </c>
      <c r="B75" s="16" t="s">
        <v>22</v>
      </c>
      <c r="C75" s="16" t="s">
        <v>473</v>
      </c>
      <c r="D75" s="36">
        <f>'Stavební rozpočet'!I463</f>
        <v>0</v>
      </c>
      <c r="E75" s="36">
        <f>'Stavební rozpočet'!J463</f>
        <v>0</v>
      </c>
      <c r="F75" s="36">
        <f>'Stavební rozpočet'!K463</f>
        <v>0</v>
      </c>
      <c r="G75" s="53">
        <f>'Stavební rozpočet'!M463</f>
        <v>0</v>
      </c>
      <c r="H75" s="51" t="s">
        <v>892</v>
      </c>
      <c r="I75" s="36">
        <f aca="true" t="shared" si="2" ref="I75:I97">IF(H75="F",0,F75)</f>
        <v>0</v>
      </c>
    </row>
    <row r="76" spans="1:9" ht="12.75">
      <c r="A76" s="44" t="s">
        <v>304</v>
      </c>
      <c r="B76" s="16" t="s">
        <v>23</v>
      </c>
      <c r="C76" s="16" t="s">
        <v>709</v>
      </c>
      <c r="D76" s="36">
        <f>'Stavební rozpočet'!I472</f>
        <v>0</v>
      </c>
      <c r="E76" s="36">
        <f>'Stavební rozpočet'!J472</f>
        <v>0</v>
      </c>
      <c r="F76" s="36">
        <f>'Stavební rozpočet'!K472</f>
        <v>0</v>
      </c>
      <c r="G76" s="53">
        <f>'Stavební rozpočet'!M472</f>
        <v>140.964</v>
      </c>
      <c r="H76" s="51" t="s">
        <v>892</v>
      </c>
      <c r="I76" s="36">
        <f t="shared" si="2"/>
        <v>0</v>
      </c>
    </row>
    <row r="77" spans="1:9" ht="12.75">
      <c r="A77" s="44" t="s">
        <v>304</v>
      </c>
      <c r="B77" s="16" t="s">
        <v>97</v>
      </c>
      <c r="C77" s="16" t="s">
        <v>494</v>
      </c>
      <c r="D77" s="36">
        <f>'Stavební rozpočet'!I477</f>
        <v>0</v>
      </c>
      <c r="E77" s="36">
        <f>'Stavební rozpočet'!J477</f>
        <v>0</v>
      </c>
      <c r="F77" s="36">
        <f>'Stavební rozpočet'!K477</f>
        <v>0</v>
      </c>
      <c r="G77" s="53">
        <f>'Stavební rozpočet'!M477</f>
        <v>3.841215</v>
      </c>
      <c r="H77" s="51" t="s">
        <v>892</v>
      </c>
      <c r="I77" s="36">
        <f t="shared" si="2"/>
        <v>0</v>
      </c>
    </row>
    <row r="78" spans="1:9" ht="12.75">
      <c r="A78" s="44" t="s">
        <v>304</v>
      </c>
      <c r="B78" s="16" t="s">
        <v>102</v>
      </c>
      <c r="C78" s="16" t="s">
        <v>604</v>
      </c>
      <c r="D78" s="36">
        <f>'Stavební rozpočet'!I480</f>
        <v>0</v>
      </c>
      <c r="E78" s="36">
        <f>'Stavební rozpočet'!J480</f>
        <v>0</v>
      </c>
      <c r="F78" s="36">
        <f>'Stavební rozpočet'!K480</f>
        <v>0</v>
      </c>
      <c r="G78" s="53">
        <f>'Stavební rozpočet'!M480</f>
        <v>7.8110214</v>
      </c>
      <c r="H78" s="51" t="s">
        <v>892</v>
      </c>
      <c r="I78" s="36">
        <f t="shared" si="2"/>
        <v>0</v>
      </c>
    </row>
    <row r="79" spans="1:9" ht="12.75">
      <c r="A79" s="44" t="s">
        <v>304</v>
      </c>
      <c r="B79" s="16" t="s">
        <v>87</v>
      </c>
      <c r="C79" s="16" t="s">
        <v>717</v>
      </c>
      <c r="D79" s="36">
        <f>'Stavební rozpočet'!I483</f>
        <v>0</v>
      </c>
      <c r="E79" s="36">
        <f>'Stavební rozpočet'!J483</f>
        <v>0</v>
      </c>
      <c r="F79" s="36">
        <f>'Stavební rozpočet'!K483</f>
        <v>0</v>
      </c>
      <c r="G79" s="53">
        <f>'Stavební rozpočet'!M483</f>
        <v>26.35011</v>
      </c>
      <c r="H79" s="51" t="s">
        <v>892</v>
      </c>
      <c r="I79" s="36">
        <f t="shared" si="2"/>
        <v>0</v>
      </c>
    </row>
    <row r="80" spans="1:9" ht="12.75">
      <c r="A80" s="44" t="s">
        <v>304</v>
      </c>
      <c r="B80" s="16" t="s">
        <v>93</v>
      </c>
      <c r="C80" s="16" t="s">
        <v>538</v>
      </c>
      <c r="D80" s="36">
        <f>'Stavební rozpočet'!I487</f>
        <v>0</v>
      </c>
      <c r="E80" s="36">
        <f>'Stavební rozpočet'!J487</f>
        <v>0</v>
      </c>
      <c r="F80" s="36">
        <f>'Stavební rozpočet'!K487</f>
        <v>0</v>
      </c>
      <c r="G80" s="53">
        <f>'Stavební rozpočet'!M487</f>
        <v>0.05072</v>
      </c>
      <c r="H80" s="51" t="s">
        <v>892</v>
      </c>
      <c r="I80" s="36">
        <f t="shared" si="2"/>
        <v>0</v>
      </c>
    </row>
    <row r="81" spans="1:9" ht="12.75">
      <c r="A81" s="44" t="s">
        <v>304</v>
      </c>
      <c r="B81" s="16" t="s">
        <v>95</v>
      </c>
      <c r="C81" s="16" t="s">
        <v>546</v>
      </c>
      <c r="D81" s="36">
        <f>'Stavební rozpočet'!I498</f>
        <v>0</v>
      </c>
      <c r="E81" s="36">
        <f>'Stavební rozpočet'!J498</f>
        <v>0</v>
      </c>
      <c r="F81" s="36">
        <f>'Stavební rozpočet'!K498</f>
        <v>0</v>
      </c>
      <c r="G81" s="53">
        <f>'Stavební rozpočet'!M498</f>
        <v>13.445519999999998</v>
      </c>
      <c r="H81" s="51" t="s">
        <v>892</v>
      </c>
      <c r="I81" s="36">
        <f t="shared" si="2"/>
        <v>0</v>
      </c>
    </row>
    <row r="82" spans="1:9" ht="12.75">
      <c r="A82" s="44" t="s">
        <v>304</v>
      </c>
      <c r="B82" s="16" t="s">
        <v>443</v>
      </c>
      <c r="C82" s="16" t="s">
        <v>729</v>
      </c>
      <c r="D82" s="36">
        <f>'Stavební rozpočet'!I515</f>
        <v>0</v>
      </c>
      <c r="E82" s="36">
        <f>'Stavební rozpočet'!J515</f>
        <v>0</v>
      </c>
      <c r="F82" s="36">
        <f>'Stavební rozpočet'!K515</f>
        <v>0</v>
      </c>
      <c r="G82" s="53">
        <f>'Stavební rozpočet'!M515</f>
        <v>0</v>
      </c>
      <c r="H82" s="51" t="s">
        <v>892</v>
      </c>
      <c r="I82" s="36">
        <f t="shared" si="2"/>
        <v>0</v>
      </c>
    </row>
    <row r="83" spans="1:9" ht="12.75">
      <c r="A83" s="44" t="s">
        <v>304</v>
      </c>
      <c r="B83" s="16" t="s">
        <v>374</v>
      </c>
      <c r="C83" s="16" t="s">
        <v>563</v>
      </c>
      <c r="D83" s="36">
        <f>'Stavební rozpočet'!I526</f>
        <v>0</v>
      </c>
      <c r="E83" s="36">
        <f>'Stavební rozpočet'!J526</f>
        <v>0</v>
      </c>
      <c r="F83" s="36">
        <f>'Stavební rozpočet'!K526</f>
        <v>0</v>
      </c>
      <c r="G83" s="53">
        <f>'Stavební rozpočet'!M526</f>
        <v>0</v>
      </c>
      <c r="H83" s="51" t="s">
        <v>892</v>
      </c>
      <c r="I83" s="36">
        <f t="shared" si="2"/>
        <v>0</v>
      </c>
    </row>
    <row r="84" spans="1:9" ht="12.75">
      <c r="A84" s="115" t="s">
        <v>305</v>
      </c>
      <c r="B84" s="116"/>
      <c r="C84" s="119" t="s">
        <v>937</v>
      </c>
      <c r="D84" s="117">
        <f>'Stavební rozpočet'!I537</f>
        <v>0</v>
      </c>
      <c r="E84" s="117">
        <f>'Stavební rozpočet'!J537</f>
        <v>0</v>
      </c>
      <c r="F84" s="117">
        <f>'Stavební rozpočet'!K537</f>
        <v>0</v>
      </c>
      <c r="G84" s="118">
        <f>'Stavební rozpočet'!M537</f>
        <v>186.51962899999998</v>
      </c>
      <c r="H84" s="51" t="s">
        <v>891</v>
      </c>
      <c r="I84" s="36">
        <f t="shared" si="2"/>
        <v>0</v>
      </c>
    </row>
    <row r="85" spans="1:9" ht="12.75">
      <c r="A85" s="44" t="s">
        <v>305</v>
      </c>
      <c r="B85" s="16" t="s">
        <v>17</v>
      </c>
      <c r="C85" s="16" t="s">
        <v>462</v>
      </c>
      <c r="D85" s="36">
        <f>'Stavební rozpočet'!I538</f>
        <v>0</v>
      </c>
      <c r="E85" s="36">
        <f>'Stavební rozpočet'!J538</f>
        <v>0</v>
      </c>
      <c r="F85" s="36">
        <f>'Stavební rozpočet'!K538</f>
        <v>0</v>
      </c>
      <c r="G85" s="53">
        <f>'Stavební rozpočet'!M538</f>
        <v>0</v>
      </c>
      <c r="H85" s="51" t="s">
        <v>892</v>
      </c>
      <c r="I85" s="36">
        <f t="shared" si="2"/>
        <v>0</v>
      </c>
    </row>
    <row r="86" spans="1:9" ht="12.75">
      <c r="A86" s="44" t="s">
        <v>305</v>
      </c>
      <c r="B86" s="16" t="s">
        <v>117</v>
      </c>
      <c r="C86" s="16" t="s">
        <v>690</v>
      </c>
      <c r="D86" s="36">
        <f>'Stavební rozpočet'!I541</f>
        <v>0</v>
      </c>
      <c r="E86" s="36">
        <f>'Stavební rozpočet'!J541</f>
        <v>0</v>
      </c>
      <c r="F86" s="36">
        <f>'Stavební rozpočet'!K541</f>
        <v>0</v>
      </c>
      <c r="G86" s="53">
        <f>'Stavební rozpočet'!M541</f>
        <v>0</v>
      </c>
      <c r="H86" s="51" t="s">
        <v>892</v>
      </c>
      <c r="I86" s="36">
        <f t="shared" si="2"/>
        <v>0</v>
      </c>
    </row>
    <row r="87" spans="1:9" ht="12.75">
      <c r="A87" s="44" t="s">
        <v>305</v>
      </c>
      <c r="B87" s="16" t="s">
        <v>19</v>
      </c>
      <c r="C87" s="16" t="s">
        <v>694</v>
      </c>
      <c r="D87" s="36">
        <f>'Stavební rozpočet'!I545</f>
        <v>0</v>
      </c>
      <c r="E87" s="36">
        <f>'Stavební rozpočet'!J545</f>
        <v>0</v>
      </c>
      <c r="F87" s="36">
        <f>'Stavební rozpočet'!K545</f>
        <v>0</v>
      </c>
      <c r="G87" s="53">
        <f>'Stavební rozpočet'!M545</f>
        <v>0</v>
      </c>
      <c r="H87" s="51" t="s">
        <v>892</v>
      </c>
      <c r="I87" s="36">
        <f t="shared" si="2"/>
        <v>0</v>
      </c>
    </row>
    <row r="88" spans="1:9" ht="12.75">
      <c r="A88" s="44" t="s">
        <v>305</v>
      </c>
      <c r="B88" s="16" t="s">
        <v>21</v>
      </c>
      <c r="C88" s="16" t="s">
        <v>701</v>
      </c>
      <c r="D88" s="36">
        <f>'Stavební rozpočet'!I552</f>
        <v>0</v>
      </c>
      <c r="E88" s="36">
        <f>'Stavební rozpočet'!J552</f>
        <v>0</v>
      </c>
      <c r="F88" s="36">
        <f>'Stavební rozpočet'!K552</f>
        <v>0</v>
      </c>
      <c r="G88" s="53">
        <f>'Stavební rozpočet'!M552</f>
        <v>0.1435426</v>
      </c>
      <c r="H88" s="51" t="s">
        <v>892</v>
      </c>
      <c r="I88" s="36">
        <f t="shared" si="2"/>
        <v>0</v>
      </c>
    </row>
    <row r="89" spans="1:9" ht="12.75">
      <c r="A89" s="44" t="s">
        <v>305</v>
      </c>
      <c r="B89" s="16" t="s">
        <v>22</v>
      </c>
      <c r="C89" s="16" t="s">
        <v>473</v>
      </c>
      <c r="D89" s="36">
        <f>'Stavební rozpočet'!I557</f>
        <v>0</v>
      </c>
      <c r="E89" s="36">
        <f>'Stavební rozpočet'!J557</f>
        <v>0</v>
      </c>
      <c r="F89" s="36">
        <f>'Stavební rozpočet'!K557</f>
        <v>0</v>
      </c>
      <c r="G89" s="53">
        <f>'Stavební rozpočet'!M557</f>
        <v>0</v>
      </c>
      <c r="H89" s="51" t="s">
        <v>892</v>
      </c>
      <c r="I89" s="36">
        <f t="shared" si="2"/>
        <v>0</v>
      </c>
    </row>
    <row r="90" spans="1:9" ht="12.75">
      <c r="A90" s="44" t="s">
        <v>305</v>
      </c>
      <c r="B90" s="16" t="s">
        <v>23</v>
      </c>
      <c r="C90" s="16" t="s">
        <v>709</v>
      </c>
      <c r="D90" s="36">
        <f>'Stavební rozpočet'!I566</f>
        <v>0</v>
      </c>
      <c r="E90" s="36">
        <f>'Stavební rozpočet'!J566</f>
        <v>0</v>
      </c>
      <c r="F90" s="36">
        <f>'Stavební rozpočet'!K566</f>
        <v>0</v>
      </c>
      <c r="G90" s="53">
        <f>'Stavební rozpočet'!M566</f>
        <v>140.964</v>
      </c>
      <c r="H90" s="51" t="s">
        <v>892</v>
      </c>
      <c r="I90" s="36">
        <f t="shared" si="2"/>
        <v>0</v>
      </c>
    </row>
    <row r="91" spans="1:9" ht="12.75">
      <c r="A91" s="44" t="s">
        <v>305</v>
      </c>
      <c r="B91" s="16" t="s">
        <v>97</v>
      </c>
      <c r="C91" s="16" t="s">
        <v>494</v>
      </c>
      <c r="D91" s="36">
        <f>'Stavební rozpočet'!I571</f>
        <v>0</v>
      </c>
      <c r="E91" s="36">
        <f>'Stavební rozpočet'!J571</f>
        <v>0</v>
      </c>
      <c r="F91" s="36">
        <f>'Stavební rozpočet'!K571</f>
        <v>0</v>
      </c>
      <c r="G91" s="53">
        <f>'Stavební rozpočet'!M571</f>
        <v>3.841215</v>
      </c>
      <c r="H91" s="51" t="s">
        <v>892</v>
      </c>
      <c r="I91" s="36">
        <f t="shared" si="2"/>
        <v>0</v>
      </c>
    </row>
    <row r="92" spans="1:9" ht="12.75">
      <c r="A92" s="44" t="s">
        <v>305</v>
      </c>
      <c r="B92" s="16" t="s">
        <v>102</v>
      </c>
      <c r="C92" s="16" t="s">
        <v>604</v>
      </c>
      <c r="D92" s="36">
        <f>'Stavební rozpočet'!I574</f>
        <v>0</v>
      </c>
      <c r="E92" s="36">
        <f>'Stavební rozpočet'!J574</f>
        <v>0</v>
      </c>
      <c r="F92" s="36">
        <f>'Stavební rozpočet'!K574</f>
        <v>0</v>
      </c>
      <c r="G92" s="53">
        <f>'Stavební rozpočet'!M574</f>
        <v>7.8110214</v>
      </c>
      <c r="H92" s="51" t="s">
        <v>892</v>
      </c>
      <c r="I92" s="36">
        <f t="shared" si="2"/>
        <v>0</v>
      </c>
    </row>
    <row r="93" spans="1:9" ht="12.75">
      <c r="A93" s="44" t="s">
        <v>305</v>
      </c>
      <c r="B93" s="16" t="s">
        <v>87</v>
      </c>
      <c r="C93" s="16" t="s">
        <v>717</v>
      </c>
      <c r="D93" s="36">
        <f>'Stavební rozpočet'!I577</f>
        <v>0</v>
      </c>
      <c r="E93" s="36">
        <f>'Stavební rozpočet'!J577</f>
        <v>0</v>
      </c>
      <c r="F93" s="36">
        <f>'Stavební rozpočet'!K577</f>
        <v>0</v>
      </c>
      <c r="G93" s="53">
        <f>'Stavební rozpočet'!M577</f>
        <v>26.35011</v>
      </c>
      <c r="H93" s="51" t="s">
        <v>892</v>
      </c>
      <c r="I93" s="36">
        <f t="shared" si="2"/>
        <v>0</v>
      </c>
    </row>
    <row r="94" spans="1:9" ht="12.75">
      <c r="A94" s="44" t="s">
        <v>305</v>
      </c>
      <c r="B94" s="16" t="s">
        <v>93</v>
      </c>
      <c r="C94" s="16" t="s">
        <v>538</v>
      </c>
      <c r="D94" s="36">
        <f>'Stavební rozpočet'!I581</f>
        <v>0</v>
      </c>
      <c r="E94" s="36">
        <f>'Stavební rozpočet'!J581</f>
        <v>0</v>
      </c>
      <c r="F94" s="36">
        <f>'Stavební rozpočet'!K581</f>
        <v>0</v>
      </c>
      <c r="G94" s="53">
        <f>'Stavební rozpočet'!M581</f>
        <v>0.05072</v>
      </c>
      <c r="H94" s="51" t="s">
        <v>892</v>
      </c>
      <c r="I94" s="36">
        <f t="shared" si="2"/>
        <v>0</v>
      </c>
    </row>
    <row r="95" spans="1:9" ht="12.75">
      <c r="A95" s="44" t="s">
        <v>305</v>
      </c>
      <c r="B95" s="16" t="s">
        <v>95</v>
      </c>
      <c r="C95" s="16" t="s">
        <v>546</v>
      </c>
      <c r="D95" s="36">
        <f>'Stavební rozpočet'!I592</f>
        <v>0</v>
      </c>
      <c r="E95" s="36">
        <f>'Stavební rozpočet'!J592</f>
        <v>0</v>
      </c>
      <c r="F95" s="36">
        <f>'Stavební rozpočet'!K592</f>
        <v>0</v>
      </c>
      <c r="G95" s="53">
        <f>'Stavební rozpočet'!M592</f>
        <v>7.359019999999999</v>
      </c>
      <c r="H95" s="51" t="s">
        <v>892</v>
      </c>
      <c r="I95" s="36">
        <f t="shared" si="2"/>
        <v>0</v>
      </c>
    </row>
    <row r="96" spans="1:9" ht="12.75">
      <c r="A96" s="44" t="s">
        <v>305</v>
      </c>
      <c r="B96" s="16" t="s">
        <v>443</v>
      </c>
      <c r="C96" s="16" t="s">
        <v>729</v>
      </c>
      <c r="D96" s="36">
        <f>'Stavební rozpočet'!I608</f>
        <v>0</v>
      </c>
      <c r="E96" s="36">
        <f>'Stavební rozpočet'!J608</f>
        <v>0</v>
      </c>
      <c r="F96" s="36">
        <f>'Stavební rozpočet'!K608</f>
        <v>0</v>
      </c>
      <c r="G96" s="53">
        <f>'Stavební rozpočet'!M608</f>
        <v>0</v>
      </c>
      <c r="H96" s="51" t="s">
        <v>892</v>
      </c>
      <c r="I96" s="36">
        <f t="shared" si="2"/>
        <v>0</v>
      </c>
    </row>
    <row r="97" spans="1:9" ht="12.75">
      <c r="A97" s="45" t="s">
        <v>305</v>
      </c>
      <c r="B97" s="47" t="s">
        <v>374</v>
      </c>
      <c r="C97" s="47" t="s">
        <v>563</v>
      </c>
      <c r="D97" s="52">
        <f>'Stavební rozpočet'!I619</f>
        <v>0</v>
      </c>
      <c r="E97" s="52">
        <f>'Stavební rozpočet'!J619</f>
        <v>0</v>
      </c>
      <c r="F97" s="52">
        <f>'Stavební rozpočet'!K619</f>
        <v>0</v>
      </c>
      <c r="G97" s="54">
        <f>'Stavební rozpočet'!M619</f>
        <v>0</v>
      </c>
      <c r="H97" s="51" t="s">
        <v>892</v>
      </c>
      <c r="I97" s="36">
        <f t="shared" si="2"/>
        <v>0</v>
      </c>
    </row>
    <row r="98" spans="1:7" ht="12.75">
      <c r="A98" s="7"/>
      <c r="B98" s="7"/>
      <c r="C98" s="7"/>
      <c r="D98" s="7"/>
      <c r="E98" s="26" t="s">
        <v>799</v>
      </c>
      <c r="F98" s="42">
        <f>ROUND(SUM(I11:I97),1)</f>
        <v>0</v>
      </c>
      <c r="G98" s="7"/>
    </row>
  </sheetData>
  <sheetProtection/>
  <mergeCells count="25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3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R22" sqref="R22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82.140625" style="0" customWidth="1"/>
    <col min="5" max="5" width="34.57421875" style="0" customWidth="1"/>
    <col min="6" max="6" width="6.7109375" style="0" customWidth="1"/>
    <col min="7" max="7" width="12.8515625" style="0" customWidth="1"/>
    <col min="8" max="8" width="12.00390625" style="0" customWidth="1"/>
    <col min="9" max="11" width="14.28125" style="0" customWidth="1"/>
    <col min="12" max="13" width="11.7109375" style="0" customWidth="1"/>
    <col min="14" max="14" width="11.7109375" style="0" hidden="1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67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5" ht="12.75">
      <c r="A2" s="157" t="s">
        <v>1</v>
      </c>
      <c r="B2" s="158"/>
      <c r="C2" s="158"/>
      <c r="D2" s="159" t="s">
        <v>452</v>
      </c>
      <c r="E2" s="168" t="s">
        <v>748</v>
      </c>
      <c r="F2" s="168" t="s">
        <v>6</v>
      </c>
      <c r="G2" s="158"/>
      <c r="H2" s="162" t="s">
        <v>787</v>
      </c>
      <c r="I2" s="162" t="s">
        <v>793</v>
      </c>
      <c r="J2" s="158"/>
      <c r="K2" s="158"/>
      <c r="L2" s="158"/>
      <c r="M2" s="158"/>
      <c r="N2" s="194"/>
      <c r="O2" s="4"/>
    </row>
    <row r="3" spans="1:15" ht="12.75">
      <c r="A3" s="152"/>
      <c r="B3" s="126"/>
      <c r="C3" s="126"/>
      <c r="D3" s="161"/>
      <c r="E3" s="126"/>
      <c r="F3" s="126"/>
      <c r="G3" s="126"/>
      <c r="H3" s="126"/>
      <c r="I3" s="126"/>
      <c r="J3" s="126"/>
      <c r="K3" s="126"/>
      <c r="L3" s="126"/>
      <c r="M3" s="126"/>
      <c r="N3" s="154"/>
      <c r="O3" s="4"/>
    </row>
    <row r="4" spans="1:15" ht="12.75">
      <c r="A4" s="146" t="s">
        <v>2</v>
      </c>
      <c r="B4" s="126"/>
      <c r="C4" s="126"/>
      <c r="D4" s="125" t="s">
        <v>453</v>
      </c>
      <c r="E4" s="149" t="s">
        <v>749</v>
      </c>
      <c r="F4" s="149"/>
      <c r="G4" s="126"/>
      <c r="H4" s="125" t="s">
        <v>788</v>
      </c>
      <c r="I4" s="125" t="s">
        <v>794</v>
      </c>
      <c r="J4" s="126"/>
      <c r="K4" s="126"/>
      <c r="L4" s="126"/>
      <c r="M4" s="126"/>
      <c r="N4" s="154"/>
      <c r="O4" s="4"/>
    </row>
    <row r="5" spans="1:15" ht="12.75">
      <c r="A5" s="152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54"/>
      <c r="O5" s="4"/>
    </row>
    <row r="6" spans="1:15" ht="12.75">
      <c r="A6" s="146" t="s">
        <v>3</v>
      </c>
      <c r="B6" s="126"/>
      <c r="C6" s="126"/>
      <c r="D6" s="125" t="s">
        <v>454</v>
      </c>
      <c r="E6" s="149" t="s">
        <v>750</v>
      </c>
      <c r="F6" s="149" t="s">
        <v>6</v>
      </c>
      <c r="G6" s="126"/>
      <c r="H6" s="125" t="s">
        <v>789</v>
      </c>
      <c r="I6" s="149" t="s">
        <v>795</v>
      </c>
      <c r="J6" s="126"/>
      <c r="K6" s="126"/>
      <c r="L6" s="126"/>
      <c r="M6" s="126"/>
      <c r="N6" s="154"/>
      <c r="O6" s="4"/>
    </row>
    <row r="7" spans="1:15" ht="12.75">
      <c r="A7" s="152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54"/>
      <c r="O7" s="4"/>
    </row>
    <row r="8" spans="1:15" ht="12.75">
      <c r="A8" s="146" t="s">
        <v>4</v>
      </c>
      <c r="B8" s="126"/>
      <c r="C8" s="126"/>
      <c r="D8" s="125" t="s">
        <v>6</v>
      </c>
      <c r="E8" s="149" t="s">
        <v>751</v>
      </c>
      <c r="F8" s="149" t="s">
        <v>6</v>
      </c>
      <c r="G8" s="126"/>
      <c r="H8" s="125" t="s">
        <v>790</v>
      </c>
      <c r="I8" s="125" t="s">
        <v>796</v>
      </c>
      <c r="J8" s="126"/>
      <c r="K8" s="126"/>
      <c r="L8" s="126"/>
      <c r="M8" s="126"/>
      <c r="N8" s="154"/>
      <c r="O8" s="4"/>
    </row>
    <row r="9" spans="1:15" ht="12.7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6"/>
      <c r="O9" s="4"/>
    </row>
    <row r="10" spans="1:64" ht="12.75">
      <c r="A10" s="1" t="s">
        <v>5</v>
      </c>
      <c r="B10" s="9" t="s">
        <v>299</v>
      </c>
      <c r="C10" s="9" t="s">
        <v>306</v>
      </c>
      <c r="D10" s="185" t="s">
        <v>455</v>
      </c>
      <c r="E10" s="186"/>
      <c r="F10" s="9" t="s">
        <v>773</v>
      </c>
      <c r="G10" s="20" t="s">
        <v>786</v>
      </c>
      <c r="H10" s="25" t="s">
        <v>791</v>
      </c>
      <c r="I10" s="187" t="s">
        <v>797</v>
      </c>
      <c r="J10" s="188"/>
      <c r="K10" s="189"/>
      <c r="L10" s="187" t="s">
        <v>802</v>
      </c>
      <c r="M10" s="189"/>
      <c r="N10" s="28" t="s">
        <v>804</v>
      </c>
      <c r="O10" s="35"/>
      <c r="BK10" s="27" t="s">
        <v>882</v>
      </c>
      <c r="BL10" s="40" t="s">
        <v>885</v>
      </c>
    </row>
    <row r="11" spans="1:62" ht="12.75">
      <c r="A11" s="69" t="s">
        <v>6</v>
      </c>
      <c r="B11" s="70" t="s">
        <v>6</v>
      </c>
      <c r="C11" s="70" t="s">
        <v>6</v>
      </c>
      <c r="D11" s="190" t="s">
        <v>456</v>
      </c>
      <c r="E11" s="191"/>
      <c r="F11" s="70" t="s">
        <v>6</v>
      </c>
      <c r="G11" s="70" t="s">
        <v>6</v>
      </c>
      <c r="H11" s="73" t="s">
        <v>792</v>
      </c>
      <c r="I11" s="74" t="s">
        <v>798</v>
      </c>
      <c r="J11" s="75" t="s">
        <v>800</v>
      </c>
      <c r="K11" s="77" t="s">
        <v>801</v>
      </c>
      <c r="L11" s="74" t="s">
        <v>803</v>
      </c>
      <c r="M11" s="77" t="s">
        <v>801</v>
      </c>
      <c r="N11" s="80" t="s">
        <v>805</v>
      </c>
      <c r="O11" s="35"/>
      <c r="Z11" s="27" t="s">
        <v>809</v>
      </c>
      <c r="AA11" s="27" t="s">
        <v>810</v>
      </c>
      <c r="AB11" s="27" t="s">
        <v>811</v>
      </c>
      <c r="AC11" s="27" t="s">
        <v>812</v>
      </c>
      <c r="AD11" s="27" t="s">
        <v>813</v>
      </c>
      <c r="AE11" s="27" t="s">
        <v>814</v>
      </c>
      <c r="AF11" s="27" t="s">
        <v>815</v>
      </c>
      <c r="AG11" s="27" t="s">
        <v>816</v>
      </c>
      <c r="AH11" s="27" t="s">
        <v>817</v>
      </c>
      <c r="BH11" s="27" t="s">
        <v>879</v>
      </c>
      <c r="BI11" s="27" t="s">
        <v>880</v>
      </c>
      <c r="BJ11" s="27" t="s">
        <v>881</v>
      </c>
    </row>
    <row r="12" spans="1:15" ht="12.75">
      <c r="A12" s="71"/>
      <c r="B12" s="72" t="s">
        <v>300</v>
      </c>
      <c r="C12" s="72"/>
      <c r="D12" s="192" t="s">
        <v>942</v>
      </c>
      <c r="E12" s="193"/>
      <c r="F12" s="71" t="s">
        <v>6</v>
      </c>
      <c r="G12" s="71" t="s">
        <v>6</v>
      </c>
      <c r="H12" s="71" t="s">
        <v>6</v>
      </c>
      <c r="I12" s="76">
        <f>I13+I18+I25+I29+I36+I42+I49+I54+I86+I89+I106+I114+I125+I131+I141+I143+I151+I153</f>
        <v>0</v>
      </c>
      <c r="J12" s="76">
        <f>J13+J18+J25+J29+J36+J42+J49+J54+J86+J89+J106+J114+J125+J131+J141+J143+J151+J153</f>
        <v>0</v>
      </c>
      <c r="K12" s="76">
        <f>K13+K18+K25+K29+K36+K42+K49+K54+K86+K89+K106+K114+K125+K131+K141+K143+K151+K153</f>
        <v>0</v>
      </c>
      <c r="L12" s="79"/>
      <c r="M12" s="76">
        <f>M13+M18+M25+M29+M36+M42+M49+M54+M86+M89+M106+M114+M125+M131+M141+M143+M151+M153</f>
        <v>13611.1202928</v>
      </c>
      <c r="N12" s="78"/>
      <c r="O12" s="81"/>
    </row>
    <row r="13" spans="1:47" ht="12.75">
      <c r="A13" s="82"/>
      <c r="B13" s="83" t="s">
        <v>300</v>
      </c>
      <c r="C13" s="83" t="s">
        <v>307</v>
      </c>
      <c r="D13" s="179" t="s">
        <v>457</v>
      </c>
      <c r="E13" s="174"/>
      <c r="F13" s="84" t="s">
        <v>6</v>
      </c>
      <c r="G13" s="84" t="s">
        <v>6</v>
      </c>
      <c r="H13" s="84" t="s">
        <v>6</v>
      </c>
      <c r="I13" s="85">
        <f>SUM(I14:I17)</f>
        <v>0</v>
      </c>
      <c r="J13" s="85">
        <f>SUM(J14:J17)</f>
        <v>0</v>
      </c>
      <c r="K13" s="85">
        <f>SUM(K14:K17)</f>
        <v>0</v>
      </c>
      <c r="L13" s="86"/>
      <c r="M13" s="85">
        <f>SUM(M14:M17)</f>
        <v>0</v>
      </c>
      <c r="N13" s="87"/>
      <c r="O13" s="4"/>
      <c r="AI13" s="27" t="s">
        <v>300</v>
      </c>
      <c r="AS13" s="41">
        <f>SUM(AJ14:AJ17)</f>
        <v>0</v>
      </c>
      <c r="AT13" s="41">
        <f>SUM(AK14:AK17)</f>
        <v>0</v>
      </c>
      <c r="AU13" s="41">
        <f>SUM(AL14:AL17)</f>
        <v>0</v>
      </c>
    </row>
    <row r="14" spans="1:64" ht="12.75">
      <c r="A14" s="44" t="s">
        <v>7</v>
      </c>
      <c r="B14" s="16" t="s">
        <v>300</v>
      </c>
      <c r="C14" s="16" t="s">
        <v>308</v>
      </c>
      <c r="D14" s="149" t="s">
        <v>458</v>
      </c>
      <c r="E14" s="171"/>
      <c r="F14" s="16" t="s">
        <v>774</v>
      </c>
      <c r="G14" s="36">
        <v>1</v>
      </c>
      <c r="H14" s="121"/>
      <c r="I14" s="36">
        <f>G14*AO14</f>
        <v>0</v>
      </c>
      <c r="J14" s="36">
        <f>G14*AP14</f>
        <v>0</v>
      </c>
      <c r="K14" s="36">
        <f>G14*H14</f>
        <v>0</v>
      </c>
      <c r="L14" s="36">
        <v>0</v>
      </c>
      <c r="M14" s="36">
        <f>G14*L14</f>
        <v>0</v>
      </c>
      <c r="N14" s="88"/>
      <c r="O14" s="4"/>
      <c r="Z14" s="36">
        <f>IF(AQ14="5",BJ14,0)</f>
        <v>0</v>
      </c>
      <c r="AB14" s="36">
        <f>IF(AQ14="1",BH14,0)</f>
        <v>0</v>
      </c>
      <c r="AC14" s="36">
        <f>IF(AQ14="1",BI14,0)</f>
        <v>0</v>
      </c>
      <c r="AD14" s="36">
        <f>IF(AQ14="7",BH14,0)</f>
        <v>0</v>
      </c>
      <c r="AE14" s="36">
        <f>IF(AQ14="7",BI14,0)</f>
        <v>0</v>
      </c>
      <c r="AF14" s="36">
        <f>IF(AQ14="2",BH14,0)</f>
        <v>0</v>
      </c>
      <c r="AG14" s="36">
        <f>IF(AQ14="2",BI14,0)</f>
        <v>0</v>
      </c>
      <c r="AH14" s="36">
        <f>IF(AQ14="0",BJ14,0)</f>
        <v>0</v>
      </c>
      <c r="AI14" s="27" t="s">
        <v>300</v>
      </c>
      <c r="AJ14" s="21">
        <f>IF(AN14=0,K14,0)</f>
        <v>0</v>
      </c>
      <c r="AK14" s="21">
        <f>IF(AN14=15,K14,0)</f>
        <v>0</v>
      </c>
      <c r="AL14" s="21">
        <f>IF(AN14=21,K14,0)</f>
        <v>0</v>
      </c>
      <c r="AN14" s="36">
        <v>21</v>
      </c>
      <c r="AO14" s="36">
        <f>H14*0</f>
        <v>0</v>
      </c>
      <c r="AP14" s="36">
        <f>H14*(1-0)</f>
        <v>0</v>
      </c>
      <c r="AQ14" s="37" t="s">
        <v>7</v>
      </c>
      <c r="AV14" s="36">
        <f>AW14+AX14</f>
        <v>0</v>
      </c>
      <c r="AW14" s="36">
        <f>G14*AO14</f>
        <v>0</v>
      </c>
      <c r="AX14" s="36">
        <f>G14*AP14</f>
        <v>0</v>
      </c>
      <c r="AY14" s="39" t="s">
        <v>818</v>
      </c>
      <c r="AZ14" s="39" t="s">
        <v>846</v>
      </c>
      <c r="BA14" s="27" t="s">
        <v>873</v>
      </c>
      <c r="BC14" s="36">
        <f>AW14+AX14</f>
        <v>0</v>
      </c>
      <c r="BD14" s="36">
        <f>H14/(100-BE14)*100</f>
        <v>0</v>
      </c>
      <c r="BE14" s="36">
        <v>0</v>
      </c>
      <c r="BF14" s="36">
        <f>M14</f>
        <v>0</v>
      </c>
      <c r="BH14" s="21">
        <f>G14*AO14</f>
        <v>0</v>
      </c>
      <c r="BI14" s="21">
        <f>G14*AP14</f>
        <v>0</v>
      </c>
      <c r="BJ14" s="21">
        <f>G14*H14</f>
        <v>0</v>
      </c>
      <c r="BK14" s="21" t="s">
        <v>883</v>
      </c>
      <c r="BL14" s="36">
        <v>0</v>
      </c>
    </row>
    <row r="15" spans="1:64" ht="12.75">
      <c r="A15" s="44" t="s">
        <v>8</v>
      </c>
      <c r="B15" s="16" t="s">
        <v>300</v>
      </c>
      <c r="C15" s="16" t="s">
        <v>309</v>
      </c>
      <c r="D15" s="149" t="s">
        <v>459</v>
      </c>
      <c r="E15" s="171"/>
      <c r="F15" s="16" t="s">
        <v>774</v>
      </c>
      <c r="G15" s="36">
        <v>1</v>
      </c>
      <c r="H15" s="121"/>
      <c r="I15" s="36">
        <f>G15*AO15</f>
        <v>0</v>
      </c>
      <c r="J15" s="36">
        <f>G15*AP15</f>
        <v>0</v>
      </c>
      <c r="K15" s="36">
        <f>G15*H15</f>
        <v>0</v>
      </c>
      <c r="L15" s="36">
        <v>0</v>
      </c>
      <c r="M15" s="36">
        <f>G15*L15</f>
        <v>0</v>
      </c>
      <c r="N15" s="88"/>
      <c r="O15" s="4"/>
      <c r="Z15" s="36">
        <f>IF(AQ15="5",BJ15,0)</f>
        <v>0</v>
      </c>
      <c r="AB15" s="36">
        <f>IF(AQ15="1",BH15,0)</f>
        <v>0</v>
      </c>
      <c r="AC15" s="36">
        <f>IF(AQ15="1",BI15,0)</f>
        <v>0</v>
      </c>
      <c r="AD15" s="36">
        <f>IF(AQ15="7",BH15,0)</f>
        <v>0</v>
      </c>
      <c r="AE15" s="36">
        <f>IF(AQ15="7",BI15,0)</f>
        <v>0</v>
      </c>
      <c r="AF15" s="36">
        <f>IF(AQ15="2",BH15,0)</f>
        <v>0</v>
      </c>
      <c r="AG15" s="36">
        <f>IF(AQ15="2",BI15,0)</f>
        <v>0</v>
      </c>
      <c r="AH15" s="36">
        <f>IF(AQ15="0",BJ15,0)</f>
        <v>0</v>
      </c>
      <c r="AI15" s="27" t="s">
        <v>300</v>
      </c>
      <c r="AJ15" s="21">
        <f>IF(AN15=0,K15,0)</f>
        <v>0</v>
      </c>
      <c r="AK15" s="21">
        <f>IF(AN15=15,K15,0)</f>
        <v>0</v>
      </c>
      <c r="AL15" s="21">
        <f>IF(AN15=21,K15,0)</f>
        <v>0</v>
      </c>
      <c r="AN15" s="36">
        <v>21</v>
      </c>
      <c r="AO15" s="36">
        <f>H15*0</f>
        <v>0</v>
      </c>
      <c r="AP15" s="36">
        <f>H15*(1-0)</f>
        <v>0</v>
      </c>
      <c r="AQ15" s="37" t="s">
        <v>7</v>
      </c>
      <c r="AV15" s="36">
        <f>AW15+AX15</f>
        <v>0</v>
      </c>
      <c r="AW15" s="36">
        <f>G15*AO15</f>
        <v>0</v>
      </c>
      <c r="AX15" s="36">
        <f>G15*AP15</f>
        <v>0</v>
      </c>
      <c r="AY15" s="39" t="s">
        <v>818</v>
      </c>
      <c r="AZ15" s="39" t="s">
        <v>846</v>
      </c>
      <c r="BA15" s="27" t="s">
        <v>873</v>
      </c>
      <c r="BC15" s="36">
        <f>AW15+AX15</f>
        <v>0</v>
      </c>
      <c r="BD15" s="36">
        <f>H15/(100-BE15)*100</f>
        <v>0</v>
      </c>
      <c r="BE15" s="36">
        <v>0</v>
      </c>
      <c r="BF15" s="36">
        <f>M15</f>
        <v>0</v>
      </c>
      <c r="BH15" s="21">
        <f>G15*AO15</f>
        <v>0</v>
      </c>
      <c r="BI15" s="21">
        <f>G15*AP15</f>
        <v>0</v>
      </c>
      <c r="BJ15" s="21">
        <f>G15*H15</f>
        <v>0</v>
      </c>
      <c r="BK15" s="21" t="s">
        <v>883</v>
      </c>
      <c r="BL15" s="36">
        <v>0</v>
      </c>
    </row>
    <row r="16" spans="1:64" ht="12.75">
      <c r="A16" s="44" t="s">
        <v>9</v>
      </c>
      <c r="B16" s="16" t="s">
        <v>300</v>
      </c>
      <c r="C16" s="16" t="s">
        <v>310</v>
      </c>
      <c r="D16" s="149" t="s">
        <v>460</v>
      </c>
      <c r="E16" s="171"/>
      <c r="F16" s="16" t="s">
        <v>774</v>
      </c>
      <c r="G16" s="36">
        <v>1</v>
      </c>
      <c r="H16" s="121"/>
      <c r="I16" s="36">
        <f>G16*AO16</f>
        <v>0</v>
      </c>
      <c r="J16" s="36">
        <f>G16*AP16</f>
        <v>0</v>
      </c>
      <c r="K16" s="36">
        <f>G16*H16</f>
        <v>0</v>
      </c>
      <c r="L16" s="36">
        <v>0</v>
      </c>
      <c r="M16" s="36">
        <f>G16*L16</f>
        <v>0</v>
      </c>
      <c r="N16" s="88"/>
      <c r="O16" s="4"/>
      <c r="Z16" s="36">
        <f>IF(AQ16="5",BJ16,0)</f>
        <v>0</v>
      </c>
      <c r="AB16" s="36">
        <f>IF(AQ16="1",BH16,0)</f>
        <v>0</v>
      </c>
      <c r="AC16" s="36">
        <f>IF(AQ16="1",BI16,0)</f>
        <v>0</v>
      </c>
      <c r="AD16" s="36">
        <f>IF(AQ16="7",BH16,0)</f>
        <v>0</v>
      </c>
      <c r="AE16" s="36">
        <f>IF(AQ16="7",BI16,0)</f>
        <v>0</v>
      </c>
      <c r="AF16" s="36">
        <f>IF(AQ16="2",BH16,0)</f>
        <v>0</v>
      </c>
      <c r="AG16" s="36">
        <f>IF(AQ16="2",BI16,0)</f>
        <v>0</v>
      </c>
      <c r="AH16" s="36">
        <f>IF(AQ16="0",BJ16,0)</f>
        <v>0</v>
      </c>
      <c r="AI16" s="27" t="s">
        <v>300</v>
      </c>
      <c r="AJ16" s="21">
        <f>IF(AN16=0,K16,0)</f>
        <v>0</v>
      </c>
      <c r="AK16" s="21">
        <f>IF(AN16=15,K16,0)</f>
        <v>0</v>
      </c>
      <c r="AL16" s="21">
        <f>IF(AN16=21,K16,0)</f>
        <v>0</v>
      </c>
      <c r="AN16" s="36">
        <v>21</v>
      </c>
      <c r="AO16" s="36">
        <f>H16*0</f>
        <v>0</v>
      </c>
      <c r="AP16" s="36">
        <f>H16*(1-0)</f>
        <v>0</v>
      </c>
      <c r="AQ16" s="37" t="s">
        <v>7</v>
      </c>
      <c r="AV16" s="36">
        <f>AW16+AX16</f>
        <v>0</v>
      </c>
      <c r="AW16" s="36">
        <f>G16*AO16</f>
        <v>0</v>
      </c>
      <c r="AX16" s="36">
        <f>G16*AP16</f>
        <v>0</v>
      </c>
      <c r="AY16" s="39" t="s">
        <v>818</v>
      </c>
      <c r="AZ16" s="39" t="s">
        <v>846</v>
      </c>
      <c r="BA16" s="27" t="s">
        <v>873</v>
      </c>
      <c r="BC16" s="36">
        <f>AW16+AX16</f>
        <v>0</v>
      </c>
      <c r="BD16" s="36">
        <f>H16/(100-BE16)*100</f>
        <v>0</v>
      </c>
      <c r="BE16" s="36">
        <v>0</v>
      </c>
      <c r="BF16" s="36">
        <f>M16</f>
        <v>0</v>
      </c>
      <c r="BH16" s="21">
        <f>G16*AO16</f>
        <v>0</v>
      </c>
      <c r="BI16" s="21">
        <f>G16*AP16</f>
        <v>0</v>
      </c>
      <c r="BJ16" s="21">
        <f>G16*H16</f>
        <v>0</v>
      </c>
      <c r="BK16" s="21" t="s">
        <v>883</v>
      </c>
      <c r="BL16" s="36">
        <v>0</v>
      </c>
    </row>
    <row r="17" spans="1:64" ht="12.75">
      <c r="A17" s="3" t="s">
        <v>10</v>
      </c>
      <c r="B17" s="11" t="s">
        <v>300</v>
      </c>
      <c r="C17" s="11" t="s">
        <v>308</v>
      </c>
      <c r="D17" s="170" t="s">
        <v>461</v>
      </c>
      <c r="E17" s="171"/>
      <c r="F17" s="11" t="s">
        <v>774</v>
      </c>
      <c r="G17" s="21">
        <v>1</v>
      </c>
      <c r="H17" s="122"/>
      <c r="I17" s="21">
        <f>G17*AO17</f>
        <v>0</v>
      </c>
      <c r="J17" s="21">
        <f>G17*AP17</f>
        <v>0</v>
      </c>
      <c r="K17" s="21">
        <f>G17*H17</f>
        <v>0</v>
      </c>
      <c r="L17" s="21">
        <v>0</v>
      </c>
      <c r="M17" s="21">
        <f>G17*L17</f>
        <v>0</v>
      </c>
      <c r="N17" s="30"/>
      <c r="O17" s="4"/>
      <c r="Z17" s="36">
        <f>IF(AQ17="5",BJ17,0)</f>
        <v>0</v>
      </c>
      <c r="AB17" s="36">
        <f>IF(AQ17="1",BH17,0)</f>
        <v>0</v>
      </c>
      <c r="AC17" s="36">
        <f>IF(AQ17="1",BI17,0)</f>
        <v>0</v>
      </c>
      <c r="AD17" s="36">
        <f>IF(AQ17="7",BH17,0)</f>
        <v>0</v>
      </c>
      <c r="AE17" s="36">
        <f>IF(AQ17="7",BI17,0)</f>
        <v>0</v>
      </c>
      <c r="AF17" s="36">
        <f>IF(AQ17="2",BH17,0)</f>
        <v>0</v>
      </c>
      <c r="AG17" s="36">
        <f>IF(AQ17="2",BI17,0)</f>
        <v>0</v>
      </c>
      <c r="AH17" s="36">
        <f>IF(AQ17="0",BJ17,0)</f>
        <v>0</v>
      </c>
      <c r="AI17" s="27" t="s">
        <v>300</v>
      </c>
      <c r="AJ17" s="21">
        <f>IF(AN17=0,K17,0)</f>
        <v>0</v>
      </c>
      <c r="AK17" s="21">
        <f>IF(AN17=15,K17,0)</f>
        <v>0</v>
      </c>
      <c r="AL17" s="21">
        <f>IF(AN17=21,K17,0)</f>
        <v>0</v>
      </c>
      <c r="AN17" s="36">
        <v>21</v>
      </c>
      <c r="AO17" s="36">
        <f>H17*0</f>
        <v>0</v>
      </c>
      <c r="AP17" s="36">
        <f>H17*(1-0)</f>
        <v>0</v>
      </c>
      <c r="AQ17" s="37" t="s">
        <v>7</v>
      </c>
      <c r="AV17" s="36">
        <f>AW17+AX17</f>
        <v>0</v>
      </c>
      <c r="AW17" s="36">
        <f>G17*AO17</f>
        <v>0</v>
      </c>
      <c r="AX17" s="36">
        <f>G17*AP17</f>
        <v>0</v>
      </c>
      <c r="AY17" s="39" t="s">
        <v>818</v>
      </c>
      <c r="AZ17" s="39" t="s">
        <v>846</v>
      </c>
      <c r="BA17" s="27" t="s">
        <v>873</v>
      </c>
      <c r="BC17" s="36">
        <f>AW17+AX17</f>
        <v>0</v>
      </c>
      <c r="BD17" s="36">
        <f>H17/(100-BE17)*100</f>
        <v>0</v>
      </c>
      <c r="BE17" s="36">
        <v>0</v>
      </c>
      <c r="BF17" s="36">
        <f>M17</f>
        <v>0</v>
      </c>
      <c r="BH17" s="21">
        <f>G17*AO17</f>
        <v>0</v>
      </c>
      <c r="BI17" s="21">
        <f>G17*AP17</f>
        <v>0</v>
      </c>
      <c r="BJ17" s="21">
        <f>G17*H17</f>
        <v>0</v>
      </c>
      <c r="BK17" s="21" t="s">
        <v>883</v>
      </c>
      <c r="BL17" s="36">
        <v>0</v>
      </c>
    </row>
    <row r="18" spans="1:47" ht="12.75">
      <c r="A18" s="82"/>
      <c r="B18" s="83" t="s">
        <v>300</v>
      </c>
      <c r="C18" s="83" t="s">
        <v>17</v>
      </c>
      <c r="D18" s="179" t="s">
        <v>462</v>
      </c>
      <c r="E18" s="174"/>
      <c r="F18" s="84" t="s">
        <v>6</v>
      </c>
      <c r="G18" s="84" t="s">
        <v>6</v>
      </c>
      <c r="H18" s="84"/>
      <c r="I18" s="85">
        <f>SUM(I19:I23)</f>
        <v>0</v>
      </c>
      <c r="J18" s="85">
        <f>SUM(J19:J23)</f>
        <v>0</v>
      </c>
      <c r="K18" s="85">
        <f>SUM(K19:K23)</f>
        <v>0</v>
      </c>
      <c r="L18" s="86"/>
      <c r="M18" s="85">
        <f>SUM(M19:M23)</f>
        <v>3536.085</v>
      </c>
      <c r="N18" s="87"/>
      <c r="O18" s="4"/>
      <c r="AI18" s="27" t="s">
        <v>300</v>
      </c>
      <c r="AS18" s="41">
        <f>SUM(AJ19:AJ23)</f>
        <v>0</v>
      </c>
      <c r="AT18" s="41">
        <f>SUM(AK19:AK23)</f>
        <v>0</v>
      </c>
      <c r="AU18" s="41">
        <f>SUM(AL19:AL23)</f>
        <v>0</v>
      </c>
    </row>
    <row r="19" spans="1:64" ht="12.75">
      <c r="A19" s="44" t="s">
        <v>11</v>
      </c>
      <c r="B19" s="16" t="s">
        <v>300</v>
      </c>
      <c r="C19" s="16" t="s">
        <v>311</v>
      </c>
      <c r="D19" s="149" t="s">
        <v>463</v>
      </c>
      <c r="E19" s="171"/>
      <c r="F19" s="16" t="s">
        <v>775</v>
      </c>
      <c r="G19" s="36">
        <v>2452</v>
      </c>
      <c r="H19" s="121"/>
      <c r="I19" s="36">
        <f>G19*AO19</f>
        <v>0</v>
      </c>
      <c r="J19" s="36">
        <f>G19*AP19</f>
        <v>0</v>
      </c>
      <c r="K19" s="36">
        <f>G19*H19</f>
        <v>0</v>
      </c>
      <c r="L19" s="36">
        <v>0.24</v>
      </c>
      <c r="M19" s="36">
        <f>G19*L19</f>
        <v>588.48</v>
      </c>
      <c r="N19" s="88" t="s">
        <v>806</v>
      </c>
      <c r="O19" s="4"/>
      <c r="Z19" s="36">
        <f>IF(AQ19="5",BJ19,0)</f>
        <v>0</v>
      </c>
      <c r="AB19" s="36">
        <f>IF(AQ19="1",BH19,0)</f>
        <v>0</v>
      </c>
      <c r="AC19" s="36">
        <f>IF(AQ19="1",BI19,0)</f>
        <v>0</v>
      </c>
      <c r="AD19" s="36">
        <f>IF(AQ19="7",BH19,0)</f>
        <v>0</v>
      </c>
      <c r="AE19" s="36">
        <f>IF(AQ19="7",BI19,0)</f>
        <v>0</v>
      </c>
      <c r="AF19" s="36">
        <f>IF(AQ19="2",BH19,0)</f>
        <v>0</v>
      </c>
      <c r="AG19" s="36">
        <f>IF(AQ19="2",BI19,0)</f>
        <v>0</v>
      </c>
      <c r="AH19" s="36">
        <f>IF(AQ19="0",BJ19,0)</f>
        <v>0</v>
      </c>
      <c r="AI19" s="27" t="s">
        <v>300</v>
      </c>
      <c r="AJ19" s="21">
        <f>IF(AN19=0,K19,0)</f>
        <v>0</v>
      </c>
      <c r="AK19" s="21">
        <f>IF(AN19=15,K19,0)</f>
        <v>0</v>
      </c>
      <c r="AL19" s="21">
        <f>IF(AN19=21,K19,0)</f>
        <v>0</v>
      </c>
      <c r="AN19" s="36">
        <v>21</v>
      </c>
      <c r="AO19" s="36">
        <f>H19*0</f>
        <v>0</v>
      </c>
      <c r="AP19" s="36">
        <f>H19*(1-0)</f>
        <v>0</v>
      </c>
      <c r="AQ19" s="37" t="s">
        <v>7</v>
      </c>
      <c r="AV19" s="36">
        <f>AW19+AX19</f>
        <v>0</v>
      </c>
      <c r="AW19" s="36">
        <f>G19*AO19</f>
        <v>0</v>
      </c>
      <c r="AX19" s="36">
        <f>G19*AP19</f>
        <v>0</v>
      </c>
      <c r="AY19" s="39" t="s">
        <v>819</v>
      </c>
      <c r="AZ19" s="39" t="s">
        <v>847</v>
      </c>
      <c r="BA19" s="27" t="s">
        <v>873</v>
      </c>
      <c r="BC19" s="36">
        <f>AW19+AX19</f>
        <v>0</v>
      </c>
      <c r="BD19" s="36">
        <f>H19/(100-BE19)*100</f>
        <v>0</v>
      </c>
      <c r="BE19" s="36">
        <v>0</v>
      </c>
      <c r="BF19" s="36">
        <f>M19</f>
        <v>588.48</v>
      </c>
      <c r="BH19" s="21">
        <f>G19*AO19</f>
        <v>0</v>
      </c>
      <c r="BI19" s="21">
        <f>G19*AP19</f>
        <v>0</v>
      </c>
      <c r="BJ19" s="21">
        <f>G19*H19</f>
        <v>0</v>
      </c>
      <c r="BK19" s="21" t="s">
        <v>883</v>
      </c>
      <c r="BL19" s="36">
        <v>11</v>
      </c>
    </row>
    <row r="20" spans="1:64" ht="12.75">
      <c r="A20" s="44" t="s">
        <v>12</v>
      </c>
      <c r="B20" s="16" t="s">
        <v>300</v>
      </c>
      <c r="C20" s="16" t="s">
        <v>312</v>
      </c>
      <c r="D20" s="149" t="s">
        <v>464</v>
      </c>
      <c r="E20" s="171"/>
      <c r="F20" s="16" t="s">
        <v>775</v>
      </c>
      <c r="G20" s="36">
        <v>3462.5</v>
      </c>
      <c r="H20" s="121"/>
      <c r="I20" s="36">
        <f>G20*AO20</f>
        <v>0</v>
      </c>
      <c r="J20" s="36">
        <f>G20*AP20</f>
        <v>0</v>
      </c>
      <c r="K20" s="36">
        <f>G20*H20</f>
        <v>0</v>
      </c>
      <c r="L20" s="36">
        <v>0.33</v>
      </c>
      <c r="M20" s="36">
        <f>G20*L20</f>
        <v>1142.625</v>
      </c>
      <c r="N20" s="88" t="s">
        <v>806</v>
      </c>
      <c r="O20" s="4"/>
      <c r="Z20" s="36">
        <f>IF(AQ20="5",BJ20,0)</f>
        <v>0</v>
      </c>
      <c r="AB20" s="36">
        <f>IF(AQ20="1",BH20,0)</f>
        <v>0</v>
      </c>
      <c r="AC20" s="36">
        <f>IF(AQ20="1",BI20,0)</f>
        <v>0</v>
      </c>
      <c r="AD20" s="36">
        <f>IF(AQ20="7",BH20,0)</f>
        <v>0</v>
      </c>
      <c r="AE20" s="36">
        <f>IF(AQ20="7",BI20,0)</f>
        <v>0</v>
      </c>
      <c r="AF20" s="36">
        <f>IF(AQ20="2",BH20,0)</f>
        <v>0</v>
      </c>
      <c r="AG20" s="36">
        <f>IF(AQ20="2",BI20,0)</f>
        <v>0</v>
      </c>
      <c r="AH20" s="36">
        <f>IF(AQ20="0",BJ20,0)</f>
        <v>0</v>
      </c>
      <c r="AI20" s="27" t="s">
        <v>300</v>
      </c>
      <c r="AJ20" s="21">
        <f>IF(AN20=0,K20,0)</f>
        <v>0</v>
      </c>
      <c r="AK20" s="21">
        <f>IF(AN20=15,K20,0)</f>
        <v>0</v>
      </c>
      <c r="AL20" s="21">
        <f>IF(AN20=21,K20,0)</f>
        <v>0</v>
      </c>
      <c r="AN20" s="36">
        <v>21</v>
      </c>
      <c r="AO20" s="36">
        <f>H20*0</f>
        <v>0</v>
      </c>
      <c r="AP20" s="36">
        <f>H20*(1-0)</f>
        <v>0</v>
      </c>
      <c r="AQ20" s="37" t="s">
        <v>7</v>
      </c>
      <c r="AV20" s="36">
        <f>AW20+AX20</f>
        <v>0</v>
      </c>
      <c r="AW20" s="36">
        <f>G20*AO20</f>
        <v>0</v>
      </c>
      <c r="AX20" s="36">
        <f>G20*AP20</f>
        <v>0</v>
      </c>
      <c r="AY20" s="39" t="s">
        <v>819</v>
      </c>
      <c r="AZ20" s="39" t="s">
        <v>847</v>
      </c>
      <c r="BA20" s="27" t="s">
        <v>873</v>
      </c>
      <c r="BC20" s="36">
        <f>AW20+AX20</f>
        <v>0</v>
      </c>
      <c r="BD20" s="36">
        <f>H20/(100-BE20)*100</f>
        <v>0</v>
      </c>
      <c r="BE20" s="36">
        <v>0</v>
      </c>
      <c r="BF20" s="36">
        <f>M20</f>
        <v>1142.625</v>
      </c>
      <c r="BH20" s="21">
        <f>G20*AO20</f>
        <v>0</v>
      </c>
      <c r="BI20" s="21">
        <f>G20*AP20</f>
        <v>0</v>
      </c>
      <c r="BJ20" s="21">
        <f>G20*H20</f>
        <v>0</v>
      </c>
      <c r="BK20" s="21" t="s">
        <v>883</v>
      </c>
      <c r="BL20" s="36">
        <v>11</v>
      </c>
    </row>
    <row r="21" spans="1:64" ht="12.75">
      <c r="A21" s="44" t="s">
        <v>13</v>
      </c>
      <c r="B21" s="16" t="s">
        <v>300</v>
      </c>
      <c r="C21" s="16" t="s">
        <v>313</v>
      </c>
      <c r="D21" s="149" t="s">
        <v>465</v>
      </c>
      <c r="E21" s="171"/>
      <c r="F21" s="16" t="s">
        <v>775</v>
      </c>
      <c r="G21" s="36">
        <v>7554</v>
      </c>
      <c r="H21" s="121"/>
      <c r="I21" s="36">
        <f>G21*AO21</f>
        <v>0</v>
      </c>
      <c r="J21" s="36">
        <f>G21*AP21</f>
        <v>0</v>
      </c>
      <c r="K21" s="36">
        <f>G21*H21</f>
        <v>0</v>
      </c>
      <c r="L21" s="36">
        <v>0.22</v>
      </c>
      <c r="M21" s="36">
        <f>G21*L21</f>
        <v>1661.88</v>
      </c>
      <c r="N21" s="88" t="s">
        <v>806</v>
      </c>
      <c r="O21" s="4"/>
      <c r="Z21" s="36">
        <f>IF(AQ21="5",BJ21,0)</f>
        <v>0</v>
      </c>
      <c r="AB21" s="36">
        <f>IF(AQ21="1",BH21,0)</f>
        <v>0</v>
      </c>
      <c r="AC21" s="36">
        <f>IF(AQ21="1",BI21,0)</f>
        <v>0</v>
      </c>
      <c r="AD21" s="36">
        <f>IF(AQ21="7",BH21,0)</f>
        <v>0</v>
      </c>
      <c r="AE21" s="36">
        <f>IF(AQ21="7",BI21,0)</f>
        <v>0</v>
      </c>
      <c r="AF21" s="36">
        <f>IF(AQ21="2",BH21,0)</f>
        <v>0</v>
      </c>
      <c r="AG21" s="36">
        <f>IF(AQ21="2",BI21,0)</f>
        <v>0</v>
      </c>
      <c r="AH21" s="36">
        <f>IF(AQ21="0",BJ21,0)</f>
        <v>0</v>
      </c>
      <c r="AI21" s="27" t="s">
        <v>300</v>
      </c>
      <c r="AJ21" s="21">
        <f>IF(AN21=0,K21,0)</f>
        <v>0</v>
      </c>
      <c r="AK21" s="21">
        <f>IF(AN21=15,K21,0)</f>
        <v>0</v>
      </c>
      <c r="AL21" s="21">
        <f>IF(AN21=21,K21,0)</f>
        <v>0</v>
      </c>
      <c r="AN21" s="36">
        <v>21</v>
      </c>
      <c r="AO21" s="36">
        <f>H21*0</f>
        <v>0</v>
      </c>
      <c r="AP21" s="36">
        <f>H21*(1-0)</f>
        <v>0</v>
      </c>
      <c r="AQ21" s="37" t="s">
        <v>7</v>
      </c>
      <c r="AV21" s="36">
        <f>AW21+AX21</f>
        <v>0</v>
      </c>
      <c r="AW21" s="36">
        <f>G21*AO21</f>
        <v>0</v>
      </c>
      <c r="AX21" s="36">
        <f>G21*AP21</f>
        <v>0</v>
      </c>
      <c r="AY21" s="39" t="s">
        <v>819</v>
      </c>
      <c r="AZ21" s="39" t="s">
        <v>847</v>
      </c>
      <c r="BA21" s="27" t="s">
        <v>873</v>
      </c>
      <c r="BC21" s="36">
        <f>AW21+AX21</f>
        <v>0</v>
      </c>
      <c r="BD21" s="36">
        <f>H21/(100-BE21)*100</f>
        <v>0</v>
      </c>
      <c r="BE21" s="36">
        <v>0</v>
      </c>
      <c r="BF21" s="36">
        <f>M21</f>
        <v>1661.88</v>
      </c>
      <c r="BH21" s="21">
        <f>G21*AO21</f>
        <v>0</v>
      </c>
      <c r="BI21" s="21">
        <f>G21*AP21</f>
        <v>0</v>
      </c>
      <c r="BJ21" s="21">
        <f>G21*H21</f>
        <v>0</v>
      </c>
      <c r="BK21" s="21" t="s">
        <v>883</v>
      </c>
      <c r="BL21" s="36">
        <v>11</v>
      </c>
    </row>
    <row r="22" spans="1:15" ht="12.75">
      <c r="A22" s="4"/>
      <c r="B22" s="89"/>
      <c r="C22" s="89"/>
      <c r="D22" s="90" t="s">
        <v>466</v>
      </c>
      <c r="E22" s="90"/>
      <c r="F22" s="89"/>
      <c r="G22" s="91">
        <v>7554</v>
      </c>
      <c r="H22" s="89"/>
      <c r="I22" s="89"/>
      <c r="J22" s="89"/>
      <c r="K22" s="89"/>
      <c r="L22" s="89"/>
      <c r="M22" s="89"/>
      <c r="N22" s="31"/>
      <c r="O22" s="4"/>
    </row>
    <row r="23" spans="1:64" ht="12.75">
      <c r="A23" s="44" t="s">
        <v>14</v>
      </c>
      <c r="B23" s="16" t="s">
        <v>300</v>
      </c>
      <c r="C23" s="16" t="s">
        <v>314</v>
      </c>
      <c r="D23" s="149" t="s">
        <v>467</v>
      </c>
      <c r="E23" s="171"/>
      <c r="F23" s="16" t="s">
        <v>776</v>
      </c>
      <c r="G23" s="36">
        <v>530</v>
      </c>
      <c r="H23" s="121"/>
      <c r="I23" s="36">
        <f>G23*AO23</f>
        <v>0</v>
      </c>
      <c r="J23" s="36">
        <f>G23*AP23</f>
        <v>0</v>
      </c>
      <c r="K23" s="36">
        <f>G23*H23</f>
        <v>0</v>
      </c>
      <c r="L23" s="36">
        <v>0.27</v>
      </c>
      <c r="M23" s="36">
        <f>G23*L23</f>
        <v>143.10000000000002</v>
      </c>
      <c r="N23" s="88" t="s">
        <v>806</v>
      </c>
      <c r="O23" s="4"/>
      <c r="Z23" s="36">
        <f>IF(AQ23="5",BJ23,0)</f>
        <v>0</v>
      </c>
      <c r="AB23" s="36">
        <f>IF(AQ23="1",BH23,0)</f>
        <v>0</v>
      </c>
      <c r="AC23" s="36">
        <f>IF(AQ23="1",BI23,0)</f>
        <v>0</v>
      </c>
      <c r="AD23" s="36">
        <f>IF(AQ23="7",BH23,0)</f>
        <v>0</v>
      </c>
      <c r="AE23" s="36">
        <f>IF(AQ23="7",BI23,0)</f>
        <v>0</v>
      </c>
      <c r="AF23" s="36">
        <f>IF(AQ23="2",BH23,0)</f>
        <v>0</v>
      </c>
      <c r="AG23" s="36">
        <f>IF(AQ23="2",BI23,0)</f>
        <v>0</v>
      </c>
      <c r="AH23" s="36">
        <f>IF(AQ23="0",BJ23,0)</f>
        <v>0</v>
      </c>
      <c r="AI23" s="27" t="s">
        <v>300</v>
      </c>
      <c r="AJ23" s="21">
        <f>IF(AN23=0,K23,0)</f>
        <v>0</v>
      </c>
      <c r="AK23" s="21">
        <f>IF(AN23=15,K23,0)</f>
        <v>0</v>
      </c>
      <c r="AL23" s="21">
        <f>IF(AN23=21,K23,0)</f>
        <v>0</v>
      </c>
      <c r="AN23" s="36">
        <v>21</v>
      </c>
      <c r="AO23" s="36">
        <f>H23*0</f>
        <v>0</v>
      </c>
      <c r="AP23" s="36">
        <f>H23*(1-0)</f>
        <v>0</v>
      </c>
      <c r="AQ23" s="37" t="s">
        <v>7</v>
      </c>
      <c r="AV23" s="36">
        <f>AW23+AX23</f>
        <v>0</v>
      </c>
      <c r="AW23" s="36">
        <f>G23*AO23</f>
        <v>0</v>
      </c>
      <c r="AX23" s="36">
        <f>G23*AP23</f>
        <v>0</v>
      </c>
      <c r="AY23" s="39" t="s">
        <v>819</v>
      </c>
      <c r="AZ23" s="39" t="s">
        <v>847</v>
      </c>
      <c r="BA23" s="27" t="s">
        <v>873</v>
      </c>
      <c r="BC23" s="36">
        <f>AW23+AX23</f>
        <v>0</v>
      </c>
      <c r="BD23" s="36">
        <f>H23/(100-BE23)*100</f>
        <v>0</v>
      </c>
      <c r="BE23" s="36">
        <v>0</v>
      </c>
      <c r="BF23" s="36">
        <f>M23</f>
        <v>143.10000000000002</v>
      </c>
      <c r="BH23" s="21">
        <f>G23*AO23</f>
        <v>0</v>
      </c>
      <c r="BI23" s="21">
        <f>G23*AP23</f>
        <v>0</v>
      </c>
      <c r="BJ23" s="21">
        <f>G23*H23</f>
        <v>0</v>
      </c>
      <c r="BK23" s="21" t="s">
        <v>883</v>
      </c>
      <c r="BL23" s="36">
        <v>11</v>
      </c>
    </row>
    <row r="24" spans="1:15" ht="12.75">
      <c r="A24" s="4"/>
      <c r="B24" s="89"/>
      <c r="C24" s="89"/>
      <c r="D24" s="90" t="s">
        <v>468</v>
      </c>
      <c r="E24" s="90"/>
      <c r="F24" s="89"/>
      <c r="G24" s="91">
        <v>530</v>
      </c>
      <c r="H24" s="89"/>
      <c r="I24" s="89"/>
      <c r="J24" s="89"/>
      <c r="K24" s="89"/>
      <c r="L24" s="89"/>
      <c r="M24" s="89"/>
      <c r="N24" s="31"/>
      <c r="O24" s="4"/>
    </row>
    <row r="25" spans="1:47" ht="12.75">
      <c r="A25" s="82"/>
      <c r="B25" s="83" t="s">
        <v>300</v>
      </c>
      <c r="C25" s="83" t="s">
        <v>18</v>
      </c>
      <c r="D25" s="179" t="s">
        <v>469</v>
      </c>
      <c r="E25" s="174"/>
      <c r="F25" s="84" t="s">
        <v>6</v>
      </c>
      <c r="G25" s="84" t="s">
        <v>6</v>
      </c>
      <c r="H25" s="84"/>
      <c r="I25" s="85">
        <f>SUM(I26:I26)</f>
        <v>0</v>
      </c>
      <c r="J25" s="85">
        <f>SUM(J26:J26)</f>
        <v>0</v>
      </c>
      <c r="K25" s="85">
        <f>SUM(K26:K26)</f>
        <v>0</v>
      </c>
      <c r="L25" s="86"/>
      <c r="M25" s="85">
        <f>SUM(M26:M26)</f>
        <v>0</v>
      </c>
      <c r="N25" s="87"/>
      <c r="O25" s="4"/>
      <c r="AI25" s="27" t="s">
        <v>300</v>
      </c>
      <c r="AS25" s="41">
        <f>SUM(AJ26:AJ26)</f>
        <v>0</v>
      </c>
      <c r="AT25" s="41">
        <f>SUM(AK26:AK26)</f>
        <v>0</v>
      </c>
      <c r="AU25" s="41">
        <f>SUM(AL26:AL26)</f>
        <v>0</v>
      </c>
    </row>
    <row r="26" spans="1:64" ht="12.75">
      <c r="A26" s="44" t="s">
        <v>15</v>
      </c>
      <c r="B26" s="16" t="s">
        <v>300</v>
      </c>
      <c r="C26" s="16" t="s">
        <v>315</v>
      </c>
      <c r="D26" s="149" t="s">
        <v>470</v>
      </c>
      <c r="E26" s="171"/>
      <c r="F26" s="16" t="s">
        <v>777</v>
      </c>
      <c r="G26" s="36">
        <v>2339.38</v>
      </c>
      <c r="H26" s="121"/>
      <c r="I26" s="36">
        <f>G26*AO26</f>
        <v>0</v>
      </c>
      <c r="J26" s="36">
        <f>G26*AP26</f>
        <v>0</v>
      </c>
      <c r="K26" s="36">
        <f>G26*H26</f>
        <v>0</v>
      </c>
      <c r="L26" s="36">
        <v>0</v>
      </c>
      <c r="M26" s="36">
        <f>G26*L26</f>
        <v>0</v>
      </c>
      <c r="N26" s="88" t="s">
        <v>806</v>
      </c>
      <c r="O26" s="4"/>
      <c r="Z26" s="36">
        <f>IF(AQ26="5",BJ26,0)</f>
        <v>0</v>
      </c>
      <c r="AB26" s="36">
        <f>IF(AQ26="1",BH26,0)</f>
        <v>0</v>
      </c>
      <c r="AC26" s="36">
        <f>IF(AQ26="1",BI26,0)</f>
        <v>0</v>
      </c>
      <c r="AD26" s="36">
        <f>IF(AQ26="7",BH26,0)</f>
        <v>0</v>
      </c>
      <c r="AE26" s="36">
        <f>IF(AQ26="7",BI26,0)</f>
        <v>0</v>
      </c>
      <c r="AF26" s="36">
        <f>IF(AQ26="2",BH26,0)</f>
        <v>0</v>
      </c>
      <c r="AG26" s="36">
        <f>IF(AQ26="2",BI26,0)</f>
        <v>0</v>
      </c>
      <c r="AH26" s="36">
        <f>IF(AQ26="0",BJ26,0)</f>
        <v>0</v>
      </c>
      <c r="AI26" s="27" t="s">
        <v>300</v>
      </c>
      <c r="AJ26" s="21">
        <f>IF(AN26=0,K26,0)</f>
        <v>0</v>
      </c>
      <c r="AK26" s="21">
        <f>IF(AN26=15,K26,0)</f>
        <v>0</v>
      </c>
      <c r="AL26" s="21">
        <f>IF(AN26=21,K26,0)</f>
        <v>0</v>
      </c>
      <c r="AN26" s="36">
        <v>21</v>
      </c>
      <c r="AO26" s="36">
        <f>H26*0</f>
        <v>0</v>
      </c>
      <c r="AP26" s="36">
        <f>H26*(1-0)</f>
        <v>0</v>
      </c>
      <c r="AQ26" s="37" t="s">
        <v>7</v>
      </c>
      <c r="AV26" s="36">
        <f>AW26+AX26</f>
        <v>0</v>
      </c>
      <c r="AW26" s="36">
        <f>G26*AO26</f>
        <v>0</v>
      </c>
      <c r="AX26" s="36">
        <f>G26*AP26</f>
        <v>0</v>
      </c>
      <c r="AY26" s="39" t="s">
        <v>820</v>
      </c>
      <c r="AZ26" s="39" t="s">
        <v>847</v>
      </c>
      <c r="BA26" s="27" t="s">
        <v>873</v>
      </c>
      <c r="BC26" s="36">
        <f>AW26+AX26</f>
        <v>0</v>
      </c>
      <c r="BD26" s="36">
        <f>H26/(100-BE26)*100</f>
        <v>0</v>
      </c>
      <c r="BE26" s="36">
        <v>0</v>
      </c>
      <c r="BF26" s="36">
        <f>M26</f>
        <v>0</v>
      </c>
      <c r="BH26" s="21">
        <f>G26*AO26</f>
        <v>0</v>
      </c>
      <c r="BI26" s="21">
        <f>G26*AP26</f>
        <v>0</v>
      </c>
      <c r="BJ26" s="21">
        <f>G26*H26</f>
        <v>0</v>
      </c>
      <c r="BK26" s="21" t="s">
        <v>883</v>
      </c>
      <c r="BL26" s="36">
        <v>12</v>
      </c>
    </row>
    <row r="27" spans="1:15" ht="12.75">
      <c r="A27" s="4"/>
      <c r="B27" s="89"/>
      <c r="C27" s="89"/>
      <c r="D27" s="90" t="s">
        <v>471</v>
      </c>
      <c r="E27" s="90" t="s">
        <v>752</v>
      </c>
      <c r="F27" s="89"/>
      <c r="G27" s="91">
        <v>1904.38</v>
      </c>
      <c r="H27" s="89"/>
      <c r="I27" s="89"/>
      <c r="J27" s="89"/>
      <c r="K27" s="89"/>
      <c r="L27" s="89"/>
      <c r="M27" s="89"/>
      <c r="N27" s="31"/>
      <c r="O27" s="4"/>
    </row>
    <row r="28" spans="1:15" ht="12.75">
      <c r="A28" s="4"/>
      <c r="B28" s="89"/>
      <c r="C28" s="89"/>
      <c r="D28" s="90" t="s">
        <v>472</v>
      </c>
      <c r="E28" s="90" t="s">
        <v>753</v>
      </c>
      <c r="F28" s="89"/>
      <c r="G28" s="91">
        <v>435</v>
      </c>
      <c r="H28" s="89"/>
      <c r="I28" s="89"/>
      <c r="J28" s="89"/>
      <c r="K28" s="89"/>
      <c r="L28" s="89"/>
      <c r="M28" s="89"/>
      <c r="N28" s="31"/>
      <c r="O28" s="4"/>
    </row>
    <row r="29" spans="1:47" ht="12.75">
      <c r="A29" s="82"/>
      <c r="B29" s="83" t="s">
        <v>300</v>
      </c>
      <c r="C29" s="83" t="s">
        <v>22</v>
      </c>
      <c r="D29" s="179" t="s">
        <v>473</v>
      </c>
      <c r="E29" s="174"/>
      <c r="F29" s="84" t="s">
        <v>6</v>
      </c>
      <c r="G29" s="84" t="s">
        <v>6</v>
      </c>
      <c r="H29" s="84"/>
      <c r="I29" s="85">
        <f>SUM(I30:I33)</f>
        <v>0</v>
      </c>
      <c r="J29" s="85">
        <f>SUM(J30:J33)</f>
        <v>0</v>
      </c>
      <c r="K29" s="85">
        <f>SUM(K30:K33)</f>
        <v>0</v>
      </c>
      <c r="L29" s="86"/>
      <c r="M29" s="85">
        <f>SUM(M30:M33)</f>
        <v>0</v>
      </c>
      <c r="N29" s="87"/>
      <c r="O29" s="4"/>
      <c r="AI29" s="27" t="s">
        <v>300</v>
      </c>
      <c r="AS29" s="41">
        <f>SUM(AJ30:AJ33)</f>
        <v>0</v>
      </c>
      <c r="AT29" s="41">
        <f>SUM(AK30:AK33)</f>
        <v>0</v>
      </c>
      <c r="AU29" s="41">
        <f>SUM(AL30:AL33)</f>
        <v>0</v>
      </c>
    </row>
    <row r="30" spans="1:64" ht="12.75">
      <c r="A30" s="44" t="s">
        <v>16</v>
      </c>
      <c r="B30" s="16" t="s">
        <v>300</v>
      </c>
      <c r="C30" s="16" t="s">
        <v>316</v>
      </c>
      <c r="D30" s="149" t="s">
        <v>474</v>
      </c>
      <c r="E30" s="171"/>
      <c r="F30" s="16" t="s">
        <v>777</v>
      </c>
      <c r="G30" s="36">
        <v>2121.88</v>
      </c>
      <c r="H30" s="121"/>
      <c r="I30" s="36">
        <f>G30*AO30</f>
        <v>0</v>
      </c>
      <c r="J30" s="36">
        <f>G30*AP30</f>
        <v>0</v>
      </c>
      <c r="K30" s="36">
        <f>G30*H30</f>
        <v>0</v>
      </c>
      <c r="L30" s="36">
        <v>0</v>
      </c>
      <c r="M30" s="36">
        <f>G30*L30</f>
        <v>0</v>
      </c>
      <c r="N30" s="88" t="s">
        <v>806</v>
      </c>
      <c r="O30" s="4"/>
      <c r="Z30" s="36">
        <f>IF(AQ30="5",BJ30,0)</f>
        <v>0</v>
      </c>
      <c r="AB30" s="36">
        <f>IF(AQ30="1",BH30,0)</f>
        <v>0</v>
      </c>
      <c r="AC30" s="36">
        <f>IF(AQ30="1",BI30,0)</f>
        <v>0</v>
      </c>
      <c r="AD30" s="36">
        <f>IF(AQ30="7",BH30,0)</f>
        <v>0</v>
      </c>
      <c r="AE30" s="36">
        <f>IF(AQ30="7",BI30,0)</f>
        <v>0</v>
      </c>
      <c r="AF30" s="36">
        <f>IF(AQ30="2",BH30,0)</f>
        <v>0</v>
      </c>
      <c r="AG30" s="36">
        <f>IF(AQ30="2",BI30,0)</f>
        <v>0</v>
      </c>
      <c r="AH30" s="36">
        <f>IF(AQ30="0",BJ30,0)</f>
        <v>0</v>
      </c>
      <c r="AI30" s="27" t="s">
        <v>300</v>
      </c>
      <c r="AJ30" s="21">
        <f>IF(AN30=0,K30,0)</f>
        <v>0</v>
      </c>
      <c r="AK30" s="21">
        <f>IF(AN30=15,K30,0)</f>
        <v>0</v>
      </c>
      <c r="AL30" s="21">
        <f>IF(AN30=21,K30,0)</f>
        <v>0</v>
      </c>
      <c r="AN30" s="36">
        <v>21</v>
      </c>
      <c r="AO30" s="36">
        <f>H30*0</f>
        <v>0</v>
      </c>
      <c r="AP30" s="36">
        <f>H30*(1-0)</f>
        <v>0</v>
      </c>
      <c r="AQ30" s="37" t="s">
        <v>7</v>
      </c>
      <c r="AV30" s="36">
        <f>AW30+AX30</f>
        <v>0</v>
      </c>
      <c r="AW30" s="36">
        <f>G30*AO30</f>
        <v>0</v>
      </c>
      <c r="AX30" s="36">
        <f>G30*AP30</f>
        <v>0</v>
      </c>
      <c r="AY30" s="39" t="s">
        <v>821</v>
      </c>
      <c r="AZ30" s="39" t="s">
        <v>847</v>
      </c>
      <c r="BA30" s="27" t="s">
        <v>873</v>
      </c>
      <c r="BC30" s="36">
        <f>AW30+AX30</f>
        <v>0</v>
      </c>
      <c r="BD30" s="36">
        <f>H30/(100-BE30)*100</f>
        <v>0</v>
      </c>
      <c r="BE30" s="36">
        <v>0</v>
      </c>
      <c r="BF30" s="36">
        <f>M30</f>
        <v>0</v>
      </c>
      <c r="BH30" s="21">
        <f>G30*AO30</f>
        <v>0</v>
      </c>
      <c r="BI30" s="21">
        <f>G30*AP30</f>
        <v>0</v>
      </c>
      <c r="BJ30" s="21">
        <f>G30*H30</f>
        <v>0</v>
      </c>
      <c r="BK30" s="21" t="s">
        <v>883</v>
      </c>
      <c r="BL30" s="36">
        <v>16</v>
      </c>
    </row>
    <row r="31" spans="1:15" ht="12.75">
      <c r="A31" s="4"/>
      <c r="B31" s="89"/>
      <c r="C31" s="89"/>
      <c r="D31" s="90" t="s">
        <v>475</v>
      </c>
      <c r="E31" s="90"/>
      <c r="F31" s="89"/>
      <c r="G31" s="91">
        <v>1904.38</v>
      </c>
      <c r="H31" s="89"/>
      <c r="I31" s="89"/>
      <c r="J31" s="89"/>
      <c r="K31" s="89"/>
      <c r="L31" s="89"/>
      <c r="M31" s="89"/>
      <c r="N31" s="31"/>
      <c r="O31" s="4"/>
    </row>
    <row r="32" spans="1:15" ht="12.75">
      <c r="A32" s="4"/>
      <c r="B32" s="89"/>
      <c r="C32" s="89"/>
      <c r="D32" s="90" t="s">
        <v>476</v>
      </c>
      <c r="E32" s="90"/>
      <c r="F32" s="89"/>
      <c r="G32" s="91">
        <v>217.5</v>
      </c>
      <c r="H32" s="89"/>
      <c r="I32" s="89"/>
      <c r="J32" s="89"/>
      <c r="K32" s="89"/>
      <c r="L32" s="89"/>
      <c r="M32" s="89"/>
      <c r="N32" s="31"/>
      <c r="O32" s="4"/>
    </row>
    <row r="33" spans="1:64" ht="12.75">
      <c r="A33" s="44" t="s">
        <v>17</v>
      </c>
      <c r="B33" s="16" t="s">
        <v>300</v>
      </c>
      <c r="C33" s="16" t="s">
        <v>317</v>
      </c>
      <c r="D33" s="149" t="s">
        <v>477</v>
      </c>
      <c r="E33" s="171"/>
      <c r="F33" s="16" t="s">
        <v>777</v>
      </c>
      <c r="G33" s="36">
        <v>2121.88</v>
      </c>
      <c r="H33" s="121"/>
      <c r="I33" s="36">
        <f>G33*AO33</f>
        <v>0</v>
      </c>
      <c r="J33" s="36">
        <f>G33*AP33</f>
        <v>0</v>
      </c>
      <c r="K33" s="36">
        <f>G33*H33</f>
        <v>0</v>
      </c>
      <c r="L33" s="36">
        <v>0</v>
      </c>
      <c r="M33" s="36">
        <f>G33*L33</f>
        <v>0</v>
      </c>
      <c r="N33" s="88" t="s">
        <v>806</v>
      </c>
      <c r="O33" s="4"/>
      <c r="Z33" s="36">
        <f>IF(AQ33="5",BJ33,0)</f>
        <v>0</v>
      </c>
      <c r="AB33" s="36">
        <f>IF(AQ33="1",BH33,0)</f>
        <v>0</v>
      </c>
      <c r="AC33" s="36">
        <f>IF(AQ33="1",BI33,0)</f>
        <v>0</v>
      </c>
      <c r="AD33" s="36">
        <f>IF(AQ33="7",BH33,0)</f>
        <v>0</v>
      </c>
      <c r="AE33" s="36">
        <f>IF(AQ33="7",BI33,0)</f>
        <v>0</v>
      </c>
      <c r="AF33" s="36">
        <f>IF(AQ33="2",BH33,0)</f>
        <v>0</v>
      </c>
      <c r="AG33" s="36">
        <f>IF(AQ33="2",BI33,0)</f>
        <v>0</v>
      </c>
      <c r="AH33" s="36">
        <f>IF(AQ33="0",BJ33,0)</f>
        <v>0</v>
      </c>
      <c r="AI33" s="27" t="s">
        <v>300</v>
      </c>
      <c r="AJ33" s="21">
        <f>IF(AN33=0,K33,0)</f>
        <v>0</v>
      </c>
      <c r="AK33" s="21">
        <f>IF(AN33=15,K33,0)</f>
        <v>0</v>
      </c>
      <c r="AL33" s="21">
        <f>IF(AN33=21,K33,0)</f>
        <v>0</v>
      </c>
      <c r="AN33" s="36">
        <v>21</v>
      </c>
      <c r="AO33" s="36">
        <f>H33*0</f>
        <v>0</v>
      </c>
      <c r="AP33" s="36">
        <f>H33*(1-0)</f>
        <v>0</v>
      </c>
      <c r="AQ33" s="37" t="s">
        <v>7</v>
      </c>
      <c r="AV33" s="36">
        <f>AW33+AX33</f>
        <v>0</v>
      </c>
      <c r="AW33" s="36">
        <f>G33*AO33</f>
        <v>0</v>
      </c>
      <c r="AX33" s="36">
        <f>G33*AP33</f>
        <v>0</v>
      </c>
      <c r="AY33" s="39" t="s">
        <v>821</v>
      </c>
      <c r="AZ33" s="39" t="s">
        <v>847</v>
      </c>
      <c r="BA33" s="27" t="s">
        <v>873</v>
      </c>
      <c r="BC33" s="36">
        <f>AW33+AX33</f>
        <v>0</v>
      </c>
      <c r="BD33" s="36">
        <f>H33/(100-BE33)*100</f>
        <v>0</v>
      </c>
      <c r="BE33" s="36">
        <v>0</v>
      </c>
      <c r="BF33" s="36">
        <f>M33</f>
        <v>0</v>
      </c>
      <c r="BH33" s="21">
        <f>G33*AO33</f>
        <v>0</v>
      </c>
      <c r="BI33" s="21">
        <f>G33*AP33</f>
        <v>0</v>
      </c>
      <c r="BJ33" s="21">
        <f>G33*H33</f>
        <v>0</v>
      </c>
      <c r="BK33" s="21" t="s">
        <v>883</v>
      </c>
      <c r="BL33" s="36">
        <v>16</v>
      </c>
    </row>
    <row r="34" spans="1:15" ht="12.75">
      <c r="A34" s="4"/>
      <c r="B34" s="89"/>
      <c r="C34" s="89"/>
      <c r="D34" s="90" t="s">
        <v>475</v>
      </c>
      <c r="E34" s="90"/>
      <c r="F34" s="89"/>
      <c r="G34" s="91">
        <v>1904.38</v>
      </c>
      <c r="H34" s="89"/>
      <c r="I34" s="89"/>
      <c r="J34" s="89"/>
      <c r="K34" s="89"/>
      <c r="L34" s="89"/>
      <c r="M34" s="89"/>
      <c r="N34" s="31"/>
      <c r="O34" s="4"/>
    </row>
    <row r="35" spans="1:15" ht="12.75">
      <c r="A35" s="4"/>
      <c r="B35" s="89"/>
      <c r="C35" s="89"/>
      <c r="D35" s="90" t="s">
        <v>476</v>
      </c>
      <c r="E35" s="90"/>
      <c r="F35" s="89"/>
      <c r="G35" s="91">
        <v>217.5</v>
      </c>
      <c r="H35" s="89"/>
      <c r="I35" s="89"/>
      <c r="J35" s="89"/>
      <c r="K35" s="89"/>
      <c r="L35" s="89"/>
      <c r="M35" s="89"/>
      <c r="N35" s="31"/>
      <c r="O35" s="4"/>
    </row>
    <row r="36" spans="1:47" ht="12.75">
      <c r="A36" s="82"/>
      <c r="B36" s="83" t="s">
        <v>300</v>
      </c>
      <c r="C36" s="83" t="s">
        <v>24</v>
      </c>
      <c r="D36" s="179" t="s">
        <v>478</v>
      </c>
      <c r="E36" s="174"/>
      <c r="F36" s="84" t="s">
        <v>6</v>
      </c>
      <c r="G36" s="84" t="s">
        <v>6</v>
      </c>
      <c r="H36" s="84"/>
      <c r="I36" s="85">
        <f>SUM(I37:I39)</f>
        <v>0</v>
      </c>
      <c r="J36" s="85">
        <f>SUM(J37:J39)</f>
        <v>0</v>
      </c>
      <c r="K36" s="85">
        <f>SUM(K37:K39)</f>
        <v>0</v>
      </c>
      <c r="L36" s="86"/>
      <c r="M36" s="85">
        <f>SUM(M37:M39)</f>
        <v>0</v>
      </c>
      <c r="N36" s="87"/>
      <c r="O36" s="4"/>
      <c r="AI36" s="27" t="s">
        <v>300</v>
      </c>
      <c r="AS36" s="41">
        <f>SUM(AJ37:AJ39)</f>
        <v>0</v>
      </c>
      <c r="AT36" s="41">
        <f>SUM(AK37:AK39)</f>
        <v>0</v>
      </c>
      <c r="AU36" s="41">
        <f>SUM(AL37:AL39)</f>
        <v>0</v>
      </c>
    </row>
    <row r="37" spans="1:64" ht="12.75">
      <c r="A37" s="44" t="s">
        <v>18</v>
      </c>
      <c r="B37" s="16" t="s">
        <v>300</v>
      </c>
      <c r="C37" s="16" t="s">
        <v>318</v>
      </c>
      <c r="D37" s="149" t="s">
        <v>479</v>
      </c>
      <c r="E37" s="171"/>
      <c r="F37" s="16" t="s">
        <v>775</v>
      </c>
      <c r="G37" s="36">
        <v>237</v>
      </c>
      <c r="H37" s="121"/>
      <c r="I37" s="36">
        <f>G37*AO37</f>
        <v>0</v>
      </c>
      <c r="J37" s="36">
        <f>G37*AP37</f>
        <v>0</v>
      </c>
      <c r="K37" s="36">
        <f>G37*H37</f>
        <v>0</v>
      </c>
      <c r="L37" s="36">
        <v>0</v>
      </c>
      <c r="M37" s="36">
        <f>G37*L37</f>
        <v>0</v>
      </c>
      <c r="N37" s="88" t="s">
        <v>806</v>
      </c>
      <c r="O37" s="4"/>
      <c r="Z37" s="36">
        <f>IF(AQ37="5",BJ37,0)</f>
        <v>0</v>
      </c>
      <c r="AB37" s="36">
        <f>IF(AQ37="1",BH37,0)</f>
        <v>0</v>
      </c>
      <c r="AC37" s="36">
        <f>IF(AQ37="1",BI37,0)</f>
        <v>0</v>
      </c>
      <c r="AD37" s="36">
        <f>IF(AQ37="7",BH37,0)</f>
        <v>0</v>
      </c>
      <c r="AE37" s="36">
        <f>IF(AQ37="7",BI37,0)</f>
        <v>0</v>
      </c>
      <c r="AF37" s="36">
        <f>IF(AQ37="2",BH37,0)</f>
        <v>0</v>
      </c>
      <c r="AG37" s="36">
        <f>IF(AQ37="2",BI37,0)</f>
        <v>0</v>
      </c>
      <c r="AH37" s="36">
        <f>IF(AQ37="0",BJ37,0)</f>
        <v>0</v>
      </c>
      <c r="AI37" s="27" t="s">
        <v>300</v>
      </c>
      <c r="AJ37" s="21">
        <f>IF(AN37=0,K37,0)</f>
        <v>0</v>
      </c>
      <c r="AK37" s="21">
        <f>IF(AN37=15,K37,0)</f>
        <v>0</v>
      </c>
      <c r="AL37" s="21">
        <f>IF(AN37=21,K37,0)</f>
        <v>0</v>
      </c>
      <c r="AN37" s="36">
        <v>21</v>
      </c>
      <c r="AO37" s="36">
        <f>H37*0</f>
        <v>0</v>
      </c>
      <c r="AP37" s="36">
        <f>H37*(1-0)</f>
        <v>0</v>
      </c>
      <c r="AQ37" s="37" t="s">
        <v>7</v>
      </c>
      <c r="AV37" s="36">
        <f>AW37+AX37</f>
        <v>0</v>
      </c>
      <c r="AW37" s="36">
        <f>G37*AO37</f>
        <v>0</v>
      </c>
      <c r="AX37" s="36">
        <f>G37*AP37</f>
        <v>0</v>
      </c>
      <c r="AY37" s="39" t="s">
        <v>822</v>
      </c>
      <c r="AZ37" s="39" t="s">
        <v>847</v>
      </c>
      <c r="BA37" s="27" t="s">
        <v>873</v>
      </c>
      <c r="BC37" s="36">
        <f>AW37+AX37</f>
        <v>0</v>
      </c>
      <c r="BD37" s="36">
        <f>H37/(100-BE37)*100</f>
        <v>0</v>
      </c>
      <c r="BE37" s="36">
        <v>0</v>
      </c>
      <c r="BF37" s="36">
        <f>M37</f>
        <v>0</v>
      </c>
      <c r="BH37" s="21">
        <f>G37*AO37</f>
        <v>0</v>
      </c>
      <c r="BI37" s="21">
        <f>G37*AP37</f>
        <v>0</v>
      </c>
      <c r="BJ37" s="21">
        <f>G37*H37</f>
        <v>0</v>
      </c>
      <c r="BK37" s="21" t="s">
        <v>883</v>
      </c>
      <c r="BL37" s="36">
        <v>18</v>
      </c>
    </row>
    <row r="38" spans="1:15" ht="12.75">
      <c r="A38" s="4"/>
      <c r="B38" s="89"/>
      <c r="C38" s="89"/>
      <c r="D38" s="90" t="s">
        <v>243</v>
      </c>
      <c r="E38" s="90"/>
      <c r="F38" s="89"/>
      <c r="G38" s="91">
        <v>237</v>
      </c>
      <c r="H38" s="89"/>
      <c r="I38" s="89"/>
      <c r="J38" s="89"/>
      <c r="K38" s="89"/>
      <c r="L38" s="89"/>
      <c r="M38" s="89"/>
      <c r="N38" s="31"/>
      <c r="O38" s="4"/>
    </row>
    <row r="39" spans="1:64" ht="12.75">
      <c r="A39" s="44" t="s">
        <v>19</v>
      </c>
      <c r="B39" s="16" t="s">
        <v>300</v>
      </c>
      <c r="C39" s="16" t="s">
        <v>319</v>
      </c>
      <c r="D39" s="149" t="s">
        <v>480</v>
      </c>
      <c r="E39" s="171"/>
      <c r="F39" s="16" t="s">
        <v>775</v>
      </c>
      <c r="G39" s="36">
        <v>4743.7</v>
      </c>
      <c r="H39" s="121"/>
      <c r="I39" s="36">
        <f>G39*AO39</f>
        <v>0</v>
      </c>
      <c r="J39" s="36">
        <f>G39*AP39</f>
        <v>0</v>
      </c>
      <c r="K39" s="36">
        <f>G39*H39</f>
        <v>0</v>
      </c>
      <c r="L39" s="36">
        <v>0</v>
      </c>
      <c r="M39" s="36">
        <f>G39*L39</f>
        <v>0</v>
      </c>
      <c r="N39" s="88" t="s">
        <v>806</v>
      </c>
      <c r="O39" s="4"/>
      <c r="Z39" s="36">
        <f>IF(AQ39="5",BJ39,0)</f>
        <v>0</v>
      </c>
      <c r="AB39" s="36">
        <f>IF(AQ39="1",BH39,0)</f>
        <v>0</v>
      </c>
      <c r="AC39" s="36">
        <f>IF(AQ39="1",BI39,0)</f>
        <v>0</v>
      </c>
      <c r="AD39" s="36">
        <f>IF(AQ39="7",BH39,0)</f>
        <v>0</v>
      </c>
      <c r="AE39" s="36">
        <f>IF(AQ39="7",BI39,0)</f>
        <v>0</v>
      </c>
      <c r="AF39" s="36">
        <f>IF(AQ39="2",BH39,0)</f>
        <v>0</v>
      </c>
      <c r="AG39" s="36">
        <f>IF(AQ39="2",BI39,0)</f>
        <v>0</v>
      </c>
      <c r="AH39" s="36">
        <f>IF(AQ39="0",BJ39,0)</f>
        <v>0</v>
      </c>
      <c r="AI39" s="27" t="s">
        <v>300</v>
      </c>
      <c r="AJ39" s="21">
        <f>IF(AN39=0,K39,0)</f>
        <v>0</v>
      </c>
      <c r="AK39" s="21">
        <f>IF(AN39=15,K39,0)</f>
        <v>0</v>
      </c>
      <c r="AL39" s="21">
        <f>IF(AN39=21,K39,0)</f>
        <v>0</v>
      </c>
      <c r="AN39" s="36">
        <v>21</v>
      </c>
      <c r="AO39" s="36">
        <f>H39*0</f>
        <v>0</v>
      </c>
      <c r="AP39" s="36">
        <f>H39*(1-0)</f>
        <v>0</v>
      </c>
      <c r="AQ39" s="37" t="s">
        <v>7</v>
      </c>
      <c r="AV39" s="36">
        <f>AW39+AX39</f>
        <v>0</v>
      </c>
      <c r="AW39" s="36">
        <f>G39*AO39</f>
        <v>0</v>
      </c>
      <c r="AX39" s="36">
        <f>G39*AP39</f>
        <v>0</v>
      </c>
      <c r="AY39" s="39" t="s">
        <v>822</v>
      </c>
      <c r="AZ39" s="39" t="s">
        <v>847</v>
      </c>
      <c r="BA39" s="27" t="s">
        <v>873</v>
      </c>
      <c r="BC39" s="36">
        <f>AW39+AX39</f>
        <v>0</v>
      </c>
      <c r="BD39" s="36">
        <f>H39/(100-BE39)*100</f>
        <v>0</v>
      </c>
      <c r="BE39" s="36">
        <v>0</v>
      </c>
      <c r="BF39" s="36">
        <f>M39</f>
        <v>0</v>
      </c>
      <c r="BH39" s="21">
        <f>G39*AO39</f>
        <v>0</v>
      </c>
      <c r="BI39" s="21">
        <f>G39*AP39</f>
        <v>0</v>
      </c>
      <c r="BJ39" s="21">
        <f>G39*H39</f>
        <v>0</v>
      </c>
      <c r="BK39" s="21" t="s">
        <v>883</v>
      </c>
      <c r="BL39" s="36">
        <v>18</v>
      </c>
    </row>
    <row r="40" spans="1:15" ht="12.75">
      <c r="A40" s="4"/>
      <c r="B40" s="89"/>
      <c r="C40" s="89"/>
      <c r="D40" s="90" t="s">
        <v>481</v>
      </c>
      <c r="E40" s="90"/>
      <c r="F40" s="89"/>
      <c r="G40" s="91">
        <v>3873.7</v>
      </c>
      <c r="H40" s="89"/>
      <c r="I40" s="89"/>
      <c r="J40" s="89"/>
      <c r="K40" s="89"/>
      <c r="L40" s="89"/>
      <c r="M40" s="89"/>
      <c r="N40" s="31"/>
      <c r="O40" s="4"/>
    </row>
    <row r="41" spans="1:15" ht="12.75">
      <c r="A41" s="4"/>
      <c r="B41" s="89"/>
      <c r="C41" s="89"/>
      <c r="D41" s="90" t="s">
        <v>482</v>
      </c>
      <c r="E41" s="90"/>
      <c r="F41" s="89"/>
      <c r="G41" s="91">
        <v>870</v>
      </c>
      <c r="H41" s="89"/>
      <c r="I41" s="89"/>
      <c r="J41" s="89"/>
      <c r="K41" s="89"/>
      <c r="L41" s="89"/>
      <c r="M41" s="89"/>
      <c r="N41" s="31"/>
      <c r="O41" s="4"/>
    </row>
    <row r="42" spans="1:47" ht="12.75">
      <c r="A42" s="82"/>
      <c r="B42" s="83" t="s">
        <v>300</v>
      </c>
      <c r="C42" s="83" t="s">
        <v>27</v>
      </c>
      <c r="D42" s="179" t="s">
        <v>483</v>
      </c>
      <c r="E42" s="174"/>
      <c r="F42" s="84" t="s">
        <v>6</v>
      </c>
      <c r="G42" s="84" t="s">
        <v>6</v>
      </c>
      <c r="H42" s="84"/>
      <c r="I42" s="85">
        <f>SUM(I43:I47)</f>
        <v>0</v>
      </c>
      <c r="J42" s="85">
        <f>SUM(J43:J47)</f>
        <v>0</v>
      </c>
      <c r="K42" s="85">
        <f>SUM(K43:K47)</f>
        <v>0</v>
      </c>
      <c r="L42" s="86"/>
      <c r="M42" s="85">
        <f>SUM(M43:M47)</f>
        <v>448.95597280000004</v>
      </c>
      <c r="N42" s="87"/>
      <c r="O42" s="4"/>
      <c r="AI42" s="27" t="s">
        <v>300</v>
      </c>
      <c r="AS42" s="41">
        <f>SUM(AJ43:AJ47)</f>
        <v>0</v>
      </c>
      <c r="AT42" s="41">
        <f>SUM(AK43:AK47)</f>
        <v>0</v>
      </c>
      <c r="AU42" s="41">
        <f>SUM(AL43:AL47)</f>
        <v>0</v>
      </c>
    </row>
    <row r="43" spans="1:64" ht="12.75">
      <c r="A43" s="44" t="s">
        <v>20</v>
      </c>
      <c r="B43" s="16" t="s">
        <v>300</v>
      </c>
      <c r="C43" s="16" t="s">
        <v>320</v>
      </c>
      <c r="D43" s="149" t="s">
        <v>484</v>
      </c>
      <c r="E43" s="171"/>
      <c r="F43" s="16" t="s">
        <v>775</v>
      </c>
      <c r="G43" s="36">
        <v>328.96</v>
      </c>
      <c r="H43" s="121"/>
      <c r="I43" s="36">
        <f>G43*AO43</f>
        <v>0</v>
      </c>
      <c r="J43" s="36">
        <f>G43*AP43</f>
        <v>0</v>
      </c>
      <c r="K43" s="36">
        <f>G43*H43</f>
        <v>0</v>
      </c>
      <c r="L43" s="36">
        <v>0.00018</v>
      </c>
      <c r="M43" s="36">
        <f>G43*L43</f>
        <v>0.0592128</v>
      </c>
      <c r="N43" s="88" t="s">
        <v>806</v>
      </c>
      <c r="O43" s="4"/>
      <c r="Z43" s="36">
        <f>IF(AQ43="5",BJ43,0)</f>
        <v>0</v>
      </c>
      <c r="AB43" s="36">
        <f>IF(AQ43="1",BH43,0)</f>
        <v>0</v>
      </c>
      <c r="AC43" s="36">
        <f>IF(AQ43="1",BI43,0)</f>
        <v>0</v>
      </c>
      <c r="AD43" s="36">
        <f>IF(AQ43="7",BH43,0)</f>
        <v>0</v>
      </c>
      <c r="AE43" s="36">
        <f>IF(AQ43="7",BI43,0)</f>
        <v>0</v>
      </c>
      <c r="AF43" s="36">
        <f>IF(AQ43="2",BH43,0)</f>
        <v>0</v>
      </c>
      <c r="AG43" s="36">
        <f>IF(AQ43="2",BI43,0)</f>
        <v>0</v>
      </c>
      <c r="AH43" s="36">
        <f>IF(AQ43="0",BJ43,0)</f>
        <v>0</v>
      </c>
      <c r="AI43" s="27" t="s">
        <v>300</v>
      </c>
      <c r="AJ43" s="21">
        <f>IF(AN43=0,K43,0)</f>
        <v>0</v>
      </c>
      <c r="AK43" s="21">
        <f>IF(AN43=15,K43,0)</f>
        <v>0</v>
      </c>
      <c r="AL43" s="21">
        <f>IF(AN43=21,K43,0)</f>
        <v>0</v>
      </c>
      <c r="AN43" s="36">
        <v>21</v>
      </c>
      <c r="AO43" s="36">
        <f>H43*0.0873563828857946</f>
        <v>0</v>
      </c>
      <c r="AP43" s="36">
        <f>H43*(1-0.0873563828857946)</f>
        <v>0</v>
      </c>
      <c r="AQ43" s="37" t="s">
        <v>7</v>
      </c>
      <c r="AV43" s="36">
        <f>AW43+AX43</f>
        <v>0</v>
      </c>
      <c r="AW43" s="36">
        <f>G43*AO43</f>
        <v>0</v>
      </c>
      <c r="AX43" s="36">
        <f>G43*AP43</f>
        <v>0</v>
      </c>
      <c r="AY43" s="39" t="s">
        <v>823</v>
      </c>
      <c r="AZ43" s="39" t="s">
        <v>848</v>
      </c>
      <c r="BA43" s="27" t="s">
        <v>873</v>
      </c>
      <c r="BC43" s="36">
        <f>AW43+AX43</f>
        <v>0</v>
      </c>
      <c r="BD43" s="36">
        <f>H43/(100-BE43)*100</f>
        <v>0</v>
      </c>
      <c r="BE43" s="36">
        <v>0</v>
      </c>
      <c r="BF43" s="36">
        <f>M43</f>
        <v>0.0592128</v>
      </c>
      <c r="BH43" s="21">
        <f>G43*AO43</f>
        <v>0</v>
      </c>
      <c r="BI43" s="21">
        <f>G43*AP43</f>
        <v>0</v>
      </c>
      <c r="BJ43" s="21">
        <f>G43*H43</f>
        <v>0</v>
      </c>
      <c r="BK43" s="21" t="s">
        <v>883</v>
      </c>
      <c r="BL43" s="36">
        <v>21</v>
      </c>
    </row>
    <row r="44" spans="1:15" ht="12.75">
      <c r="A44" s="4"/>
      <c r="B44" s="89"/>
      <c r="C44" s="89"/>
      <c r="D44" s="90" t="s">
        <v>485</v>
      </c>
      <c r="E44" s="90"/>
      <c r="F44" s="89"/>
      <c r="G44" s="91">
        <v>328.96</v>
      </c>
      <c r="H44" s="89"/>
      <c r="I44" s="89"/>
      <c r="J44" s="89"/>
      <c r="K44" s="89"/>
      <c r="L44" s="89"/>
      <c r="M44" s="89"/>
      <c r="N44" s="31"/>
      <c r="O44" s="4"/>
    </row>
    <row r="45" spans="1:64" ht="12.75">
      <c r="A45" s="44" t="s">
        <v>21</v>
      </c>
      <c r="B45" s="16" t="s">
        <v>300</v>
      </c>
      <c r="C45" s="16" t="s">
        <v>321</v>
      </c>
      <c r="D45" s="149" t="s">
        <v>486</v>
      </c>
      <c r="E45" s="171"/>
      <c r="F45" s="16" t="s">
        <v>776</v>
      </c>
      <c r="G45" s="36">
        <v>1028</v>
      </c>
      <c r="H45" s="121"/>
      <c r="I45" s="36">
        <f>G45*AO45</f>
        <v>0</v>
      </c>
      <c r="J45" s="36">
        <f>G45*AP45</f>
        <v>0</v>
      </c>
      <c r="K45" s="36">
        <f>G45*H45</f>
        <v>0</v>
      </c>
      <c r="L45" s="36">
        <v>0.43651</v>
      </c>
      <c r="M45" s="36">
        <f>G45*L45</f>
        <v>448.73228</v>
      </c>
      <c r="N45" s="88" t="s">
        <v>806</v>
      </c>
      <c r="O45" s="4"/>
      <c r="Z45" s="36">
        <f>IF(AQ45="5",BJ45,0)</f>
        <v>0</v>
      </c>
      <c r="AB45" s="36">
        <f>IF(AQ45="1",BH45,0)</f>
        <v>0</v>
      </c>
      <c r="AC45" s="36">
        <f>IF(AQ45="1",BI45,0)</f>
        <v>0</v>
      </c>
      <c r="AD45" s="36">
        <f>IF(AQ45="7",BH45,0)</f>
        <v>0</v>
      </c>
      <c r="AE45" s="36">
        <f>IF(AQ45="7",BI45,0)</f>
        <v>0</v>
      </c>
      <c r="AF45" s="36">
        <f>IF(AQ45="2",BH45,0)</f>
        <v>0</v>
      </c>
      <c r="AG45" s="36">
        <f>IF(AQ45="2",BI45,0)</f>
        <v>0</v>
      </c>
      <c r="AH45" s="36">
        <f>IF(AQ45="0",BJ45,0)</f>
        <v>0</v>
      </c>
      <c r="AI45" s="27" t="s">
        <v>300</v>
      </c>
      <c r="AJ45" s="21">
        <f>IF(AN45=0,K45,0)</f>
        <v>0</v>
      </c>
      <c r="AK45" s="21">
        <f>IF(AN45=15,K45,0)</f>
        <v>0</v>
      </c>
      <c r="AL45" s="21">
        <f>IF(AN45=21,K45,0)</f>
        <v>0</v>
      </c>
      <c r="AN45" s="36">
        <v>21</v>
      </c>
      <c r="AO45" s="36">
        <f>H45*0.416210075868847</f>
        <v>0</v>
      </c>
      <c r="AP45" s="36">
        <f>H45*(1-0.416210075868847)</f>
        <v>0</v>
      </c>
      <c r="AQ45" s="37" t="s">
        <v>7</v>
      </c>
      <c r="AV45" s="36">
        <f>AW45+AX45</f>
        <v>0</v>
      </c>
      <c r="AW45" s="36">
        <f>G45*AO45</f>
        <v>0</v>
      </c>
      <c r="AX45" s="36">
        <f>G45*AP45</f>
        <v>0</v>
      </c>
      <c r="AY45" s="39" t="s">
        <v>823</v>
      </c>
      <c r="AZ45" s="39" t="s">
        <v>848</v>
      </c>
      <c r="BA45" s="27" t="s">
        <v>873</v>
      </c>
      <c r="BC45" s="36">
        <f>AW45+AX45</f>
        <v>0</v>
      </c>
      <c r="BD45" s="36">
        <f>H45/(100-BE45)*100</f>
        <v>0</v>
      </c>
      <c r="BE45" s="36">
        <v>0</v>
      </c>
      <c r="BF45" s="36">
        <f>M45</f>
        <v>448.73228</v>
      </c>
      <c r="BH45" s="21">
        <f>G45*AO45</f>
        <v>0</v>
      </c>
      <c r="BI45" s="21">
        <f>G45*AP45</f>
        <v>0</v>
      </c>
      <c r="BJ45" s="21">
        <f>G45*H45</f>
        <v>0</v>
      </c>
      <c r="BK45" s="21" t="s">
        <v>883</v>
      </c>
      <c r="BL45" s="36">
        <v>21</v>
      </c>
    </row>
    <row r="46" spans="1:15" ht="12.75">
      <c r="A46" s="4"/>
      <c r="B46" s="89"/>
      <c r="C46" s="89"/>
      <c r="D46" s="90" t="s">
        <v>487</v>
      </c>
      <c r="E46" s="90"/>
      <c r="F46" s="89"/>
      <c r="G46" s="91">
        <v>1028</v>
      </c>
      <c r="H46" s="89"/>
      <c r="I46" s="89"/>
      <c r="J46" s="89"/>
      <c r="K46" s="89"/>
      <c r="L46" s="89"/>
      <c r="M46" s="89"/>
      <c r="N46" s="31"/>
      <c r="O46" s="4"/>
    </row>
    <row r="47" spans="1:64" ht="12.75">
      <c r="A47" s="44" t="s">
        <v>22</v>
      </c>
      <c r="B47" s="16" t="s">
        <v>300</v>
      </c>
      <c r="C47" s="16" t="s">
        <v>322</v>
      </c>
      <c r="D47" s="149" t="s">
        <v>488</v>
      </c>
      <c r="E47" s="176"/>
      <c r="F47" s="16" t="s">
        <v>775</v>
      </c>
      <c r="G47" s="36">
        <v>822.4</v>
      </c>
      <c r="H47" s="121"/>
      <c r="I47" s="36">
        <f>G47*AO47</f>
        <v>0</v>
      </c>
      <c r="J47" s="36">
        <f>G47*AP47</f>
        <v>0</v>
      </c>
      <c r="K47" s="36">
        <f>G47*H47</f>
        <v>0</v>
      </c>
      <c r="L47" s="36">
        <v>0.0002</v>
      </c>
      <c r="M47" s="36">
        <f>G47*L47</f>
        <v>0.16448000000000002</v>
      </c>
      <c r="N47" s="88" t="s">
        <v>806</v>
      </c>
      <c r="O47" s="4"/>
      <c r="Z47" s="36">
        <f>IF(AQ47="5",BJ47,0)</f>
        <v>0</v>
      </c>
      <c r="AB47" s="36">
        <f>IF(AQ47="1",BH47,0)</f>
        <v>0</v>
      </c>
      <c r="AC47" s="36">
        <f>IF(AQ47="1",BI47,0)</f>
        <v>0</v>
      </c>
      <c r="AD47" s="36">
        <f>IF(AQ47="7",BH47,0)</f>
        <v>0</v>
      </c>
      <c r="AE47" s="36">
        <f>IF(AQ47="7",BI47,0)</f>
        <v>0</v>
      </c>
      <c r="AF47" s="36">
        <f>IF(AQ47="2",BH47,0)</f>
        <v>0</v>
      </c>
      <c r="AG47" s="36">
        <f>IF(AQ47="2",BI47,0)</f>
        <v>0</v>
      </c>
      <c r="AH47" s="36">
        <f>IF(AQ47="0",BJ47,0)</f>
        <v>0</v>
      </c>
      <c r="AI47" s="27" t="s">
        <v>300</v>
      </c>
      <c r="AJ47" s="23">
        <f>IF(AN47=0,K47,0)</f>
        <v>0</v>
      </c>
      <c r="AK47" s="23">
        <f>IF(AN47=15,K47,0)</f>
        <v>0</v>
      </c>
      <c r="AL47" s="23">
        <f>IF(AN47=21,K47,0)</f>
        <v>0</v>
      </c>
      <c r="AN47" s="36">
        <v>21</v>
      </c>
      <c r="AO47" s="36">
        <f>H47*1</f>
        <v>0</v>
      </c>
      <c r="AP47" s="36">
        <f>H47*(1-1)</f>
        <v>0</v>
      </c>
      <c r="AQ47" s="38" t="s">
        <v>7</v>
      </c>
      <c r="AV47" s="36">
        <f>AW47+AX47</f>
        <v>0</v>
      </c>
      <c r="AW47" s="36">
        <f>G47*AO47</f>
        <v>0</v>
      </c>
      <c r="AX47" s="36">
        <f>G47*AP47</f>
        <v>0</v>
      </c>
      <c r="AY47" s="39" t="s">
        <v>823</v>
      </c>
      <c r="AZ47" s="39" t="s">
        <v>848</v>
      </c>
      <c r="BA47" s="27" t="s">
        <v>873</v>
      </c>
      <c r="BC47" s="36">
        <f>AW47+AX47</f>
        <v>0</v>
      </c>
      <c r="BD47" s="36">
        <f>H47/(100-BE47)*100</f>
        <v>0</v>
      </c>
      <c r="BE47" s="36">
        <v>0</v>
      </c>
      <c r="BF47" s="36">
        <f>M47</f>
        <v>0.16448000000000002</v>
      </c>
      <c r="BH47" s="23">
        <f>G47*AO47</f>
        <v>0</v>
      </c>
      <c r="BI47" s="23">
        <f>G47*AP47</f>
        <v>0</v>
      </c>
      <c r="BJ47" s="23">
        <f>G47*H47</f>
        <v>0</v>
      </c>
      <c r="BK47" s="23" t="s">
        <v>884</v>
      </c>
      <c r="BL47" s="36">
        <v>21</v>
      </c>
    </row>
    <row r="48" spans="1:15" ht="12.75">
      <c r="A48" s="4"/>
      <c r="B48" s="89"/>
      <c r="C48" s="89"/>
      <c r="D48" s="90" t="s">
        <v>489</v>
      </c>
      <c r="E48" s="90"/>
      <c r="F48" s="89"/>
      <c r="G48" s="91">
        <v>822.4</v>
      </c>
      <c r="H48" s="89"/>
      <c r="I48" s="89"/>
      <c r="J48" s="89"/>
      <c r="K48" s="89"/>
      <c r="L48" s="89"/>
      <c r="M48" s="89"/>
      <c r="N48" s="31"/>
      <c r="O48" s="4"/>
    </row>
    <row r="49" spans="1:47" ht="12.75">
      <c r="A49" s="2"/>
      <c r="B49" s="10" t="s">
        <v>300</v>
      </c>
      <c r="C49" s="10" t="s">
        <v>34</v>
      </c>
      <c r="D49" s="173" t="s">
        <v>490</v>
      </c>
      <c r="E49" s="174"/>
      <c r="F49" s="19" t="s">
        <v>6</v>
      </c>
      <c r="G49" s="19" t="s">
        <v>6</v>
      </c>
      <c r="H49" s="19"/>
      <c r="I49" s="41">
        <f>SUM(I50:I52)</f>
        <v>0</v>
      </c>
      <c r="J49" s="41">
        <f>SUM(J50:J52)</f>
        <v>0</v>
      </c>
      <c r="K49" s="41">
        <f>SUM(K50:K52)</f>
        <v>0</v>
      </c>
      <c r="L49" s="27"/>
      <c r="M49" s="41">
        <f>SUM(M50:M52)</f>
        <v>0.6444799999999999</v>
      </c>
      <c r="N49" s="29"/>
      <c r="O49" s="4"/>
      <c r="AI49" s="27" t="s">
        <v>300</v>
      </c>
      <c r="AS49" s="41">
        <f>SUM(AJ50:AJ52)</f>
        <v>0</v>
      </c>
      <c r="AT49" s="41">
        <f>SUM(AK50:AK52)</f>
        <v>0</v>
      </c>
      <c r="AU49" s="41">
        <f>SUM(AL50:AL52)</f>
        <v>0</v>
      </c>
    </row>
    <row r="50" spans="1:64" ht="12.75">
      <c r="A50" s="3" t="s">
        <v>23</v>
      </c>
      <c r="B50" s="11" t="s">
        <v>300</v>
      </c>
      <c r="C50" s="11" t="s">
        <v>323</v>
      </c>
      <c r="D50" s="170" t="s">
        <v>491</v>
      </c>
      <c r="E50" s="171"/>
      <c r="F50" s="11" t="s">
        <v>775</v>
      </c>
      <c r="G50" s="21">
        <v>1216</v>
      </c>
      <c r="H50" s="122"/>
      <c r="I50" s="21">
        <f>G50*AO50</f>
        <v>0</v>
      </c>
      <c r="J50" s="21">
        <f>G50*AP50</f>
        <v>0</v>
      </c>
      <c r="K50" s="21">
        <f>G50*H50</f>
        <v>0</v>
      </c>
      <c r="L50" s="21">
        <v>3E-05</v>
      </c>
      <c r="M50" s="21">
        <f>G50*L50</f>
        <v>0.03648</v>
      </c>
      <c r="N50" s="30" t="s">
        <v>807</v>
      </c>
      <c r="O50" s="4"/>
      <c r="Z50" s="36">
        <f>IF(AQ50="5",BJ50,0)</f>
        <v>0</v>
      </c>
      <c r="AB50" s="36">
        <f>IF(AQ50="1",BH50,0)</f>
        <v>0</v>
      </c>
      <c r="AC50" s="36">
        <f>IF(AQ50="1",BI50,0)</f>
        <v>0</v>
      </c>
      <c r="AD50" s="36">
        <f>IF(AQ50="7",BH50,0)</f>
        <v>0</v>
      </c>
      <c r="AE50" s="36">
        <f>IF(AQ50="7",BI50,0)</f>
        <v>0</v>
      </c>
      <c r="AF50" s="36">
        <f>IF(AQ50="2",BH50,0)</f>
        <v>0</v>
      </c>
      <c r="AG50" s="36">
        <f>IF(AQ50="2",BI50,0)</f>
        <v>0</v>
      </c>
      <c r="AH50" s="36">
        <f>IF(AQ50="0",BJ50,0)</f>
        <v>0</v>
      </c>
      <c r="AI50" s="27" t="s">
        <v>300</v>
      </c>
      <c r="AJ50" s="21">
        <f>IF(AN50=0,K50,0)</f>
        <v>0</v>
      </c>
      <c r="AK50" s="21">
        <f>IF(AN50=15,K50,0)</f>
        <v>0</v>
      </c>
      <c r="AL50" s="21">
        <f>IF(AN50=21,K50,0)</f>
        <v>0</v>
      </c>
      <c r="AN50" s="36">
        <v>21</v>
      </c>
      <c r="AO50" s="36">
        <f>H50*0.0217171717171717</f>
        <v>0</v>
      </c>
      <c r="AP50" s="36">
        <f>H50*(1-0.0217171717171717)</f>
        <v>0</v>
      </c>
      <c r="AQ50" s="37" t="s">
        <v>7</v>
      </c>
      <c r="AV50" s="36">
        <f>AW50+AX50</f>
        <v>0</v>
      </c>
      <c r="AW50" s="36">
        <f>G50*AO50</f>
        <v>0</v>
      </c>
      <c r="AX50" s="36">
        <f>G50*AP50</f>
        <v>0</v>
      </c>
      <c r="AY50" s="39" t="s">
        <v>824</v>
      </c>
      <c r="AZ50" s="39" t="s">
        <v>848</v>
      </c>
      <c r="BA50" s="27" t="s">
        <v>873</v>
      </c>
      <c r="BC50" s="36">
        <f>AW50+AX50</f>
        <v>0</v>
      </c>
      <c r="BD50" s="36">
        <f>H50/(100-BE50)*100</f>
        <v>0</v>
      </c>
      <c r="BE50" s="36">
        <v>0</v>
      </c>
      <c r="BF50" s="36">
        <f>M50</f>
        <v>0.03648</v>
      </c>
      <c r="BH50" s="21">
        <f>G50*AO50</f>
        <v>0</v>
      </c>
      <c r="BI50" s="21">
        <f>G50*AP50</f>
        <v>0</v>
      </c>
      <c r="BJ50" s="21">
        <f>G50*H50</f>
        <v>0</v>
      </c>
      <c r="BK50" s="21" t="s">
        <v>883</v>
      </c>
      <c r="BL50" s="36">
        <v>28</v>
      </c>
    </row>
    <row r="51" spans="1:15" ht="12.75">
      <c r="A51" s="4"/>
      <c r="D51" s="14" t="s">
        <v>492</v>
      </c>
      <c r="E51" s="17" t="s">
        <v>753</v>
      </c>
      <c r="G51" s="22">
        <v>1216</v>
      </c>
      <c r="N51" s="31"/>
      <c r="O51" s="4"/>
    </row>
    <row r="52" spans="1:64" ht="12.75">
      <c r="A52" s="5" t="s">
        <v>24</v>
      </c>
      <c r="B52" s="12" t="s">
        <v>300</v>
      </c>
      <c r="C52" s="12" t="s">
        <v>324</v>
      </c>
      <c r="D52" s="175" t="s">
        <v>493</v>
      </c>
      <c r="E52" s="176"/>
      <c r="F52" s="12" t="s">
        <v>775</v>
      </c>
      <c r="G52" s="23">
        <v>1216</v>
      </c>
      <c r="H52" s="123"/>
      <c r="I52" s="23">
        <f>G52*AO52</f>
        <v>0</v>
      </c>
      <c r="J52" s="23">
        <f>G52*AP52</f>
        <v>0</v>
      </c>
      <c r="K52" s="23">
        <f>G52*H52</f>
        <v>0</v>
      </c>
      <c r="L52" s="23">
        <v>0.0005</v>
      </c>
      <c r="M52" s="23">
        <f>G52*L52</f>
        <v>0.608</v>
      </c>
      <c r="N52" s="32" t="s">
        <v>807</v>
      </c>
      <c r="O52" s="4"/>
      <c r="Z52" s="36">
        <f>IF(AQ52="5",BJ52,0)</f>
        <v>0</v>
      </c>
      <c r="AB52" s="36">
        <f>IF(AQ52="1",BH52,0)</f>
        <v>0</v>
      </c>
      <c r="AC52" s="36">
        <f>IF(AQ52="1",BI52,0)</f>
        <v>0</v>
      </c>
      <c r="AD52" s="36">
        <f>IF(AQ52="7",BH52,0)</f>
        <v>0</v>
      </c>
      <c r="AE52" s="36">
        <f>IF(AQ52="7",BI52,0)</f>
        <v>0</v>
      </c>
      <c r="AF52" s="36">
        <f>IF(AQ52="2",BH52,0)</f>
        <v>0</v>
      </c>
      <c r="AG52" s="36">
        <f>IF(AQ52="2",BI52,0)</f>
        <v>0</v>
      </c>
      <c r="AH52" s="36">
        <f>IF(AQ52="0",BJ52,0)</f>
        <v>0</v>
      </c>
      <c r="AI52" s="27" t="s">
        <v>300</v>
      </c>
      <c r="AJ52" s="23">
        <f>IF(AN52=0,K52,0)</f>
        <v>0</v>
      </c>
      <c r="AK52" s="23">
        <f>IF(AN52=15,K52,0)</f>
        <v>0</v>
      </c>
      <c r="AL52" s="23">
        <f>IF(AN52=21,K52,0)</f>
        <v>0</v>
      </c>
      <c r="AN52" s="36">
        <v>21</v>
      </c>
      <c r="AO52" s="36">
        <f>H52*1</f>
        <v>0</v>
      </c>
      <c r="AP52" s="36">
        <f>H52*(1-1)</f>
        <v>0</v>
      </c>
      <c r="AQ52" s="38" t="s">
        <v>7</v>
      </c>
      <c r="AV52" s="36">
        <f>AW52+AX52</f>
        <v>0</v>
      </c>
      <c r="AW52" s="36">
        <f>G52*AO52</f>
        <v>0</v>
      </c>
      <c r="AX52" s="36">
        <f>G52*AP52</f>
        <v>0</v>
      </c>
      <c r="AY52" s="39" t="s">
        <v>824</v>
      </c>
      <c r="AZ52" s="39" t="s">
        <v>848</v>
      </c>
      <c r="BA52" s="27" t="s">
        <v>873</v>
      </c>
      <c r="BC52" s="36">
        <f>AW52+AX52</f>
        <v>0</v>
      </c>
      <c r="BD52" s="36">
        <f>H52/(100-BE52)*100</f>
        <v>0</v>
      </c>
      <c r="BE52" s="36">
        <v>0</v>
      </c>
      <c r="BF52" s="36">
        <f>M52</f>
        <v>0.608</v>
      </c>
      <c r="BH52" s="23">
        <f>G52*AO52</f>
        <v>0</v>
      </c>
      <c r="BI52" s="23">
        <f>G52*AP52</f>
        <v>0</v>
      </c>
      <c r="BJ52" s="23">
        <f>G52*H52</f>
        <v>0</v>
      </c>
      <c r="BK52" s="23" t="s">
        <v>884</v>
      </c>
      <c r="BL52" s="36">
        <v>28</v>
      </c>
    </row>
    <row r="53" spans="1:15" ht="12.75">
      <c r="A53" s="4"/>
      <c r="D53" s="14" t="s">
        <v>492</v>
      </c>
      <c r="E53" s="17" t="s">
        <v>753</v>
      </c>
      <c r="G53" s="22">
        <v>1216</v>
      </c>
      <c r="N53" s="31"/>
      <c r="O53" s="4"/>
    </row>
    <row r="54" spans="1:47" ht="12.75">
      <c r="A54" s="82"/>
      <c r="B54" s="83" t="s">
        <v>300</v>
      </c>
      <c r="C54" s="83" t="s">
        <v>97</v>
      </c>
      <c r="D54" s="179" t="s">
        <v>494</v>
      </c>
      <c r="E54" s="174"/>
      <c r="F54" s="84" t="s">
        <v>6</v>
      </c>
      <c r="G54" s="84" t="s">
        <v>6</v>
      </c>
      <c r="H54" s="84"/>
      <c r="I54" s="85">
        <f>SUM(I55:I85)</f>
        <v>0</v>
      </c>
      <c r="J54" s="85">
        <f>SUM(J55:J85)</f>
        <v>0</v>
      </c>
      <c r="K54" s="85">
        <f>SUM(K55:K85)</f>
        <v>0</v>
      </c>
      <c r="L54" s="86"/>
      <c r="M54" s="85">
        <f>SUM(M55:M85)</f>
        <v>73.83825499999999</v>
      </c>
      <c r="N54" s="87"/>
      <c r="O54" s="4"/>
      <c r="AI54" s="27" t="s">
        <v>300</v>
      </c>
      <c r="AS54" s="41">
        <f>SUM(AJ55:AJ85)</f>
        <v>0</v>
      </c>
      <c r="AT54" s="41">
        <f>SUM(AK55:AK85)</f>
        <v>0</v>
      </c>
      <c r="AU54" s="41">
        <f>SUM(AL55:AL85)</f>
        <v>0</v>
      </c>
    </row>
    <row r="55" spans="1:64" ht="12.75">
      <c r="A55" s="44" t="s">
        <v>25</v>
      </c>
      <c r="B55" s="16" t="s">
        <v>300</v>
      </c>
      <c r="C55" s="16" t="s">
        <v>325</v>
      </c>
      <c r="D55" s="149" t="s">
        <v>495</v>
      </c>
      <c r="E55" s="171"/>
      <c r="F55" s="16" t="s">
        <v>776</v>
      </c>
      <c r="G55" s="36">
        <v>441</v>
      </c>
      <c r="H55" s="121"/>
      <c r="I55" s="36">
        <f>G55*AO55</f>
        <v>0</v>
      </c>
      <c r="J55" s="36">
        <f>G55*AP55</f>
        <v>0</v>
      </c>
      <c r="K55" s="36">
        <f>G55*H55</f>
        <v>0</v>
      </c>
      <c r="L55" s="36">
        <v>0.14424</v>
      </c>
      <c r="M55" s="36">
        <f>G55*L55</f>
        <v>63.609840000000005</v>
      </c>
      <c r="N55" s="88" t="s">
        <v>806</v>
      </c>
      <c r="O55" s="4"/>
      <c r="Z55" s="36">
        <f>IF(AQ55="5",BJ55,0)</f>
        <v>0</v>
      </c>
      <c r="AB55" s="36">
        <f>IF(AQ55="1",BH55,0)</f>
        <v>0</v>
      </c>
      <c r="AC55" s="36">
        <f>IF(AQ55="1",BI55,0)</f>
        <v>0</v>
      </c>
      <c r="AD55" s="36">
        <f>IF(AQ55="7",BH55,0)</f>
        <v>0</v>
      </c>
      <c r="AE55" s="36">
        <f>IF(AQ55="7",BI55,0)</f>
        <v>0</v>
      </c>
      <c r="AF55" s="36">
        <f>IF(AQ55="2",BH55,0)</f>
        <v>0</v>
      </c>
      <c r="AG55" s="36">
        <f>IF(AQ55="2",BI55,0)</f>
        <v>0</v>
      </c>
      <c r="AH55" s="36">
        <f>IF(AQ55="0",BJ55,0)</f>
        <v>0</v>
      </c>
      <c r="AI55" s="27" t="s">
        <v>300</v>
      </c>
      <c r="AJ55" s="21">
        <f>IF(AN55=0,K55,0)</f>
        <v>0</v>
      </c>
      <c r="AK55" s="21">
        <f>IF(AN55=15,K55,0)</f>
        <v>0</v>
      </c>
      <c r="AL55" s="21">
        <f>IF(AN55=21,K55,0)</f>
        <v>0</v>
      </c>
      <c r="AN55" s="36">
        <v>21</v>
      </c>
      <c r="AO55" s="36">
        <f>H55*0.56736301369863</f>
        <v>0</v>
      </c>
      <c r="AP55" s="36">
        <f>H55*(1-0.56736301369863)</f>
        <v>0</v>
      </c>
      <c r="AQ55" s="37" t="s">
        <v>7</v>
      </c>
      <c r="AV55" s="36">
        <f>AW55+AX55</f>
        <v>0</v>
      </c>
      <c r="AW55" s="36">
        <f>G55*AO55</f>
        <v>0</v>
      </c>
      <c r="AX55" s="36">
        <f>G55*AP55</f>
        <v>0</v>
      </c>
      <c r="AY55" s="39" t="s">
        <v>825</v>
      </c>
      <c r="AZ55" s="39" t="s">
        <v>849</v>
      </c>
      <c r="BA55" s="27" t="s">
        <v>873</v>
      </c>
      <c r="BC55" s="36">
        <f>AW55+AX55</f>
        <v>0</v>
      </c>
      <c r="BD55" s="36">
        <f>H55/(100-BE55)*100</f>
        <v>0</v>
      </c>
      <c r="BE55" s="36">
        <v>0</v>
      </c>
      <c r="BF55" s="36">
        <f>M55</f>
        <v>63.609840000000005</v>
      </c>
      <c r="BH55" s="21">
        <f>G55*AO55</f>
        <v>0</v>
      </c>
      <c r="BI55" s="21">
        <f>G55*AP55</f>
        <v>0</v>
      </c>
      <c r="BJ55" s="21">
        <f>G55*H55</f>
        <v>0</v>
      </c>
      <c r="BK55" s="21" t="s">
        <v>883</v>
      </c>
      <c r="BL55" s="36">
        <v>91</v>
      </c>
    </row>
    <row r="56" spans="1:15" ht="12.75">
      <c r="A56" s="4"/>
      <c r="B56" s="89"/>
      <c r="C56" s="89"/>
      <c r="D56" s="90" t="s">
        <v>496</v>
      </c>
      <c r="E56" s="90" t="s">
        <v>754</v>
      </c>
      <c r="F56" s="89"/>
      <c r="G56" s="91">
        <v>395</v>
      </c>
      <c r="H56" s="89"/>
      <c r="I56" s="89"/>
      <c r="J56" s="89"/>
      <c r="K56" s="89"/>
      <c r="L56" s="89"/>
      <c r="M56" s="89"/>
      <c r="N56" s="31"/>
      <c r="O56" s="4"/>
    </row>
    <row r="57" spans="1:15" ht="12.75">
      <c r="A57" s="4"/>
      <c r="B57" s="89"/>
      <c r="C57" s="89"/>
      <c r="D57" s="90" t="s">
        <v>29</v>
      </c>
      <c r="E57" s="90" t="s">
        <v>755</v>
      </c>
      <c r="F57" s="89"/>
      <c r="G57" s="91">
        <v>23</v>
      </c>
      <c r="H57" s="89"/>
      <c r="I57" s="89"/>
      <c r="J57" s="89"/>
      <c r="K57" s="89"/>
      <c r="L57" s="89"/>
      <c r="M57" s="89"/>
      <c r="N57" s="31"/>
      <c r="O57" s="4"/>
    </row>
    <row r="58" spans="1:15" ht="12.75">
      <c r="A58" s="4"/>
      <c r="B58" s="89"/>
      <c r="C58" s="89"/>
      <c r="D58" s="90" t="s">
        <v>29</v>
      </c>
      <c r="E58" s="90" t="s">
        <v>756</v>
      </c>
      <c r="F58" s="89"/>
      <c r="G58" s="91">
        <v>23</v>
      </c>
      <c r="H58" s="89"/>
      <c r="I58" s="89"/>
      <c r="J58" s="89"/>
      <c r="K58" s="89"/>
      <c r="L58" s="89"/>
      <c r="M58" s="89"/>
      <c r="N58" s="31"/>
      <c r="O58" s="4"/>
    </row>
    <row r="59" spans="1:64" ht="12.75">
      <c r="A59" s="44" t="s">
        <v>26</v>
      </c>
      <c r="B59" s="16" t="s">
        <v>300</v>
      </c>
      <c r="C59" s="16" t="s">
        <v>326</v>
      </c>
      <c r="D59" s="149" t="s">
        <v>497</v>
      </c>
      <c r="E59" s="176"/>
      <c r="F59" s="16" t="s">
        <v>778</v>
      </c>
      <c r="G59" s="36">
        <v>395</v>
      </c>
      <c r="H59" s="121"/>
      <c r="I59" s="36">
        <f>G59*AO59</f>
        <v>0</v>
      </c>
      <c r="J59" s="36">
        <f>G59*AP59</f>
        <v>0</v>
      </c>
      <c r="K59" s="36">
        <f>G59*H59</f>
        <v>0</v>
      </c>
      <c r="L59" s="36">
        <v>0</v>
      </c>
      <c r="M59" s="36">
        <f>G59*L59</f>
        <v>0</v>
      </c>
      <c r="N59" s="88" t="s">
        <v>806</v>
      </c>
      <c r="O59" s="4"/>
      <c r="Z59" s="36">
        <f>IF(AQ59="5",BJ59,0)</f>
        <v>0</v>
      </c>
      <c r="AB59" s="36">
        <f>IF(AQ59="1",BH59,0)</f>
        <v>0</v>
      </c>
      <c r="AC59" s="36">
        <f>IF(AQ59="1",BI59,0)</f>
        <v>0</v>
      </c>
      <c r="AD59" s="36">
        <f>IF(AQ59="7",BH59,0)</f>
        <v>0</v>
      </c>
      <c r="AE59" s="36">
        <f>IF(AQ59="7",BI59,0)</f>
        <v>0</v>
      </c>
      <c r="AF59" s="36">
        <f>IF(AQ59="2",BH59,0)</f>
        <v>0</v>
      </c>
      <c r="AG59" s="36">
        <f>IF(AQ59="2",BI59,0)</f>
        <v>0</v>
      </c>
      <c r="AH59" s="36">
        <f>IF(AQ59="0",BJ59,0)</f>
        <v>0</v>
      </c>
      <c r="AI59" s="27" t="s">
        <v>300</v>
      </c>
      <c r="AJ59" s="23">
        <f>IF(AN59=0,K59,0)</f>
        <v>0</v>
      </c>
      <c r="AK59" s="23">
        <f>IF(AN59=15,K59,0)</f>
        <v>0</v>
      </c>
      <c r="AL59" s="23">
        <f>IF(AN59=21,K59,0)</f>
        <v>0</v>
      </c>
      <c r="AN59" s="36">
        <v>21</v>
      </c>
      <c r="AO59" s="36">
        <f>H59*1</f>
        <v>0</v>
      </c>
      <c r="AP59" s="36">
        <f>H59*(1-1)</f>
        <v>0</v>
      </c>
      <c r="AQ59" s="38" t="s">
        <v>7</v>
      </c>
      <c r="AV59" s="36">
        <f>AW59+AX59</f>
        <v>0</v>
      </c>
      <c r="AW59" s="36">
        <f>G59*AO59</f>
        <v>0</v>
      </c>
      <c r="AX59" s="36">
        <f>G59*AP59</f>
        <v>0</v>
      </c>
      <c r="AY59" s="39" t="s">
        <v>825</v>
      </c>
      <c r="AZ59" s="39" t="s">
        <v>849</v>
      </c>
      <c r="BA59" s="27" t="s">
        <v>873</v>
      </c>
      <c r="BC59" s="36">
        <f>AW59+AX59</f>
        <v>0</v>
      </c>
      <c r="BD59" s="36">
        <f>H59/(100-BE59)*100</f>
        <v>0</v>
      </c>
      <c r="BE59" s="36">
        <v>0</v>
      </c>
      <c r="BF59" s="36">
        <f>M59</f>
        <v>0</v>
      </c>
      <c r="BH59" s="23">
        <f>G59*AO59</f>
        <v>0</v>
      </c>
      <c r="BI59" s="23">
        <f>G59*AP59</f>
        <v>0</v>
      </c>
      <c r="BJ59" s="23">
        <f>G59*H59</f>
        <v>0</v>
      </c>
      <c r="BK59" s="23" t="s">
        <v>884</v>
      </c>
      <c r="BL59" s="36">
        <v>91</v>
      </c>
    </row>
    <row r="60" spans="1:15" ht="12.75">
      <c r="A60" s="4"/>
      <c r="B60" s="89"/>
      <c r="C60" s="89"/>
      <c r="D60" s="90" t="s">
        <v>496</v>
      </c>
      <c r="E60" s="90" t="s">
        <v>754</v>
      </c>
      <c r="F60" s="89"/>
      <c r="G60" s="91">
        <v>395</v>
      </c>
      <c r="H60" s="89"/>
      <c r="I60" s="89"/>
      <c r="J60" s="89"/>
      <c r="K60" s="89"/>
      <c r="L60" s="89"/>
      <c r="M60" s="89"/>
      <c r="N60" s="31"/>
      <c r="O60" s="4"/>
    </row>
    <row r="61" spans="1:64" ht="12.75">
      <c r="A61" s="44" t="s">
        <v>27</v>
      </c>
      <c r="B61" s="16" t="s">
        <v>300</v>
      </c>
      <c r="C61" s="16" t="s">
        <v>327</v>
      </c>
      <c r="D61" s="149" t="s">
        <v>498</v>
      </c>
      <c r="E61" s="176"/>
      <c r="F61" s="16" t="s">
        <v>778</v>
      </c>
      <c r="G61" s="36">
        <v>23</v>
      </c>
      <c r="H61" s="121"/>
      <c r="I61" s="36">
        <f>G61*AO61</f>
        <v>0</v>
      </c>
      <c r="J61" s="36">
        <f>G61*AP61</f>
        <v>0</v>
      </c>
      <c r="K61" s="36">
        <f>G61*H61</f>
        <v>0</v>
      </c>
      <c r="L61" s="36">
        <v>0</v>
      </c>
      <c r="M61" s="36">
        <f>G61*L61</f>
        <v>0</v>
      </c>
      <c r="N61" s="88" t="s">
        <v>806</v>
      </c>
      <c r="O61" s="4"/>
      <c r="Z61" s="36">
        <f>IF(AQ61="5",BJ61,0)</f>
        <v>0</v>
      </c>
      <c r="AB61" s="36">
        <f>IF(AQ61="1",BH61,0)</f>
        <v>0</v>
      </c>
      <c r="AC61" s="36">
        <f>IF(AQ61="1",BI61,0)</f>
        <v>0</v>
      </c>
      <c r="AD61" s="36">
        <f>IF(AQ61="7",BH61,0)</f>
        <v>0</v>
      </c>
      <c r="AE61" s="36">
        <f>IF(AQ61="7",BI61,0)</f>
        <v>0</v>
      </c>
      <c r="AF61" s="36">
        <f>IF(AQ61="2",BH61,0)</f>
        <v>0</v>
      </c>
      <c r="AG61" s="36">
        <f>IF(AQ61="2",BI61,0)</f>
        <v>0</v>
      </c>
      <c r="AH61" s="36">
        <f>IF(AQ61="0",BJ61,0)</f>
        <v>0</v>
      </c>
      <c r="AI61" s="27" t="s">
        <v>300</v>
      </c>
      <c r="AJ61" s="23">
        <f>IF(AN61=0,K61,0)</f>
        <v>0</v>
      </c>
      <c r="AK61" s="23">
        <f>IF(AN61=15,K61,0)</f>
        <v>0</v>
      </c>
      <c r="AL61" s="23">
        <f>IF(AN61=21,K61,0)</f>
        <v>0</v>
      </c>
      <c r="AN61" s="36">
        <v>21</v>
      </c>
      <c r="AO61" s="36">
        <f>H61*1</f>
        <v>0</v>
      </c>
      <c r="AP61" s="36">
        <f>H61*(1-1)</f>
        <v>0</v>
      </c>
      <c r="AQ61" s="38" t="s">
        <v>7</v>
      </c>
      <c r="AV61" s="36">
        <f>AW61+AX61</f>
        <v>0</v>
      </c>
      <c r="AW61" s="36">
        <f>G61*AO61</f>
        <v>0</v>
      </c>
      <c r="AX61" s="36">
        <f>G61*AP61</f>
        <v>0</v>
      </c>
      <c r="AY61" s="39" t="s">
        <v>825</v>
      </c>
      <c r="AZ61" s="39" t="s">
        <v>849</v>
      </c>
      <c r="BA61" s="27" t="s">
        <v>873</v>
      </c>
      <c r="BC61" s="36">
        <f>AW61+AX61</f>
        <v>0</v>
      </c>
      <c r="BD61" s="36">
        <f>H61/(100-BE61)*100</f>
        <v>0</v>
      </c>
      <c r="BE61" s="36">
        <v>0</v>
      </c>
      <c r="BF61" s="36">
        <f>M61</f>
        <v>0</v>
      </c>
      <c r="BH61" s="23">
        <f>G61*AO61</f>
        <v>0</v>
      </c>
      <c r="BI61" s="23">
        <f>G61*AP61</f>
        <v>0</v>
      </c>
      <c r="BJ61" s="23">
        <f>G61*H61</f>
        <v>0</v>
      </c>
      <c r="BK61" s="23" t="s">
        <v>884</v>
      </c>
      <c r="BL61" s="36">
        <v>91</v>
      </c>
    </row>
    <row r="62" spans="1:15" ht="12.75">
      <c r="A62" s="4"/>
      <c r="B62" s="89"/>
      <c r="C62" s="89"/>
      <c r="D62" s="90" t="s">
        <v>29</v>
      </c>
      <c r="E62" s="90" t="s">
        <v>756</v>
      </c>
      <c r="F62" s="89"/>
      <c r="G62" s="91">
        <v>23</v>
      </c>
      <c r="H62" s="89"/>
      <c r="I62" s="89"/>
      <c r="J62" s="89"/>
      <c r="K62" s="89"/>
      <c r="L62" s="89"/>
      <c r="M62" s="89"/>
      <c r="N62" s="31"/>
      <c r="O62" s="4"/>
    </row>
    <row r="63" spans="1:64" ht="12.75">
      <c r="A63" s="44" t="s">
        <v>28</v>
      </c>
      <c r="B63" s="16" t="s">
        <v>300</v>
      </c>
      <c r="C63" s="16" t="s">
        <v>328</v>
      </c>
      <c r="D63" s="149" t="s">
        <v>499</v>
      </c>
      <c r="E63" s="176"/>
      <c r="F63" s="16" t="s">
        <v>778</v>
      </c>
      <c r="G63" s="36">
        <v>23</v>
      </c>
      <c r="H63" s="121"/>
      <c r="I63" s="36">
        <f>G63*AO63</f>
        <v>0</v>
      </c>
      <c r="J63" s="36">
        <f>G63*AP63</f>
        <v>0</v>
      </c>
      <c r="K63" s="36">
        <f>G63*H63</f>
        <v>0</v>
      </c>
      <c r="L63" s="36">
        <v>0</v>
      </c>
      <c r="M63" s="36">
        <f>G63*L63</f>
        <v>0</v>
      </c>
      <c r="N63" s="88" t="s">
        <v>806</v>
      </c>
      <c r="O63" s="4"/>
      <c r="Z63" s="36">
        <f>IF(AQ63="5",BJ63,0)</f>
        <v>0</v>
      </c>
      <c r="AB63" s="36">
        <f>IF(AQ63="1",BH63,0)</f>
        <v>0</v>
      </c>
      <c r="AC63" s="36">
        <f>IF(AQ63="1",BI63,0)</f>
        <v>0</v>
      </c>
      <c r="AD63" s="36">
        <f>IF(AQ63="7",BH63,0)</f>
        <v>0</v>
      </c>
      <c r="AE63" s="36">
        <f>IF(AQ63="7",BI63,0)</f>
        <v>0</v>
      </c>
      <c r="AF63" s="36">
        <f>IF(AQ63="2",BH63,0)</f>
        <v>0</v>
      </c>
      <c r="AG63" s="36">
        <f>IF(AQ63="2",BI63,0)</f>
        <v>0</v>
      </c>
      <c r="AH63" s="36">
        <f>IF(AQ63="0",BJ63,0)</f>
        <v>0</v>
      </c>
      <c r="AI63" s="27" t="s">
        <v>300</v>
      </c>
      <c r="AJ63" s="23">
        <f>IF(AN63=0,K63,0)</f>
        <v>0</v>
      </c>
      <c r="AK63" s="23">
        <f>IF(AN63=15,K63,0)</f>
        <v>0</v>
      </c>
      <c r="AL63" s="23">
        <f>IF(AN63=21,K63,0)</f>
        <v>0</v>
      </c>
      <c r="AN63" s="36">
        <v>21</v>
      </c>
      <c r="AO63" s="36">
        <f>H63*1</f>
        <v>0</v>
      </c>
      <c r="AP63" s="36">
        <f>H63*(1-1)</f>
        <v>0</v>
      </c>
      <c r="AQ63" s="38" t="s">
        <v>7</v>
      </c>
      <c r="AV63" s="36">
        <f>AW63+AX63</f>
        <v>0</v>
      </c>
      <c r="AW63" s="36">
        <f>G63*AO63</f>
        <v>0</v>
      </c>
      <c r="AX63" s="36">
        <f>G63*AP63</f>
        <v>0</v>
      </c>
      <c r="AY63" s="39" t="s">
        <v>825</v>
      </c>
      <c r="AZ63" s="39" t="s">
        <v>849</v>
      </c>
      <c r="BA63" s="27" t="s">
        <v>873</v>
      </c>
      <c r="BC63" s="36">
        <f>AW63+AX63</f>
        <v>0</v>
      </c>
      <c r="BD63" s="36">
        <f>H63/(100-BE63)*100</f>
        <v>0</v>
      </c>
      <c r="BE63" s="36">
        <v>0</v>
      </c>
      <c r="BF63" s="36">
        <f>M63</f>
        <v>0</v>
      </c>
      <c r="BH63" s="23">
        <f>G63*AO63</f>
        <v>0</v>
      </c>
      <c r="BI63" s="23">
        <f>G63*AP63</f>
        <v>0</v>
      </c>
      <c r="BJ63" s="23">
        <f>G63*H63</f>
        <v>0</v>
      </c>
      <c r="BK63" s="23" t="s">
        <v>884</v>
      </c>
      <c r="BL63" s="36">
        <v>91</v>
      </c>
    </row>
    <row r="64" spans="1:15" ht="12.75">
      <c r="A64" s="4"/>
      <c r="B64" s="89"/>
      <c r="C64" s="89"/>
      <c r="D64" s="90" t="s">
        <v>29</v>
      </c>
      <c r="E64" s="90" t="s">
        <v>755</v>
      </c>
      <c r="F64" s="89"/>
      <c r="G64" s="91">
        <v>23</v>
      </c>
      <c r="H64" s="89"/>
      <c r="I64" s="89"/>
      <c r="J64" s="89"/>
      <c r="K64" s="89"/>
      <c r="L64" s="89"/>
      <c r="M64" s="89"/>
      <c r="N64" s="31"/>
      <c r="O64" s="4"/>
    </row>
    <row r="65" spans="1:64" ht="12.75">
      <c r="A65" s="44" t="s">
        <v>29</v>
      </c>
      <c r="B65" s="16" t="s">
        <v>300</v>
      </c>
      <c r="C65" s="16" t="s">
        <v>329</v>
      </c>
      <c r="D65" s="149" t="s">
        <v>500</v>
      </c>
      <c r="E65" s="171"/>
      <c r="F65" s="16" t="s">
        <v>776</v>
      </c>
      <c r="G65" s="36">
        <v>45</v>
      </c>
      <c r="H65" s="121"/>
      <c r="I65" s="36">
        <f>G65*AO65</f>
        <v>0</v>
      </c>
      <c r="J65" s="36">
        <f>G65*AP65</f>
        <v>0</v>
      </c>
      <c r="K65" s="36">
        <f>G65*H65</f>
        <v>0</v>
      </c>
      <c r="L65" s="36">
        <v>0</v>
      </c>
      <c r="M65" s="36">
        <f>G65*L65</f>
        <v>0</v>
      </c>
      <c r="N65" s="88" t="s">
        <v>806</v>
      </c>
      <c r="O65" s="4"/>
      <c r="Z65" s="36">
        <f>IF(AQ65="5",BJ65,0)</f>
        <v>0</v>
      </c>
      <c r="AB65" s="36">
        <f>IF(AQ65="1",BH65,0)</f>
        <v>0</v>
      </c>
      <c r="AC65" s="36">
        <f>IF(AQ65="1",BI65,0)</f>
        <v>0</v>
      </c>
      <c r="AD65" s="36">
        <f>IF(AQ65="7",BH65,0)</f>
        <v>0</v>
      </c>
      <c r="AE65" s="36">
        <f>IF(AQ65="7",BI65,0)</f>
        <v>0</v>
      </c>
      <c r="AF65" s="36">
        <f>IF(AQ65="2",BH65,0)</f>
        <v>0</v>
      </c>
      <c r="AG65" s="36">
        <f>IF(AQ65="2",BI65,0)</f>
        <v>0</v>
      </c>
      <c r="AH65" s="36">
        <f>IF(AQ65="0",BJ65,0)</f>
        <v>0</v>
      </c>
      <c r="AI65" s="27" t="s">
        <v>300</v>
      </c>
      <c r="AJ65" s="21">
        <f>IF(AN65=0,K65,0)</f>
        <v>0</v>
      </c>
      <c r="AK65" s="21">
        <f>IF(AN65=15,K65,0)</f>
        <v>0</v>
      </c>
      <c r="AL65" s="21">
        <f>IF(AN65=21,K65,0)</f>
        <v>0</v>
      </c>
      <c r="AN65" s="36">
        <v>21</v>
      </c>
      <c r="AO65" s="36">
        <f>H65*0.593303571428571</f>
        <v>0</v>
      </c>
      <c r="AP65" s="36">
        <f>H65*(1-0.593303571428571)</f>
        <v>0</v>
      </c>
      <c r="AQ65" s="37" t="s">
        <v>7</v>
      </c>
      <c r="AV65" s="36">
        <f>AW65+AX65</f>
        <v>0</v>
      </c>
      <c r="AW65" s="36">
        <f>G65*AO65</f>
        <v>0</v>
      </c>
      <c r="AX65" s="36">
        <f>G65*AP65</f>
        <v>0</v>
      </c>
      <c r="AY65" s="39" t="s">
        <v>825</v>
      </c>
      <c r="AZ65" s="39" t="s">
        <v>849</v>
      </c>
      <c r="BA65" s="27" t="s">
        <v>873</v>
      </c>
      <c r="BC65" s="36">
        <f>AW65+AX65</f>
        <v>0</v>
      </c>
      <c r="BD65" s="36">
        <f>H65/(100-BE65)*100</f>
        <v>0</v>
      </c>
      <c r="BE65" s="36">
        <v>0</v>
      </c>
      <c r="BF65" s="36">
        <f>M65</f>
        <v>0</v>
      </c>
      <c r="BH65" s="21">
        <f>G65*AO65</f>
        <v>0</v>
      </c>
      <c r="BI65" s="21">
        <f>G65*AP65</f>
        <v>0</v>
      </c>
      <c r="BJ65" s="21">
        <f>G65*H65</f>
        <v>0</v>
      </c>
      <c r="BK65" s="21" t="s">
        <v>883</v>
      </c>
      <c r="BL65" s="36">
        <v>91</v>
      </c>
    </row>
    <row r="66" spans="1:64" ht="12.75">
      <c r="A66" s="44" t="s">
        <v>30</v>
      </c>
      <c r="B66" s="16" t="s">
        <v>300</v>
      </c>
      <c r="C66" s="16" t="s">
        <v>330</v>
      </c>
      <c r="D66" s="149" t="s">
        <v>501</v>
      </c>
      <c r="E66" s="171"/>
      <c r="F66" s="16" t="s">
        <v>775</v>
      </c>
      <c r="G66" s="36">
        <v>240.95</v>
      </c>
      <c r="H66" s="121"/>
      <c r="I66" s="36">
        <f>G66*AO66</f>
        <v>0</v>
      </c>
      <c r="J66" s="36">
        <f>G66*AP66</f>
        <v>0</v>
      </c>
      <c r="K66" s="36">
        <f>G66*H66</f>
        <v>0</v>
      </c>
      <c r="L66" s="36">
        <v>0.0037</v>
      </c>
      <c r="M66" s="36">
        <f>G66*L66</f>
        <v>0.891515</v>
      </c>
      <c r="N66" s="88" t="s">
        <v>806</v>
      </c>
      <c r="O66" s="4"/>
      <c r="Z66" s="36">
        <f>IF(AQ66="5",BJ66,0)</f>
        <v>0</v>
      </c>
      <c r="AB66" s="36">
        <f>IF(AQ66="1",BH66,0)</f>
        <v>0</v>
      </c>
      <c r="AC66" s="36">
        <f>IF(AQ66="1",BI66,0)</f>
        <v>0</v>
      </c>
      <c r="AD66" s="36">
        <f>IF(AQ66="7",BH66,0)</f>
        <v>0</v>
      </c>
      <c r="AE66" s="36">
        <f>IF(AQ66="7",BI66,0)</f>
        <v>0</v>
      </c>
      <c r="AF66" s="36">
        <f>IF(AQ66="2",BH66,0)</f>
        <v>0</v>
      </c>
      <c r="AG66" s="36">
        <f>IF(AQ66="2",BI66,0)</f>
        <v>0</v>
      </c>
      <c r="AH66" s="36">
        <f>IF(AQ66="0",BJ66,0)</f>
        <v>0</v>
      </c>
      <c r="AI66" s="27" t="s">
        <v>300</v>
      </c>
      <c r="AJ66" s="21">
        <f>IF(AN66=0,K66,0)</f>
        <v>0</v>
      </c>
      <c r="AK66" s="21">
        <f>IF(AN66=15,K66,0)</f>
        <v>0</v>
      </c>
      <c r="AL66" s="21">
        <f>IF(AN66=21,K66,0)</f>
        <v>0</v>
      </c>
      <c r="AN66" s="36">
        <v>21</v>
      </c>
      <c r="AO66" s="36">
        <f>H66*0.449002361314834</f>
        <v>0</v>
      </c>
      <c r="AP66" s="36">
        <f>H66*(1-0.449002361314834)</f>
        <v>0</v>
      </c>
      <c r="AQ66" s="37" t="s">
        <v>7</v>
      </c>
      <c r="AV66" s="36">
        <f>AW66+AX66</f>
        <v>0</v>
      </c>
      <c r="AW66" s="36">
        <f>G66*AO66</f>
        <v>0</v>
      </c>
      <c r="AX66" s="36">
        <f>G66*AP66</f>
        <v>0</v>
      </c>
      <c r="AY66" s="39" t="s">
        <v>825</v>
      </c>
      <c r="AZ66" s="39" t="s">
        <v>849</v>
      </c>
      <c r="BA66" s="27" t="s">
        <v>873</v>
      </c>
      <c r="BC66" s="36">
        <f>AW66+AX66</f>
        <v>0</v>
      </c>
      <c r="BD66" s="36">
        <f>H66/(100-BE66)*100</f>
        <v>0</v>
      </c>
      <c r="BE66" s="36">
        <v>0</v>
      </c>
      <c r="BF66" s="36">
        <f>M66</f>
        <v>0.891515</v>
      </c>
      <c r="BH66" s="21">
        <f>G66*AO66</f>
        <v>0</v>
      </c>
      <c r="BI66" s="21">
        <f>G66*AP66</f>
        <v>0</v>
      </c>
      <c r="BJ66" s="21">
        <f>G66*H66</f>
        <v>0</v>
      </c>
      <c r="BK66" s="21" t="s">
        <v>883</v>
      </c>
      <c r="BL66" s="36">
        <v>91</v>
      </c>
    </row>
    <row r="67" spans="1:15" ht="12.75">
      <c r="A67" s="4"/>
      <c r="B67" s="89"/>
      <c r="C67" s="89"/>
      <c r="D67" s="90" t="s">
        <v>502</v>
      </c>
      <c r="E67" s="90"/>
      <c r="F67" s="89"/>
      <c r="G67" s="91">
        <v>240.95</v>
      </c>
      <c r="H67" s="89"/>
      <c r="I67" s="89"/>
      <c r="J67" s="89"/>
      <c r="K67" s="89"/>
      <c r="L67" s="89"/>
      <c r="M67" s="89"/>
      <c r="N67" s="31"/>
      <c r="O67" s="4"/>
    </row>
    <row r="68" spans="1:64" ht="12.75">
      <c r="A68" s="44" t="s">
        <v>31</v>
      </c>
      <c r="B68" s="16" t="s">
        <v>300</v>
      </c>
      <c r="C68" s="16" t="s">
        <v>331</v>
      </c>
      <c r="D68" s="149" t="s">
        <v>503</v>
      </c>
      <c r="E68" s="171"/>
      <c r="F68" s="16" t="s">
        <v>779</v>
      </c>
      <c r="G68" s="36">
        <v>3600</v>
      </c>
      <c r="H68" s="121"/>
      <c r="I68" s="36">
        <f>G68*AO68</f>
        <v>0</v>
      </c>
      <c r="J68" s="36">
        <f>G68*AP68</f>
        <v>0</v>
      </c>
      <c r="K68" s="36">
        <f>G68*H68</f>
        <v>0</v>
      </c>
      <c r="L68" s="36">
        <v>0</v>
      </c>
      <c r="M68" s="36">
        <f>G68*L68</f>
        <v>0</v>
      </c>
      <c r="N68" s="88" t="s">
        <v>806</v>
      </c>
      <c r="O68" s="4"/>
      <c r="Z68" s="36">
        <f>IF(AQ68="5",BJ68,0)</f>
        <v>0</v>
      </c>
      <c r="AB68" s="36">
        <f>IF(AQ68="1",BH68,0)</f>
        <v>0</v>
      </c>
      <c r="AC68" s="36">
        <f>IF(AQ68="1",BI68,0)</f>
        <v>0</v>
      </c>
      <c r="AD68" s="36">
        <f>IF(AQ68="7",BH68,0)</f>
        <v>0</v>
      </c>
      <c r="AE68" s="36">
        <f>IF(AQ68="7",BI68,0)</f>
        <v>0</v>
      </c>
      <c r="AF68" s="36">
        <f>IF(AQ68="2",BH68,0)</f>
        <v>0</v>
      </c>
      <c r="AG68" s="36">
        <f>IF(AQ68="2",BI68,0)</f>
        <v>0</v>
      </c>
      <c r="AH68" s="36">
        <f>IF(AQ68="0",BJ68,0)</f>
        <v>0</v>
      </c>
      <c r="AI68" s="27" t="s">
        <v>300</v>
      </c>
      <c r="AJ68" s="21">
        <f>IF(AN68=0,K68,0)</f>
        <v>0</v>
      </c>
      <c r="AK68" s="21">
        <f>IF(AN68=15,K68,0)</f>
        <v>0</v>
      </c>
      <c r="AL68" s="21">
        <f>IF(AN68=21,K68,0)</f>
        <v>0</v>
      </c>
      <c r="AN68" s="36">
        <v>21</v>
      </c>
      <c r="AO68" s="36">
        <f>H68*0</f>
        <v>0</v>
      </c>
      <c r="AP68" s="36">
        <f>H68*(1-0)</f>
        <v>0</v>
      </c>
      <c r="AQ68" s="37" t="s">
        <v>7</v>
      </c>
      <c r="AV68" s="36">
        <f>AW68+AX68</f>
        <v>0</v>
      </c>
      <c r="AW68" s="36">
        <f>G68*AO68</f>
        <v>0</v>
      </c>
      <c r="AX68" s="36">
        <f>G68*AP68</f>
        <v>0</v>
      </c>
      <c r="AY68" s="39" t="s">
        <v>825</v>
      </c>
      <c r="AZ68" s="39" t="s">
        <v>849</v>
      </c>
      <c r="BA68" s="27" t="s">
        <v>873</v>
      </c>
      <c r="BC68" s="36">
        <f>AW68+AX68</f>
        <v>0</v>
      </c>
      <c r="BD68" s="36">
        <f>H68/(100-BE68)*100</f>
        <v>0</v>
      </c>
      <c r="BE68" s="36">
        <v>0</v>
      </c>
      <c r="BF68" s="36">
        <f>M68</f>
        <v>0</v>
      </c>
      <c r="BH68" s="21">
        <f>G68*AO68</f>
        <v>0</v>
      </c>
      <c r="BI68" s="21">
        <f>G68*AP68</f>
        <v>0</v>
      </c>
      <c r="BJ68" s="21">
        <f>G68*H68</f>
        <v>0</v>
      </c>
      <c r="BK68" s="21" t="s">
        <v>883</v>
      </c>
      <c r="BL68" s="36">
        <v>91</v>
      </c>
    </row>
    <row r="69" spans="1:15" ht="12.75">
      <c r="A69" s="4"/>
      <c r="B69" s="89"/>
      <c r="C69" s="89"/>
      <c r="D69" s="90" t="s">
        <v>504</v>
      </c>
      <c r="E69" s="90"/>
      <c r="F69" s="89"/>
      <c r="G69" s="91">
        <v>3600</v>
      </c>
      <c r="H69" s="89"/>
      <c r="I69" s="89"/>
      <c r="J69" s="89"/>
      <c r="K69" s="89"/>
      <c r="L69" s="89"/>
      <c r="M69" s="89"/>
      <c r="N69" s="31"/>
      <c r="O69" s="4"/>
    </row>
    <row r="70" spans="1:64" ht="12.75">
      <c r="A70" s="44" t="s">
        <v>32</v>
      </c>
      <c r="B70" s="16" t="s">
        <v>300</v>
      </c>
      <c r="C70" s="16" t="s">
        <v>332</v>
      </c>
      <c r="D70" s="149" t="s">
        <v>505</v>
      </c>
      <c r="E70" s="171"/>
      <c r="F70" s="16" t="s">
        <v>780</v>
      </c>
      <c r="G70" s="36">
        <v>60</v>
      </c>
      <c r="H70" s="121"/>
      <c r="I70" s="36">
        <f>G70*AO70</f>
        <v>0</v>
      </c>
      <c r="J70" s="36">
        <f>G70*AP70</f>
        <v>0</v>
      </c>
      <c r="K70" s="36">
        <f>G70*H70</f>
        <v>0</v>
      </c>
      <c r="L70" s="36">
        <v>0.066</v>
      </c>
      <c r="M70" s="36">
        <f>G70*L70</f>
        <v>3.96</v>
      </c>
      <c r="N70" s="88" t="s">
        <v>806</v>
      </c>
      <c r="O70" s="4"/>
      <c r="Z70" s="36">
        <f>IF(AQ70="5",BJ70,0)</f>
        <v>0</v>
      </c>
      <c r="AB70" s="36">
        <f>IF(AQ70="1",BH70,0)</f>
        <v>0</v>
      </c>
      <c r="AC70" s="36">
        <f>IF(AQ70="1",BI70,0)</f>
        <v>0</v>
      </c>
      <c r="AD70" s="36">
        <f>IF(AQ70="7",BH70,0)</f>
        <v>0</v>
      </c>
      <c r="AE70" s="36">
        <f>IF(AQ70="7",BI70,0)</f>
        <v>0</v>
      </c>
      <c r="AF70" s="36">
        <f>IF(AQ70="2",BH70,0)</f>
        <v>0</v>
      </c>
      <c r="AG70" s="36">
        <f>IF(AQ70="2",BI70,0)</f>
        <v>0</v>
      </c>
      <c r="AH70" s="36">
        <f>IF(AQ70="0",BJ70,0)</f>
        <v>0</v>
      </c>
      <c r="AI70" s="27" t="s">
        <v>300</v>
      </c>
      <c r="AJ70" s="21">
        <f>IF(AN70=0,K70,0)</f>
        <v>0</v>
      </c>
      <c r="AK70" s="21">
        <f>IF(AN70=15,K70,0)</f>
        <v>0</v>
      </c>
      <c r="AL70" s="21">
        <f>IF(AN70=21,K70,0)</f>
        <v>0</v>
      </c>
      <c r="AN70" s="36">
        <v>21</v>
      </c>
      <c r="AO70" s="36">
        <f>H70*0</f>
        <v>0</v>
      </c>
      <c r="AP70" s="36">
        <f>H70*(1-0)</f>
        <v>0</v>
      </c>
      <c r="AQ70" s="37" t="s">
        <v>7</v>
      </c>
      <c r="AV70" s="36">
        <f>AW70+AX70</f>
        <v>0</v>
      </c>
      <c r="AW70" s="36">
        <f>G70*AO70</f>
        <v>0</v>
      </c>
      <c r="AX70" s="36">
        <f>G70*AP70</f>
        <v>0</v>
      </c>
      <c r="AY70" s="39" t="s">
        <v>825</v>
      </c>
      <c r="AZ70" s="39" t="s">
        <v>849</v>
      </c>
      <c r="BA70" s="27" t="s">
        <v>873</v>
      </c>
      <c r="BC70" s="36">
        <f>AW70+AX70</f>
        <v>0</v>
      </c>
      <c r="BD70" s="36">
        <f>H70/(100-BE70)*100</f>
        <v>0</v>
      </c>
      <c r="BE70" s="36">
        <v>0</v>
      </c>
      <c r="BF70" s="36">
        <f>M70</f>
        <v>3.96</v>
      </c>
      <c r="BH70" s="21">
        <f>G70*AO70</f>
        <v>0</v>
      </c>
      <c r="BI70" s="21">
        <f>G70*AP70</f>
        <v>0</v>
      </c>
      <c r="BJ70" s="21">
        <f>G70*H70</f>
        <v>0</v>
      </c>
      <c r="BK70" s="21" t="s">
        <v>883</v>
      </c>
      <c r="BL70" s="36">
        <v>91</v>
      </c>
    </row>
    <row r="71" spans="1:64" ht="12.75">
      <c r="A71" s="44" t="s">
        <v>33</v>
      </c>
      <c r="B71" s="16" t="s">
        <v>300</v>
      </c>
      <c r="C71" s="16" t="s">
        <v>333</v>
      </c>
      <c r="D71" s="149" t="s">
        <v>506</v>
      </c>
      <c r="E71" s="171"/>
      <c r="F71" s="16" t="s">
        <v>780</v>
      </c>
      <c r="G71" s="36">
        <v>60</v>
      </c>
      <c r="H71" s="121"/>
      <c r="I71" s="36">
        <f>G71*AO71</f>
        <v>0</v>
      </c>
      <c r="J71" s="36">
        <f>G71*AP71</f>
        <v>0</v>
      </c>
      <c r="K71" s="36">
        <f>G71*H71</f>
        <v>0</v>
      </c>
      <c r="L71" s="36">
        <v>0.066</v>
      </c>
      <c r="M71" s="36">
        <f>G71*L71</f>
        <v>3.96</v>
      </c>
      <c r="N71" s="88" t="s">
        <v>806</v>
      </c>
      <c r="O71" s="4"/>
      <c r="Z71" s="36">
        <f>IF(AQ71="5",BJ71,0)</f>
        <v>0</v>
      </c>
      <c r="AB71" s="36">
        <f>IF(AQ71="1",BH71,0)</f>
        <v>0</v>
      </c>
      <c r="AC71" s="36">
        <f>IF(AQ71="1",BI71,0)</f>
        <v>0</v>
      </c>
      <c r="AD71" s="36">
        <f>IF(AQ71="7",BH71,0)</f>
        <v>0</v>
      </c>
      <c r="AE71" s="36">
        <f>IF(AQ71="7",BI71,0)</f>
        <v>0</v>
      </c>
      <c r="AF71" s="36">
        <f>IF(AQ71="2",BH71,0)</f>
        <v>0</v>
      </c>
      <c r="AG71" s="36">
        <f>IF(AQ71="2",BI71,0)</f>
        <v>0</v>
      </c>
      <c r="AH71" s="36">
        <f>IF(AQ71="0",BJ71,0)</f>
        <v>0</v>
      </c>
      <c r="AI71" s="27" t="s">
        <v>300</v>
      </c>
      <c r="AJ71" s="21">
        <f>IF(AN71=0,K71,0)</f>
        <v>0</v>
      </c>
      <c r="AK71" s="21">
        <f>IF(AN71=15,K71,0)</f>
        <v>0</v>
      </c>
      <c r="AL71" s="21">
        <f>IF(AN71=21,K71,0)</f>
        <v>0</v>
      </c>
      <c r="AN71" s="36">
        <v>21</v>
      </c>
      <c r="AO71" s="36">
        <f>H71*0</f>
        <v>0</v>
      </c>
      <c r="AP71" s="36">
        <f>H71*(1-0)</f>
        <v>0</v>
      </c>
      <c r="AQ71" s="37" t="s">
        <v>7</v>
      </c>
      <c r="AV71" s="36">
        <f>AW71+AX71</f>
        <v>0</v>
      </c>
      <c r="AW71" s="36">
        <f>G71*AO71</f>
        <v>0</v>
      </c>
      <c r="AX71" s="36">
        <f>G71*AP71</f>
        <v>0</v>
      </c>
      <c r="AY71" s="39" t="s">
        <v>825</v>
      </c>
      <c r="AZ71" s="39" t="s">
        <v>849</v>
      </c>
      <c r="BA71" s="27" t="s">
        <v>873</v>
      </c>
      <c r="BC71" s="36">
        <f>AW71+AX71</f>
        <v>0</v>
      </c>
      <c r="BD71" s="36">
        <f>H71/(100-BE71)*100</f>
        <v>0</v>
      </c>
      <c r="BE71" s="36">
        <v>0</v>
      </c>
      <c r="BF71" s="36">
        <f>M71</f>
        <v>3.96</v>
      </c>
      <c r="BH71" s="21">
        <f>G71*AO71</f>
        <v>0</v>
      </c>
      <c r="BI71" s="21">
        <f>G71*AP71</f>
        <v>0</v>
      </c>
      <c r="BJ71" s="21">
        <f>G71*H71</f>
        <v>0</v>
      </c>
      <c r="BK71" s="21" t="s">
        <v>883</v>
      </c>
      <c r="BL71" s="36">
        <v>91</v>
      </c>
    </row>
    <row r="72" spans="1:64" ht="12.75">
      <c r="A72" s="44" t="s">
        <v>34</v>
      </c>
      <c r="B72" s="16" t="s">
        <v>300</v>
      </c>
      <c r="C72" s="16" t="s">
        <v>334</v>
      </c>
      <c r="D72" s="149" t="s">
        <v>507</v>
      </c>
      <c r="E72" s="171"/>
      <c r="F72" s="16" t="s">
        <v>776</v>
      </c>
      <c r="G72" s="36">
        <v>58</v>
      </c>
      <c r="H72" s="121"/>
      <c r="I72" s="36">
        <f>G72*AO72</f>
        <v>0</v>
      </c>
      <c r="J72" s="36">
        <f>G72*AP72</f>
        <v>0</v>
      </c>
      <c r="K72" s="36">
        <f>G72*H72</f>
        <v>0</v>
      </c>
      <c r="L72" s="36">
        <v>0</v>
      </c>
      <c r="M72" s="36">
        <f>G72*L72</f>
        <v>0</v>
      </c>
      <c r="N72" s="88" t="s">
        <v>806</v>
      </c>
      <c r="O72" s="4"/>
      <c r="Z72" s="36">
        <f>IF(AQ72="5",BJ72,0)</f>
        <v>0</v>
      </c>
      <c r="AB72" s="36">
        <f>IF(AQ72="1",BH72,0)</f>
        <v>0</v>
      </c>
      <c r="AC72" s="36">
        <f>IF(AQ72="1",BI72,0)</f>
        <v>0</v>
      </c>
      <c r="AD72" s="36">
        <f>IF(AQ72="7",BH72,0)</f>
        <v>0</v>
      </c>
      <c r="AE72" s="36">
        <f>IF(AQ72="7",BI72,0)</f>
        <v>0</v>
      </c>
      <c r="AF72" s="36">
        <f>IF(AQ72="2",BH72,0)</f>
        <v>0</v>
      </c>
      <c r="AG72" s="36">
        <f>IF(AQ72="2",BI72,0)</f>
        <v>0</v>
      </c>
      <c r="AH72" s="36">
        <f>IF(AQ72="0",BJ72,0)</f>
        <v>0</v>
      </c>
      <c r="AI72" s="27" t="s">
        <v>300</v>
      </c>
      <c r="AJ72" s="21">
        <f>IF(AN72=0,K72,0)</f>
        <v>0</v>
      </c>
      <c r="AK72" s="21">
        <f>IF(AN72=15,K72,0)</f>
        <v>0</v>
      </c>
      <c r="AL72" s="21">
        <f>IF(AN72=21,K72,0)</f>
        <v>0</v>
      </c>
      <c r="AN72" s="36">
        <v>21</v>
      </c>
      <c r="AO72" s="36">
        <f>H72*0</f>
        <v>0</v>
      </c>
      <c r="AP72" s="36">
        <f>H72*(1-0)</f>
        <v>0</v>
      </c>
      <c r="AQ72" s="37" t="s">
        <v>7</v>
      </c>
      <c r="AV72" s="36">
        <f>AW72+AX72</f>
        <v>0</v>
      </c>
      <c r="AW72" s="36">
        <f>G72*AO72</f>
        <v>0</v>
      </c>
      <c r="AX72" s="36">
        <f>G72*AP72</f>
        <v>0</v>
      </c>
      <c r="AY72" s="39" t="s">
        <v>825</v>
      </c>
      <c r="AZ72" s="39" t="s">
        <v>849</v>
      </c>
      <c r="BA72" s="27" t="s">
        <v>873</v>
      </c>
      <c r="BC72" s="36">
        <f>AW72+AX72</f>
        <v>0</v>
      </c>
      <c r="BD72" s="36">
        <f>H72/(100-BE72)*100</f>
        <v>0</v>
      </c>
      <c r="BE72" s="36">
        <v>0</v>
      </c>
      <c r="BF72" s="36">
        <f>M72</f>
        <v>0</v>
      </c>
      <c r="BH72" s="21">
        <f>G72*AO72</f>
        <v>0</v>
      </c>
      <c r="BI72" s="21">
        <f>G72*AP72</f>
        <v>0</v>
      </c>
      <c r="BJ72" s="21">
        <f>G72*H72</f>
        <v>0</v>
      </c>
      <c r="BK72" s="21" t="s">
        <v>883</v>
      </c>
      <c r="BL72" s="36">
        <v>91</v>
      </c>
    </row>
    <row r="73" spans="1:64" ht="12.75">
      <c r="A73" s="44" t="s">
        <v>35</v>
      </c>
      <c r="B73" s="16" t="s">
        <v>300</v>
      </c>
      <c r="C73" s="16" t="s">
        <v>335</v>
      </c>
      <c r="D73" s="149" t="s">
        <v>508</v>
      </c>
      <c r="E73" s="171"/>
      <c r="F73" s="16" t="s">
        <v>778</v>
      </c>
      <c r="G73" s="36">
        <v>5</v>
      </c>
      <c r="H73" s="121"/>
      <c r="I73" s="36">
        <f>G73*AO73</f>
        <v>0</v>
      </c>
      <c r="J73" s="36">
        <f>G73*AP73</f>
        <v>0</v>
      </c>
      <c r="K73" s="36">
        <f>G73*H73</f>
        <v>0</v>
      </c>
      <c r="L73" s="36">
        <v>0.25</v>
      </c>
      <c r="M73" s="36">
        <f>G73*L73</f>
        <v>1.25</v>
      </c>
      <c r="N73" s="88" t="s">
        <v>806</v>
      </c>
      <c r="O73" s="4"/>
      <c r="Z73" s="36">
        <f>IF(AQ73="5",BJ73,0)</f>
        <v>0</v>
      </c>
      <c r="AB73" s="36">
        <f>IF(AQ73="1",BH73,0)</f>
        <v>0</v>
      </c>
      <c r="AC73" s="36">
        <f>IF(AQ73="1",BI73,0)</f>
        <v>0</v>
      </c>
      <c r="AD73" s="36">
        <f>IF(AQ73="7",BH73,0)</f>
        <v>0</v>
      </c>
      <c r="AE73" s="36">
        <f>IF(AQ73="7",BI73,0)</f>
        <v>0</v>
      </c>
      <c r="AF73" s="36">
        <f>IF(AQ73="2",BH73,0)</f>
        <v>0</v>
      </c>
      <c r="AG73" s="36">
        <f>IF(AQ73="2",BI73,0)</f>
        <v>0</v>
      </c>
      <c r="AH73" s="36">
        <f>IF(AQ73="0",BJ73,0)</f>
        <v>0</v>
      </c>
      <c r="AI73" s="27" t="s">
        <v>300</v>
      </c>
      <c r="AJ73" s="21">
        <f>IF(AN73=0,K73,0)</f>
        <v>0</v>
      </c>
      <c r="AK73" s="21">
        <f>IF(AN73=15,K73,0)</f>
        <v>0</v>
      </c>
      <c r="AL73" s="21">
        <f>IF(AN73=21,K73,0)</f>
        <v>0</v>
      </c>
      <c r="AN73" s="36">
        <v>21</v>
      </c>
      <c r="AO73" s="36">
        <f>H73*0.497866473149492</f>
        <v>0</v>
      </c>
      <c r="AP73" s="36">
        <f>H73*(1-0.497866473149492)</f>
        <v>0</v>
      </c>
      <c r="AQ73" s="37" t="s">
        <v>7</v>
      </c>
      <c r="AV73" s="36">
        <f>AW73+AX73</f>
        <v>0</v>
      </c>
      <c r="AW73" s="36">
        <f>G73*AO73</f>
        <v>0</v>
      </c>
      <c r="AX73" s="36">
        <f>G73*AP73</f>
        <v>0</v>
      </c>
      <c r="AY73" s="39" t="s">
        <v>825</v>
      </c>
      <c r="AZ73" s="39" t="s">
        <v>849</v>
      </c>
      <c r="BA73" s="27" t="s">
        <v>873</v>
      </c>
      <c r="BC73" s="36">
        <f>AW73+AX73</f>
        <v>0</v>
      </c>
      <c r="BD73" s="36">
        <f>H73/(100-BE73)*100</f>
        <v>0</v>
      </c>
      <c r="BE73" s="36">
        <v>0</v>
      </c>
      <c r="BF73" s="36">
        <f>M73</f>
        <v>1.25</v>
      </c>
      <c r="BH73" s="21">
        <f>G73*AO73</f>
        <v>0</v>
      </c>
      <c r="BI73" s="21">
        <f>G73*AP73</f>
        <v>0</v>
      </c>
      <c r="BJ73" s="21">
        <f>G73*H73</f>
        <v>0</v>
      </c>
      <c r="BK73" s="21" t="s">
        <v>883</v>
      </c>
      <c r="BL73" s="36">
        <v>91</v>
      </c>
    </row>
    <row r="74" spans="1:15" ht="12.75">
      <c r="A74" s="4"/>
      <c r="B74" s="89"/>
      <c r="C74" s="89"/>
      <c r="D74" s="90" t="s">
        <v>11</v>
      </c>
      <c r="E74" s="90"/>
      <c r="F74" s="89"/>
      <c r="G74" s="91">
        <v>5</v>
      </c>
      <c r="H74" s="89"/>
      <c r="I74" s="89"/>
      <c r="J74" s="89"/>
      <c r="K74" s="89"/>
      <c r="L74" s="89"/>
      <c r="M74" s="89"/>
      <c r="N74" s="31"/>
      <c r="O74" s="4"/>
    </row>
    <row r="75" spans="1:64" ht="12.75">
      <c r="A75" s="44" t="s">
        <v>36</v>
      </c>
      <c r="B75" s="16" t="s">
        <v>300</v>
      </c>
      <c r="C75" s="16" t="s">
        <v>336</v>
      </c>
      <c r="D75" s="149" t="s">
        <v>509</v>
      </c>
      <c r="E75" s="176"/>
      <c r="F75" s="16" t="s">
        <v>778</v>
      </c>
      <c r="G75" s="36">
        <v>5</v>
      </c>
      <c r="H75" s="121"/>
      <c r="I75" s="36">
        <f aca="true" t="shared" si="0" ref="I75:I85">G75*AO75</f>
        <v>0</v>
      </c>
      <c r="J75" s="36">
        <f aca="true" t="shared" si="1" ref="J75:J85">G75*AP75</f>
        <v>0</v>
      </c>
      <c r="K75" s="36">
        <f aca="true" t="shared" si="2" ref="K75:K85">G75*H75</f>
        <v>0</v>
      </c>
      <c r="L75" s="36">
        <v>0.018</v>
      </c>
      <c r="M75" s="36">
        <f aca="true" t="shared" si="3" ref="M75:M85">G75*L75</f>
        <v>0.09</v>
      </c>
      <c r="N75" s="88" t="s">
        <v>806</v>
      </c>
      <c r="O75" s="4"/>
      <c r="Z75" s="36">
        <f aca="true" t="shared" si="4" ref="Z75:Z85">IF(AQ75="5",BJ75,0)</f>
        <v>0</v>
      </c>
      <c r="AB75" s="36">
        <f aca="true" t="shared" si="5" ref="AB75:AB85">IF(AQ75="1",BH75,0)</f>
        <v>0</v>
      </c>
      <c r="AC75" s="36">
        <f aca="true" t="shared" si="6" ref="AC75:AC85">IF(AQ75="1",BI75,0)</f>
        <v>0</v>
      </c>
      <c r="AD75" s="36">
        <f aca="true" t="shared" si="7" ref="AD75:AD85">IF(AQ75="7",BH75,0)</f>
        <v>0</v>
      </c>
      <c r="AE75" s="36">
        <f aca="true" t="shared" si="8" ref="AE75:AE85">IF(AQ75="7",BI75,0)</f>
        <v>0</v>
      </c>
      <c r="AF75" s="36">
        <f aca="true" t="shared" si="9" ref="AF75:AF85">IF(AQ75="2",BH75,0)</f>
        <v>0</v>
      </c>
      <c r="AG75" s="36">
        <f aca="true" t="shared" si="10" ref="AG75:AG85">IF(AQ75="2",BI75,0)</f>
        <v>0</v>
      </c>
      <c r="AH75" s="36">
        <f aca="true" t="shared" si="11" ref="AH75:AH85">IF(AQ75="0",BJ75,0)</f>
        <v>0</v>
      </c>
      <c r="AI75" s="27" t="s">
        <v>300</v>
      </c>
      <c r="AJ75" s="23">
        <f aca="true" t="shared" si="12" ref="AJ75:AJ85">IF(AN75=0,K75,0)</f>
        <v>0</v>
      </c>
      <c r="AK75" s="23">
        <f aca="true" t="shared" si="13" ref="AK75:AK85">IF(AN75=15,K75,0)</f>
        <v>0</v>
      </c>
      <c r="AL75" s="23">
        <f aca="true" t="shared" si="14" ref="AL75:AL85">IF(AN75=21,K75,0)</f>
        <v>0</v>
      </c>
      <c r="AN75" s="36">
        <v>21</v>
      </c>
      <c r="AO75" s="36">
        <f aca="true" t="shared" si="15" ref="AO75:AO85">H75*1</f>
        <v>0</v>
      </c>
      <c r="AP75" s="36">
        <f aca="true" t="shared" si="16" ref="AP75:AP85">H75*(1-1)</f>
        <v>0</v>
      </c>
      <c r="AQ75" s="38" t="s">
        <v>7</v>
      </c>
      <c r="AV75" s="36">
        <f aca="true" t="shared" si="17" ref="AV75:AV85">AW75+AX75</f>
        <v>0</v>
      </c>
      <c r="AW75" s="36">
        <f aca="true" t="shared" si="18" ref="AW75:AW85">G75*AO75</f>
        <v>0</v>
      </c>
      <c r="AX75" s="36">
        <f aca="true" t="shared" si="19" ref="AX75:AX85">G75*AP75</f>
        <v>0</v>
      </c>
      <c r="AY75" s="39" t="s">
        <v>825</v>
      </c>
      <c r="AZ75" s="39" t="s">
        <v>849</v>
      </c>
      <c r="BA75" s="27" t="s">
        <v>873</v>
      </c>
      <c r="BC75" s="36">
        <f aca="true" t="shared" si="20" ref="BC75:BC85">AW75+AX75</f>
        <v>0</v>
      </c>
      <c r="BD75" s="36">
        <f aca="true" t="shared" si="21" ref="BD75:BD85">H75/(100-BE75)*100</f>
        <v>0</v>
      </c>
      <c r="BE75" s="36">
        <v>0</v>
      </c>
      <c r="BF75" s="36">
        <f aca="true" t="shared" si="22" ref="BF75:BF85">M75</f>
        <v>0.09</v>
      </c>
      <c r="BH75" s="23">
        <f aca="true" t="shared" si="23" ref="BH75:BH85">G75*AO75</f>
        <v>0</v>
      </c>
      <c r="BI75" s="23">
        <f aca="true" t="shared" si="24" ref="BI75:BI85">G75*AP75</f>
        <v>0</v>
      </c>
      <c r="BJ75" s="23">
        <f aca="true" t="shared" si="25" ref="BJ75:BJ85">G75*H75</f>
        <v>0</v>
      </c>
      <c r="BK75" s="23" t="s">
        <v>884</v>
      </c>
      <c r="BL75" s="36">
        <v>91</v>
      </c>
    </row>
    <row r="76" spans="1:64" ht="12.75">
      <c r="A76" s="44" t="s">
        <v>37</v>
      </c>
      <c r="B76" s="16" t="s">
        <v>300</v>
      </c>
      <c r="C76" s="16" t="s">
        <v>337</v>
      </c>
      <c r="D76" s="149" t="s">
        <v>510</v>
      </c>
      <c r="E76" s="176"/>
      <c r="F76" s="16" t="s">
        <v>778</v>
      </c>
      <c r="G76" s="36">
        <v>5</v>
      </c>
      <c r="H76" s="121"/>
      <c r="I76" s="36">
        <f t="shared" si="0"/>
        <v>0</v>
      </c>
      <c r="J76" s="36">
        <f t="shared" si="1"/>
        <v>0</v>
      </c>
      <c r="K76" s="36">
        <f t="shared" si="2"/>
        <v>0</v>
      </c>
      <c r="L76" s="36">
        <v>0</v>
      </c>
      <c r="M76" s="36">
        <f t="shared" si="3"/>
        <v>0</v>
      </c>
      <c r="N76" s="88" t="s">
        <v>806</v>
      </c>
      <c r="O76" s="4"/>
      <c r="Z76" s="36">
        <f t="shared" si="4"/>
        <v>0</v>
      </c>
      <c r="AB76" s="36">
        <f t="shared" si="5"/>
        <v>0</v>
      </c>
      <c r="AC76" s="36">
        <f t="shared" si="6"/>
        <v>0</v>
      </c>
      <c r="AD76" s="36">
        <f t="shared" si="7"/>
        <v>0</v>
      </c>
      <c r="AE76" s="36">
        <f t="shared" si="8"/>
        <v>0</v>
      </c>
      <c r="AF76" s="36">
        <f t="shared" si="9"/>
        <v>0</v>
      </c>
      <c r="AG76" s="36">
        <f t="shared" si="10"/>
        <v>0</v>
      </c>
      <c r="AH76" s="36">
        <f t="shared" si="11"/>
        <v>0</v>
      </c>
      <c r="AI76" s="27" t="s">
        <v>300</v>
      </c>
      <c r="AJ76" s="23">
        <f t="shared" si="12"/>
        <v>0</v>
      </c>
      <c r="AK76" s="23">
        <f t="shared" si="13"/>
        <v>0</v>
      </c>
      <c r="AL76" s="23">
        <f t="shared" si="14"/>
        <v>0</v>
      </c>
      <c r="AN76" s="36">
        <v>21</v>
      </c>
      <c r="AO76" s="36">
        <f t="shared" si="15"/>
        <v>0</v>
      </c>
      <c r="AP76" s="36">
        <f t="shared" si="16"/>
        <v>0</v>
      </c>
      <c r="AQ76" s="38" t="s">
        <v>7</v>
      </c>
      <c r="AV76" s="36">
        <f t="shared" si="17"/>
        <v>0</v>
      </c>
      <c r="AW76" s="36">
        <f t="shared" si="18"/>
        <v>0</v>
      </c>
      <c r="AX76" s="36">
        <f t="shared" si="19"/>
        <v>0</v>
      </c>
      <c r="AY76" s="39" t="s">
        <v>825</v>
      </c>
      <c r="AZ76" s="39" t="s">
        <v>849</v>
      </c>
      <c r="BA76" s="27" t="s">
        <v>873</v>
      </c>
      <c r="BC76" s="36">
        <f t="shared" si="20"/>
        <v>0</v>
      </c>
      <c r="BD76" s="36">
        <f t="shared" si="21"/>
        <v>0</v>
      </c>
      <c r="BE76" s="36">
        <v>0</v>
      </c>
      <c r="BF76" s="36">
        <f t="shared" si="22"/>
        <v>0</v>
      </c>
      <c r="BH76" s="23">
        <f t="shared" si="23"/>
        <v>0</v>
      </c>
      <c r="BI76" s="23">
        <f t="shared" si="24"/>
        <v>0</v>
      </c>
      <c r="BJ76" s="23">
        <f t="shared" si="25"/>
        <v>0</v>
      </c>
      <c r="BK76" s="23" t="s">
        <v>884</v>
      </c>
      <c r="BL76" s="36">
        <v>91</v>
      </c>
    </row>
    <row r="77" spans="1:64" ht="12.75">
      <c r="A77" s="44" t="s">
        <v>38</v>
      </c>
      <c r="B77" s="16" t="s">
        <v>300</v>
      </c>
      <c r="C77" s="16" t="s">
        <v>338</v>
      </c>
      <c r="D77" s="149" t="s">
        <v>511</v>
      </c>
      <c r="E77" s="176"/>
      <c r="F77" s="16" t="s">
        <v>778</v>
      </c>
      <c r="G77" s="36">
        <v>1</v>
      </c>
      <c r="H77" s="121"/>
      <c r="I77" s="36">
        <f t="shared" si="0"/>
        <v>0</v>
      </c>
      <c r="J77" s="36">
        <f t="shared" si="1"/>
        <v>0</v>
      </c>
      <c r="K77" s="36">
        <f t="shared" si="2"/>
        <v>0</v>
      </c>
      <c r="L77" s="36">
        <v>0.003</v>
      </c>
      <c r="M77" s="36">
        <f t="shared" si="3"/>
        <v>0.003</v>
      </c>
      <c r="N77" s="88" t="s">
        <v>806</v>
      </c>
      <c r="O77" s="4"/>
      <c r="Z77" s="36">
        <f t="shared" si="4"/>
        <v>0</v>
      </c>
      <c r="AB77" s="36">
        <f t="shared" si="5"/>
        <v>0</v>
      </c>
      <c r="AC77" s="36">
        <f t="shared" si="6"/>
        <v>0</v>
      </c>
      <c r="AD77" s="36">
        <f t="shared" si="7"/>
        <v>0</v>
      </c>
      <c r="AE77" s="36">
        <f t="shared" si="8"/>
        <v>0</v>
      </c>
      <c r="AF77" s="36">
        <f t="shared" si="9"/>
        <v>0</v>
      </c>
      <c r="AG77" s="36">
        <f t="shared" si="10"/>
        <v>0</v>
      </c>
      <c r="AH77" s="36">
        <f t="shared" si="11"/>
        <v>0</v>
      </c>
      <c r="AI77" s="27" t="s">
        <v>300</v>
      </c>
      <c r="AJ77" s="23">
        <f t="shared" si="12"/>
        <v>0</v>
      </c>
      <c r="AK77" s="23">
        <f t="shared" si="13"/>
        <v>0</v>
      </c>
      <c r="AL77" s="23">
        <f t="shared" si="14"/>
        <v>0</v>
      </c>
      <c r="AN77" s="36">
        <v>21</v>
      </c>
      <c r="AO77" s="36">
        <f t="shared" si="15"/>
        <v>0</v>
      </c>
      <c r="AP77" s="36">
        <f t="shared" si="16"/>
        <v>0</v>
      </c>
      <c r="AQ77" s="38" t="s">
        <v>7</v>
      </c>
      <c r="AV77" s="36">
        <f t="shared" si="17"/>
        <v>0</v>
      </c>
      <c r="AW77" s="36">
        <f t="shared" si="18"/>
        <v>0</v>
      </c>
      <c r="AX77" s="36">
        <f t="shared" si="19"/>
        <v>0</v>
      </c>
      <c r="AY77" s="39" t="s">
        <v>825</v>
      </c>
      <c r="AZ77" s="39" t="s">
        <v>849</v>
      </c>
      <c r="BA77" s="27" t="s">
        <v>873</v>
      </c>
      <c r="BC77" s="36">
        <f t="shared" si="20"/>
        <v>0</v>
      </c>
      <c r="BD77" s="36">
        <f t="shared" si="21"/>
        <v>0</v>
      </c>
      <c r="BE77" s="36">
        <v>0</v>
      </c>
      <c r="BF77" s="36">
        <f t="shared" si="22"/>
        <v>0.003</v>
      </c>
      <c r="BH77" s="23">
        <f t="shared" si="23"/>
        <v>0</v>
      </c>
      <c r="BI77" s="23">
        <f t="shared" si="24"/>
        <v>0</v>
      </c>
      <c r="BJ77" s="23">
        <f t="shared" si="25"/>
        <v>0</v>
      </c>
      <c r="BK77" s="23" t="s">
        <v>884</v>
      </c>
      <c r="BL77" s="36">
        <v>91</v>
      </c>
    </row>
    <row r="78" spans="1:64" ht="12.75">
      <c r="A78" s="44" t="s">
        <v>39</v>
      </c>
      <c r="B78" s="16" t="s">
        <v>300</v>
      </c>
      <c r="C78" s="16" t="s">
        <v>339</v>
      </c>
      <c r="D78" s="149" t="s">
        <v>512</v>
      </c>
      <c r="E78" s="176"/>
      <c r="F78" s="16" t="s">
        <v>778</v>
      </c>
      <c r="G78" s="36">
        <v>1</v>
      </c>
      <c r="H78" s="121"/>
      <c r="I78" s="36">
        <f t="shared" si="0"/>
        <v>0</v>
      </c>
      <c r="J78" s="36">
        <f t="shared" si="1"/>
        <v>0</v>
      </c>
      <c r="K78" s="36">
        <f t="shared" si="2"/>
        <v>0</v>
      </c>
      <c r="L78" s="36">
        <v>0.0051</v>
      </c>
      <c r="M78" s="36">
        <f t="shared" si="3"/>
        <v>0.0051</v>
      </c>
      <c r="N78" s="88" t="s">
        <v>806</v>
      </c>
      <c r="O78" s="4"/>
      <c r="Z78" s="36">
        <f t="shared" si="4"/>
        <v>0</v>
      </c>
      <c r="AB78" s="36">
        <f t="shared" si="5"/>
        <v>0</v>
      </c>
      <c r="AC78" s="36">
        <f t="shared" si="6"/>
        <v>0</v>
      </c>
      <c r="AD78" s="36">
        <f t="shared" si="7"/>
        <v>0</v>
      </c>
      <c r="AE78" s="36">
        <f t="shared" si="8"/>
        <v>0</v>
      </c>
      <c r="AF78" s="36">
        <f t="shared" si="9"/>
        <v>0</v>
      </c>
      <c r="AG78" s="36">
        <f t="shared" si="10"/>
        <v>0</v>
      </c>
      <c r="AH78" s="36">
        <f t="shared" si="11"/>
        <v>0</v>
      </c>
      <c r="AI78" s="27" t="s">
        <v>300</v>
      </c>
      <c r="AJ78" s="23">
        <f t="shared" si="12"/>
        <v>0</v>
      </c>
      <c r="AK78" s="23">
        <f t="shared" si="13"/>
        <v>0</v>
      </c>
      <c r="AL78" s="23">
        <f t="shared" si="14"/>
        <v>0</v>
      </c>
      <c r="AN78" s="36">
        <v>21</v>
      </c>
      <c r="AO78" s="36">
        <f t="shared" si="15"/>
        <v>0</v>
      </c>
      <c r="AP78" s="36">
        <f t="shared" si="16"/>
        <v>0</v>
      </c>
      <c r="AQ78" s="38" t="s">
        <v>7</v>
      </c>
      <c r="AV78" s="36">
        <f t="shared" si="17"/>
        <v>0</v>
      </c>
      <c r="AW78" s="36">
        <f t="shared" si="18"/>
        <v>0</v>
      </c>
      <c r="AX78" s="36">
        <f t="shared" si="19"/>
        <v>0</v>
      </c>
      <c r="AY78" s="39" t="s">
        <v>825</v>
      </c>
      <c r="AZ78" s="39" t="s">
        <v>849</v>
      </c>
      <c r="BA78" s="27" t="s">
        <v>873</v>
      </c>
      <c r="BC78" s="36">
        <f t="shared" si="20"/>
        <v>0</v>
      </c>
      <c r="BD78" s="36">
        <f t="shared" si="21"/>
        <v>0</v>
      </c>
      <c r="BE78" s="36">
        <v>0</v>
      </c>
      <c r="BF78" s="36">
        <f t="shared" si="22"/>
        <v>0.0051</v>
      </c>
      <c r="BH78" s="23">
        <f t="shared" si="23"/>
        <v>0</v>
      </c>
      <c r="BI78" s="23">
        <f t="shared" si="24"/>
        <v>0</v>
      </c>
      <c r="BJ78" s="23">
        <f t="shared" si="25"/>
        <v>0</v>
      </c>
      <c r="BK78" s="23" t="s">
        <v>884</v>
      </c>
      <c r="BL78" s="36">
        <v>91</v>
      </c>
    </row>
    <row r="79" spans="1:64" ht="12.75">
      <c r="A79" s="44" t="s">
        <v>40</v>
      </c>
      <c r="B79" s="16" t="s">
        <v>300</v>
      </c>
      <c r="C79" s="16" t="s">
        <v>339</v>
      </c>
      <c r="D79" s="149" t="s">
        <v>512</v>
      </c>
      <c r="E79" s="176"/>
      <c r="F79" s="16" t="s">
        <v>778</v>
      </c>
      <c r="G79" s="36">
        <v>1</v>
      </c>
      <c r="H79" s="121"/>
      <c r="I79" s="36">
        <f t="shared" si="0"/>
        <v>0</v>
      </c>
      <c r="J79" s="36">
        <f t="shared" si="1"/>
        <v>0</v>
      </c>
      <c r="K79" s="36">
        <f t="shared" si="2"/>
        <v>0</v>
      </c>
      <c r="L79" s="36">
        <v>0.0051</v>
      </c>
      <c r="M79" s="36">
        <f t="shared" si="3"/>
        <v>0.0051</v>
      </c>
      <c r="N79" s="88" t="s">
        <v>806</v>
      </c>
      <c r="O79" s="4"/>
      <c r="Z79" s="36">
        <f t="shared" si="4"/>
        <v>0</v>
      </c>
      <c r="AB79" s="36">
        <f t="shared" si="5"/>
        <v>0</v>
      </c>
      <c r="AC79" s="36">
        <f t="shared" si="6"/>
        <v>0</v>
      </c>
      <c r="AD79" s="36">
        <f t="shared" si="7"/>
        <v>0</v>
      </c>
      <c r="AE79" s="36">
        <f t="shared" si="8"/>
        <v>0</v>
      </c>
      <c r="AF79" s="36">
        <f t="shared" si="9"/>
        <v>0</v>
      </c>
      <c r="AG79" s="36">
        <f t="shared" si="10"/>
        <v>0</v>
      </c>
      <c r="AH79" s="36">
        <f t="shared" si="11"/>
        <v>0</v>
      </c>
      <c r="AI79" s="27" t="s">
        <v>300</v>
      </c>
      <c r="AJ79" s="23">
        <f t="shared" si="12"/>
        <v>0</v>
      </c>
      <c r="AK79" s="23">
        <f t="shared" si="13"/>
        <v>0</v>
      </c>
      <c r="AL79" s="23">
        <f t="shared" si="14"/>
        <v>0</v>
      </c>
      <c r="AN79" s="36">
        <v>21</v>
      </c>
      <c r="AO79" s="36">
        <f t="shared" si="15"/>
        <v>0</v>
      </c>
      <c r="AP79" s="36">
        <f t="shared" si="16"/>
        <v>0</v>
      </c>
      <c r="AQ79" s="38" t="s">
        <v>7</v>
      </c>
      <c r="AV79" s="36">
        <f t="shared" si="17"/>
        <v>0</v>
      </c>
      <c r="AW79" s="36">
        <f t="shared" si="18"/>
        <v>0</v>
      </c>
      <c r="AX79" s="36">
        <f t="shared" si="19"/>
        <v>0</v>
      </c>
      <c r="AY79" s="39" t="s">
        <v>825</v>
      </c>
      <c r="AZ79" s="39" t="s">
        <v>849</v>
      </c>
      <c r="BA79" s="27" t="s">
        <v>873</v>
      </c>
      <c r="BC79" s="36">
        <f t="shared" si="20"/>
        <v>0</v>
      </c>
      <c r="BD79" s="36">
        <f t="shared" si="21"/>
        <v>0</v>
      </c>
      <c r="BE79" s="36">
        <v>0</v>
      </c>
      <c r="BF79" s="36">
        <f t="shared" si="22"/>
        <v>0.0051</v>
      </c>
      <c r="BH79" s="23">
        <f t="shared" si="23"/>
        <v>0</v>
      </c>
      <c r="BI79" s="23">
        <f t="shared" si="24"/>
        <v>0</v>
      </c>
      <c r="BJ79" s="23">
        <f t="shared" si="25"/>
        <v>0</v>
      </c>
      <c r="BK79" s="23" t="s">
        <v>884</v>
      </c>
      <c r="BL79" s="36">
        <v>91</v>
      </c>
    </row>
    <row r="80" spans="1:64" ht="12.75">
      <c r="A80" s="44" t="s">
        <v>41</v>
      </c>
      <c r="B80" s="16" t="s">
        <v>300</v>
      </c>
      <c r="C80" s="16" t="s">
        <v>340</v>
      </c>
      <c r="D80" s="149" t="s">
        <v>513</v>
      </c>
      <c r="E80" s="176"/>
      <c r="F80" s="16" t="s">
        <v>778</v>
      </c>
      <c r="G80" s="36">
        <v>1</v>
      </c>
      <c r="H80" s="121"/>
      <c r="I80" s="36">
        <f t="shared" si="0"/>
        <v>0</v>
      </c>
      <c r="J80" s="36">
        <f t="shared" si="1"/>
        <v>0</v>
      </c>
      <c r="K80" s="36">
        <f t="shared" si="2"/>
        <v>0</v>
      </c>
      <c r="L80" s="36">
        <v>0.0051</v>
      </c>
      <c r="M80" s="36">
        <f t="shared" si="3"/>
        <v>0.0051</v>
      </c>
      <c r="N80" s="88" t="s">
        <v>806</v>
      </c>
      <c r="O80" s="4"/>
      <c r="Z80" s="36">
        <f t="shared" si="4"/>
        <v>0</v>
      </c>
      <c r="AB80" s="36">
        <f t="shared" si="5"/>
        <v>0</v>
      </c>
      <c r="AC80" s="36">
        <f t="shared" si="6"/>
        <v>0</v>
      </c>
      <c r="AD80" s="36">
        <f t="shared" si="7"/>
        <v>0</v>
      </c>
      <c r="AE80" s="36">
        <f t="shared" si="8"/>
        <v>0</v>
      </c>
      <c r="AF80" s="36">
        <f t="shared" si="9"/>
        <v>0</v>
      </c>
      <c r="AG80" s="36">
        <f t="shared" si="10"/>
        <v>0</v>
      </c>
      <c r="AH80" s="36">
        <f t="shared" si="11"/>
        <v>0</v>
      </c>
      <c r="AI80" s="27" t="s">
        <v>300</v>
      </c>
      <c r="AJ80" s="23">
        <f t="shared" si="12"/>
        <v>0</v>
      </c>
      <c r="AK80" s="23">
        <f t="shared" si="13"/>
        <v>0</v>
      </c>
      <c r="AL80" s="23">
        <f t="shared" si="14"/>
        <v>0</v>
      </c>
      <c r="AN80" s="36">
        <v>21</v>
      </c>
      <c r="AO80" s="36">
        <f t="shared" si="15"/>
        <v>0</v>
      </c>
      <c r="AP80" s="36">
        <f t="shared" si="16"/>
        <v>0</v>
      </c>
      <c r="AQ80" s="38" t="s">
        <v>7</v>
      </c>
      <c r="AV80" s="36">
        <f t="shared" si="17"/>
        <v>0</v>
      </c>
      <c r="AW80" s="36">
        <f t="shared" si="18"/>
        <v>0</v>
      </c>
      <c r="AX80" s="36">
        <f t="shared" si="19"/>
        <v>0</v>
      </c>
      <c r="AY80" s="39" t="s">
        <v>825</v>
      </c>
      <c r="AZ80" s="39" t="s">
        <v>849</v>
      </c>
      <c r="BA80" s="27" t="s">
        <v>873</v>
      </c>
      <c r="BC80" s="36">
        <f t="shared" si="20"/>
        <v>0</v>
      </c>
      <c r="BD80" s="36">
        <f t="shared" si="21"/>
        <v>0</v>
      </c>
      <c r="BE80" s="36">
        <v>0</v>
      </c>
      <c r="BF80" s="36">
        <f t="shared" si="22"/>
        <v>0.0051</v>
      </c>
      <c r="BH80" s="23">
        <f t="shared" si="23"/>
        <v>0</v>
      </c>
      <c r="BI80" s="23">
        <f t="shared" si="24"/>
        <v>0</v>
      </c>
      <c r="BJ80" s="23">
        <f t="shared" si="25"/>
        <v>0</v>
      </c>
      <c r="BK80" s="23" t="s">
        <v>884</v>
      </c>
      <c r="BL80" s="36">
        <v>91</v>
      </c>
    </row>
    <row r="81" spans="1:64" ht="12.75">
      <c r="A81" s="44" t="s">
        <v>42</v>
      </c>
      <c r="B81" s="16" t="s">
        <v>300</v>
      </c>
      <c r="C81" s="16" t="s">
        <v>340</v>
      </c>
      <c r="D81" s="149" t="s">
        <v>513</v>
      </c>
      <c r="E81" s="176"/>
      <c r="F81" s="16" t="s">
        <v>778</v>
      </c>
      <c r="G81" s="36">
        <v>1</v>
      </c>
      <c r="H81" s="121"/>
      <c r="I81" s="36">
        <f t="shared" si="0"/>
        <v>0</v>
      </c>
      <c r="J81" s="36">
        <f t="shared" si="1"/>
        <v>0</v>
      </c>
      <c r="K81" s="36">
        <f t="shared" si="2"/>
        <v>0</v>
      </c>
      <c r="L81" s="36">
        <v>0.0051</v>
      </c>
      <c r="M81" s="36">
        <f t="shared" si="3"/>
        <v>0.0051</v>
      </c>
      <c r="N81" s="88" t="s">
        <v>806</v>
      </c>
      <c r="O81" s="4"/>
      <c r="Z81" s="36">
        <f t="shared" si="4"/>
        <v>0</v>
      </c>
      <c r="AB81" s="36">
        <f t="shared" si="5"/>
        <v>0</v>
      </c>
      <c r="AC81" s="36">
        <f t="shared" si="6"/>
        <v>0</v>
      </c>
      <c r="AD81" s="36">
        <f t="shared" si="7"/>
        <v>0</v>
      </c>
      <c r="AE81" s="36">
        <f t="shared" si="8"/>
        <v>0</v>
      </c>
      <c r="AF81" s="36">
        <f t="shared" si="9"/>
        <v>0</v>
      </c>
      <c r="AG81" s="36">
        <f t="shared" si="10"/>
        <v>0</v>
      </c>
      <c r="AH81" s="36">
        <f t="shared" si="11"/>
        <v>0</v>
      </c>
      <c r="AI81" s="27" t="s">
        <v>300</v>
      </c>
      <c r="AJ81" s="23">
        <f t="shared" si="12"/>
        <v>0</v>
      </c>
      <c r="AK81" s="23">
        <f t="shared" si="13"/>
        <v>0</v>
      </c>
      <c r="AL81" s="23">
        <f t="shared" si="14"/>
        <v>0</v>
      </c>
      <c r="AN81" s="36">
        <v>21</v>
      </c>
      <c r="AO81" s="36">
        <f t="shared" si="15"/>
        <v>0</v>
      </c>
      <c r="AP81" s="36">
        <f t="shared" si="16"/>
        <v>0</v>
      </c>
      <c r="AQ81" s="38" t="s">
        <v>7</v>
      </c>
      <c r="AV81" s="36">
        <f t="shared" si="17"/>
        <v>0</v>
      </c>
      <c r="AW81" s="36">
        <f t="shared" si="18"/>
        <v>0</v>
      </c>
      <c r="AX81" s="36">
        <f t="shared" si="19"/>
        <v>0</v>
      </c>
      <c r="AY81" s="39" t="s">
        <v>825</v>
      </c>
      <c r="AZ81" s="39" t="s">
        <v>849</v>
      </c>
      <c r="BA81" s="27" t="s">
        <v>873</v>
      </c>
      <c r="BC81" s="36">
        <f t="shared" si="20"/>
        <v>0</v>
      </c>
      <c r="BD81" s="36">
        <f t="shared" si="21"/>
        <v>0</v>
      </c>
      <c r="BE81" s="36">
        <v>0</v>
      </c>
      <c r="BF81" s="36">
        <f t="shared" si="22"/>
        <v>0.0051</v>
      </c>
      <c r="BH81" s="23">
        <f t="shared" si="23"/>
        <v>0</v>
      </c>
      <c r="BI81" s="23">
        <f t="shared" si="24"/>
        <v>0</v>
      </c>
      <c r="BJ81" s="23">
        <f t="shared" si="25"/>
        <v>0</v>
      </c>
      <c r="BK81" s="23" t="s">
        <v>884</v>
      </c>
      <c r="BL81" s="36">
        <v>91</v>
      </c>
    </row>
    <row r="82" spans="1:64" ht="12.75">
      <c r="A82" s="44" t="s">
        <v>43</v>
      </c>
      <c r="B82" s="16" t="s">
        <v>300</v>
      </c>
      <c r="C82" s="16" t="s">
        <v>341</v>
      </c>
      <c r="D82" s="149" t="s">
        <v>514</v>
      </c>
      <c r="E82" s="176"/>
      <c r="F82" s="16" t="s">
        <v>778</v>
      </c>
      <c r="G82" s="36">
        <v>3</v>
      </c>
      <c r="H82" s="121"/>
      <c r="I82" s="36">
        <f t="shared" si="0"/>
        <v>0</v>
      </c>
      <c r="J82" s="36">
        <f t="shared" si="1"/>
        <v>0</v>
      </c>
      <c r="K82" s="36">
        <f t="shared" si="2"/>
        <v>0</v>
      </c>
      <c r="L82" s="36">
        <v>0.006</v>
      </c>
      <c r="M82" s="36">
        <f t="shared" si="3"/>
        <v>0.018000000000000002</v>
      </c>
      <c r="N82" s="88" t="s">
        <v>806</v>
      </c>
      <c r="O82" s="4"/>
      <c r="Z82" s="36">
        <f t="shared" si="4"/>
        <v>0</v>
      </c>
      <c r="AB82" s="36">
        <f t="shared" si="5"/>
        <v>0</v>
      </c>
      <c r="AC82" s="36">
        <f t="shared" si="6"/>
        <v>0</v>
      </c>
      <c r="AD82" s="36">
        <f t="shared" si="7"/>
        <v>0</v>
      </c>
      <c r="AE82" s="36">
        <f t="shared" si="8"/>
        <v>0</v>
      </c>
      <c r="AF82" s="36">
        <f t="shared" si="9"/>
        <v>0</v>
      </c>
      <c r="AG82" s="36">
        <f t="shared" si="10"/>
        <v>0</v>
      </c>
      <c r="AH82" s="36">
        <f t="shared" si="11"/>
        <v>0</v>
      </c>
      <c r="AI82" s="27" t="s">
        <v>300</v>
      </c>
      <c r="AJ82" s="23">
        <f t="shared" si="12"/>
        <v>0</v>
      </c>
      <c r="AK82" s="23">
        <f t="shared" si="13"/>
        <v>0</v>
      </c>
      <c r="AL82" s="23">
        <f t="shared" si="14"/>
        <v>0</v>
      </c>
      <c r="AN82" s="36">
        <v>21</v>
      </c>
      <c r="AO82" s="36">
        <f t="shared" si="15"/>
        <v>0</v>
      </c>
      <c r="AP82" s="36">
        <f t="shared" si="16"/>
        <v>0</v>
      </c>
      <c r="AQ82" s="38" t="s">
        <v>7</v>
      </c>
      <c r="AV82" s="36">
        <f t="shared" si="17"/>
        <v>0</v>
      </c>
      <c r="AW82" s="36">
        <f t="shared" si="18"/>
        <v>0</v>
      </c>
      <c r="AX82" s="36">
        <f t="shared" si="19"/>
        <v>0</v>
      </c>
      <c r="AY82" s="39" t="s">
        <v>825</v>
      </c>
      <c r="AZ82" s="39" t="s">
        <v>849</v>
      </c>
      <c r="BA82" s="27" t="s">
        <v>873</v>
      </c>
      <c r="BC82" s="36">
        <f t="shared" si="20"/>
        <v>0</v>
      </c>
      <c r="BD82" s="36">
        <f t="shared" si="21"/>
        <v>0</v>
      </c>
      <c r="BE82" s="36">
        <v>0</v>
      </c>
      <c r="BF82" s="36">
        <f t="shared" si="22"/>
        <v>0.018000000000000002</v>
      </c>
      <c r="BH82" s="23">
        <f t="shared" si="23"/>
        <v>0</v>
      </c>
      <c r="BI82" s="23">
        <f t="shared" si="24"/>
        <v>0</v>
      </c>
      <c r="BJ82" s="23">
        <f t="shared" si="25"/>
        <v>0</v>
      </c>
      <c r="BK82" s="23" t="s">
        <v>884</v>
      </c>
      <c r="BL82" s="36">
        <v>91</v>
      </c>
    </row>
    <row r="83" spans="1:64" ht="12.75">
      <c r="A83" s="44" t="s">
        <v>44</v>
      </c>
      <c r="B83" s="16" t="s">
        <v>300</v>
      </c>
      <c r="C83" s="16" t="s">
        <v>342</v>
      </c>
      <c r="D83" s="149" t="s">
        <v>515</v>
      </c>
      <c r="E83" s="176"/>
      <c r="F83" s="16" t="s">
        <v>778</v>
      </c>
      <c r="G83" s="36">
        <v>2</v>
      </c>
      <c r="H83" s="121"/>
      <c r="I83" s="36">
        <f t="shared" si="0"/>
        <v>0</v>
      </c>
      <c r="J83" s="36">
        <f t="shared" si="1"/>
        <v>0</v>
      </c>
      <c r="K83" s="36">
        <f t="shared" si="2"/>
        <v>0</v>
      </c>
      <c r="L83" s="36">
        <v>0.0051</v>
      </c>
      <c r="M83" s="36">
        <f t="shared" si="3"/>
        <v>0.0102</v>
      </c>
      <c r="N83" s="88" t="s">
        <v>806</v>
      </c>
      <c r="O83" s="4"/>
      <c r="Z83" s="36">
        <f t="shared" si="4"/>
        <v>0</v>
      </c>
      <c r="AB83" s="36">
        <f t="shared" si="5"/>
        <v>0</v>
      </c>
      <c r="AC83" s="36">
        <f t="shared" si="6"/>
        <v>0</v>
      </c>
      <c r="AD83" s="36">
        <f t="shared" si="7"/>
        <v>0</v>
      </c>
      <c r="AE83" s="36">
        <f t="shared" si="8"/>
        <v>0</v>
      </c>
      <c r="AF83" s="36">
        <f t="shared" si="9"/>
        <v>0</v>
      </c>
      <c r="AG83" s="36">
        <f t="shared" si="10"/>
        <v>0</v>
      </c>
      <c r="AH83" s="36">
        <f t="shared" si="11"/>
        <v>0</v>
      </c>
      <c r="AI83" s="27" t="s">
        <v>300</v>
      </c>
      <c r="AJ83" s="23">
        <f t="shared" si="12"/>
        <v>0</v>
      </c>
      <c r="AK83" s="23">
        <f t="shared" si="13"/>
        <v>0</v>
      </c>
      <c r="AL83" s="23">
        <f t="shared" si="14"/>
        <v>0</v>
      </c>
      <c r="AN83" s="36">
        <v>21</v>
      </c>
      <c r="AO83" s="36">
        <f t="shared" si="15"/>
        <v>0</v>
      </c>
      <c r="AP83" s="36">
        <f t="shared" si="16"/>
        <v>0</v>
      </c>
      <c r="AQ83" s="38" t="s">
        <v>7</v>
      </c>
      <c r="AV83" s="36">
        <f t="shared" si="17"/>
        <v>0</v>
      </c>
      <c r="AW83" s="36">
        <f t="shared" si="18"/>
        <v>0</v>
      </c>
      <c r="AX83" s="36">
        <f t="shared" si="19"/>
        <v>0</v>
      </c>
      <c r="AY83" s="39" t="s">
        <v>825</v>
      </c>
      <c r="AZ83" s="39" t="s">
        <v>849</v>
      </c>
      <c r="BA83" s="27" t="s">
        <v>873</v>
      </c>
      <c r="BC83" s="36">
        <f t="shared" si="20"/>
        <v>0</v>
      </c>
      <c r="BD83" s="36">
        <f t="shared" si="21"/>
        <v>0</v>
      </c>
      <c r="BE83" s="36">
        <v>0</v>
      </c>
      <c r="BF83" s="36">
        <f t="shared" si="22"/>
        <v>0.0102</v>
      </c>
      <c r="BH83" s="23">
        <f t="shared" si="23"/>
        <v>0</v>
      </c>
      <c r="BI83" s="23">
        <f t="shared" si="24"/>
        <v>0</v>
      </c>
      <c r="BJ83" s="23">
        <f t="shared" si="25"/>
        <v>0</v>
      </c>
      <c r="BK83" s="23" t="s">
        <v>884</v>
      </c>
      <c r="BL83" s="36">
        <v>91</v>
      </c>
    </row>
    <row r="84" spans="1:64" ht="12.75">
      <c r="A84" s="44" t="s">
        <v>45</v>
      </c>
      <c r="B84" s="16" t="s">
        <v>300</v>
      </c>
      <c r="C84" s="16" t="s">
        <v>343</v>
      </c>
      <c r="D84" s="149" t="s">
        <v>516</v>
      </c>
      <c r="E84" s="176"/>
      <c r="F84" s="16" t="s">
        <v>778</v>
      </c>
      <c r="G84" s="36">
        <v>2</v>
      </c>
      <c r="H84" s="121"/>
      <c r="I84" s="36">
        <f t="shared" si="0"/>
        <v>0</v>
      </c>
      <c r="J84" s="36">
        <f t="shared" si="1"/>
        <v>0</v>
      </c>
      <c r="K84" s="36">
        <f t="shared" si="2"/>
        <v>0</v>
      </c>
      <c r="L84" s="36">
        <v>0.0051</v>
      </c>
      <c r="M84" s="36">
        <f t="shared" si="3"/>
        <v>0.0102</v>
      </c>
      <c r="N84" s="88" t="s">
        <v>806</v>
      </c>
      <c r="O84" s="4"/>
      <c r="Z84" s="36">
        <f t="shared" si="4"/>
        <v>0</v>
      </c>
      <c r="AB84" s="36">
        <f t="shared" si="5"/>
        <v>0</v>
      </c>
      <c r="AC84" s="36">
        <f t="shared" si="6"/>
        <v>0</v>
      </c>
      <c r="AD84" s="36">
        <f t="shared" si="7"/>
        <v>0</v>
      </c>
      <c r="AE84" s="36">
        <f t="shared" si="8"/>
        <v>0</v>
      </c>
      <c r="AF84" s="36">
        <f t="shared" si="9"/>
        <v>0</v>
      </c>
      <c r="AG84" s="36">
        <f t="shared" si="10"/>
        <v>0</v>
      </c>
      <c r="AH84" s="36">
        <f t="shared" si="11"/>
        <v>0</v>
      </c>
      <c r="AI84" s="27" t="s">
        <v>300</v>
      </c>
      <c r="AJ84" s="23">
        <f t="shared" si="12"/>
        <v>0</v>
      </c>
      <c r="AK84" s="23">
        <f t="shared" si="13"/>
        <v>0</v>
      </c>
      <c r="AL84" s="23">
        <f t="shared" si="14"/>
        <v>0</v>
      </c>
      <c r="AN84" s="36">
        <v>21</v>
      </c>
      <c r="AO84" s="36">
        <f t="shared" si="15"/>
        <v>0</v>
      </c>
      <c r="AP84" s="36">
        <f t="shared" si="16"/>
        <v>0</v>
      </c>
      <c r="AQ84" s="38" t="s">
        <v>7</v>
      </c>
      <c r="AV84" s="36">
        <f t="shared" si="17"/>
        <v>0</v>
      </c>
      <c r="AW84" s="36">
        <f t="shared" si="18"/>
        <v>0</v>
      </c>
      <c r="AX84" s="36">
        <f t="shared" si="19"/>
        <v>0</v>
      </c>
      <c r="AY84" s="39" t="s">
        <v>825</v>
      </c>
      <c r="AZ84" s="39" t="s">
        <v>849</v>
      </c>
      <c r="BA84" s="27" t="s">
        <v>873</v>
      </c>
      <c r="BC84" s="36">
        <f t="shared" si="20"/>
        <v>0</v>
      </c>
      <c r="BD84" s="36">
        <f t="shared" si="21"/>
        <v>0</v>
      </c>
      <c r="BE84" s="36">
        <v>0</v>
      </c>
      <c r="BF84" s="36">
        <f t="shared" si="22"/>
        <v>0.0102</v>
      </c>
      <c r="BH84" s="23">
        <f t="shared" si="23"/>
        <v>0</v>
      </c>
      <c r="BI84" s="23">
        <f t="shared" si="24"/>
        <v>0</v>
      </c>
      <c r="BJ84" s="23">
        <f t="shared" si="25"/>
        <v>0</v>
      </c>
      <c r="BK84" s="23" t="s">
        <v>884</v>
      </c>
      <c r="BL84" s="36">
        <v>91</v>
      </c>
    </row>
    <row r="85" spans="1:64" ht="12.75">
      <c r="A85" s="44" t="s">
        <v>46</v>
      </c>
      <c r="B85" s="16" t="s">
        <v>300</v>
      </c>
      <c r="C85" s="16" t="s">
        <v>344</v>
      </c>
      <c r="D85" s="149" t="s">
        <v>517</v>
      </c>
      <c r="E85" s="176"/>
      <c r="F85" s="16" t="s">
        <v>778</v>
      </c>
      <c r="G85" s="36">
        <v>1</v>
      </c>
      <c r="H85" s="121"/>
      <c r="I85" s="36">
        <f t="shared" si="0"/>
        <v>0</v>
      </c>
      <c r="J85" s="36">
        <f t="shared" si="1"/>
        <v>0</v>
      </c>
      <c r="K85" s="36">
        <f t="shared" si="2"/>
        <v>0</v>
      </c>
      <c r="L85" s="36">
        <v>0.0151</v>
      </c>
      <c r="M85" s="36">
        <f t="shared" si="3"/>
        <v>0.0151</v>
      </c>
      <c r="N85" s="88" t="s">
        <v>806</v>
      </c>
      <c r="O85" s="4"/>
      <c r="Z85" s="36">
        <f t="shared" si="4"/>
        <v>0</v>
      </c>
      <c r="AB85" s="36">
        <f t="shared" si="5"/>
        <v>0</v>
      </c>
      <c r="AC85" s="36">
        <f t="shared" si="6"/>
        <v>0</v>
      </c>
      <c r="AD85" s="36">
        <f t="shared" si="7"/>
        <v>0</v>
      </c>
      <c r="AE85" s="36">
        <f t="shared" si="8"/>
        <v>0</v>
      </c>
      <c r="AF85" s="36">
        <f t="shared" si="9"/>
        <v>0</v>
      </c>
      <c r="AG85" s="36">
        <f t="shared" si="10"/>
        <v>0</v>
      </c>
      <c r="AH85" s="36">
        <f t="shared" si="11"/>
        <v>0</v>
      </c>
      <c r="AI85" s="27" t="s">
        <v>300</v>
      </c>
      <c r="AJ85" s="23">
        <f t="shared" si="12"/>
        <v>0</v>
      </c>
      <c r="AK85" s="23">
        <f t="shared" si="13"/>
        <v>0</v>
      </c>
      <c r="AL85" s="23">
        <f t="shared" si="14"/>
        <v>0</v>
      </c>
      <c r="AN85" s="36">
        <v>21</v>
      </c>
      <c r="AO85" s="36">
        <f t="shared" si="15"/>
        <v>0</v>
      </c>
      <c r="AP85" s="36">
        <f t="shared" si="16"/>
        <v>0</v>
      </c>
      <c r="AQ85" s="38" t="s">
        <v>7</v>
      </c>
      <c r="AV85" s="36">
        <f t="shared" si="17"/>
        <v>0</v>
      </c>
      <c r="AW85" s="36">
        <f t="shared" si="18"/>
        <v>0</v>
      </c>
      <c r="AX85" s="36">
        <f t="shared" si="19"/>
        <v>0</v>
      </c>
      <c r="AY85" s="39" t="s">
        <v>825</v>
      </c>
      <c r="AZ85" s="39" t="s">
        <v>849</v>
      </c>
      <c r="BA85" s="27" t="s">
        <v>873</v>
      </c>
      <c r="BC85" s="36">
        <f t="shared" si="20"/>
        <v>0</v>
      </c>
      <c r="BD85" s="36">
        <f t="shared" si="21"/>
        <v>0</v>
      </c>
      <c r="BE85" s="36">
        <v>0</v>
      </c>
      <c r="BF85" s="36">
        <f t="shared" si="22"/>
        <v>0.0151</v>
      </c>
      <c r="BH85" s="23">
        <f t="shared" si="23"/>
        <v>0</v>
      </c>
      <c r="BI85" s="23">
        <f t="shared" si="24"/>
        <v>0</v>
      </c>
      <c r="BJ85" s="23">
        <f t="shared" si="25"/>
        <v>0</v>
      </c>
      <c r="BK85" s="23" t="s">
        <v>884</v>
      </c>
      <c r="BL85" s="36">
        <v>91</v>
      </c>
    </row>
    <row r="86" spans="1:47" ht="12.75">
      <c r="A86" s="82"/>
      <c r="B86" s="83" t="s">
        <v>300</v>
      </c>
      <c r="C86" s="83" t="s">
        <v>99</v>
      </c>
      <c r="D86" s="179" t="s">
        <v>518</v>
      </c>
      <c r="E86" s="174"/>
      <c r="F86" s="84" t="s">
        <v>6</v>
      </c>
      <c r="G86" s="84" t="s">
        <v>6</v>
      </c>
      <c r="H86" s="84"/>
      <c r="I86" s="85">
        <f>SUM(I87:I87)</f>
        <v>0</v>
      </c>
      <c r="J86" s="85">
        <f>SUM(J87:J87)</f>
        <v>0</v>
      </c>
      <c r="K86" s="85">
        <f>SUM(K87:K87)</f>
        <v>0</v>
      </c>
      <c r="L86" s="86"/>
      <c r="M86" s="85">
        <f>SUM(M87:M87)</f>
        <v>0</v>
      </c>
      <c r="N86" s="87"/>
      <c r="O86" s="4"/>
      <c r="AI86" s="27" t="s">
        <v>300</v>
      </c>
      <c r="AS86" s="41">
        <f>SUM(AJ87:AJ87)</f>
        <v>0</v>
      </c>
      <c r="AT86" s="41">
        <f>SUM(AK87:AK87)</f>
        <v>0</v>
      </c>
      <c r="AU86" s="41">
        <f>SUM(AL87:AL87)</f>
        <v>0</v>
      </c>
    </row>
    <row r="87" spans="1:64" ht="12.75">
      <c r="A87" s="44" t="s">
        <v>47</v>
      </c>
      <c r="B87" s="16" t="s">
        <v>300</v>
      </c>
      <c r="C87" s="16" t="s">
        <v>345</v>
      </c>
      <c r="D87" s="149" t="s">
        <v>519</v>
      </c>
      <c r="E87" s="171"/>
      <c r="F87" s="16" t="s">
        <v>776</v>
      </c>
      <c r="G87" s="36">
        <v>680</v>
      </c>
      <c r="H87" s="121"/>
      <c r="I87" s="36">
        <f>G87*AO87</f>
        <v>0</v>
      </c>
      <c r="J87" s="36">
        <f>G87*AP87</f>
        <v>0</v>
      </c>
      <c r="K87" s="36">
        <f>G87*H87</f>
        <v>0</v>
      </c>
      <c r="L87" s="36">
        <v>0</v>
      </c>
      <c r="M87" s="36">
        <f>G87*L87</f>
        <v>0</v>
      </c>
      <c r="N87" s="88" t="s">
        <v>806</v>
      </c>
      <c r="O87" s="4"/>
      <c r="Z87" s="36">
        <f>IF(AQ87="5",BJ87,0)</f>
        <v>0</v>
      </c>
      <c r="AB87" s="36">
        <f>IF(AQ87="1",BH87,0)</f>
        <v>0</v>
      </c>
      <c r="AC87" s="36">
        <f>IF(AQ87="1",BI87,0)</f>
        <v>0</v>
      </c>
      <c r="AD87" s="36">
        <f>IF(AQ87="7",BH87,0)</f>
        <v>0</v>
      </c>
      <c r="AE87" s="36">
        <f>IF(AQ87="7",BI87,0)</f>
        <v>0</v>
      </c>
      <c r="AF87" s="36">
        <f>IF(AQ87="2",BH87,0)</f>
        <v>0</v>
      </c>
      <c r="AG87" s="36">
        <f>IF(AQ87="2",BI87,0)</f>
        <v>0</v>
      </c>
      <c r="AH87" s="36">
        <f>IF(AQ87="0",BJ87,0)</f>
        <v>0</v>
      </c>
      <c r="AI87" s="27" t="s">
        <v>300</v>
      </c>
      <c r="AJ87" s="21">
        <f>IF(AN87=0,K87,0)</f>
        <v>0</v>
      </c>
      <c r="AK87" s="21">
        <f>IF(AN87=15,K87,0)</f>
        <v>0</v>
      </c>
      <c r="AL87" s="21">
        <f>IF(AN87=21,K87,0)</f>
        <v>0</v>
      </c>
      <c r="AN87" s="36">
        <v>21</v>
      </c>
      <c r="AO87" s="36">
        <f>H87*0</f>
        <v>0</v>
      </c>
      <c r="AP87" s="36">
        <f>H87*(1-0)</f>
        <v>0</v>
      </c>
      <c r="AQ87" s="37" t="s">
        <v>7</v>
      </c>
      <c r="AV87" s="36">
        <f>AW87+AX87</f>
        <v>0</v>
      </c>
      <c r="AW87" s="36">
        <f>G87*AO87</f>
        <v>0</v>
      </c>
      <c r="AX87" s="36">
        <f>G87*AP87</f>
        <v>0</v>
      </c>
      <c r="AY87" s="39" t="s">
        <v>826</v>
      </c>
      <c r="AZ87" s="39" t="s">
        <v>849</v>
      </c>
      <c r="BA87" s="27" t="s">
        <v>873</v>
      </c>
      <c r="BC87" s="36">
        <f>AW87+AX87</f>
        <v>0</v>
      </c>
      <c r="BD87" s="36">
        <f>H87/(100-BE87)*100</f>
        <v>0</v>
      </c>
      <c r="BE87" s="36">
        <v>0</v>
      </c>
      <c r="BF87" s="36">
        <f>M87</f>
        <v>0</v>
      </c>
      <c r="BH87" s="21">
        <f>G87*AO87</f>
        <v>0</v>
      </c>
      <c r="BI87" s="21">
        <f>G87*AP87</f>
        <v>0</v>
      </c>
      <c r="BJ87" s="21">
        <f>G87*H87</f>
        <v>0</v>
      </c>
      <c r="BK87" s="21" t="s">
        <v>883</v>
      </c>
      <c r="BL87" s="36">
        <v>93</v>
      </c>
    </row>
    <row r="88" spans="1:15" ht="12.75">
      <c r="A88" s="4"/>
      <c r="B88" s="89"/>
      <c r="C88" s="89"/>
      <c r="D88" s="90" t="s">
        <v>520</v>
      </c>
      <c r="E88" s="90"/>
      <c r="F88" s="89"/>
      <c r="G88" s="91">
        <v>680</v>
      </c>
      <c r="H88" s="89"/>
      <c r="I88" s="89"/>
      <c r="J88" s="89"/>
      <c r="K88" s="89"/>
      <c r="L88" s="89"/>
      <c r="M88" s="89"/>
      <c r="N88" s="31"/>
      <c r="O88" s="4"/>
    </row>
    <row r="89" spans="1:47" ht="12.75">
      <c r="A89" s="82"/>
      <c r="B89" s="83" t="s">
        <v>300</v>
      </c>
      <c r="C89" s="83" t="s">
        <v>62</v>
      </c>
      <c r="D89" s="179" t="s">
        <v>521</v>
      </c>
      <c r="E89" s="174"/>
      <c r="F89" s="84" t="s">
        <v>6</v>
      </c>
      <c r="G89" s="84" t="s">
        <v>6</v>
      </c>
      <c r="H89" s="84"/>
      <c r="I89" s="85">
        <f>SUM(I90:I103)</f>
        <v>0</v>
      </c>
      <c r="J89" s="85">
        <f>SUM(J90:J103)</f>
        <v>0</v>
      </c>
      <c r="K89" s="85">
        <f>SUM(K90:K103)</f>
        <v>0</v>
      </c>
      <c r="L89" s="86"/>
      <c r="M89" s="85">
        <f>SUM(M90:M103)</f>
        <v>8756.63242</v>
      </c>
      <c r="N89" s="87"/>
      <c r="O89" s="4"/>
      <c r="AI89" s="27" t="s">
        <v>300</v>
      </c>
      <c r="AS89" s="41">
        <f>SUM(AJ90:AJ103)</f>
        <v>0</v>
      </c>
      <c r="AT89" s="41">
        <f>SUM(AK90:AK103)</f>
        <v>0</v>
      </c>
      <c r="AU89" s="41">
        <f>SUM(AL90:AL103)</f>
        <v>0</v>
      </c>
    </row>
    <row r="90" spans="1:64" ht="12.75">
      <c r="A90" s="44" t="s">
        <v>48</v>
      </c>
      <c r="B90" s="16" t="s">
        <v>300</v>
      </c>
      <c r="C90" s="16" t="s">
        <v>346</v>
      </c>
      <c r="D90" s="149" t="s">
        <v>522</v>
      </c>
      <c r="E90" s="171"/>
      <c r="F90" s="16" t="s">
        <v>775</v>
      </c>
      <c r="G90" s="36">
        <v>3462.5</v>
      </c>
      <c r="H90" s="121"/>
      <c r="I90" s="36">
        <f>G90*AO90</f>
        <v>0</v>
      </c>
      <c r="J90" s="36">
        <f>G90*AP90</f>
        <v>0</v>
      </c>
      <c r="K90" s="36">
        <f>G90*H90</f>
        <v>0</v>
      </c>
      <c r="L90" s="36">
        <v>0.441</v>
      </c>
      <c r="M90" s="36">
        <f>G90*L90</f>
        <v>1526.9625</v>
      </c>
      <c r="N90" s="88" t="s">
        <v>806</v>
      </c>
      <c r="O90" s="4"/>
      <c r="Z90" s="36">
        <f>IF(AQ90="5",BJ90,0)</f>
        <v>0</v>
      </c>
      <c r="AB90" s="36">
        <f>IF(AQ90="1",BH90,0)</f>
        <v>0</v>
      </c>
      <c r="AC90" s="36">
        <f>IF(AQ90="1",BI90,0)</f>
        <v>0</v>
      </c>
      <c r="AD90" s="36">
        <f>IF(AQ90="7",BH90,0)</f>
        <v>0</v>
      </c>
      <c r="AE90" s="36">
        <f>IF(AQ90="7",BI90,0)</f>
        <v>0</v>
      </c>
      <c r="AF90" s="36">
        <f>IF(AQ90="2",BH90,0)</f>
        <v>0</v>
      </c>
      <c r="AG90" s="36">
        <f>IF(AQ90="2",BI90,0)</f>
        <v>0</v>
      </c>
      <c r="AH90" s="36">
        <f>IF(AQ90="0",BJ90,0)</f>
        <v>0</v>
      </c>
      <c r="AI90" s="27" t="s">
        <v>300</v>
      </c>
      <c r="AJ90" s="21">
        <f>IF(AN90=0,K90,0)</f>
        <v>0</v>
      </c>
      <c r="AK90" s="21">
        <f>IF(AN90=15,K90,0)</f>
        <v>0</v>
      </c>
      <c r="AL90" s="21">
        <f>IF(AN90=21,K90,0)</f>
        <v>0</v>
      </c>
      <c r="AN90" s="36">
        <v>21</v>
      </c>
      <c r="AO90" s="36">
        <f>H90*0.855824268925708</f>
        <v>0</v>
      </c>
      <c r="AP90" s="36">
        <f>H90*(1-0.855824268925708)</f>
        <v>0</v>
      </c>
      <c r="AQ90" s="37" t="s">
        <v>7</v>
      </c>
      <c r="AV90" s="36">
        <f>AW90+AX90</f>
        <v>0</v>
      </c>
      <c r="AW90" s="36">
        <f>G90*AO90</f>
        <v>0</v>
      </c>
      <c r="AX90" s="36">
        <f>G90*AP90</f>
        <v>0</v>
      </c>
      <c r="AY90" s="39" t="s">
        <v>827</v>
      </c>
      <c r="AZ90" s="39" t="s">
        <v>850</v>
      </c>
      <c r="BA90" s="27" t="s">
        <v>873</v>
      </c>
      <c r="BC90" s="36">
        <f>AW90+AX90</f>
        <v>0</v>
      </c>
      <c r="BD90" s="36">
        <f>H90/(100-BE90)*100</f>
        <v>0</v>
      </c>
      <c r="BE90" s="36">
        <v>0</v>
      </c>
      <c r="BF90" s="36">
        <f>M90</f>
        <v>1526.9625</v>
      </c>
      <c r="BH90" s="21">
        <f>G90*AO90</f>
        <v>0</v>
      </c>
      <c r="BI90" s="21">
        <f>G90*AP90</f>
        <v>0</v>
      </c>
      <c r="BJ90" s="21">
        <f>G90*H90</f>
        <v>0</v>
      </c>
      <c r="BK90" s="21" t="s">
        <v>883</v>
      </c>
      <c r="BL90" s="36">
        <v>56</v>
      </c>
    </row>
    <row r="91" spans="1:15" ht="12.75">
      <c r="A91" s="4"/>
      <c r="B91" s="89"/>
      <c r="C91" s="89"/>
      <c r="D91" s="90" t="s">
        <v>523</v>
      </c>
      <c r="E91" s="90" t="s">
        <v>752</v>
      </c>
      <c r="F91" s="89"/>
      <c r="G91" s="91">
        <v>3462.5</v>
      </c>
      <c r="H91" s="89"/>
      <c r="I91" s="89"/>
      <c r="J91" s="89"/>
      <c r="K91" s="89"/>
      <c r="L91" s="89"/>
      <c r="M91" s="89"/>
      <c r="N91" s="31"/>
      <c r="O91" s="4"/>
    </row>
    <row r="92" spans="1:64" ht="12.75">
      <c r="A92" s="44" t="s">
        <v>49</v>
      </c>
      <c r="B92" s="16" t="s">
        <v>300</v>
      </c>
      <c r="C92" s="16" t="s">
        <v>347</v>
      </c>
      <c r="D92" s="149" t="s">
        <v>524</v>
      </c>
      <c r="E92" s="171"/>
      <c r="F92" s="16" t="s">
        <v>775</v>
      </c>
      <c r="G92" s="36">
        <v>4332.5</v>
      </c>
      <c r="H92" s="121"/>
      <c r="I92" s="36">
        <f>G92*AO92</f>
        <v>0</v>
      </c>
      <c r="J92" s="36">
        <f>G92*AP92</f>
        <v>0</v>
      </c>
      <c r="K92" s="36">
        <f>G92*H92</f>
        <v>0</v>
      </c>
      <c r="L92" s="36">
        <v>0.211</v>
      </c>
      <c r="M92" s="36">
        <f>G92*L92</f>
        <v>914.1574999999999</v>
      </c>
      <c r="N92" s="88" t="s">
        <v>806</v>
      </c>
      <c r="O92" s="4"/>
      <c r="Z92" s="36">
        <f>IF(AQ92="5",BJ92,0)</f>
        <v>0</v>
      </c>
      <c r="AB92" s="36">
        <f>IF(AQ92="1",BH92,0)</f>
        <v>0</v>
      </c>
      <c r="AC92" s="36">
        <f>IF(AQ92="1",BI92,0)</f>
        <v>0</v>
      </c>
      <c r="AD92" s="36">
        <f>IF(AQ92="7",BH92,0)</f>
        <v>0</v>
      </c>
      <c r="AE92" s="36">
        <f>IF(AQ92="7",BI92,0)</f>
        <v>0</v>
      </c>
      <c r="AF92" s="36">
        <f>IF(AQ92="2",BH92,0)</f>
        <v>0</v>
      </c>
      <c r="AG92" s="36">
        <f>IF(AQ92="2",BI92,0)</f>
        <v>0</v>
      </c>
      <c r="AH92" s="36">
        <f>IF(AQ92="0",BJ92,0)</f>
        <v>0</v>
      </c>
      <c r="AI92" s="27" t="s">
        <v>300</v>
      </c>
      <c r="AJ92" s="21">
        <f>IF(AN92=0,K92,0)</f>
        <v>0</v>
      </c>
      <c r="AK92" s="21">
        <f>IF(AN92=15,K92,0)</f>
        <v>0</v>
      </c>
      <c r="AL92" s="21">
        <f>IF(AN92=21,K92,0)</f>
        <v>0</v>
      </c>
      <c r="AN92" s="36">
        <v>21</v>
      </c>
      <c r="AO92" s="36">
        <f>H92*0.882172995780591</f>
        <v>0</v>
      </c>
      <c r="AP92" s="36">
        <f>H92*(1-0.882172995780591)</f>
        <v>0</v>
      </c>
      <c r="AQ92" s="37" t="s">
        <v>7</v>
      </c>
      <c r="AV92" s="36">
        <f>AW92+AX92</f>
        <v>0</v>
      </c>
      <c r="AW92" s="36">
        <f>G92*AO92</f>
        <v>0</v>
      </c>
      <c r="AX92" s="36">
        <f>G92*AP92</f>
        <v>0</v>
      </c>
      <c r="AY92" s="39" t="s">
        <v>827</v>
      </c>
      <c r="AZ92" s="39" t="s">
        <v>850</v>
      </c>
      <c r="BA92" s="27" t="s">
        <v>873</v>
      </c>
      <c r="BC92" s="36">
        <f>AW92+AX92</f>
        <v>0</v>
      </c>
      <c r="BD92" s="36">
        <f>H92/(100-BE92)*100</f>
        <v>0</v>
      </c>
      <c r="BE92" s="36">
        <v>0</v>
      </c>
      <c r="BF92" s="36">
        <f>M92</f>
        <v>914.1574999999999</v>
      </c>
      <c r="BH92" s="21">
        <f>G92*AO92</f>
        <v>0</v>
      </c>
      <c r="BI92" s="21">
        <f>G92*AP92</f>
        <v>0</v>
      </c>
      <c r="BJ92" s="21">
        <f>G92*H92</f>
        <v>0</v>
      </c>
      <c r="BK92" s="21" t="s">
        <v>883</v>
      </c>
      <c r="BL92" s="36">
        <v>56</v>
      </c>
    </row>
    <row r="93" spans="1:15" ht="12.75">
      <c r="A93" s="4"/>
      <c r="B93" s="89"/>
      <c r="C93" s="89"/>
      <c r="D93" s="90" t="s">
        <v>523</v>
      </c>
      <c r="E93" s="90" t="s">
        <v>752</v>
      </c>
      <c r="F93" s="89"/>
      <c r="G93" s="91">
        <v>3462.5</v>
      </c>
      <c r="H93" s="89"/>
      <c r="I93" s="89"/>
      <c r="J93" s="89"/>
      <c r="K93" s="89"/>
      <c r="L93" s="89"/>
      <c r="M93" s="89"/>
      <c r="N93" s="31"/>
      <c r="O93" s="4"/>
    </row>
    <row r="94" spans="1:15" ht="12.75">
      <c r="A94" s="4"/>
      <c r="B94" s="89"/>
      <c r="C94" s="89"/>
      <c r="D94" s="90" t="s">
        <v>482</v>
      </c>
      <c r="E94" s="90" t="s">
        <v>753</v>
      </c>
      <c r="F94" s="89"/>
      <c r="G94" s="91">
        <v>870</v>
      </c>
      <c r="H94" s="89"/>
      <c r="I94" s="89"/>
      <c r="J94" s="89"/>
      <c r="K94" s="89"/>
      <c r="L94" s="89"/>
      <c r="M94" s="89"/>
      <c r="N94" s="31"/>
      <c r="O94" s="4"/>
    </row>
    <row r="95" spans="1:64" ht="12.75">
      <c r="A95" s="3" t="s">
        <v>50</v>
      </c>
      <c r="B95" s="11" t="s">
        <v>300</v>
      </c>
      <c r="C95" s="11" t="s">
        <v>348</v>
      </c>
      <c r="D95" s="170" t="s">
        <v>525</v>
      </c>
      <c r="E95" s="171"/>
      <c r="F95" s="11" t="s">
        <v>775</v>
      </c>
      <c r="G95" s="21">
        <v>3462.5</v>
      </c>
      <c r="H95" s="122"/>
      <c r="I95" s="21">
        <f>G95*AO95</f>
        <v>0</v>
      </c>
      <c r="J95" s="21">
        <f>G95*AP95</f>
        <v>0</v>
      </c>
      <c r="K95" s="21">
        <f>G95*H95</f>
        <v>0</v>
      </c>
      <c r="L95" s="21">
        <v>0.36834</v>
      </c>
      <c r="M95" s="21">
        <f>G95*L95</f>
        <v>1275.37725</v>
      </c>
      <c r="N95" s="30" t="s">
        <v>807</v>
      </c>
      <c r="O95" s="4"/>
      <c r="Z95" s="36">
        <f>IF(AQ95="5",BJ95,0)</f>
        <v>0</v>
      </c>
      <c r="AB95" s="36">
        <f>IF(AQ95="1",BH95,0)</f>
        <v>0</v>
      </c>
      <c r="AC95" s="36">
        <f>IF(AQ95="1",BI95,0)</f>
        <v>0</v>
      </c>
      <c r="AD95" s="36">
        <f>IF(AQ95="7",BH95,0)</f>
        <v>0</v>
      </c>
      <c r="AE95" s="36">
        <f>IF(AQ95="7",BI95,0)</f>
        <v>0</v>
      </c>
      <c r="AF95" s="36">
        <f>IF(AQ95="2",BH95,0)</f>
        <v>0</v>
      </c>
      <c r="AG95" s="36">
        <f>IF(AQ95="2",BI95,0)</f>
        <v>0</v>
      </c>
      <c r="AH95" s="36">
        <f>IF(AQ95="0",BJ95,0)</f>
        <v>0</v>
      </c>
      <c r="AI95" s="27" t="s">
        <v>300</v>
      </c>
      <c r="AJ95" s="21">
        <f>IF(AN95=0,K95,0)</f>
        <v>0</v>
      </c>
      <c r="AK95" s="21">
        <f>IF(AN95=15,K95,0)</f>
        <v>0</v>
      </c>
      <c r="AL95" s="21">
        <f>IF(AN95=21,K95,0)</f>
        <v>0</v>
      </c>
      <c r="AN95" s="36">
        <v>21</v>
      </c>
      <c r="AO95" s="36">
        <f>H95*0.82649662667208</f>
        <v>0</v>
      </c>
      <c r="AP95" s="36">
        <f>H95*(1-0.82649662667208)</f>
        <v>0</v>
      </c>
      <c r="AQ95" s="37" t="s">
        <v>7</v>
      </c>
      <c r="AV95" s="36">
        <f>AW95+AX95</f>
        <v>0</v>
      </c>
      <c r="AW95" s="36">
        <f>G95*AO95</f>
        <v>0</v>
      </c>
      <c r="AX95" s="36">
        <f>G95*AP95</f>
        <v>0</v>
      </c>
      <c r="AY95" s="39" t="s">
        <v>827</v>
      </c>
      <c r="AZ95" s="39" t="s">
        <v>850</v>
      </c>
      <c r="BA95" s="27" t="s">
        <v>873</v>
      </c>
      <c r="BC95" s="36">
        <f>AW95+AX95</f>
        <v>0</v>
      </c>
      <c r="BD95" s="36">
        <f>H95/(100-BE95)*100</f>
        <v>0</v>
      </c>
      <c r="BE95" s="36">
        <v>0</v>
      </c>
      <c r="BF95" s="36">
        <f>M95</f>
        <v>1275.37725</v>
      </c>
      <c r="BH95" s="21">
        <f>G95*AO95</f>
        <v>0</v>
      </c>
      <c r="BI95" s="21">
        <f>G95*AP95</f>
        <v>0</v>
      </c>
      <c r="BJ95" s="21">
        <f>G95*H95</f>
        <v>0</v>
      </c>
      <c r="BK95" s="21" t="s">
        <v>883</v>
      </c>
      <c r="BL95" s="36">
        <v>56</v>
      </c>
    </row>
    <row r="96" spans="1:15" ht="12.75">
      <c r="A96" s="4"/>
      <c r="D96" s="14" t="s">
        <v>523</v>
      </c>
      <c r="E96" s="17" t="s">
        <v>752</v>
      </c>
      <c r="G96" s="22">
        <v>3462.5</v>
      </c>
      <c r="N96" s="31"/>
      <c r="O96" s="4"/>
    </row>
    <row r="97" spans="1:64" ht="12.75">
      <c r="A97" s="44" t="s">
        <v>51</v>
      </c>
      <c r="B97" s="16" t="s">
        <v>300</v>
      </c>
      <c r="C97" s="16" t="s">
        <v>349</v>
      </c>
      <c r="D97" s="149" t="s">
        <v>526</v>
      </c>
      <c r="E97" s="171"/>
      <c r="F97" s="16" t="s">
        <v>775</v>
      </c>
      <c r="G97" s="36">
        <v>1740</v>
      </c>
      <c r="H97" s="121"/>
      <c r="I97" s="36">
        <f>G97*AO97</f>
        <v>0</v>
      </c>
      <c r="J97" s="36">
        <f>G97*AP97</f>
        <v>0</v>
      </c>
      <c r="K97" s="36">
        <f>G97*H97</f>
        <v>0</v>
      </c>
      <c r="L97" s="36">
        <v>0.46305</v>
      </c>
      <c r="M97" s="36">
        <f>G97*L97</f>
        <v>805.707</v>
      </c>
      <c r="N97" s="88" t="s">
        <v>806</v>
      </c>
      <c r="O97" s="4"/>
      <c r="Z97" s="36">
        <f>IF(AQ97="5",BJ97,0)</f>
        <v>0</v>
      </c>
      <c r="AB97" s="36">
        <f>IF(AQ97="1",BH97,0)</f>
        <v>0</v>
      </c>
      <c r="AC97" s="36">
        <f>IF(AQ97="1",BI97,0)</f>
        <v>0</v>
      </c>
      <c r="AD97" s="36">
        <f>IF(AQ97="7",BH97,0)</f>
        <v>0</v>
      </c>
      <c r="AE97" s="36">
        <f>IF(AQ97="7",BI97,0)</f>
        <v>0</v>
      </c>
      <c r="AF97" s="36">
        <f>IF(AQ97="2",BH97,0)</f>
        <v>0</v>
      </c>
      <c r="AG97" s="36">
        <f>IF(AQ97="2",BI97,0)</f>
        <v>0</v>
      </c>
      <c r="AH97" s="36">
        <f>IF(AQ97="0",BJ97,0)</f>
        <v>0</v>
      </c>
      <c r="AI97" s="27" t="s">
        <v>300</v>
      </c>
      <c r="AJ97" s="21">
        <f>IF(AN97=0,K97,0)</f>
        <v>0</v>
      </c>
      <c r="AK97" s="21">
        <f>IF(AN97=15,K97,0)</f>
        <v>0</v>
      </c>
      <c r="AL97" s="21">
        <f>IF(AN97=21,K97,0)</f>
        <v>0</v>
      </c>
      <c r="AN97" s="36">
        <v>21</v>
      </c>
      <c r="AO97" s="36">
        <f>H97*0.870338983050847</f>
        <v>0</v>
      </c>
      <c r="AP97" s="36">
        <f>H97*(1-0.870338983050847)</f>
        <v>0</v>
      </c>
      <c r="AQ97" s="37" t="s">
        <v>7</v>
      </c>
      <c r="AV97" s="36">
        <f>AW97+AX97</f>
        <v>0</v>
      </c>
      <c r="AW97" s="36">
        <f>G97*AO97</f>
        <v>0</v>
      </c>
      <c r="AX97" s="36">
        <f>G97*AP97</f>
        <v>0</v>
      </c>
      <c r="AY97" s="39" t="s">
        <v>827</v>
      </c>
      <c r="AZ97" s="39" t="s">
        <v>850</v>
      </c>
      <c r="BA97" s="27" t="s">
        <v>873</v>
      </c>
      <c r="BC97" s="36">
        <f>AW97+AX97</f>
        <v>0</v>
      </c>
      <c r="BD97" s="36">
        <f>H97/(100-BE97)*100</f>
        <v>0</v>
      </c>
      <c r="BE97" s="36">
        <v>0</v>
      </c>
      <c r="BF97" s="36">
        <f>M97</f>
        <v>805.707</v>
      </c>
      <c r="BH97" s="21">
        <f>G97*AO97</f>
        <v>0</v>
      </c>
      <c r="BI97" s="21">
        <f>G97*AP97</f>
        <v>0</v>
      </c>
      <c r="BJ97" s="21">
        <f>G97*H97</f>
        <v>0</v>
      </c>
      <c r="BK97" s="21" t="s">
        <v>883</v>
      </c>
      <c r="BL97" s="36">
        <v>56</v>
      </c>
    </row>
    <row r="98" spans="1:15" ht="12.75">
      <c r="A98" s="4"/>
      <c r="B98" s="89"/>
      <c r="C98" s="89"/>
      <c r="D98" s="90" t="s">
        <v>527</v>
      </c>
      <c r="E98" s="90" t="s">
        <v>753</v>
      </c>
      <c r="F98" s="89"/>
      <c r="G98" s="91">
        <v>1740</v>
      </c>
      <c r="H98" s="89"/>
      <c r="I98" s="89"/>
      <c r="J98" s="89"/>
      <c r="K98" s="89"/>
      <c r="L98" s="89"/>
      <c r="M98" s="89"/>
      <c r="N98" s="31"/>
      <c r="O98" s="4"/>
    </row>
    <row r="99" spans="1:64" ht="12.75">
      <c r="A99" s="44" t="s">
        <v>52</v>
      </c>
      <c r="B99" s="16" t="s">
        <v>300</v>
      </c>
      <c r="C99" s="16" t="s">
        <v>350</v>
      </c>
      <c r="D99" s="149" t="s">
        <v>528</v>
      </c>
      <c r="E99" s="171"/>
      <c r="F99" s="16" t="s">
        <v>775</v>
      </c>
      <c r="G99" s="36">
        <v>3497</v>
      </c>
      <c r="H99" s="121"/>
      <c r="I99" s="36">
        <f>G99*AO99</f>
        <v>0</v>
      </c>
      <c r="J99" s="36">
        <f>G99*AP99</f>
        <v>0</v>
      </c>
      <c r="K99" s="36">
        <f>G99*H99</f>
        <v>0</v>
      </c>
      <c r="L99" s="36">
        <v>0.15826</v>
      </c>
      <c r="M99" s="36">
        <f>G99*L99</f>
        <v>553.4352200000001</v>
      </c>
      <c r="N99" s="88" t="s">
        <v>806</v>
      </c>
      <c r="O99" s="4"/>
      <c r="Z99" s="36">
        <f>IF(AQ99="5",BJ99,0)</f>
        <v>0</v>
      </c>
      <c r="AB99" s="36">
        <f>IF(AQ99="1",BH99,0)</f>
        <v>0</v>
      </c>
      <c r="AC99" s="36">
        <f>IF(AQ99="1",BI99,0)</f>
        <v>0</v>
      </c>
      <c r="AD99" s="36">
        <f>IF(AQ99="7",BH99,0)</f>
        <v>0</v>
      </c>
      <c r="AE99" s="36">
        <f>IF(AQ99="7",BI99,0)</f>
        <v>0</v>
      </c>
      <c r="AF99" s="36">
        <f>IF(AQ99="2",BH99,0)</f>
        <v>0</v>
      </c>
      <c r="AG99" s="36">
        <f>IF(AQ99="2",BI99,0)</f>
        <v>0</v>
      </c>
      <c r="AH99" s="36">
        <f>IF(AQ99="0",BJ99,0)</f>
        <v>0</v>
      </c>
      <c r="AI99" s="27" t="s">
        <v>300</v>
      </c>
      <c r="AJ99" s="21">
        <f>IF(AN99=0,K99,0)</f>
        <v>0</v>
      </c>
      <c r="AK99" s="21">
        <f>IF(AN99=15,K99,0)</f>
        <v>0</v>
      </c>
      <c r="AL99" s="21">
        <f>IF(AN99=21,K99,0)</f>
        <v>0</v>
      </c>
      <c r="AN99" s="36">
        <v>21</v>
      </c>
      <c r="AO99" s="36">
        <f>H99*0.789056603773585</f>
        <v>0</v>
      </c>
      <c r="AP99" s="36">
        <f>H99*(1-0.789056603773585)</f>
        <v>0</v>
      </c>
      <c r="AQ99" s="37" t="s">
        <v>7</v>
      </c>
      <c r="AV99" s="36">
        <f>AW99+AX99</f>
        <v>0</v>
      </c>
      <c r="AW99" s="36">
        <f>G99*AO99</f>
        <v>0</v>
      </c>
      <c r="AX99" s="36">
        <f>G99*AP99</f>
        <v>0</v>
      </c>
      <c r="AY99" s="39" t="s">
        <v>827</v>
      </c>
      <c r="AZ99" s="39" t="s">
        <v>850</v>
      </c>
      <c r="BA99" s="27" t="s">
        <v>873</v>
      </c>
      <c r="BC99" s="36">
        <f>AW99+AX99</f>
        <v>0</v>
      </c>
      <c r="BD99" s="36">
        <f>H99/(100-BE99)*100</f>
        <v>0</v>
      </c>
      <c r="BE99" s="36">
        <v>0</v>
      </c>
      <c r="BF99" s="36">
        <f>M99</f>
        <v>553.4352200000001</v>
      </c>
      <c r="BH99" s="21">
        <f>G99*AO99</f>
        <v>0</v>
      </c>
      <c r="BI99" s="21">
        <f>G99*AP99</f>
        <v>0</v>
      </c>
      <c r="BJ99" s="21">
        <f>G99*H99</f>
        <v>0</v>
      </c>
      <c r="BK99" s="21" t="s">
        <v>883</v>
      </c>
      <c r="BL99" s="36">
        <v>56</v>
      </c>
    </row>
    <row r="100" spans="1:15" ht="12.75">
      <c r="A100" s="4"/>
      <c r="B100" s="89"/>
      <c r="C100" s="89"/>
      <c r="D100" s="90" t="s">
        <v>529</v>
      </c>
      <c r="E100" s="90" t="s">
        <v>753</v>
      </c>
      <c r="F100" s="89"/>
      <c r="G100" s="91">
        <v>3497</v>
      </c>
      <c r="H100" s="89"/>
      <c r="I100" s="89"/>
      <c r="J100" s="89"/>
      <c r="K100" s="89"/>
      <c r="L100" s="89"/>
      <c r="M100" s="89"/>
      <c r="N100" s="31"/>
      <c r="O100" s="4"/>
    </row>
    <row r="101" spans="1:64" ht="12.75">
      <c r="A101" s="44" t="s">
        <v>53</v>
      </c>
      <c r="B101" s="16" t="s">
        <v>300</v>
      </c>
      <c r="C101" s="16" t="s">
        <v>351</v>
      </c>
      <c r="D101" s="149" t="s">
        <v>530</v>
      </c>
      <c r="E101" s="171"/>
      <c r="F101" s="16" t="s">
        <v>775</v>
      </c>
      <c r="G101" s="36">
        <v>870</v>
      </c>
      <c r="H101" s="121"/>
      <c r="I101" s="36">
        <f>G101*AO101</f>
        <v>0</v>
      </c>
      <c r="J101" s="36">
        <f>G101*AP101</f>
        <v>0</v>
      </c>
      <c r="K101" s="36">
        <f>G101*H101</f>
        <v>0</v>
      </c>
      <c r="L101" s="36">
        <v>0.211</v>
      </c>
      <c r="M101" s="36">
        <f>G101*L101</f>
        <v>183.57</v>
      </c>
      <c r="N101" s="88" t="s">
        <v>806</v>
      </c>
      <c r="O101" s="4"/>
      <c r="Z101" s="36">
        <f>IF(AQ101="5",BJ101,0)</f>
        <v>0</v>
      </c>
      <c r="AB101" s="36">
        <f>IF(AQ101="1",BH101,0)</f>
        <v>0</v>
      </c>
      <c r="AC101" s="36">
        <f>IF(AQ101="1",BI101,0)</f>
        <v>0</v>
      </c>
      <c r="AD101" s="36">
        <f>IF(AQ101="7",BH101,0)</f>
        <v>0</v>
      </c>
      <c r="AE101" s="36">
        <f>IF(AQ101="7",BI101,0)</f>
        <v>0</v>
      </c>
      <c r="AF101" s="36">
        <f>IF(AQ101="2",BH101,0)</f>
        <v>0</v>
      </c>
      <c r="AG101" s="36">
        <f>IF(AQ101="2",BI101,0)</f>
        <v>0</v>
      </c>
      <c r="AH101" s="36">
        <f>IF(AQ101="0",BJ101,0)</f>
        <v>0</v>
      </c>
      <c r="AI101" s="27" t="s">
        <v>300</v>
      </c>
      <c r="AJ101" s="21">
        <f>IF(AN101=0,K101,0)</f>
        <v>0</v>
      </c>
      <c r="AK101" s="21">
        <f>IF(AN101=15,K101,0)</f>
        <v>0</v>
      </c>
      <c r="AL101" s="21">
        <f>IF(AN101=21,K101,0)</f>
        <v>0</v>
      </c>
      <c r="AN101" s="36">
        <v>21</v>
      </c>
      <c r="AO101" s="36">
        <f>H101*0.815601867223969</f>
        <v>0</v>
      </c>
      <c r="AP101" s="36">
        <f>H101*(1-0.815601867223969)</f>
        <v>0</v>
      </c>
      <c r="AQ101" s="37" t="s">
        <v>7</v>
      </c>
      <c r="AV101" s="36">
        <f>AW101+AX101</f>
        <v>0</v>
      </c>
      <c r="AW101" s="36">
        <f>G101*AO101</f>
        <v>0</v>
      </c>
      <c r="AX101" s="36">
        <f>G101*AP101</f>
        <v>0</v>
      </c>
      <c r="AY101" s="39" t="s">
        <v>827</v>
      </c>
      <c r="AZ101" s="39" t="s">
        <v>850</v>
      </c>
      <c r="BA101" s="27" t="s">
        <v>873</v>
      </c>
      <c r="BC101" s="36">
        <f>AW101+AX101</f>
        <v>0</v>
      </c>
      <c r="BD101" s="36">
        <f>H101/(100-BE101)*100</f>
        <v>0</v>
      </c>
      <c r="BE101" s="36">
        <v>0</v>
      </c>
      <c r="BF101" s="36">
        <f>M101</f>
        <v>183.57</v>
      </c>
      <c r="BH101" s="21">
        <f>G101*AO101</f>
        <v>0</v>
      </c>
      <c r="BI101" s="21">
        <f>G101*AP101</f>
        <v>0</v>
      </c>
      <c r="BJ101" s="21">
        <f>G101*H101</f>
        <v>0</v>
      </c>
      <c r="BK101" s="21" t="s">
        <v>883</v>
      </c>
      <c r="BL101" s="36">
        <v>56</v>
      </c>
    </row>
    <row r="102" spans="1:15" ht="12.75">
      <c r="A102" s="4"/>
      <c r="B102" s="89"/>
      <c r="C102" s="89"/>
      <c r="D102" s="90" t="s">
        <v>482</v>
      </c>
      <c r="E102" s="90" t="s">
        <v>753</v>
      </c>
      <c r="F102" s="89"/>
      <c r="G102" s="91">
        <v>870</v>
      </c>
      <c r="H102" s="89"/>
      <c r="I102" s="89"/>
      <c r="J102" s="89"/>
      <c r="K102" s="89"/>
      <c r="L102" s="89"/>
      <c r="M102" s="89"/>
      <c r="N102" s="31"/>
      <c r="O102" s="4"/>
    </row>
    <row r="103" spans="1:64" ht="12.75">
      <c r="A103" s="44" t="s">
        <v>54</v>
      </c>
      <c r="B103" s="16" t="s">
        <v>300</v>
      </c>
      <c r="C103" s="16" t="s">
        <v>352</v>
      </c>
      <c r="D103" s="149" t="s">
        <v>531</v>
      </c>
      <c r="E103" s="171"/>
      <c r="F103" s="16" t="s">
        <v>775</v>
      </c>
      <c r="G103" s="36">
        <v>5496.5</v>
      </c>
      <c r="H103" s="121"/>
      <c r="I103" s="36">
        <f>G103*AO103</f>
        <v>0</v>
      </c>
      <c r="J103" s="36">
        <f>G103*AP103</f>
        <v>0</v>
      </c>
      <c r="K103" s="36">
        <f>G103*H103</f>
        <v>0</v>
      </c>
      <c r="L103" s="36">
        <v>0.6363</v>
      </c>
      <c r="M103" s="36">
        <f>G103*L103</f>
        <v>3497.4229499999997</v>
      </c>
      <c r="N103" s="88" t="s">
        <v>806</v>
      </c>
      <c r="O103" s="4"/>
      <c r="Z103" s="36">
        <f>IF(AQ103="5",BJ103,0)</f>
        <v>0</v>
      </c>
      <c r="AB103" s="36">
        <f>IF(AQ103="1",BH103,0)</f>
        <v>0</v>
      </c>
      <c r="AC103" s="36">
        <f>IF(AQ103="1",BI103,0)</f>
        <v>0</v>
      </c>
      <c r="AD103" s="36">
        <f>IF(AQ103="7",BH103,0)</f>
        <v>0</v>
      </c>
      <c r="AE103" s="36">
        <f>IF(AQ103="7",BI103,0)</f>
        <v>0</v>
      </c>
      <c r="AF103" s="36">
        <f>IF(AQ103="2",BH103,0)</f>
        <v>0</v>
      </c>
      <c r="AG103" s="36">
        <f>IF(AQ103="2",BI103,0)</f>
        <v>0</v>
      </c>
      <c r="AH103" s="36">
        <f>IF(AQ103="0",BJ103,0)</f>
        <v>0</v>
      </c>
      <c r="AI103" s="27" t="s">
        <v>300</v>
      </c>
      <c r="AJ103" s="21">
        <f>IF(AN103=0,K103,0)</f>
        <v>0</v>
      </c>
      <c r="AK103" s="21">
        <f>IF(AN103=15,K103,0)</f>
        <v>0</v>
      </c>
      <c r="AL103" s="21">
        <f>IF(AN103=21,K103,0)</f>
        <v>0</v>
      </c>
      <c r="AN103" s="36">
        <v>21</v>
      </c>
      <c r="AO103" s="36">
        <f>H103*0.924323676190441</f>
        <v>0</v>
      </c>
      <c r="AP103" s="36">
        <f>H103*(1-0.924323676190441)</f>
        <v>0</v>
      </c>
      <c r="AQ103" s="37" t="s">
        <v>7</v>
      </c>
      <c r="AV103" s="36">
        <f>AW103+AX103</f>
        <v>0</v>
      </c>
      <c r="AW103" s="36">
        <f>G103*AO103</f>
        <v>0</v>
      </c>
      <c r="AX103" s="36">
        <f>G103*AP103</f>
        <v>0</v>
      </c>
      <c r="AY103" s="39" t="s">
        <v>827</v>
      </c>
      <c r="AZ103" s="39" t="s">
        <v>850</v>
      </c>
      <c r="BA103" s="27" t="s">
        <v>873</v>
      </c>
      <c r="BC103" s="36">
        <f>AW103+AX103</f>
        <v>0</v>
      </c>
      <c r="BD103" s="36">
        <f>H103/(100-BE103)*100</f>
        <v>0</v>
      </c>
      <c r="BE103" s="36">
        <v>0</v>
      </c>
      <c r="BF103" s="36">
        <f>M103</f>
        <v>3497.4229499999997</v>
      </c>
      <c r="BH103" s="21">
        <f>G103*AO103</f>
        <v>0</v>
      </c>
      <c r="BI103" s="21">
        <f>G103*AP103</f>
        <v>0</v>
      </c>
      <c r="BJ103" s="21">
        <f>G103*H103</f>
        <v>0</v>
      </c>
      <c r="BK103" s="21" t="s">
        <v>883</v>
      </c>
      <c r="BL103" s="36">
        <v>56</v>
      </c>
    </row>
    <row r="104" spans="1:15" ht="12.75">
      <c r="A104" s="4"/>
      <c r="B104" s="89"/>
      <c r="C104" s="89"/>
      <c r="D104" s="90" t="s">
        <v>523</v>
      </c>
      <c r="E104" s="90"/>
      <c r="F104" s="89"/>
      <c r="G104" s="91">
        <v>3462.5</v>
      </c>
      <c r="H104" s="89"/>
      <c r="I104" s="89"/>
      <c r="J104" s="89"/>
      <c r="K104" s="89"/>
      <c r="L104" s="89"/>
      <c r="M104" s="89"/>
      <c r="N104" s="31"/>
      <c r="O104" s="4"/>
    </row>
    <row r="105" spans="1:15" ht="12.75">
      <c r="A105" s="4"/>
      <c r="B105" s="89"/>
      <c r="C105" s="89"/>
      <c r="D105" s="90" t="s">
        <v>532</v>
      </c>
      <c r="E105" s="90"/>
      <c r="F105" s="89"/>
      <c r="G105" s="91">
        <v>2034</v>
      </c>
      <c r="H105" s="89"/>
      <c r="I105" s="89"/>
      <c r="J105" s="89"/>
      <c r="K105" s="89"/>
      <c r="L105" s="89"/>
      <c r="M105" s="89"/>
      <c r="N105" s="31"/>
      <c r="O105" s="4"/>
    </row>
    <row r="106" spans="1:47" ht="12.75">
      <c r="A106" s="82"/>
      <c r="B106" s="83" t="s">
        <v>300</v>
      </c>
      <c r="C106" s="83" t="s">
        <v>63</v>
      </c>
      <c r="D106" s="179" t="s">
        <v>533</v>
      </c>
      <c r="E106" s="174"/>
      <c r="F106" s="84" t="s">
        <v>6</v>
      </c>
      <c r="G106" s="84" t="s">
        <v>6</v>
      </c>
      <c r="H106" s="84"/>
      <c r="I106" s="85">
        <f>SUM(I107:I112)</f>
        <v>0</v>
      </c>
      <c r="J106" s="85">
        <f>SUM(J107:J112)</f>
        <v>0</v>
      </c>
      <c r="K106" s="85">
        <f>SUM(K107:K112)</f>
        <v>0</v>
      </c>
      <c r="L106" s="86"/>
      <c r="M106" s="85">
        <f>SUM(M107:M112)</f>
        <v>765.197025</v>
      </c>
      <c r="N106" s="87"/>
      <c r="O106" s="4"/>
      <c r="AI106" s="27" t="s">
        <v>300</v>
      </c>
      <c r="AS106" s="41">
        <f>SUM(AJ107:AJ112)</f>
        <v>0</v>
      </c>
      <c r="AT106" s="41">
        <f>SUM(AK107:AK112)</f>
        <v>0</v>
      </c>
      <c r="AU106" s="41">
        <f>SUM(AL107:AL112)</f>
        <v>0</v>
      </c>
    </row>
    <row r="107" spans="1:64" ht="12.75">
      <c r="A107" s="44" t="s">
        <v>55</v>
      </c>
      <c r="B107" s="16" t="s">
        <v>300</v>
      </c>
      <c r="C107" s="16" t="s">
        <v>353</v>
      </c>
      <c r="D107" s="149" t="s">
        <v>534</v>
      </c>
      <c r="E107" s="171"/>
      <c r="F107" s="16" t="s">
        <v>775</v>
      </c>
      <c r="G107" s="36">
        <v>6959.5</v>
      </c>
      <c r="H107" s="121"/>
      <c r="I107" s="36">
        <f>G107*AO107</f>
        <v>0</v>
      </c>
      <c r="J107" s="36">
        <f>G107*AP107</f>
        <v>0</v>
      </c>
      <c r="K107" s="36">
        <f>G107*H107</f>
        <v>0</v>
      </c>
      <c r="L107" s="36">
        <v>0.10373</v>
      </c>
      <c r="M107" s="36">
        <f>G107*L107</f>
        <v>721.908935</v>
      </c>
      <c r="N107" s="88" t="s">
        <v>806</v>
      </c>
      <c r="O107" s="4"/>
      <c r="Z107" s="36">
        <f>IF(AQ107="5",BJ107,0)</f>
        <v>0</v>
      </c>
      <c r="AB107" s="36">
        <f>IF(AQ107="1",BH107,0)</f>
        <v>0</v>
      </c>
      <c r="AC107" s="36">
        <f>IF(AQ107="1",BI107,0)</f>
        <v>0</v>
      </c>
      <c r="AD107" s="36">
        <f>IF(AQ107="7",BH107,0)</f>
        <v>0</v>
      </c>
      <c r="AE107" s="36">
        <f>IF(AQ107="7",BI107,0)</f>
        <v>0</v>
      </c>
      <c r="AF107" s="36">
        <f>IF(AQ107="2",BH107,0)</f>
        <v>0</v>
      </c>
      <c r="AG107" s="36">
        <f>IF(AQ107="2",BI107,0)</f>
        <v>0</v>
      </c>
      <c r="AH107" s="36">
        <f>IF(AQ107="0",BJ107,0)</f>
        <v>0</v>
      </c>
      <c r="AI107" s="27" t="s">
        <v>300</v>
      </c>
      <c r="AJ107" s="21">
        <f>IF(AN107=0,K107,0)</f>
        <v>0</v>
      </c>
      <c r="AK107" s="21">
        <f>IF(AN107=15,K107,0)</f>
        <v>0</v>
      </c>
      <c r="AL107" s="21">
        <f>IF(AN107=21,K107,0)</f>
        <v>0</v>
      </c>
      <c r="AN107" s="36">
        <v>21</v>
      </c>
      <c r="AO107" s="36">
        <f>H107*0.909036374599988</f>
        <v>0</v>
      </c>
      <c r="AP107" s="36">
        <f>H107*(1-0.909036374599988)</f>
        <v>0</v>
      </c>
      <c r="AQ107" s="37" t="s">
        <v>7</v>
      </c>
      <c r="AV107" s="36">
        <f>AW107+AX107</f>
        <v>0</v>
      </c>
      <c r="AW107" s="36">
        <f>G107*AO107</f>
        <v>0</v>
      </c>
      <c r="AX107" s="36">
        <f>G107*AP107</f>
        <v>0</v>
      </c>
      <c r="AY107" s="39" t="s">
        <v>828</v>
      </c>
      <c r="AZ107" s="39" t="s">
        <v>850</v>
      </c>
      <c r="BA107" s="27" t="s">
        <v>873</v>
      </c>
      <c r="BC107" s="36">
        <f>AW107+AX107</f>
        <v>0</v>
      </c>
      <c r="BD107" s="36">
        <f>H107/(100-BE107)*100</f>
        <v>0</v>
      </c>
      <c r="BE107" s="36">
        <v>0</v>
      </c>
      <c r="BF107" s="36">
        <f>M107</f>
        <v>721.908935</v>
      </c>
      <c r="BH107" s="21">
        <f>G107*AO107</f>
        <v>0</v>
      </c>
      <c r="BI107" s="21">
        <f>G107*AP107</f>
        <v>0</v>
      </c>
      <c r="BJ107" s="21">
        <f>G107*H107</f>
        <v>0</v>
      </c>
      <c r="BK107" s="21" t="s">
        <v>883</v>
      </c>
      <c r="BL107" s="36">
        <v>57</v>
      </c>
    </row>
    <row r="108" spans="1:15" ht="12.75">
      <c r="A108" s="4"/>
      <c r="B108" s="89"/>
      <c r="C108" s="89"/>
      <c r="D108" s="90" t="s">
        <v>523</v>
      </c>
      <c r="E108" s="90" t="s">
        <v>752</v>
      </c>
      <c r="F108" s="89"/>
      <c r="G108" s="91">
        <v>3462.5</v>
      </c>
      <c r="H108" s="89"/>
      <c r="I108" s="89"/>
      <c r="J108" s="89"/>
      <c r="K108" s="89"/>
      <c r="L108" s="89"/>
      <c r="M108" s="89"/>
      <c r="N108" s="31"/>
      <c r="O108" s="4"/>
    </row>
    <row r="109" spans="1:15" ht="12.75">
      <c r="A109" s="4"/>
      <c r="B109" s="89"/>
      <c r="C109" s="89"/>
      <c r="D109" s="90" t="s">
        <v>529</v>
      </c>
      <c r="E109" s="90" t="s">
        <v>753</v>
      </c>
      <c r="F109" s="89"/>
      <c r="G109" s="91">
        <v>3497</v>
      </c>
      <c r="H109" s="89"/>
      <c r="I109" s="89"/>
      <c r="J109" s="89"/>
      <c r="K109" s="89"/>
      <c r="L109" s="89"/>
      <c r="M109" s="89"/>
      <c r="N109" s="31"/>
      <c r="O109" s="4"/>
    </row>
    <row r="110" spans="1:64" ht="12.75">
      <c r="A110" s="44" t="s">
        <v>56</v>
      </c>
      <c r="B110" s="16" t="s">
        <v>300</v>
      </c>
      <c r="C110" s="16" t="s">
        <v>354</v>
      </c>
      <c r="D110" s="149" t="s">
        <v>535</v>
      </c>
      <c r="E110" s="171"/>
      <c r="F110" s="16" t="s">
        <v>775</v>
      </c>
      <c r="G110" s="36">
        <v>6959.5</v>
      </c>
      <c r="H110" s="121"/>
      <c r="I110" s="36">
        <f>G110*AO110</f>
        <v>0</v>
      </c>
      <c r="J110" s="36">
        <f>G110*AP110</f>
        <v>0</v>
      </c>
      <c r="K110" s="36">
        <f>G110*H110</f>
        <v>0</v>
      </c>
      <c r="L110" s="36">
        <v>0.00061</v>
      </c>
      <c r="M110" s="36">
        <f>G110*L110</f>
        <v>4.245295</v>
      </c>
      <c r="N110" s="88" t="s">
        <v>806</v>
      </c>
      <c r="O110" s="4"/>
      <c r="Z110" s="36">
        <f>IF(AQ110="5",BJ110,0)</f>
        <v>0</v>
      </c>
      <c r="AB110" s="36">
        <f>IF(AQ110="1",BH110,0)</f>
        <v>0</v>
      </c>
      <c r="AC110" s="36">
        <f>IF(AQ110="1",BI110,0)</f>
        <v>0</v>
      </c>
      <c r="AD110" s="36">
        <f>IF(AQ110="7",BH110,0)</f>
        <v>0</v>
      </c>
      <c r="AE110" s="36">
        <f>IF(AQ110="7",BI110,0)</f>
        <v>0</v>
      </c>
      <c r="AF110" s="36">
        <f>IF(AQ110="2",BH110,0)</f>
        <v>0</v>
      </c>
      <c r="AG110" s="36">
        <f>IF(AQ110="2",BI110,0)</f>
        <v>0</v>
      </c>
      <c r="AH110" s="36">
        <f>IF(AQ110="0",BJ110,0)</f>
        <v>0</v>
      </c>
      <c r="AI110" s="27" t="s">
        <v>300</v>
      </c>
      <c r="AJ110" s="21">
        <f>IF(AN110=0,K110,0)</f>
        <v>0</v>
      </c>
      <c r="AK110" s="21">
        <f>IF(AN110=15,K110,0)</f>
        <v>0</v>
      </c>
      <c r="AL110" s="21">
        <f>IF(AN110=21,K110,0)</f>
        <v>0</v>
      </c>
      <c r="AN110" s="36">
        <v>21</v>
      </c>
      <c r="AO110" s="36">
        <f>H110*0.925675675675676</f>
        <v>0</v>
      </c>
      <c r="AP110" s="36">
        <f>H110*(1-0.925675675675676)</f>
        <v>0</v>
      </c>
      <c r="AQ110" s="37" t="s">
        <v>7</v>
      </c>
      <c r="AV110" s="36">
        <f>AW110+AX110</f>
        <v>0</v>
      </c>
      <c r="AW110" s="36">
        <f>G110*AO110</f>
        <v>0</v>
      </c>
      <c r="AX110" s="36">
        <f>G110*AP110</f>
        <v>0</v>
      </c>
      <c r="AY110" s="39" t="s">
        <v>828</v>
      </c>
      <c r="AZ110" s="39" t="s">
        <v>850</v>
      </c>
      <c r="BA110" s="27" t="s">
        <v>873</v>
      </c>
      <c r="BC110" s="36">
        <f>AW110+AX110</f>
        <v>0</v>
      </c>
      <c r="BD110" s="36">
        <f>H110/(100-BE110)*100</f>
        <v>0</v>
      </c>
      <c r="BE110" s="36">
        <v>0</v>
      </c>
      <c r="BF110" s="36">
        <f>M110</f>
        <v>4.245295</v>
      </c>
      <c r="BH110" s="21">
        <f>G110*AO110</f>
        <v>0</v>
      </c>
      <c r="BI110" s="21">
        <f>G110*AP110</f>
        <v>0</v>
      </c>
      <c r="BJ110" s="21">
        <f>G110*H110</f>
        <v>0</v>
      </c>
      <c r="BK110" s="21" t="s">
        <v>883</v>
      </c>
      <c r="BL110" s="36">
        <v>57</v>
      </c>
    </row>
    <row r="111" spans="1:15" ht="12.75">
      <c r="A111" s="4"/>
      <c r="B111" s="89"/>
      <c r="C111" s="89"/>
      <c r="D111" s="90" t="s">
        <v>536</v>
      </c>
      <c r="E111" s="90"/>
      <c r="F111" s="89"/>
      <c r="G111" s="91">
        <v>6959.5</v>
      </c>
      <c r="H111" s="89"/>
      <c r="I111" s="89"/>
      <c r="J111" s="89"/>
      <c r="K111" s="89"/>
      <c r="L111" s="89"/>
      <c r="M111" s="89"/>
      <c r="N111" s="31"/>
      <c r="O111" s="4"/>
    </row>
    <row r="112" spans="1:64" ht="12.75">
      <c r="A112" s="44" t="s">
        <v>57</v>
      </c>
      <c r="B112" s="16" t="s">
        <v>300</v>
      </c>
      <c r="C112" s="16" t="s">
        <v>355</v>
      </c>
      <c r="D112" s="149" t="s">
        <v>537</v>
      </c>
      <c r="E112" s="171"/>
      <c r="F112" s="16" t="s">
        <v>775</v>
      </c>
      <c r="G112" s="36">
        <v>6959.5</v>
      </c>
      <c r="H112" s="121"/>
      <c r="I112" s="36">
        <f>G112*AO112</f>
        <v>0</v>
      </c>
      <c r="J112" s="36">
        <f>G112*AP112</f>
        <v>0</v>
      </c>
      <c r="K112" s="36">
        <f>G112*H112</f>
        <v>0</v>
      </c>
      <c r="L112" s="36">
        <v>0.00561</v>
      </c>
      <c r="M112" s="36">
        <f>G112*L112</f>
        <v>39.042795000000005</v>
      </c>
      <c r="N112" s="88" t="s">
        <v>806</v>
      </c>
      <c r="O112" s="4"/>
      <c r="Z112" s="36">
        <f>IF(AQ112="5",BJ112,0)</f>
        <v>0</v>
      </c>
      <c r="AB112" s="36">
        <f>IF(AQ112="1",BH112,0)</f>
        <v>0</v>
      </c>
      <c r="AC112" s="36">
        <f>IF(AQ112="1",BI112,0)</f>
        <v>0</v>
      </c>
      <c r="AD112" s="36">
        <f>IF(AQ112="7",BH112,0)</f>
        <v>0</v>
      </c>
      <c r="AE112" s="36">
        <f>IF(AQ112="7",BI112,0)</f>
        <v>0</v>
      </c>
      <c r="AF112" s="36">
        <f>IF(AQ112="2",BH112,0)</f>
        <v>0</v>
      </c>
      <c r="AG112" s="36">
        <f>IF(AQ112="2",BI112,0)</f>
        <v>0</v>
      </c>
      <c r="AH112" s="36">
        <f>IF(AQ112="0",BJ112,0)</f>
        <v>0</v>
      </c>
      <c r="AI112" s="27" t="s">
        <v>300</v>
      </c>
      <c r="AJ112" s="21">
        <f>IF(AN112=0,K112,0)</f>
        <v>0</v>
      </c>
      <c r="AK112" s="21">
        <f>IF(AN112=15,K112,0)</f>
        <v>0</v>
      </c>
      <c r="AL112" s="21">
        <f>IF(AN112=21,K112,0)</f>
        <v>0</v>
      </c>
      <c r="AN112" s="36">
        <v>21</v>
      </c>
      <c r="AO112" s="36">
        <f>H112*0.868376068376069</f>
        <v>0</v>
      </c>
      <c r="AP112" s="36">
        <f>H112*(1-0.868376068376069)</f>
        <v>0</v>
      </c>
      <c r="AQ112" s="37" t="s">
        <v>7</v>
      </c>
      <c r="AV112" s="36">
        <f>AW112+AX112</f>
        <v>0</v>
      </c>
      <c r="AW112" s="36">
        <f>G112*AO112</f>
        <v>0</v>
      </c>
      <c r="AX112" s="36">
        <f>G112*AP112</f>
        <v>0</v>
      </c>
      <c r="AY112" s="39" t="s">
        <v>828</v>
      </c>
      <c r="AZ112" s="39" t="s">
        <v>850</v>
      </c>
      <c r="BA112" s="27" t="s">
        <v>873</v>
      </c>
      <c r="BC112" s="36">
        <f>AW112+AX112</f>
        <v>0</v>
      </c>
      <c r="BD112" s="36">
        <f>H112/(100-BE112)*100</f>
        <v>0</v>
      </c>
      <c r="BE112" s="36">
        <v>0</v>
      </c>
      <c r="BF112" s="36">
        <f>M112</f>
        <v>39.042795000000005</v>
      </c>
      <c r="BH112" s="21">
        <f>G112*AO112</f>
        <v>0</v>
      </c>
      <c r="BI112" s="21">
        <f>G112*AP112</f>
        <v>0</v>
      </c>
      <c r="BJ112" s="21">
        <f>G112*H112</f>
        <v>0</v>
      </c>
      <c r="BK112" s="21" t="s">
        <v>883</v>
      </c>
      <c r="BL112" s="36">
        <v>57</v>
      </c>
    </row>
    <row r="113" spans="1:15" ht="12.75">
      <c r="A113" s="4"/>
      <c r="B113" s="89"/>
      <c r="C113" s="89"/>
      <c r="D113" s="90" t="s">
        <v>536</v>
      </c>
      <c r="E113" s="90"/>
      <c r="F113" s="89"/>
      <c r="G113" s="91">
        <v>6959.5</v>
      </c>
      <c r="H113" s="89"/>
      <c r="I113" s="89"/>
      <c r="J113" s="89"/>
      <c r="K113" s="89"/>
      <c r="L113" s="89"/>
      <c r="M113" s="89"/>
      <c r="N113" s="31"/>
      <c r="O113" s="4"/>
    </row>
    <row r="114" spans="1:47" ht="12.75">
      <c r="A114" s="82"/>
      <c r="B114" s="83" t="s">
        <v>300</v>
      </c>
      <c r="C114" s="83" t="s">
        <v>93</v>
      </c>
      <c r="D114" s="179" t="s">
        <v>538</v>
      </c>
      <c r="E114" s="174"/>
      <c r="F114" s="84" t="s">
        <v>6</v>
      </c>
      <c r="G114" s="84" t="s">
        <v>6</v>
      </c>
      <c r="H114" s="84"/>
      <c r="I114" s="85">
        <f>SUM(I115:I123)</f>
        <v>0</v>
      </c>
      <c r="J114" s="85">
        <f>SUM(J115:J123)</f>
        <v>0</v>
      </c>
      <c r="K114" s="85">
        <f>SUM(K115:K123)</f>
        <v>0</v>
      </c>
      <c r="L114" s="86"/>
      <c r="M114" s="85">
        <f>SUM(M115:M123)</f>
        <v>0.9111999999999999</v>
      </c>
      <c r="N114" s="87"/>
      <c r="O114" s="4"/>
      <c r="AI114" s="27" t="s">
        <v>300</v>
      </c>
      <c r="AS114" s="41">
        <f>SUM(AJ115:AJ123)</f>
        <v>0</v>
      </c>
      <c r="AT114" s="41">
        <f>SUM(AK115:AK123)</f>
        <v>0</v>
      </c>
      <c r="AU114" s="41">
        <f>SUM(AL115:AL123)</f>
        <v>0</v>
      </c>
    </row>
    <row r="115" spans="1:64" ht="12.75">
      <c r="A115" s="44" t="s">
        <v>58</v>
      </c>
      <c r="B115" s="16" t="s">
        <v>300</v>
      </c>
      <c r="C115" s="16" t="s">
        <v>356</v>
      </c>
      <c r="D115" s="149" t="s">
        <v>539</v>
      </c>
      <c r="E115" s="171"/>
      <c r="F115" s="16" t="s">
        <v>776</v>
      </c>
      <c r="G115" s="36">
        <v>160</v>
      </c>
      <c r="H115" s="121"/>
      <c r="I115" s="36">
        <f>G115*AO115</f>
        <v>0</v>
      </c>
      <c r="J115" s="36">
        <f>G115*AP115</f>
        <v>0</v>
      </c>
      <c r="K115" s="36">
        <f>G115*H115</f>
        <v>0</v>
      </c>
      <c r="L115" s="36">
        <v>1E-05</v>
      </c>
      <c r="M115" s="36">
        <f>G115*L115</f>
        <v>0.0016</v>
      </c>
      <c r="N115" s="88" t="s">
        <v>806</v>
      </c>
      <c r="O115" s="4"/>
      <c r="Z115" s="36">
        <f>IF(AQ115="5",BJ115,0)</f>
        <v>0</v>
      </c>
      <c r="AB115" s="36">
        <f>IF(AQ115="1",BH115,0)</f>
        <v>0</v>
      </c>
      <c r="AC115" s="36">
        <f>IF(AQ115="1",BI115,0)</f>
        <v>0</v>
      </c>
      <c r="AD115" s="36">
        <f>IF(AQ115="7",BH115,0)</f>
        <v>0</v>
      </c>
      <c r="AE115" s="36">
        <f>IF(AQ115="7",BI115,0)</f>
        <v>0</v>
      </c>
      <c r="AF115" s="36">
        <f>IF(AQ115="2",BH115,0)</f>
        <v>0</v>
      </c>
      <c r="AG115" s="36">
        <f>IF(AQ115="2",BI115,0)</f>
        <v>0</v>
      </c>
      <c r="AH115" s="36">
        <f>IF(AQ115="0",BJ115,0)</f>
        <v>0</v>
      </c>
      <c r="AI115" s="27" t="s">
        <v>300</v>
      </c>
      <c r="AJ115" s="21">
        <f>IF(AN115=0,K115,0)</f>
        <v>0</v>
      </c>
      <c r="AK115" s="21">
        <f>IF(AN115=15,K115,0)</f>
        <v>0</v>
      </c>
      <c r="AL115" s="21">
        <f>IF(AN115=21,K115,0)</f>
        <v>0</v>
      </c>
      <c r="AN115" s="36">
        <v>21</v>
      </c>
      <c r="AO115" s="36">
        <f>H115*0.0046448087431694</f>
        <v>0</v>
      </c>
      <c r="AP115" s="36">
        <f>H115*(1-0.0046448087431694)</f>
        <v>0</v>
      </c>
      <c r="AQ115" s="37" t="s">
        <v>7</v>
      </c>
      <c r="AV115" s="36">
        <f>AW115+AX115</f>
        <v>0</v>
      </c>
      <c r="AW115" s="36">
        <f>G115*AO115</f>
        <v>0</v>
      </c>
      <c r="AX115" s="36">
        <f>G115*AP115</f>
        <v>0</v>
      </c>
      <c r="AY115" s="39" t="s">
        <v>829</v>
      </c>
      <c r="AZ115" s="39" t="s">
        <v>851</v>
      </c>
      <c r="BA115" s="27" t="s">
        <v>873</v>
      </c>
      <c r="BC115" s="36">
        <f>AW115+AX115</f>
        <v>0</v>
      </c>
      <c r="BD115" s="36">
        <f>H115/(100-BE115)*100</f>
        <v>0</v>
      </c>
      <c r="BE115" s="36">
        <v>0</v>
      </c>
      <c r="BF115" s="36">
        <f>M115</f>
        <v>0.0016</v>
      </c>
      <c r="BH115" s="21">
        <f>G115*AO115</f>
        <v>0</v>
      </c>
      <c r="BI115" s="21">
        <f>G115*AP115</f>
        <v>0</v>
      </c>
      <c r="BJ115" s="21">
        <f>G115*H115</f>
        <v>0</v>
      </c>
      <c r="BK115" s="21" t="s">
        <v>883</v>
      </c>
      <c r="BL115" s="36">
        <v>87</v>
      </c>
    </row>
    <row r="116" spans="1:15" ht="12.75">
      <c r="A116" s="4"/>
      <c r="B116" s="89"/>
      <c r="C116" s="89"/>
      <c r="D116" s="90" t="s">
        <v>540</v>
      </c>
      <c r="E116" s="90"/>
      <c r="F116" s="89"/>
      <c r="G116" s="91">
        <v>160</v>
      </c>
      <c r="H116" s="89"/>
      <c r="I116" s="89"/>
      <c r="J116" s="89"/>
      <c r="K116" s="89"/>
      <c r="L116" s="89"/>
      <c r="M116" s="89"/>
      <c r="N116" s="31"/>
      <c r="O116" s="4"/>
    </row>
    <row r="117" spans="1:64" ht="12.75">
      <c r="A117" s="44" t="s">
        <v>59</v>
      </c>
      <c r="B117" s="16" t="s">
        <v>300</v>
      </c>
      <c r="C117" s="16" t="s">
        <v>357</v>
      </c>
      <c r="D117" s="149" t="s">
        <v>541</v>
      </c>
      <c r="E117" s="171"/>
      <c r="F117" s="16" t="s">
        <v>778</v>
      </c>
      <c r="G117" s="36">
        <v>80</v>
      </c>
      <c r="H117" s="121"/>
      <c r="I117" s="36">
        <f>G117*AO117</f>
        <v>0</v>
      </c>
      <c r="J117" s="36">
        <f>G117*AP117</f>
        <v>0</v>
      </c>
      <c r="K117" s="36">
        <f>G117*H117</f>
        <v>0</v>
      </c>
      <c r="L117" s="36">
        <v>2E-05</v>
      </c>
      <c r="M117" s="36">
        <f>G117*L117</f>
        <v>0.0016</v>
      </c>
      <c r="N117" s="88" t="s">
        <v>806</v>
      </c>
      <c r="O117" s="4"/>
      <c r="Z117" s="36">
        <f>IF(AQ117="5",BJ117,0)</f>
        <v>0</v>
      </c>
      <c r="AB117" s="36">
        <f>IF(AQ117="1",BH117,0)</f>
        <v>0</v>
      </c>
      <c r="AC117" s="36">
        <f>IF(AQ117="1",BI117,0)</f>
        <v>0</v>
      </c>
      <c r="AD117" s="36">
        <f>IF(AQ117="7",BH117,0)</f>
        <v>0</v>
      </c>
      <c r="AE117" s="36">
        <f>IF(AQ117="7",BI117,0)</f>
        <v>0</v>
      </c>
      <c r="AF117" s="36">
        <f>IF(AQ117="2",BH117,0)</f>
        <v>0</v>
      </c>
      <c r="AG117" s="36">
        <f>IF(AQ117="2",BI117,0)</f>
        <v>0</v>
      </c>
      <c r="AH117" s="36">
        <f>IF(AQ117="0",BJ117,0)</f>
        <v>0</v>
      </c>
      <c r="AI117" s="27" t="s">
        <v>300</v>
      </c>
      <c r="AJ117" s="21">
        <f>IF(AN117=0,K117,0)</f>
        <v>0</v>
      </c>
      <c r="AK117" s="21">
        <f>IF(AN117=15,K117,0)</f>
        <v>0</v>
      </c>
      <c r="AL117" s="21">
        <f>IF(AN117=21,K117,0)</f>
        <v>0</v>
      </c>
      <c r="AN117" s="36">
        <v>21</v>
      </c>
      <c r="AO117" s="36">
        <f>H117*0.00557894736842105</f>
        <v>0</v>
      </c>
      <c r="AP117" s="36">
        <f>H117*(1-0.00557894736842105)</f>
        <v>0</v>
      </c>
      <c r="AQ117" s="37" t="s">
        <v>7</v>
      </c>
      <c r="AV117" s="36">
        <f>AW117+AX117</f>
        <v>0</v>
      </c>
      <c r="AW117" s="36">
        <f>G117*AO117</f>
        <v>0</v>
      </c>
      <c r="AX117" s="36">
        <f>G117*AP117</f>
        <v>0</v>
      </c>
      <c r="AY117" s="39" t="s">
        <v>829</v>
      </c>
      <c r="AZ117" s="39" t="s">
        <v>851</v>
      </c>
      <c r="BA117" s="27" t="s">
        <v>873</v>
      </c>
      <c r="BC117" s="36">
        <f>AW117+AX117</f>
        <v>0</v>
      </c>
      <c r="BD117" s="36">
        <f>H117/(100-BE117)*100</f>
        <v>0</v>
      </c>
      <c r="BE117" s="36">
        <v>0</v>
      </c>
      <c r="BF117" s="36">
        <f>M117</f>
        <v>0.0016</v>
      </c>
      <c r="BH117" s="21">
        <f>G117*AO117</f>
        <v>0</v>
      </c>
      <c r="BI117" s="21">
        <f>G117*AP117</f>
        <v>0</v>
      </c>
      <c r="BJ117" s="21">
        <f>G117*H117</f>
        <v>0</v>
      </c>
      <c r="BK117" s="21" t="s">
        <v>883</v>
      </c>
      <c r="BL117" s="36">
        <v>87</v>
      </c>
    </row>
    <row r="118" spans="1:15" ht="12.75">
      <c r="A118" s="4"/>
      <c r="B118" s="89"/>
      <c r="C118" s="89"/>
      <c r="D118" s="90" t="s">
        <v>542</v>
      </c>
      <c r="E118" s="90"/>
      <c r="F118" s="89"/>
      <c r="G118" s="91">
        <v>80</v>
      </c>
      <c r="H118" s="89"/>
      <c r="I118" s="89"/>
      <c r="J118" s="89"/>
      <c r="K118" s="89"/>
      <c r="L118" s="89"/>
      <c r="M118" s="89"/>
      <c r="N118" s="31"/>
      <c r="O118" s="4"/>
    </row>
    <row r="119" spans="1:64" ht="12.75">
      <c r="A119" s="44" t="s">
        <v>60</v>
      </c>
      <c r="B119" s="16" t="s">
        <v>300</v>
      </c>
      <c r="C119" s="16" t="s">
        <v>358</v>
      </c>
      <c r="D119" s="149" t="s">
        <v>543</v>
      </c>
      <c r="E119" s="176"/>
      <c r="F119" s="16" t="s">
        <v>778</v>
      </c>
      <c r="G119" s="36">
        <v>52</v>
      </c>
      <c r="H119" s="121"/>
      <c r="I119" s="36">
        <f>G119*AO119</f>
        <v>0</v>
      </c>
      <c r="J119" s="36">
        <f>G119*AP119</f>
        <v>0</v>
      </c>
      <c r="K119" s="36">
        <f>G119*H119</f>
        <v>0</v>
      </c>
      <c r="L119" s="36">
        <v>0.01512</v>
      </c>
      <c r="M119" s="36">
        <f>G119*L119</f>
        <v>0.7862399999999999</v>
      </c>
      <c r="N119" s="88" t="s">
        <v>806</v>
      </c>
      <c r="O119" s="4"/>
      <c r="Z119" s="36">
        <f>IF(AQ119="5",BJ119,0)</f>
        <v>0</v>
      </c>
      <c r="AB119" s="36">
        <f>IF(AQ119="1",BH119,0)</f>
        <v>0</v>
      </c>
      <c r="AC119" s="36">
        <f>IF(AQ119="1",BI119,0)</f>
        <v>0</v>
      </c>
      <c r="AD119" s="36">
        <f>IF(AQ119="7",BH119,0)</f>
        <v>0</v>
      </c>
      <c r="AE119" s="36">
        <f>IF(AQ119="7",BI119,0)</f>
        <v>0</v>
      </c>
      <c r="AF119" s="36">
        <f>IF(AQ119="2",BH119,0)</f>
        <v>0</v>
      </c>
      <c r="AG119" s="36">
        <f>IF(AQ119="2",BI119,0)</f>
        <v>0</v>
      </c>
      <c r="AH119" s="36">
        <f>IF(AQ119="0",BJ119,0)</f>
        <v>0</v>
      </c>
      <c r="AI119" s="27" t="s">
        <v>300</v>
      </c>
      <c r="AJ119" s="23">
        <f>IF(AN119=0,K119,0)</f>
        <v>0</v>
      </c>
      <c r="AK119" s="23">
        <f>IF(AN119=15,K119,0)</f>
        <v>0</v>
      </c>
      <c r="AL119" s="23">
        <f>IF(AN119=21,K119,0)</f>
        <v>0</v>
      </c>
      <c r="AN119" s="36">
        <v>21</v>
      </c>
      <c r="AO119" s="36">
        <f>H119*1</f>
        <v>0</v>
      </c>
      <c r="AP119" s="36">
        <f>H119*(1-1)</f>
        <v>0</v>
      </c>
      <c r="AQ119" s="38" t="s">
        <v>7</v>
      </c>
      <c r="AV119" s="36">
        <f>AW119+AX119</f>
        <v>0</v>
      </c>
      <c r="AW119" s="36">
        <f>G119*AO119</f>
        <v>0</v>
      </c>
      <c r="AX119" s="36">
        <f>G119*AP119</f>
        <v>0</v>
      </c>
      <c r="AY119" s="39" t="s">
        <v>829</v>
      </c>
      <c r="AZ119" s="39" t="s">
        <v>851</v>
      </c>
      <c r="BA119" s="27" t="s">
        <v>873</v>
      </c>
      <c r="BC119" s="36">
        <f>AW119+AX119</f>
        <v>0</v>
      </c>
      <c r="BD119" s="36">
        <f>H119/(100-BE119)*100</f>
        <v>0</v>
      </c>
      <c r="BE119" s="36">
        <v>0</v>
      </c>
      <c r="BF119" s="36">
        <f>M119</f>
        <v>0.7862399999999999</v>
      </c>
      <c r="BH119" s="23">
        <f>G119*AO119</f>
        <v>0</v>
      </c>
      <c r="BI119" s="23">
        <f>G119*AP119</f>
        <v>0</v>
      </c>
      <c r="BJ119" s="23">
        <f>G119*H119</f>
        <v>0</v>
      </c>
      <c r="BK119" s="23" t="s">
        <v>884</v>
      </c>
      <c r="BL119" s="36">
        <v>87</v>
      </c>
    </row>
    <row r="120" spans="1:15" ht="12.75">
      <c r="A120" s="4"/>
      <c r="B120" s="89"/>
      <c r="C120" s="89"/>
      <c r="D120" s="90" t="s">
        <v>58</v>
      </c>
      <c r="E120" s="90"/>
      <c r="F120" s="89"/>
      <c r="G120" s="91">
        <v>52</v>
      </c>
      <c r="H120" s="89"/>
      <c r="I120" s="89"/>
      <c r="J120" s="89"/>
      <c r="K120" s="89"/>
      <c r="L120" s="89"/>
      <c r="M120" s="89"/>
      <c r="N120" s="31"/>
      <c r="O120" s="4"/>
    </row>
    <row r="121" spans="1:64" ht="12.75">
      <c r="A121" s="44" t="s">
        <v>61</v>
      </c>
      <c r="B121" s="16" t="s">
        <v>300</v>
      </c>
      <c r="C121" s="16" t="s">
        <v>359</v>
      </c>
      <c r="D121" s="149" t="s">
        <v>544</v>
      </c>
      <c r="E121" s="176"/>
      <c r="F121" s="16" t="s">
        <v>778</v>
      </c>
      <c r="G121" s="36">
        <v>4</v>
      </c>
      <c r="H121" s="121"/>
      <c r="I121" s="36">
        <f>G121*AO121</f>
        <v>0</v>
      </c>
      <c r="J121" s="36">
        <f>G121*AP121</f>
        <v>0</v>
      </c>
      <c r="K121" s="36">
        <f>G121*H121</f>
        <v>0</v>
      </c>
      <c r="L121" s="36">
        <v>0.00504</v>
      </c>
      <c r="M121" s="36">
        <f>G121*L121</f>
        <v>0.02016</v>
      </c>
      <c r="N121" s="88" t="s">
        <v>806</v>
      </c>
      <c r="O121" s="4"/>
      <c r="Z121" s="36">
        <f>IF(AQ121="5",BJ121,0)</f>
        <v>0</v>
      </c>
      <c r="AB121" s="36">
        <f>IF(AQ121="1",BH121,0)</f>
        <v>0</v>
      </c>
      <c r="AC121" s="36">
        <f>IF(AQ121="1",BI121,0)</f>
        <v>0</v>
      </c>
      <c r="AD121" s="36">
        <f>IF(AQ121="7",BH121,0)</f>
        <v>0</v>
      </c>
      <c r="AE121" s="36">
        <f>IF(AQ121="7",BI121,0)</f>
        <v>0</v>
      </c>
      <c r="AF121" s="36">
        <f>IF(AQ121="2",BH121,0)</f>
        <v>0</v>
      </c>
      <c r="AG121" s="36">
        <f>IF(AQ121="2",BI121,0)</f>
        <v>0</v>
      </c>
      <c r="AH121" s="36">
        <f>IF(AQ121="0",BJ121,0)</f>
        <v>0</v>
      </c>
      <c r="AI121" s="27" t="s">
        <v>300</v>
      </c>
      <c r="AJ121" s="23">
        <f>IF(AN121=0,K121,0)</f>
        <v>0</v>
      </c>
      <c r="AK121" s="23">
        <f>IF(AN121=15,K121,0)</f>
        <v>0</v>
      </c>
      <c r="AL121" s="23">
        <f>IF(AN121=21,K121,0)</f>
        <v>0</v>
      </c>
      <c r="AN121" s="36">
        <v>21</v>
      </c>
      <c r="AO121" s="36">
        <f>H121*1</f>
        <v>0</v>
      </c>
      <c r="AP121" s="36">
        <f>H121*(1-1)</f>
        <v>0</v>
      </c>
      <c r="AQ121" s="38" t="s">
        <v>7</v>
      </c>
      <c r="AV121" s="36">
        <f>AW121+AX121</f>
        <v>0</v>
      </c>
      <c r="AW121" s="36">
        <f>G121*AO121</f>
        <v>0</v>
      </c>
      <c r="AX121" s="36">
        <f>G121*AP121</f>
        <v>0</v>
      </c>
      <c r="AY121" s="39" t="s">
        <v>829</v>
      </c>
      <c r="AZ121" s="39" t="s">
        <v>851</v>
      </c>
      <c r="BA121" s="27" t="s">
        <v>873</v>
      </c>
      <c r="BC121" s="36">
        <f>AW121+AX121</f>
        <v>0</v>
      </c>
      <c r="BD121" s="36">
        <f>H121/(100-BE121)*100</f>
        <v>0</v>
      </c>
      <c r="BE121" s="36">
        <v>0</v>
      </c>
      <c r="BF121" s="36">
        <f>M121</f>
        <v>0.02016</v>
      </c>
      <c r="BH121" s="23">
        <f>G121*AO121</f>
        <v>0</v>
      </c>
      <c r="BI121" s="23">
        <f>G121*AP121</f>
        <v>0</v>
      </c>
      <c r="BJ121" s="23">
        <f>G121*H121</f>
        <v>0</v>
      </c>
      <c r="BK121" s="23" t="s">
        <v>884</v>
      </c>
      <c r="BL121" s="36">
        <v>87</v>
      </c>
    </row>
    <row r="122" spans="1:15" ht="12.75">
      <c r="A122" s="4"/>
      <c r="B122" s="89"/>
      <c r="C122" s="89"/>
      <c r="D122" s="90" t="s">
        <v>10</v>
      </c>
      <c r="E122" s="90"/>
      <c r="F122" s="89"/>
      <c r="G122" s="91">
        <v>4</v>
      </c>
      <c r="H122" s="89"/>
      <c r="I122" s="89"/>
      <c r="J122" s="89"/>
      <c r="K122" s="89"/>
      <c r="L122" s="89"/>
      <c r="M122" s="89"/>
      <c r="N122" s="31"/>
      <c r="O122" s="4"/>
    </row>
    <row r="123" spans="1:64" ht="12.75">
      <c r="A123" s="44" t="s">
        <v>62</v>
      </c>
      <c r="B123" s="16" t="s">
        <v>300</v>
      </c>
      <c r="C123" s="16" t="s">
        <v>360</v>
      </c>
      <c r="D123" s="149" t="s">
        <v>545</v>
      </c>
      <c r="E123" s="176"/>
      <c r="F123" s="16" t="s">
        <v>778</v>
      </c>
      <c r="G123" s="36">
        <v>80</v>
      </c>
      <c r="H123" s="121"/>
      <c r="I123" s="36">
        <f>G123*AO123</f>
        <v>0</v>
      </c>
      <c r="J123" s="36">
        <f>G123*AP123</f>
        <v>0</v>
      </c>
      <c r="K123" s="36">
        <f>G123*H123</f>
        <v>0</v>
      </c>
      <c r="L123" s="36">
        <v>0.00127</v>
      </c>
      <c r="M123" s="36">
        <f>G123*L123</f>
        <v>0.10160000000000001</v>
      </c>
      <c r="N123" s="88" t="s">
        <v>806</v>
      </c>
      <c r="O123" s="4"/>
      <c r="Z123" s="36">
        <f>IF(AQ123="5",BJ123,0)</f>
        <v>0</v>
      </c>
      <c r="AB123" s="36">
        <f>IF(AQ123="1",BH123,0)</f>
        <v>0</v>
      </c>
      <c r="AC123" s="36">
        <f>IF(AQ123="1",BI123,0)</f>
        <v>0</v>
      </c>
      <c r="AD123" s="36">
        <f>IF(AQ123="7",BH123,0)</f>
        <v>0</v>
      </c>
      <c r="AE123" s="36">
        <f>IF(AQ123="7",BI123,0)</f>
        <v>0</v>
      </c>
      <c r="AF123" s="36">
        <f>IF(AQ123="2",BH123,0)</f>
        <v>0</v>
      </c>
      <c r="AG123" s="36">
        <f>IF(AQ123="2",BI123,0)</f>
        <v>0</v>
      </c>
      <c r="AH123" s="36">
        <f>IF(AQ123="0",BJ123,0)</f>
        <v>0</v>
      </c>
      <c r="AI123" s="27" t="s">
        <v>300</v>
      </c>
      <c r="AJ123" s="23">
        <f>IF(AN123=0,K123,0)</f>
        <v>0</v>
      </c>
      <c r="AK123" s="23">
        <f>IF(AN123=15,K123,0)</f>
        <v>0</v>
      </c>
      <c r="AL123" s="23">
        <f>IF(AN123=21,K123,0)</f>
        <v>0</v>
      </c>
      <c r="AN123" s="36">
        <v>21</v>
      </c>
      <c r="AO123" s="36">
        <f>H123*1</f>
        <v>0</v>
      </c>
      <c r="AP123" s="36">
        <f>H123*(1-1)</f>
        <v>0</v>
      </c>
      <c r="AQ123" s="38" t="s">
        <v>7</v>
      </c>
      <c r="AV123" s="36">
        <f>AW123+AX123</f>
        <v>0</v>
      </c>
      <c r="AW123" s="36">
        <f>G123*AO123</f>
        <v>0</v>
      </c>
      <c r="AX123" s="36">
        <f>G123*AP123</f>
        <v>0</v>
      </c>
      <c r="AY123" s="39" t="s">
        <v>829</v>
      </c>
      <c r="AZ123" s="39" t="s">
        <v>851</v>
      </c>
      <c r="BA123" s="27" t="s">
        <v>873</v>
      </c>
      <c r="BC123" s="36">
        <f>AW123+AX123</f>
        <v>0</v>
      </c>
      <c r="BD123" s="36">
        <f>H123/(100-BE123)*100</f>
        <v>0</v>
      </c>
      <c r="BE123" s="36">
        <v>0</v>
      </c>
      <c r="BF123" s="36">
        <f>M123</f>
        <v>0.10160000000000001</v>
      </c>
      <c r="BH123" s="23">
        <f>G123*AO123</f>
        <v>0</v>
      </c>
      <c r="BI123" s="23">
        <f>G123*AP123</f>
        <v>0</v>
      </c>
      <c r="BJ123" s="23">
        <f>G123*H123</f>
        <v>0</v>
      </c>
      <c r="BK123" s="23" t="s">
        <v>884</v>
      </c>
      <c r="BL123" s="36">
        <v>87</v>
      </c>
    </row>
    <row r="124" spans="1:15" ht="12.75">
      <c r="A124" s="4"/>
      <c r="B124" s="89"/>
      <c r="C124" s="89"/>
      <c r="D124" s="90" t="s">
        <v>542</v>
      </c>
      <c r="E124" s="90"/>
      <c r="F124" s="89"/>
      <c r="G124" s="91">
        <v>80</v>
      </c>
      <c r="H124" s="89"/>
      <c r="I124" s="89"/>
      <c r="J124" s="89"/>
      <c r="K124" s="89"/>
      <c r="L124" s="89"/>
      <c r="M124" s="89"/>
      <c r="N124" s="31"/>
      <c r="O124" s="4"/>
    </row>
    <row r="125" spans="1:47" ht="12.75">
      <c r="A125" s="82"/>
      <c r="B125" s="83" t="s">
        <v>300</v>
      </c>
      <c r="C125" s="83" t="s">
        <v>95</v>
      </c>
      <c r="D125" s="179" t="s">
        <v>546</v>
      </c>
      <c r="E125" s="174"/>
      <c r="F125" s="84" t="s">
        <v>6</v>
      </c>
      <c r="G125" s="84" t="s">
        <v>6</v>
      </c>
      <c r="H125" s="84"/>
      <c r="I125" s="85">
        <f>SUM(I126:I130)</f>
        <v>0</v>
      </c>
      <c r="J125" s="85">
        <f>SUM(J126:J130)</f>
        <v>0</v>
      </c>
      <c r="K125" s="85">
        <f>SUM(K126:K130)</f>
        <v>0</v>
      </c>
      <c r="L125" s="86"/>
      <c r="M125" s="85">
        <f>SUM(M126:M130)</f>
        <v>28.8512</v>
      </c>
      <c r="N125" s="87"/>
      <c r="O125" s="4"/>
      <c r="AI125" s="27" t="s">
        <v>300</v>
      </c>
      <c r="AS125" s="41">
        <f>SUM(AJ126:AJ130)</f>
        <v>0</v>
      </c>
      <c r="AT125" s="41">
        <f>SUM(AK126:AK130)</f>
        <v>0</v>
      </c>
      <c r="AU125" s="41">
        <f>SUM(AL126:AL130)</f>
        <v>0</v>
      </c>
    </row>
    <row r="126" spans="1:64" ht="12.75">
      <c r="A126" s="44" t="s">
        <v>63</v>
      </c>
      <c r="B126" s="16" t="s">
        <v>300</v>
      </c>
      <c r="C126" s="16" t="s">
        <v>361</v>
      </c>
      <c r="D126" s="149" t="s">
        <v>547</v>
      </c>
      <c r="E126" s="171"/>
      <c r="F126" s="16" t="s">
        <v>778</v>
      </c>
      <c r="G126" s="36">
        <v>50</v>
      </c>
      <c r="H126" s="121"/>
      <c r="I126" s="36">
        <f>G126*AO126</f>
        <v>0</v>
      </c>
      <c r="J126" s="36">
        <f>G126*AP126</f>
        <v>0</v>
      </c>
      <c r="K126" s="36">
        <f>G126*H126</f>
        <v>0</v>
      </c>
      <c r="L126" s="36">
        <v>0.32272</v>
      </c>
      <c r="M126" s="36">
        <f>G126*L126</f>
        <v>16.136</v>
      </c>
      <c r="N126" s="88" t="s">
        <v>806</v>
      </c>
      <c r="O126" s="4"/>
      <c r="Z126" s="36">
        <f>IF(AQ126="5",BJ126,0)</f>
        <v>0</v>
      </c>
      <c r="AB126" s="36">
        <f>IF(AQ126="1",BH126,0)</f>
        <v>0</v>
      </c>
      <c r="AC126" s="36">
        <f>IF(AQ126="1",BI126,0)</f>
        <v>0</v>
      </c>
      <c r="AD126" s="36">
        <f>IF(AQ126="7",BH126,0)</f>
        <v>0</v>
      </c>
      <c r="AE126" s="36">
        <f>IF(AQ126="7",BI126,0)</f>
        <v>0</v>
      </c>
      <c r="AF126" s="36">
        <f>IF(AQ126="2",BH126,0)</f>
        <v>0</v>
      </c>
      <c r="AG126" s="36">
        <f>IF(AQ126="2",BI126,0)</f>
        <v>0</v>
      </c>
      <c r="AH126" s="36">
        <f>IF(AQ126="0",BJ126,0)</f>
        <v>0</v>
      </c>
      <c r="AI126" s="27" t="s">
        <v>300</v>
      </c>
      <c r="AJ126" s="21">
        <f>IF(AN126=0,K126,0)</f>
        <v>0</v>
      </c>
      <c r="AK126" s="21">
        <f>IF(AN126=15,K126,0)</f>
        <v>0</v>
      </c>
      <c r="AL126" s="21">
        <f>IF(AN126=21,K126,0)</f>
        <v>0</v>
      </c>
      <c r="AN126" s="36">
        <v>21</v>
      </c>
      <c r="AO126" s="36">
        <f>H126*0.372801711289955</f>
        <v>0</v>
      </c>
      <c r="AP126" s="36">
        <f>H126*(1-0.372801711289955)</f>
        <v>0</v>
      </c>
      <c r="AQ126" s="37" t="s">
        <v>7</v>
      </c>
      <c r="AV126" s="36">
        <f>AW126+AX126</f>
        <v>0</v>
      </c>
      <c r="AW126" s="36">
        <f>G126*AO126</f>
        <v>0</v>
      </c>
      <c r="AX126" s="36">
        <f>G126*AP126</f>
        <v>0</v>
      </c>
      <c r="AY126" s="39" t="s">
        <v>830</v>
      </c>
      <c r="AZ126" s="39" t="s">
        <v>851</v>
      </c>
      <c r="BA126" s="27" t="s">
        <v>873</v>
      </c>
      <c r="BC126" s="36">
        <f>AW126+AX126</f>
        <v>0</v>
      </c>
      <c r="BD126" s="36">
        <f>H126/(100-BE126)*100</f>
        <v>0</v>
      </c>
      <c r="BE126" s="36">
        <v>0</v>
      </c>
      <c r="BF126" s="36">
        <f>M126</f>
        <v>16.136</v>
      </c>
      <c r="BH126" s="21">
        <f>G126*AO126</f>
        <v>0</v>
      </c>
      <c r="BI126" s="21">
        <f>G126*AP126</f>
        <v>0</v>
      </c>
      <c r="BJ126" s="21">
        <f>G126*H126</f>
        <v>0</v>
      </c>
      <c r="BK126" s="21" t="s">
        <v>883</v>
      </c>
      <c r="BL126" s="36">
        <v>89</v>
      </c>
    </row>
    <row r="127" spans="1:15" ht="12.75">
      <c r="A127" s="4"/>
      <c r="B127" s="89"/>
      <c r="C127" s="89"/>
      <c r="D127" s="90" t="s">
        <v>56</v>
      </c>
      <c r="E127" s="90"/>
      <c r="F127" s="89"/>
      <c r="G127" s="91">
        <v>50</v>
      </c>
      <c r="H127" s="89"/>
      <c r="I127" s="89"/>
      <c r="J127" s="89"/>
      <c r="K127" s="89"/>
      <c r="L127" s="89"/>
      <c r="M127" s="89"/>
      <c r="N127" s="31"/>
      <c r="O127" s="4"/>
    </row>
    <row r="128" spans="1:64" ht="12.75">
      <c r="A128" s="44" t="s">
        <v>64</v>
      </c>
      <c r="B128" s="16" t="s">
        <v>300</v>
      </c>
      <c r="C128" s="16" t="s">
        <v>362</v>
      </c>
      <c r="D128" s="149" t="s">
        <v>548</v>
      </c>
      <c r="E128" s="171"/>
      <c r="F128" s="16" t="s">
        <v>778</v>
      </c>
      <c r="G128" s="36">
        <v>20</v>
      </c>
      <c r="H128" s="121"/>
      <c r="I128" s="36">
        <f>G128*AO128</f>
        <v>0</v>
      </c>
      <c r="J128" s="36">
        <f>G128*AP128</f>
        <v>0</v>
      </c>
      <c r="K128" s="36">
        <f>G128*H128</f>
        <v>0</v>
      </c>
      <c r="L128" s="36">
        <v>0.3409</v>
      </c>
      <c r="M128" s="36">
        <f>G128*L128</f>
        <v>6.818</v>
      </c>
      <c r="N128" s="88" t="s">
        <v>806</v>
      </c>
      <c r="O128" s="4"/>
      <c r="Z128" s="36">
        <f>IF(AQ128="5",BJ128,0)</f>
        <v>0</v>
      </c>
      <c r="AB128" s="36">
        <f>IF(AQ128="1",BH128,0)</f>
        <v>0</v>
      </c>
      <c r="AC128" s="36">
        <f>IF(AQ128="1",BI128,0)</f>
        <v>0</v>
      </c>
      <c r="AD128" s="36">
        <f>IF(AQ128="7",BH128,0)</f>
        <v>0</v>
      </c>
      <c r="AE128" s="36">
        <f>IF(AQ128="7",BI128,0)</f>
        <v>0</v>
      </c>
      <c r="AF128" s="36">
        <f>IF(AQ128="2",BH128,0)</f>
        <v>0</v>
      </c>
      <c r="AG128" s="36">
        <f>IF(AQ128="2",BI128,0)</f>
        <v>0</v>
      </c>
      <c r="AH128" s="36">
        <f>IF(AQ128="0",BJ128,0)</f>
        <v>0</v>
      </c>
      <c r="AI128" s="27" t="s">
        <v>300</v>
      </c>
      <c r="AJ128" s="21">
        <f>IF(AN128=0,K128,0)</f>
        <v>0</v>
      </c>
      <c r="AK128" s="21">
        <f>IF(AN128=15,K128,0)</f>
        <v>0</v>
      </c>
      <c r="AL128" s="21">
        <f>IF(AN128=21,K128,0)</f>
        <v>0</v>
      </c>
      <c r="AN128" s="36">
        <v>21</v>
      </c>
      <c r="AO128" s="36">
        <f>H128*0.0586943817892857</f>
        <v>0</v>
      </c>
      <c r="AP128" s="36">
        <f>H128*(1-0.0586943817892857)</f>
        <v>0</v>
      </c>
      <c r="AQ128" s="37" t="s">
        <v>7</v>
      </c>
      <c r="AV128" s="36">
        <f>AW128+AX128</f>
        <v>0</v>
      </c>
      <c r="AW128" s="36">
        <f>G128*AO128</f>
        <v>0</v>
      </c>
      <c r="AX128" s="36">
        <f>G128*AP128</f>
        <v>0</v>
      </c>
      <c r="AY128" s="39" t="s">
        <v>830</v>
      </c>
      <c r="AZ128" s="39" t="s">
        <v>851</v>
      </c>
      <c r="BA128" s="27" t="s">
        <v>873</v>
      </c>
      <c r="BC128" s="36">
        <f>AW128+AX128</f>
        <v>0</v>
      </c>
      <c r="BD128" s="36">
        <f>H128/(100-BE128)*100</f>
        <v>0</v>
      </c>
      <c r="BE128" s="36">
        <v>0</v>
      </c>
      <c r="BF128" s="36">
        <f>M128</f>
        <v>6.818</v>
      </c>
      <c r="BH128" s="21">
        <f>G128*AO128</f>
        <v>0</v>
      </c>
      <c r="BI128" s="21">
        <f>G128*AP128</f>
        <v>0</v>
      </c>
      <c r="BJ128" s="21">
        <f>G128*H128</f>
        <v>0</v>
      </c>
      <c r="BK128" s="21" t="s">
        <v>883</v>
      </c>
      <c r="BL128" s="36">
        <v>89</v>
      </c>
    </row>
    <row r="129" spans="1:64" ht="12.75">
      <c r="A129" s="44" t="s">
        <v>65</v>
      </c>
      <c r="B129" s="16" t="s">
        <v>300</v>
      </c>
      <c r="C129" s="16" t="s">
        <v>363</v>
      </c>
      <c r="D129" s="149" t="s">
        <v>549</v>
      </c>
      <c r="E129" s="171"/>
      <c r="F129" s="16" t="s">
        <v>778</v>
      </c>
      <c r="G129" s="36">
        <v>20</v>
      </c>
      <c r="H129" s="121"/>
      <c r="I129" s="36">
        <f>G129*AO129</f>
        <v>0</v>
      </c>
      <c r="J129" s="36">
        <f>G129*AP129</f>
        <v>0</v>
      </c>
      <c r="K129" s="36">
        <f>G129*H129</f>
        <v>0</v>
      </c>
      <c r="L129" s="36">
        <v>0.11986</v>
      </c>
      <c r="M129" s="36">
        <f>G129*L129</f>
        <v>2.3971999999999998</v>
      </c>
      <c r="N129" s="88" t="s">
        <v>808</v>
      </c>
      <c r="O129" s="4"/>
      <c r="Z129" s="36">
        <f>IF(AQ129="5",BJ129,0)</f>
        <v>0</v>
      </c>
      <c r="AB129" s="36">
        <f>IF(AQ129="1",BH129,0)</f>
        <v>0</v>
      </c>
      <c r="AC129" s="36">
        <f>IF(AQ129="1",BI129,0)</f>
        <v>0</v>
      </c>
      <c r="AD129" s="36">
        <f>IF(AQ129="7",BH129,0)</f>
        <v>0</v>
      </c>
      <c r="AE129" s="36">
        <f>IF(AQ129="7",BI129,0)</f>
        <v>0</v>
      </c>
      <c r="AF129" s="36">
        <f>IF(AQ129="2",BH129,0)</f>
        <v>0</v>
      </c>
      <c r="AG129" s="36">
        <f>IF(AQ129="2",BI129,0)</f>
        <v>0</v>
      </c>
      <c r="AH129" s="36">
        <f>IF(AQ129="0",BJ129,0)</f>
        <v>0</v>
      </c>
      <c r="AI129" s="27" t="s">
        <v>300</v>
      </c>
      <c r="AJ129" s="21">
        <f>IF(AN129=0,K129,0)</f>
        <v>0</v>
      </c>
      <c r="AK129" s="21">
        <f>IF(AN129=15,K129,0)</f>
        <v>0</v>
      </c>
      <c r="AL129" s="21">
        <f>IF(AN129=21,K129,0)</f>
        <v>0</v>
      </c>
      <c r="AN129" s="36">
        <v>21</v>
      </c>
      <c r="AO129" s="36">
        <f>H129*0.866414657666345</f>
        <v>0</v>
      </c>
      <c r="AP129" s="36">
        <f>H129*(1-0.866414657666345)</f>
        <v>0</v>
      </c>
      <c r="AQ129" s="37" t="s">
        <v>7</v>
      </c>
      <c r="AV129" s="36">
        <f>AW129+AX129</f>
        <v>0</v>
      </c>
      <c r="AW129" s="36">
        <f>G129*AO129</f>
        <v>0</v>
      </c>
      <c r="AX129" s="36">
        <f>G129*AP129</f>
        <v>0</v>
      </c>
      <c r="AY129" s="39" t="s">
        <v>830</v>
      </c>
      <c r="AZ129" s="39" t="s">
        <v>851</v>
      </c>
      <c r="BA129" s="27" t="s">
        <v>873</v>
      </c>
      <c r="BC129" s="36">
        <f>AW129+AX129</f>
        <v>0</v>
      </c>
      <c r="BD129" s="36">
        <f>H129/(100-BE129)*100</f>
        <v>0</v>
      </c>
      <c r="BE129" s="36">
        <v>0</v>
      </c>
      <c r="BF129" s="36">
        <f>M129</f>
        <v>2.3971999999999998</v>
      </c>
      <c r="BH129" s="21">
        <f>G129*AO129</f>
        <v>0</v>
      </c>
      <c r="BI129" s="21">
        <f>G129*AP129</f>
        <v>0</v>
      </c>
      <c r="BJ129" s="21">
        <f>G129*H129</f>
        <v>0</v>
      </c>
      <c r="BK129" s="21" t="s">
        <v>883</v>
      </c>
      <c r="BL129" s="36">
        <v>89</v>
      </c>
    </row>
    <row r="130" spans="1:64" ht="12.75">
      <c r="A130" s="44" t="s">
        <v>66</v>
      </c>
      <c r="B130" s="16" t="s">
        <v>300</v>
      </c>
      <c r="C130" s="16" t="s">
        <v>364</v>
      </c>
      <c r="D130" s="149" t="s">
        <v>550</v>
      </c>
      <c r="E130" s="176"/>
      <c r="F130" s="16" t="s">
        <v>778</v>
      </c>
      <c r="G130" s="36">
        <v>20</v>
      </c>
      <c r="H130" s="121"/>
      <c r="I130" s="36">
        <f>G130*AO130</f>
        <v>0</v>
      </c>
      <c r="J130" s="36">
        <f>G130*AP130</f>
        <v>0</v>
      </c>
      <c r="K130" s="36">
        <f>G130*H130</f>
        <v>0</v>
      </c>
      <c r="L130" s="36">
        <v>0.175</v>
      </c>
      <c r="M130" s="36">
        <f>G130*L130</f>
        <v>3.5</v>
      </c>
      <c r="N130" s="88" t="s">
        <v>806</v>
      </c>
      <c r="O130" s="4"/>
      <c r="Z130" s="36">
        <f>IF(AQ130="5",BJ130,0)</f>
        <v>0</v>
      </c>
      <c r="AB130" s="36">
        <f>IF(AQ130="1",BH130,0)</f>
        <v>0</v>
      </c>
      <c r="AC130" s="36">
        <f>IF(AQ130="1",BI130,0)</f>
        <v>0</v>
      </c>
      <c r="AD130" s="36">
        <f>IF(AQ130="7",BH130,0)</f>
        <v>0</v>
      </c>
      <c r="AE130" s="36">
        <f>IF(AQ130="7",BI130,0)</f>
        <v>0</v>
      </c>
      <c r="AF130" s="36">
        <f>IF(AQ130="2",BH130,0)</f>
        <v>0</v>
      </c>
      <c r="AG130" s="36">
        <f>IF(AQ130="2",BI130,0)</f>
        <v>0</v>
      </c>
      <c r="AH130" s="36">
        <f>IF(AQ130="0",BJ130,0)</f>
        <v>0</v>
      </c>
      <c r="AI130" s="27" t="s">
        <v>300</v>
      </c>
      <c r="AJ130" s="23">
        <f>IF(AN130=0,K130,0)</f>
        <v>0</v>
      </c>
      <c r="AK130" s="23">
        <f>IF(AN130=15,K130,0)</f>
        <v>0</v>
      </c>
      <c r="AL130" s="23">
        <f>IF(AN130=21,K130,0)</f>
        <v>0</v>
      </c>
      <c r="AN130" s="36">
        <v>21</v>
      </c>
      <c r="AO130" s="36">
        <f>H130*1</f>
        <v>0</v>
      </c>
      <c r="AP130" s="36">
        <f>H130*(1-1)</f>
        <v>0</v>
      </c>
      <c r="AQ130" s="38" t="s">
        <v>7</v>
      </c>
      <c r="AV130" s="36">
        <f>AW130+AX130</f>
        <v>0</v>
      </c>
      <c r="AW130" s="36">
        <f>G130*AO130</f>
        <v>0</v>
      </c>
      <c r="AX130" s="36">
        <f>G130*AP130</f>
        <v>0</v>
      </c>
      <c r="AY130" s="39" t="s">
        <v>830</v>
      </c>
      <c r="AZ130" s="39" t="s">
        <v>851</v>
      </c>
      <c r="BA130" s="27" t="s">
        <v>873</v>
      </c>
      <c r="BC130" s="36">
        <f>AW130+AX130</f>
        <v>0</v>
      </c>
      <c r="BD130" s="36">
        <f>H130/(100-BE130)*100</f>
        <v>0</v>
      </c>
      <c r="BE130" s="36">
        <v>0</v>
      </c>
      <c r="BF130" s="36">
        <f>M130</f>
        <v>3.5</v>
      </c>
      <c r="BH130" s="23">
        <f>G130*AO130</f>
        <v>0</v>
      </c>
      <c r="BI130" s="23">
        <f>G130*AP130</f>
        <v>0</v>
      </c>
      <c r="BJ130" s="23">
        <f>G130*H130</f>
        <v>0</v>
      </c>
      <c r="BK130" s="23" t="s">
        <v>884</v>
      </c>
      <c r="BL130" s="36">
        <v>89</v>
      </c>
    </row>
    <row r="131" spans="1:47" ht="12.75">
      <c r="A131" s="82"/>
      <c r="B131" s="83" t="s">
        <v>300</v>
      </c>
      <c r="C131" s="83" t="s">
        <v>365</v>
      </c>
      <c r="D131" s="179" t="s">
        <v>551</v>
      </c>
      <c r="E131" s="174"/>
      <c r="F131" s="84" t="s">
        <v>6</v>
      </c>
      <c r="G131" s="84" t="s">
        <v>6</v>
      </c>
      <c r="H131" s="84"/>
      <c r="I131" s="85">
        <f>SUM(I132:I139)</f>
        <v>0</v>
      </c>
      <c r="J131" s="85">
        <f>SUM(J132:J139)</f>
        <v>0</v>
      </c>
      <c r="K131" s="85">
        <f>SUM(K132:K139)</f>
        <v>0</v>
      </c>
      <c r="L131" s="86"/>
      <c r="M131" s="85">
        <f>SUM(M132:M139)</f>
        <v>0</v>
      </c>
      <c r="N131" s="87"/>
      <c r="O131" s="4"/>
      <c r="AI131" s="27" t="s">
        <v>300</v>
      </c>
      <c r="AS131" s="41">
        <f>SUM(AJ132:AJ139)</f>
        <v>0</v>
      </c>
      <c r="AT131" s="41">
        <f>SUM(AK132:AK139)</f>
        <v>0</v>
      </c>
      <c r="AU131" s="41">
        <f>SUM(AL132:AL139)</f>
        <v>0</v>
      </c>
    </row>
    <row r="132" spans="1:64" ht="12.75">
      <c r="A132" s="44" t="s">
        <v>67</v>
      </c>
      <c r="B132" s="16" t="s">
        <v>300</v>
      </c>
      <c r="C132" s="16" t="s">
        <v>366</v>
      </c>
      <c r="D132" s="149" t="s">
        <v>552</v>
      </c>
      <c r="E132" s="171"/>
      <c r="F132" s="16" t="s">
        <v>781</v>
      </c>
      <c r="G132" s="36">
        <v>2781.4</v>
      </c>
      <c r="H132" s="121"/>
      <c r="I132" s="36">
        <f>G132*AO132</f>
        <v>0</v>
      </c>
      <c r="J132" s="36">
        <f>G132*AP132</f>
        <v>0</v>
      </c>
      <c r="K132" s="36">
        <f>G132*H132</f>
        <v>0</v>
      </c>
      <c r="L132" s="36">
        <v>0</v>
      </c>
      <c r="M132" s="36">
        <f>G132*L132</f>
        <v>0</v>
      </c>
      <c r="N132" s="88" t="s">
        <v>806</v>
      </c>
      <c r="O132" s="4"/>
      <c r="Z132" s="36">
        <f>IF(AQ132="5",BJ132,0)</f>
        <v>0</v>
      </c>
      <c r="AB132" s="36">
        <f>IF(AQ132="1",BH132,0)</f>
        <v>0</v>
      </c>
      <c r="AC132" s="36">
        <f>IF(AQ132="1",BI132,0)</f>
        <v>0</v>
      </c>
      <c r="AD132" s="36">
        <f>IF(AQ132="7",BH132,0)</f>
        <v>0</v>
      </c>
      <c r="AE132" s="36">
        <f>IF(AQ132="7",BI132,0)</f>
        <v>0</v>
      </c>
      <c r="AF132" s="36">
        <f>IF(AQ132="2",BH132,0)</f>
        <v>0</v>
      </c>
      <c r="AG132" s="36">
        <f>IF(AQ132="2",BI132,0)</f>
        <v>0</v>
      </c>
      <c r="AH132" s="36">
        <f>IF(AQ132="0",BJ132,0)</f>
        <v>0</v>
      </c>
      <c r="AI132" s="27" t="s">
        <v>300</v>
      </c>
      <c r="AJ132" s="21">
        <f>IF(AN132=0,K132,0)</f>
        <v>0</v>
      </c>
      <c r="AK132" s="21">
        <f>IF(AN132=15,K132,0)</f>
        <v>0</v>
      </c>
      <c r="AL132" s="21">
        <f>IF(AN132=21,K132,0)</f>
        <v>0</v>
      </c>
      <c r="AN132" s="36">
        <v>21</v>
      </c>
      <c r="AO132" s="36">
        <f>H132*0</f>
        <v>0</v>
      </c>
      <c r="AP132" s="36">
        <f>H132*(1-0)</f>
        <v>0</v>
      </c>
      <c r="AQ132" s="37" t="s">
        <v>11</v>
      </c>
      <c r="AV132" s="36">
        <f>AW132+AX132</f>
        <v>0</v>
      </c>
      <c r="AW132" s="36">
        <f>G132*AO132</f>
        <v>0</v>
      </c>
      <c r="AX132" s="36">
        <f>G132*AP132</f>
        <v>0</v>
      </c>
      <c r="AY132" s="39" t="s">
        <v>831</v>
      </c>
      <c r="AZ132" s="39" t="s">
        <v>849</v>
      </c>
      <c r="BA132" s="27" t="s">
        <v>873</v>
      </c>
      <c r="BC132" s="36">
        <f>AW132+AX132</f>
        <v>0</v>
      </c>
      <c r="BD132" s="36">
        <f>H132/(100-BE132)*100</f>
        <v>0</v>
      </c>
      <c r="BE132" s="36">
        <v>0</v>
      </c>
      <c r="BF132" s="36">
        <f>M132</f>
        <v>0</v>
      </c>
      <c r="BH132" s="21">
        <f>G132*AO132</f>
        <v>0</v>
      </c>
      <c r="BI132" s="21">
        <f>G132*AP132</f>
        <v>0</v>
      </c>
      <c r="BJ132" s="21">
        <f>G132*H132</f>
        <v>0</v>
      </c>
      <c r="BK132" s="21" t="s">
        <v>883</v>
      </c>
      <c r="BL132" s="36" t="s">
        <v>365</v>
      </c>
    </row>
    <row r="133" spans="1:64" ht="12.75">
      <c r="A133" s="44" t="s">
        <v>68</v>
      </c>
      <c r="B133" s="16" t="s">
        <v>300</v>
      </c>
      <c r="C133" s="16" t="s">
        <v>367</v>
      </c>
      <c r="D133" s="149" t="s">
        <v>553</v>
      </c>
      <c r="E133" s="171"/>
      <c r="F133" s="16" t="s">
        <v>781</v>
      </c>
      <c r="G133" s="36">
        <v>27814</v>
      </c>
      <c r="H133" s="121"/>
      <c r="I133" s="36">
        <f>G133*AO133</f>
        <v>0</v>
      </c>
      <c r="J133" s="36">
        <f>G133*AP133</f>
        <v>0</v>
      </c>
      <c r="K133" s="36">
        <f>G133*H133</f>
        <v>0</v>
      </c>
      <c r="L133" s="36">
        <v>0</v>
      </c>
      <c r="M133" s="36">
        <f>G133*L133</f>
        <v>0</v>
      </c>
      <c r="N133" s="88" t="s">
        <v>806</v>
      </c>
      <c r="O133" s="4"/>
      <c r="Z133" s="36">
        <f>IF(AQ133="5",BJ133,0)</f>
        <v>0</v>
      </c>
      <c r="AB133" s="36">
        <f>IF(AQ133="1",BH133,0)</f>
        <v>0</v>
      </c>
      <c r="AC133" s="36">
        <f>IF(AQ133="1",BI133,0)</f>
        <v>0</v>
      </c>
      <c r="AD133" s="36">
        <f>IF(AQ133="7",BH133,0)</f>
        <v>0</v>
      </c>
      <c r="AE133" s="36">
        <f>IF(AQ133="7",BI133,0)</f>
        <v>0</v>
      </c>
      <c r="AF133" s="36">
        <f>IF(AQ133="2",BH133,0)</f>
        <v>0</v>
      </c>
      <c r="AG133" s="36">
        <f>IF(AQ133="2",BI133,0)</f>
        <v>0</v>
      </c>
      <c r="AH133" s="36">
        <f>IF(AQ133="0",BJ133,0)</f>
        <v>0</v>
      </c>
      <c r="AI133" s="27" t="s">
        <v>300</v>
      </c>
      <c r="AJ133" s="21">
        <f>IF(AN133=0,K133,0)</f>
        <v>0</v>
      </c>
      <c r="AK133" s="21">
        <f>IF(AN133=15,K133,0)</f>
        <v>0</v>
      </c>
      <c r="AL133" s="21">
        <f>IF(AN133=21,K133,0)</f>
        <v>0</v>
      </c>
      <c r="AN133" s="36">
        <v>21</v>
      </c>
      <c r="AO133" s="36">
        <f>H133*0</f>
        <v>0</v>
      </c>
      <c r="AP133" s="36">
        <f>H133*(1-0)</f>
        <v>0</v>
      </c>
      <c r="AQ133" s="37" t="s">
        <v>11</v>
      </c>
      <c r="AV133" s="36">
        <f>AW133+AX133</f>
        <v>0</v>
      </c>
      <c r="AW133" s="36">
        <f>G133*AO133</f>
        <v>0</v>
      </c>
      <c r="AX133" s="36">
        <f>G133*AP133</f>
        <v>0</v>
      </c>
      <c r="AY133" s="39" t="s">
        <v>831</v>
      </c>
      <c r="AZ133" s="39" t="s">
        <v>849</v>
      </c>
      <c r="BA133" s="27" t="s">
        <v>873</v>
      </c>
      <c r="BC133" s="36">
        <f>AW133+AX133</f>
        <v>0</v>
      </c>
      <c r="BD133" s="36">
        <f>H133/(100-BE133)*100</f>
        <v>0</v>
      </c>
      <c r="BE133" s="36">
        <v>0</v>
      </c>
      <c r="BF133" s="36">
        <f>M133</f>
        <v>0</v>
      </c>
      <c r="BH133" s="21">
        <f>G133*AO133</f>
        <v>0</v>
      </c>
      <c r="BI133" s="21">
        <f>G133*AP133</f>
        <v>0</v>
      </c>
      <c r="BJ133" s="21">
        <f>G133*H133</f>
        <v>0</v>
      </c>
      <c r="BK133" s="21" t="s">
        <v>883</v>
      </c>
      <c r="BL133" s="36" t="s">
        <v>365</v>
      </c>
    </row>
    <row r="134" spans="1:15" ht="12.75">
      <c r="A134" s="4"/>
      <c r="B134" s="89"/>
      <c r="C134" s="89"/>
      <c r="D134" s="90" t="s">
        <v>554</v>
      </c>
      <c r="E134" s="90"/>
      <c r="F134" s="89"/>
      <c r="G134" s="91">
        <v>27814</v>
      </c>
      <c r="H134" s="89"/>
      <c r="I134" s="89"/>
      <c r="J134" s="89"/>
      <c r="K134" s="89"/>
      <c r="L134" s="89"/>
      <c r="M134" s="89"/>
      <c r="N134" s="31"/>
      <c r="O134" s="4"/>
    </row>
    <row r="135" spans="1:64" ht="12.75">
      <c r="A135" s="44" t="s">
        <v>69</v>
      </c>
      <c r="B135" s="16" t="s">
        <v>300</v>
      </c>
      <c r="C135" s="16" t="s">
        <v>368</v>
      </c>
      <c r="D135" s="149" t="s">
        <v>555</v>
      </c>
      <c r="E135" s="171"/>
      <c r="F135" s="16" t="s">
        <v>781</v>
      </c>
      <c r="G135" s="36">
        <v>2416.36</v>
      </c>
      <c r="H135" s="121"/>
      <c r="I135" s="36">
        <f>G135*AO135</f>
        <v>0</v>
      </c>
      <c r="J135" s="36">
        <f>G135*AP135</f>
        <v>0</v>
      </c>
      <c r="K135" s="36">
        <f>G135*H135</f>
        <v>0</v>
      </c>
      <c r="L135" s="36">
        <v>0</v>
      </c>
      <c r="M135" s="36">
        <f>G135*L135</f>
        <v>0</v>
      </c>
      <c r="N135" s="88" t="s">
        <v>806</v>
      </c>
      <c r="O135" s="4"/>
      <c r="Z135" s="36">
        <f>IF(AQ135="5",BJ135,0)</f>
        <v>0</v>
      </c>
      <c r="AB135" s="36">
        <f>IF(AQ135="1",BH135,0)</f>
        <v>0</v>
      </c>
      <c r="AC135" s="36">
        <f>IF(AQ135="1",BI135,0)</f>
        <v>0</v>
      </c>
      <c r="AD135" s="36">
        <f>IF(AQ135="7",BH135,0)</f>
        <v>0</v>
      </c>
      <c r="AE135" s="36">
        <f>IF(AQ135="7",BI135,0)</f>
        <v>0</v>
      </c>
      <c r="AF135" s="36">
        <f>IF(AQ135="2",BH135,0)</f>
        <v>0</v>
      </c>
      <c r="AG135" s="36">
        <f>IF(AQ135="2",BI135,0)</f>
        <v>0</v>
      </c>
      <c r="AH135" s="36">
        <f>IF(AQ135="0",BJ135,0)</f>
        <v>0</v>
      </c>
      <c r="AI135" s="27" t="s">
        <v>300</v>
      </c>
      <c r="AJ135" s="21">
        <f>IF(AN135=0,K135,0)</f>
        <v>0</v>
      </c>
      <c r="AK135" s="21">
        <f>IF(AN135=15,K135,0)</f>
        <v>0</v>
      </c>
      <c r="AL135" s="21">
        <f>IF(AN135=21,K135,0)</f>
        <v>0</v>
      </c>
      <c r="AN135" s="36">
        <v>21</v>
      </c>
      <c r="AO135" s="36">
        <f>H135*0</f>
        <v>0</v>
      </c>
      <c r="AP135" s="36">
        <f>H135*(1-0)</f>
        <v>0</v>
      </c>
      <c r="AQ135" s="37" t="s">
        <v>11</v>
      </c>
      <c r="AV135" s="36">
        <f>AW135+AX135</f>
        <v>0</v>
      </c>
      <c r="AW135" s="36">
        <f>G135*AO135</f>
        <v>0</v>
      </c>
      <c r="AX135" s="36">
        <f>G135*AP135</f>
        <v>0</v>
      </c>
      <c r="AY135" s="39" t="s">
        <v>831</v>
      </c>
      <c r="AZ135" s="39" t="s">
        <v>849</v>
      </c>
      <c r="BA135" s="27" t="s">
        <v>873</v>
      </c>
      <c r="BC135" s="36">
        <f>AW135+AX135</f>
        <v>0</v>
      </c>
      <c r="BD135" s="36">
        <f>H135/(100-BE135)*100</f>
        <v>0</v>
      </c>
      <c r="BE135" s="36">
        <v>0</v>
      </c>
      <c r="BF135" s="36">
        <f>M135</f>
        <v>0</v>
      </c>
      <c r="BH135" s="21">
        <f>G135*AO135</f>
        <v>0</v>
      </c>
      <c r="BI135" s="21">
        <f>G135*AP135</f>
        <v>0</v>
      </c>
      <c r="BJ135" s="21">
        <f>G135*H135</f>
        <v>0</v>
      </c>
      <c r="BK135" s="21" t="s">
        <v>883</v>
      </c>
      <c r="BL135" s="36" t="s">
        <v>365</v>
      </c>
    </row>
    <row r="136" spans="1:64" ht="12.75">
      <c r="A136" s="44" t="s">
        <v>70</v>
      </c>
      <c r="B136" s="16" t="s">
        <v>300</v>
      </c>
      <c r="C136" s="16" t="s">
        <v>369</v>
      </c>
      <c r="D136" s="149" t="s">
        <v>556</v>
      </c>
      <c r="E136" s="171"/>
      <c r="F136" s="16" t="s">
        <v>781</v>
      </c>
      <c r="G136" s="36">
        <v>14498.16</v>
      </c>
      <c r="H136" s="121"/>
      <c r="I136" s="36">
        <f>G136*AO136</f>
        <v>0</v>
      </c>
      <c r="J136" s="36">
        <f>G136*AP136</f>
        <v>0</v>
      </c>
      <c r="K136" s="36">
        <f>G136*H136</f>
        <v>0</v>
      </c>
      <c r="L136" s="36">
        <v>0</v>
      </c>
      <c r="M136" s="36">
        <f>G136*L136</f>
        <v>0</v>
      </c>
      <c r="N136" s="88" t="s">
        <v>806</v>
      </c>
      <c r="O136" s="4"/>
      <c r="Z136" s="36">
        <f>IF(AQ136="5",BJ136,0)</f>
        <v>0</v>
      </c>
      <c r="AB136" s="36">
        <f>IF(AQ136="1",BH136,0)</f>
        <v>0</v>
      </c>
      <c r="AC136" s="36">
        <f>IF(AQ136="1",BI136,0)</f>
        <v>0</v>
      </c>
      <c r="AD136" s="36">
        <f>IF(AQ136="7",BH136,0)</f>
        <v>0</v>
      </c>
      <c r="AE136" s="36">
        <f>IF(AQ136="7",BI136,0)</f>
        <v>0</v>
      </c>
      <c r="AF136" s="36">
        <f>IF(AQ136="2",BH136,0)</f>
        <v>0</v>
      </c>
      <c r="AG136" s="36">
        <f>IF(AQ136="2",BI136,0)</f>
        <v>0</v>
      </c>
      <c r="AH136" s="36">
        <f>IF(AQ136="0",BJ136,0)</f>
        <v>0</v>
      </c>
      <c r="AI136" s="27" t="s">
        <v>300</v>
      </c>
      <c r="AJ136" s="21">
        <f>IF(AN136=0,K136,0)</f>
        <v>0</v>
      </c>
      <c r="AK136" s="21">
        <f>IF(AN136=15,K136,0)</f>
        <v>0</v>
      </c>
      <c r="AL136" s="21">
        <f>IF(AN136=21,K136,0)</f>
        <v>0</v>
      </c>
      <c r="AN136" s="36">
        <v>21</v>
      </c>
      <c r="AO136" s="36">
        <f>H136*0</f>
        <v>0</v>
      </c>
      <c r="AP136" s="36">
        <f>H136*(1-0)</f>
        <v>0</v>
      </c>
      <c r="AQ136" s="37" t="s">
        <v>11</v>
      </c>
      <c r="AV136" s="36">
        <f>AW136+AX136</f>
        <v>0</v>
      </c>
      <c r="AW136" s="36">
        <f>G136*AO136</f>
        <v>0</v>
      </c>
      <c r="AX136" s="36">
        <f>G136*AP136</f>
        <v>0</v>
      </c>
      <c r="AY136" s="39" t="s">
        <v>831</v>
      </c>
      <c r="AZ136" s="39" t="s">
        <v>849</v>
      </c>
      <c r="BA136" s="27" t="s">
        <v>873</v>
      </c>
      <c r="BC136" s="36">
        <f>AW136+AX136</f>
        <v>0</v>
      </c>
      <c r="BD136" s="36">
        <f>H136/(100-BE136)*100</f>
        <v>0</v>
      </c>
      <c r="BE136" s="36">
        <v>0</v>
      </c>
      <c r="BF136" s="36">
        <f>M136</f>
        <v>0</v>
      </c>
      <c r="BH136" s="21">
        <f>G136*AO136</f>
        <v>0</v>
      </c>
      <c r="BI136" s="21">
        <f>G136*AP136</f>
        <v>0</v>
      </c>
      <c r="BJ136" s="21">
        <f>G136*H136</f>
        <v>0</v>
      </c>
      <c r="BK136" s="21" t="s">
        <v>883</v>
      </c>
      <c r="BL136" s="36" t="s">
        <v>365</v>
      </c>
    </row>
    <row r="137" spans="1:15" ht="12.75">
      <c r="A137" s="4"/>
      <c r="B137" s="89"/>
      <c r="C137" s="89"/>
      <c r="D137" s="90" t="s">
        <v>557</v>
      </c>
      <c r="E137" s="90"/>
      <c r="F137" s="89"/>
      <c r="G137" s="91">
        <v>14498.16</v>
      </c>
      <c r="H137" s="89"/>
      <c r="I137" s="89"/>
      <c r="J137" s="89"/>
      <c r="K137" s="89"/>
      <c r="L137" s="89"/>
      <c r="M137" s="89"/>
      <c r="N137" s="31"/>
      <c r="O137" s="4"/>
    </row>
    <row r="138" spans="1:64" ht="12.75">
      <c r="A138" s="44" t="s">
        <v>71</v>
      </c>
      <c r="B138" s="16" t="s">
        <v>300</v>
      </c>
      <c r="C138" s="16" t="s">
        <v>370</v>
      </c>
      <c r="D138" s="149" t="s">
        <v>558</v>
      </c>
      <c r="E138" s="171"/>
      <c r="F138" s="16" t="s">
        <v>781</v>
      </c>
      <c r="G138" s="36">
        <v>1326.62</v>
      </c>
      <c r="H138" s="121"/>
      <c r="I138" s="36">
        <f>G138*AO138</f>
        <v>0</v>
      </c>
      <c r="J138" s="36">
        <f>G138*AP138</f>
        <v>0</v>
      </c>
      <c r="K138" s="36">
        <f>G138*H138</f>
        <v>0</v>
      </c>
      <c r="L138" s="36">
        <v>0</v>
      </c>
      <c r="M138" s="36">
        <f>G138*L138</f>
        <v>0</v>
      </c>
      <c r="N138" s="88" t="s">
        <v>806</v>
      </c>
      <c r="O138" s="4"/>
      <c r="Z138" s="36">
        <f>IF(AQ138="5",BJ138,0)</f>
        <v>0</v>
      </c>
      <c r="AB138" s="36">
        <f>IF(AQ138="1",BH138,0)</f>
        <v>0</v>
      </c>
      <c r="AC138" s="36">
        <f>IF(AQ138="1",BI138,0)</f>
        <v>0</v>
      </c>
      <c r="AD138" s="36">
        <f>IF(AQ138="7",BH138,0)</f>
        <v>0</v>
      </c>
      <c r="AE138" s="36">
        <f>IF(AQ138="7",BI138,0)</f>
        <v>0</v>
      </c>
      <c r="AF138" s="36">
        <f>IF(AQ138="2",BH138,0)</f>
        <v>0</v>
      </c>
      <c r="AG138" s="36">
        <f>IF(AQ138="2",BI138,0)</f>
        <v>0</v>
      </c>
      <c r="AH138" s="36">
        <f>IF(AQ138="0",BJ138,0)</f>
        <v>0</v>
      </c>
      <c r="AI138" s="27" t="s">
        <v>300</v>
      </c>
      <c r="AJ138" s="21">
        <f>IF(AN138=0,K138,0)</f>
        <v>0</v>
      </c>
      <c r="AK138" s="21">
        <f>IF(AN138=15,K138,0)</f>
        <v>0</v>
      </c>
      <c r="AL138" s="21">
        <f>IF(AN138=21,K138,0)</f>
        <v>0</v>
      </c>
      <c r="AN138" s="36">
        <v>21</v>
      </c>
      <c r="AO138" s="36">
        <f>H138*0</f>
        <v>0</v>
      </c>
      <c r="AP138" s="36">
        <f>H138*(1-0)</f>
        <v>0</v>
      </c>
      <c r="AQ138" s="37" t="s">
        <v>11</v>
      </c>
      <c r="AV138" s="36">
        <f>AW138+AX138</f>
        <v>0</v>
      </c>
      <c r="AW138" s="36">
        <f>G138*AO138</f>
        <v>0</v>
      </c>
      <c r="AX138" s="36">
        <f>G138*AP138</f>
        <v>0</v>
      </c>
      <c r="AY138" s="39" t="s">
        <v>831</v>
      </c>
      <c r="AZ138" s="39" t="s">
        <v>849</v>
      </c>
      <c r="BA138" s="27" t="s">
        <v>873</v>
      </c>
      <c r="BC138" s="36">
        <f>AW138+AX138</f>
        <v>0</v>
      </c>
      <c r="BD138" s="36">
        <f>H138/(100-BE138)*100</f>
        <v>0</v>
      </c>
      <c r="BE138" s="36">
        <v>0</v>
      </c>
      <c r="BF138" s="36">
        <f>M138</f>
        <v>0</v>
      </c>
      <c r="BH138" s="21">
        <f>G138*AO138</f>
        <v>0</v>
      </c>
      <c r="BI138" s="21">
        <f>G138*AP138</f>
        <v>0</v>
      </c>
      <c r="BJ138" s="21">
        <f>G138*H138</f>
        <v>0</v>
      </c>
      <c r="BK138" s="21" t="s">
        <v>883</v>
      </c>
      <c r="BL138" s="36" t="s">
        <v>365</v>
      </c>
    </row>
    <row r="139" spans="1:64" ht="12.75">
      <c r="A139" s="44" t="s">
        <v>72</v>
      </c>
      <c r="B139" s="16" t="s">
        <v>300</v>
      </c>
      <c r="C139" s="16" t="s">
        <v>371</v>
      </c>
      <c r="D139" s="149" t="s">
        <v>559</v>
      </c>
      <c r="E139" s="171"/>
      <c r="F139" s="16" t="s">
        <v>781</v>
      </c>
      <c r="G139" s="36">
        <v>10612.96</v>
      </c>
      <c r="H139" s="121"/>
      <c r="I139" s="36">
        <f>G139*AO139</f>
        <v>0</v>
      </c>
      <c r="J139" s="36">
        <f>G139*AP139</f>
        <v>0</v>
      </c>
      <c r="K139" s="36">
        <f>G139*H139</f>
        <v>0</v>
      </c>
      <c r="L139" s="36">
        <v>0</v>
      </c>
      <c r="M139" s="36">
        <f>G139*L139</f>
        <v>0</v>
      </c>
      <c r="N139" s="88" t="s">
        <v>806</v>
      </c>
      <c r="O139" s="4"/>
      <c r="Z139" s="36">
        <f>IF(AQ139="5",BJ139,0)</f>
        <v>0</v>
      </c>
      <c r="AB139" s="36">
        <f>IF(AQ139="1",BH139,0)</f>
        <v>0</v>
      </c>
      <c r="AC139" s="36">
        <f>IF(AQ139="1",BI139,0)</f>
        <v>0</v>
      </c>
      <c r="AD139" s="36">
        <f>IF(AQ139="7",BH139,0)</f>
        <v>0</v>
      </c>
      <c r="AE139" s="36">
        <f>IF(AQ139="7",BI139,0)</f>
        <v>0</v>
      </c>
      <c r="AF139" s="36">
        <f>IF(AQ139="2",BH139,0)</f>
        <v>0</v>
      </c>
      <c r="AG139" s="36">
        <f>IF(AQ139="2",BI139,0)</f>
        <v>0</v>
      </c>
      <c r="AH139" s="36">
        <f>IF(AQ139="0",BJ139,0)</f>
        <v>0</v>
      </c>
      <c r="AI139" s="27" t="s">
        <v>300</v>
      </c>
      <c r="AJ139" s="21">
        <f>IF(AN139=0,K139,0)</f>
        <v>0</v>
      </c>
      <c r="AK139" s="21">
        <f>IF(AN139=15,K139,0)</f>
        <v>0</v>
      </c>
      <c r="AL139" s="21">
        <f>IF(AN139=21,K139,0)</f>
        <v>0</v>
      </c>
      <c r="AN139" s="36">
        <v>21</v>
      </c>
      <c r="AO139" s="36">
        <f>H139*0</f>
        <v>0</v>
      </c>
      <c r="AP139" s="36">
        <f>H139*(1-0)</f>
        <v>0</v>
      </c>
      <c r="AQ139" s="37" t="s">
        <v>11</v>
      </c>
      <c r="AV139" s="36">
        <f>AW139+AX139</f>
        <v>0</v>
      </c>
      <c r="AW139" s="36">
        <f>G139*AO139</f>
        <v>0</v>
      </c>
      <c r="AX139" s="36">
        <f>G139*AP139</f>
        <v>0</v>
      </c>
      <c r="AY139" s="39" t="s">
        <v>831</v>
      </c>
      <c r="AZ139" s="39" t="s">
        <v>849</v>
      </c>
      <c r="BA139" s="27" t="s">
        <v>873</v>
      </c>
      <c r="BC139" s="36">
        <f>AW139+AX139</f>
        <v>0</v>
      </c>
      <c r="BD139" s="36">
        <f>H139/(100-BE139)*100</f>
        <v>0</v>
      </c>
      <c r="BE139" s="36">
        <v>0</v>
      </c>
      <c r="BF139" s="36">
        <f>M139</f>
        <v>0</v>
      </c>
      <c r="BH139" s="21">
        <f>G139*AO139</f>
        <v>0</v>
      </c>
      <c r="BI139" s="21">
        <f>G139*AP139</f>
        <v>0</v>
      </c>
      <c r="BJ139" s="21">
        <f>G139*H139</f>
        <v>0</v>
      </c>
      <c r="BK139" s="21" t="s">
        <v>883</v>
      </c>
      <c r="BL139" s="36" t="s">
        <v>365</v>
      </c>
    </row>
    <row r="140" spans="1:15" ht="12.75">
      <c r="A140" s="4"/>
      <c r="B140" s="89"/>
      <c r="C140" s="89"/>
      <c r="D140" s="90" t="s">
        <v>560</v>
      </c>
      <c r="E140" s="90"/>
      <c r="F140" s="89"/>
      <c r="G140" s="91">
        <v>10612.96</v>
      </c>
      <c r="H140" s="89"/>
      <c r="I140" s="89"/>
      <c r="J140" s="89"/>
      <c r="K140" s="89"/>
      <c r="L140" s="89"/>
      <c r="M140" s="89"/>
      <c r="N140" s="31"/>
      <c r="O140" s="4"/>
    </row>
    <row r="141" spans="1:47" ht="12.75">
      <c r="A141" s="82"/>
      <c r="B141" s="83" t="s">
        <v>300</v>
      </c>
      <c r="C141" s="83" t="s">
        <v>372</v>
      </c>
      <c r="D141" s="179" t="s">
        <v>561</v>
      </c>
      <c r="E141" s="174"/>
      <c r="F141" s="84" t="s">
        <v>6</v>
      </c>
      <c r="G141" s="84" t="s">
        <v>6</v>
      </c>
      <c r="H141" s="84"/>
      <c r="I141" s="85">
        <f>SUM(I142:I142)</f>
        <v>0</v>
      </c>
      <c r="J141" s="85">
        <f>SUM(J142:J142)</f>
        <v>0</v>
      </c>
      <c r="K141" s="85">
        <f>SUM(K142:K142)</f>
        <v>0</v>
      </c>
      <c r="L141" s="86"/>
      <c r="M141" s="85">
        <f>SUM(M142:M142)</f>
        <v>0.00474</v>
      </c>
      <c r="N141" s="87"/>
      <c r="O141" s="4"/>
      <c r="AI141" s="27" t="s">
        <v>300</v>
      </c>
      <c r="AS141" s="41">
        <f>SUM(AJ142:AJ142)</f>
        <v>0</v>
      </c>
      <c r="AT141" s="41">
        <f>SUM(AK142:AK142)</f>
        <v>0</v>
      </c>
      <c r="AU141" s="41">
        <f>SUM(AL142:AL142)</f>
        <v>0</v>
      </c>
    </row>
    <row r="142" spans="1:64" ht="12.75">
      <c r="A142" s="44" t="s">
        <v>73</v>
      </c>
      <c r="B142" s="16" t="s">
        <v>300</v>
      </c>
      <c r="C142" s="16" t="s">
        <v>373</v>
      </c>
      <c r="D142" s="149" t="s">
        <v>562</v>
      </c>
      <c r="E142" s="171"/>
      <c r="F142" s="16" t="s">
        <v>775</v>
      </c>
      <c r="G142" s="36">
        <v>237</v>
      </c>
      <c r="H142" s="121"/>
      <c r="I142" s="36">
        <f>G142*AO142</f>
        <v>0</v>
      </c>
      <c r="J142" s="36">
        <f>G142*AP142</f>
        <v>0</v>
      </c>
      <c r="K142" s="36">
        <f>G142*H142</f>
        <v>0</v>
      </c>
      <c r="L142" s="36">
        <v>2E-05</v>
      </c>
      <c r="M142" s="36">
        <f>G142*L142</f>
        <v>0.00474</v>
      </c>
      <c r="N142" s="88" t="s">
        <v>806</v>
      </c>
      <c r="O142" s="4"/>
      <c r="Z142" s="36">
        <f>IF(AQ142="5",BJ142,0)</f>
        <v>0</v>
      </c>
      <c r="AB142" s="36">
        <f>IF(AQ142="1",BH142,0)</f>
        <v>0</v>
      </c>
      <c r="AC142" s="36">
        <f>IF(AQ142="1",BI142,0)</f>
        <v>0</v>
      </c>
      <c r="AD142" s="36">
        <f>IF(AQ142="7",BH142,0)</f>
        <v>0</v>
      </c>
      <c r="AE142" s="36">
        <f>IF(AQ142="7",BI142,0)</f>
        <v>0</v>
      </c>
      <c r="AF142" s="36">
        <f>IF(AQ142="2",BH142,0)</f>
        <v>0</v>
      </c>
      <c r="AG142" s="36">
        <f>IF(AQ142="2",BI142,0)</f>
        <v>0</v>
      </c>
      <c r="AH142" s="36">
        <f>IF(AQ142="0",BJ142,0)</f>
        <v>0</v>
      </c>
      <c r="AI142" s="27" t="s">
        <v>300</v>
      </c>
      <c r="AJ142" s="21">
        <f>IF(AN142=0,K142,0)</f>
        <v>0</v>
      </c>
      <c r="AK142" s="21">
        <f>IF(AN142=15,K142,0)</f>
        <v>0</v>
      </c>
      <c r="AL142" s="21">
        <f>IF(AN142=21,K142,0)</f>
        <v>0</v>
      </c>
      <c r="AN142" s="36">
        <v>21</v>
      </c>
      <c r="AO142" s="36">
        <f>H142*0.108177685271403</f>
        <v>0</v>
      </c>
      <c r="AP142" s="36">
        <f>H142*(1-0.108177685271403)</f>
        <v>0</v>
      </c>
      <c r="AQ142" s="37" t="s">
        <v>8</v>
      </c>
      <c r="AV142" s="36">
        <f>AW142+AX142</f>
        <v>0</v>
      </c>
      <c r="AW142" s="36">
        <f>G142*AO142</f>
        <v>0</v>
      </c>
      <c r="AX142" s="36">
        <f>G142*AP142</f>
        <v>0</v>
      </c>
      <c r="AY142" s="39" t="s">
        <v>832</v>
      </c>
      <c r="AZ142" s="39" t="s">
        <v>849</v>
      </c>
      <c r="BA142" s="27" t="s">
        <v>873</v>
      </c>
      <c r="BC142" s="36">
        <f>AW142+AX142</f>
        <v>0</v>
      </c>
      <c r="BD142" s="36">
        <f>H142/(100-BE142)*100</f>
        <v>0</v>
      </c>
      <c r="BE142" s="36">
        <v>0</v>
      </c>
      <c r="BF142" s="36">
        <f>M142</f>
        <v>0.00474</v>
      </c>
      <c r="BH142" s="21">
        <f>G142*AO142</f>
        <v>0</v>
      </c>
      <c r="BI142" s="21">
        <f>G142*AP142</f>
        <v>0</v>
      </c>
      <c r="BJ142" s="21">
        <f>G142*H142</f>
        <v>0</v>
      </c>
      <c r="BK142" s="21" t="s">
        <v>883</v>
      </c>
      <c r="BL142" s="36" t="s">
        <v>372</v>
      </c>
    </row>
    <row r="143" spans="1:47" ht="12.75">
      <c r="A143" s="82"/>
      <c r="B143" s="83" t="s">
        <v>300</v>
      </c>
      <c r="C143" s="83" t="s">
        <v>374</v>
      </c>
      <c r="D143" s="179" t="s">
        <v>563</v>
      </c>
      <c r="E143" s="174"/>
      <c r="F143" s="84" t="s">
        <v>6</v>
      </c>
      <c r="G143" s="84" t="s">
        <v>6</v>
      </c>
      <c r="H143" s="84"/>
      <c r="I143" s="85">
        <f>SUM(I144:I148)</f>
        <v>0</v>
      </c>
      <c r="J143" s="85">
        <f>SUM(J144:J148)</f>
        <v>0</v>
      </c>
      <c r="K143" s="85">
        <f>SUM(K144:K148)</f>
        <v>0</v>
      </c>
      <c r="L143" s="86"/>
      <c r="M143" s="85">
        <f>SUM(M144:M148)</f>
        <v>0</v>
      </c>
      <c r="N143" s="87"/>
      <c r="O143" s="4"/>
      <c r="AI143" s="27" t="s">
        <v>300</v>
      </c>
      <c r="AS143" s="41">
        <f>SUM(AJ144:AJ148)</f>
        <v>0</v>
      </c>
      <c r="AT143" s="41">
        <f>SUM(AK144:AK148)</f>
        <v>0</v>
      </c>
      <c r="AU143" s="41">
        <f>SUM(AL144:AL148)</f>
        <v>0</v>
      </c>
    </row>
    <row r="144" spans="1:64" ht="12.75">
      <c r="A144" s="44" t="s">
        <v>74</v>
      </c>
      <c r="B144" s="16" t="s">
        <v>300</v>
      </c>
      <c r="C144" s="16" t="s">
        <v>375</v>
      </c>
      <c r="D144" s="149" t="s">
        <v>564</v>
      </c>
      <c r="E144" s="171"/>
      <c r="F144" s="16" t="s">
        <v>781</v>
      </c>
      <c r="G144" s="36">
        <v>3536.09</v>
      </c>
      <c r="H144" s="121"/>
      <c r="I144" s="36">
        <f>G144*AO144</f>
        <v>0</v>
      </c>
      <c r="J144" s="36">
        <f>G144*AP144</f>
        <v>0</v>
      </c>
      <c r="K144" s="36">
        <f>G144*H144</f>
        <v>0</v>
      </c>
      <c r="L144" s="36">
        <v>0</v>
      </c>
      <c r="M144" s="36">
        <f>G144*L144</f>
        <v>0</v>
      </c>
      <c r="N144" s="88" t="s">
        <v>806</v>
      </c>
      <c r="O144" s="4"/>
      <c r="Z144" s="36">
        <f>IF(AQ144="5",BJ144,0)</f>
        <v>0</v>
      </c>
      <c r="AB144" s="36">
        <f>IF(AQ144="1",BH144,0)</f>
        <v>0</v>
      </c>
      <c r="AC144" s="36">
        <f>IF(AQ144="1",BI144,0)</f>
        <v>0</v>
      </c>
      <c r="AD144" s="36">
        <f>IF(AQ144="7",BH144,0)</f>
        <v>0</v>
      </c>
      <c r="AE144" s="36">
        <f>IF(AQ144="7",BI144,0)</f>
        <v>0</v>
      </c>
      <c r="AF144" s="36">
        <f>IF(AQ144="2",BH144,0)</f>
        <v>0</v>
      </c>
      <c r="AG144" s="36">
        <f>IF(AQ144="2",BI144,0)</f>
        <v>0</v>
      </c>
      <c r="AH144" s="36">
        <f>IF(AQ144="0",BJ144,0)</f>
        <v>0</v>
      </c>
      <c r="AI144" s="27" t="s">
        <v>300</v>
      </c>
      <c r="AJ144" s="21">
        <f>IF(AN144=0,K144,0)</f>
        <v>0</v>
      </c>
      <c r="AK144" s="21">
        <f>IF(AN144=15,K144,0)</f>
        <v>0</v>
      </c>
      <c r="AL144" s="21">
        <f>IF(AN144=21,K144,0)</f>
        <v>0</v>
      </c>
      <c r="AN144" s="36">
        <v>21</v>
      </c>
      <c r="AO144" s="36">
        <f>H144*0</f>
        <v>0</v>
      </c>
      <c r="AP144" s="36">
        <f>H144*(1-0)</f>
        <v>0</v>
      </c>
      <c r="AQ144" s="37" t="s">
        <v>11</v>
      </c>
      <c r="AV144" s="36">
        <f>AW144+AX144</f>
        <v>0</v>
      </c>
      <c r="AW144" s="36">
        <f>G144*AO144</f>
        <v>0</v>
      </c>
      <c r="AX144" s="36">
        <f>G144*AP144</f>
        <v>0</v>
      </c>
      <c r="AY144" s="39" t="s">
        <v>833</v>
      </c>
      <c r="AZ144" s="39" t="s">
        <v>849</v>
      </c>
      <c r="BA144" s="27" t="s">
        <v>873</v>
      </c>
      <c r="BC144" s="36">
        <f>AW144+AX144</f>
        <v>0</v>
      </c>
      <c r="BD144" s="36">
        <f>H144/(100-BE144)*100</f>
        <v>0</v>
      </c>
      <c r="BE144" s="36">
        <v>0</v>
      </c>
      <c r="BF144" s="36">
        <f>M144</f>
        <v>0</v>
      </c>
      <c r="BH144" s="21">
        <f>G144*AO144</f>
        <v>0</v>
      </c>
      <c r="BI144" s="21">
        <f>G144*AP144</f>
        <v>0</v>
      </c>
      <c r="BJ144" s="21">
        <f>G144*H144</f>
        <v>0</v>
      </c>
      <c r="BK144" s="21" t="s">
        <v>883</v>
      </c>
      <c r="BL144" s="36" t="s">
        <v>374</v>
      </c>
    </row>
    <row r="145" spans="1:64" ht="12.75">
      <c r="A145" s="44" t="s">
        <v>75</v>
      </c>
      <c r="B145" s="16" t="s">
        <v>300</v>
      </c>
      <c r="C145" s="16" t="s">
        <v>376</v>
      </c>
      <c r="D145" s="149" t="s">
        <v>565</v>
      </c>
      <c r="E145" s="171"/>
      <c r="F145" s="16" t="s">
        <v>781</v>
      </c>
      <c r="G145" s="36">
        <v>28288.72</v>
      </c>
      <c r="H145" s="121"/>
      <c r="I145" s="36">
        <f>G145*AO145</f>
        <v>0</v>
      </c>
      <c r="J145" s="36">
        <f>G145*AP145</f>
        <v>0</v>
      </c>
      <c r="K145" s="36">
        <f>G145*H145</f>
        <v>0</v>
      </c>
      <c r="L145" s="36">
        <v>0</v>
      </c>
      <c r="M145" s="36">
        <f>G145*L145</f>
        <v>0</v>
      </c>
      <c r="N145" s="88" t="s">
        <v>806</v>
      </c>
      <c r="O145" s="4"/>
      <c r="Z145" s="36">
        <f>IF(AQ145="5",BJ145,0)</f>
        <v>0</v>
      </c>
      <c r="AB145" s="36">
        <f>IF(AQ145="1",BH145,0)</f>
        <v>0</v>
      </c>
      <c r="AC145" s="36">
        <f>IF(AQ145="1",BI145,0)</f>
        <v>0</v>
      </c>
      <c r="AD145" s="36">
        <f>IF(AQ145="7",BH145,0)</f>
        <v>0</v>
      </c>
      <c r="AE145" s="36">
        <f>IF(AQ145="7",BI145,0)</f>
        <v>0</v>
      </c>
      <c r="AF145" s="36">
        <f>IF(AQ145="2",BH145,0)</f>
        <v>0</v>
      </c>
      <c r="AG145" s="36">
        <f>IF(AQ145="2",BI145,0)</f>
        <v>0</v>
      </c>
      <c r="AH145" s="36">
        <f>IF(AQ145="0",BJ145,0)</f>
        <v>0</v>
      </c>
      <c r="AI145" s="27" t="s">
        <v>300</v>
      </c>
      <c r="AJ145" s="21">
        <f>IF(AN145=0,K145,0)</f>
        <v>0</v>
      </c>
      <c r="AK145" s="21">
        <f>IF(AN145=15,K145,0)</f>
        <v>0</v>
      </c>
      <c r="AL145" s="21">
        <f>IF(AN145=21,K145,0)</f>
        <v>0</v>
      </c>
      <c r="AN145" s="36">
        <v>21</v>
      </c>
      <c r="AO145" s="36">
        <f>H145*0</f>
        <v>0</v>
      </c>
      <c r="AP145" s="36">
        <f>H145*(1-0)</f>
        <v>0</v>
      </c>
      <c r="AQ145" s="37" t="s">
        <v>11</v>
      </c>
      <c r="AV145" s="36">
        <f>AW145+AX145</f>
        <v>0</v>
      </c>
      <c r="AW145" s="36">
        <f>G145*AO145</f>
        <v>0</v>
      </c>
      <c r="AX145" s="36">
        <f>G145*AP145</f>
        <v>0</v>
      </c>
      <c r="AY145" s="39" t="s">
        <v>833</v>
      </c>
      <c r="AZ145" s="39" t="s">
        <v>849</v>
      </c>
      <c r="BA145" s="27" t="s">
        <v>873</v>
      </c>
      <c r="BC145" s="36">
        <f>AW145+AX145</f>
        <v>0</v>
      </c>
      <c r="BD145" s="36">
        <f>H145/(100-BE145)*100</f>
        <v>0</v>
      </c>
      <c r="BE145" s="36">
        <v>0</v>
      </c>
      <c r="BF145" s="36">
        <f>M145</f>
        <v>0</v>
      </c>
      <c r="BH145" s="21">
        <f>G145*AO145</f>
        <v>0</v>
      </c>
      <c r="BI145" s="21">
        <f>G145*AP145</f>
        <v>0</v>
      </c>
      <c r="BJ145" s="21">
        <f>G145*H145</f>
        <v>0</v>
      </c>
      <c r="BK145" s="21" t="s">
        <v>883</v>
      </c>
      <c r="BL145" s="36" t="s">
        <v>374</v>
      </c>
    </row>
    <row r="146" spans="1:15" ht="12.75">
      <c r="A146" s="4"/>
      <c r="B146" s="89"/>
      <c r="C146" s="89"/>
      <c r="D146" s="90" t="s">
        <v>566</v>
      </c>
      <c r="E146" s="90"/>
      <c r="F146" s="89"/>
      <c r="G146" s="91">
        <v>28288.72</v>
      </c>
      <c r="H146" s="89"/>
      <c r="I146" s="89"/>
      <c r="J146" s="89"/>
      <c r="K146" s="89"/>
      <c r="L146" s="89"/>
      <c r="M146" s="89"/>
      <c r="N146" s="31"/>
      <c r="O146" s="4"/>
    </row>
    <row r="147" spans="1:64" ht="12.75">
      <c r="A147" s="44" t="s">
        <v>76</v>
      </c>
      <c r="B147" s="16" t="s">
        <v>300</v>
      </c>
      <c r="C147" s="16" t="s">
        <v>377</v>
      </c>
      <c r="D147" s="149" t="s">
        <v>567</v>
      </c>
      <c r="E147" s="171"/>
      <c r="F147" s="16" t="s">
        <v>781</v>
      </c>
      <c r="G147" s="36">
        <v>731.58</v>
      </c>
      <c r="H147" s="121"/>
      <c r="I147" s="36">
        <f>G147*AO147</f>
        <v>0</v>
      </c>
      <c r="J147" s="36">
        <f>G147*AP147</f>
        <v>0</v>
      </c>
      <c r="K147" s="36">
        <f>G147*H147</f>
        <v>0</v>
      </c>
      <c r="L147" s="36">
        <v>0</v>
      </c>
      <c r="M147" s="36">
        <f>G147*L147</f>
        <v>0</v>
      </c>
      <c r="N147" s="88" t="s">
        <v>806</v>
      </c>
      <c r="O147" s="4"/>
      <c r="Z147" s="36">
        <f>IF(AQ147="5",BJ147,0)</f>
        <v>0</v>
      </c>
      <c r="AB147" s="36">
        <f>IF(AQ147="1",BH147,0)</f>
        <v>0</v>
      </c>
      <c r="AC147" s="36">
        <f>IF(AQ147="1",BI147,0)</f>
        <v>0</v>
      </c>
      <c r="AD147" s="36">
        <f>IF(AQ147="7",BH147,0)</f>
        <v>0</v>
      </c>
      <c r="AE147" s="36">
        <f>IF(AQ147="7",BI147,0)</f>
        <v>0</v>
      </c>
      <c r="AF147" s="36">
        <f>IF(AQ147="2",BH147,0)</f>
        <v>0</v>
      </c>
      <c r="AG147" s="36">
        <f>IF(AQ147="2",BI147,0)</f>
        <v>0</v>
      </c>
      <c r="AH147" s="36">
        <f>IF(AQ147="0",BJ147,0)</f>
        <v>0</v>
      </c>
      <c r="AI147" s="27" t="s">
        <v>300</v>
      </c>
      <c r="AJ147" s="21">
        <f>IF(AN147=0,K147,0)</f>
        <v>0</v>
      </c>
      <c r="AK147" s="21">
        <f>IF(AN147=15,K147,0)</f>
        <v>0</v>
      </c>
      <c r="AL147" s="21">
        <f>IF(AN147=21,K147,0)</f>
        <v>0</v>
      </c>
      <c r="AN147" s="36">
        <v>21</v>
      </c>
      <c r="AO147" s="36">
        <f>H147*0</f>
        <v>0</v>
      </c>
      <c r="AP147" s="36">
        <f>H147*(1-0)</f>
        <v>0</v>
      </c>
      <c r="AQ147" s="37" t="s">
        <v>11</v>
      </c>
      <c r="AV147" s="36">
        <f>AW147+AX147</f>
        <v>0</v>
      </c>
      <c r="AW147" s="36">
        <f>G147*AO147</f>
        <v>0</v>
      </c>
      <c r="AX147" s="36">
        <f>G147*AP147</f>
        <v>0</v>
      </c>
      <c r="AY147" s="39" t="s">
        <v>833</v>
      </c>
      <c r="AZ147" s="39" t="s">
        <v>849</v>
      </c>
      <c r="BA147" s="27" t="s">
        <v>873</v>
      </c>
      <c r="BC147" s="36">
        <f>AW147+AX147</f>
        <v>0</v>
      </c>
      <c r="BD147" s="36">
        <f>H147/(100-BE147)*100</f>
        <v>0</v>
      </c>
      <c r="BE147" s="36">
        <v>0</v>
      </c>
      <c r="BF147" s="36">
        <f>M147</f>
        <v>0</v>
      </c>
      <c r="BH147" s="21">
        <f>G147*AO147</f>
        <v>0</v>
      </c>
      <c r="BI147" s="21">
        <f>G147*AP147</f>
        <v>0</v>
      </c>
      <c r="BJ147" s="21">
        <f>G147*H147</f>
        <v>0</v>
      </c>
      <c r="BK147" s="21" t="s">
        <v>883</v>
      </c>
      <c r="BL147" s="36" t="s">
        <v>374</v>
      </c>
    </row>
    <row r="148" spans="1:64" ht="12.75">
      <c r="A148" s="44" t="s">
        <v>77</v>
      </c>
      <c r="B148" s="16" t="s">
        <v>300</v>
      </c>
      <c r="C148" s="16" t="s">
        <v>378</v>
      </c>
      <c r="D148" s="149" t="s">
        <v>568</v>
      </c>
      <c r="E148" s="171"/>
      <c r="F148" s="16" t="s">
        <v>781</v>
      </c>
      <c r="G148" s="36">
        <v>1402.26</v>
      </c>
      <c r="H148" s="121"/>
      <c r="I148" s="36">
        <f>G148*AO148</f>
        <v>0</v>
      </c>
      <c r="J148" s="36">
        <f>G148*AP148</f>
        <v>0</v>
      </c>
      <c r="K148" s="36">
        <f>G148*H148</f>
        <v>0</v>
      </c>
      <c r="L148" s="36">
        <v>0</v>
      </c>
      <c r="M148" s="36">
        <f>G148*L148</f>
        <v>0</v>
      </c>
      <c r="N148" s="88" t="s">
        <v>806</v>
      </c>
      <c r="O148" s="4"/>
      <c r="Z148" s="36">
        <f>IF(AQ148="5",BJ148,0)</f>
        <v>0</v>
      </c>
      <c r="AB148" s="36">
        <f>IF(AQ148="1",BH148,0)</f>
        <v>0</v>
      </c>
      <c r="AC148" s="36">
        <f>IF(AQ148="1",BI148,0)</f>
        <v>0</v>
      </c>
      <c r="AD148" s="36">
        <f>IF(AQ148="7",BH148,0)</f>
        <v>0</v>
      </c>
      <c r="AE148" s="36">
        <f>IF(AQ148="7",BI148,0)</f>
        <v>0</v>
      </c>
      <c r="AF148" s="36">
        <f>IF(AQ148="2",BH148,0)</f>
        <v>0</v>
      </c>
      <c r="AG148" s="36">
        <f>IF(AQ148="2",BI148,0)</f>
        <v>0</v>
      </c>
      <c r="AH148" s="36">
        <f>IF(AQ148="0",BJ148,0)</f>
        <v>0</v>
      </c>
      <c r="AI148" s="27" t="s">
        <v>300</v>
      </c>
      <c r="AJ148" s="21">
        <f>IF(AN148=0,K148,0)</f>
        <v>0</v>
      </c>
      <c r="AK148" s="21">
        <f>IF(AN148=15,K148,0)</f>
        <v>0</v>
      </c>
      <c r="AL148" s="21">
        <f>IF(AN148=21,K148,0)</f>
        <v>0</v>
      </c>
      <c r="AN148" s="36">
        <v>21</v>
      </c>
      <c r="AO148" s="36">
        <f>H148*0</f>
        <v>0</v>
      </c>
      <c r="AP148" s="36">
        <f>H148*(1-0)</f>
        <v>0</v>
      </c>
      <c r="AQ148" s="37" t="s">
        <v>11</v>
      </c>
      <c r="AV148" s="36">
        <f>AW148+AX148</f>
        <v>0</v>
      </c>
      <c r="AW148" s="36">
        <f>G148*AO148</f>
        <v>0</v>
      </c>
      <c r="AX148" s="36">
        <f>G148*AP148</f>
        <v>0</v>
      </c>
      <c r="AY148" s="39" t="s">
        <v>833</v>
      </c>
      <c r="AZ148" s="39" t="s">
        <v>849</v>
      </c>
      <c r="BA148" s="27" t="s">
        <v>873</v>
      </c>
      <c r="BC148" s="36">
        <f>AW148+AX148</f>
        <v>0</v>
      </c>
      <c r="BD148" s="36">
        <f>H148/(100-BE148)*100</f>
        <v>0</v>
      </c>
      <c r="BE148" s="36">
        <v>0</v>
      </c>
      <c r="BF148" s="36">
        <f>M148</f>
        <v>0</v>
      </c>
      <c r="BH148" s="21">
        <f>G148*AO148</f>
        <v>0</v>
      </c>
      <c r="BI148" s="21">
        <f>G148*AP148</f>
        <v>0</v>
      </c>
      <c r="BJ148" s="21">
        <f>G148*H148</f>
        <v>0</v>
      </c>
      <c r="BK148" s="21" t="s">
        <v>883</v>
      </c>
      <c r="BL148" s="36" t="s">
        <v>374</v>
      </c>
    </row>
    <row r="149" spans="1:15" ht="12.75">
      <c r="A149" s="4"/>
      <c r="B149" s="89"/>
      <c r="C149" s="89"/>
      <c r="D149" s="90" t="s">
        <v>569</v>
      </c>
      <c r="E149" s="90"/>
      <c r="F149" s="89"/>
      <c r="G149" s="91">
        <v>1402.26</v>
      </c>
      <c r="H149" s="89"/>
      <c r="I149" s="89"/>
      <c r="J149" s="89"/>
      <c r="K149" s="89"/>
      <c r="L149" s="89"/>
      <c r="M149" s="89"/>
      <c r="N149" s="31"/>
      <c r="O149" s="4"/>
    </row>
    <row r="150" spans="1:35" ht="12.75">
      <c r="A150" s="2"/>
      <c r="B150" s="10" t="s">
        <v>300</v>
      </c>
      <c r="C150" s="10"/>
      <c r="D150" s="173" t="s">
        <v>570</v>
      </c>
      <c r="E150" s="174"/>
      <c r="F150" s="19" t="s">
        <v>6</v>
      </c>
      <c r="G150" s="19" t="s">
        <v>6</v>
      </c>
      <c r="H150" s="19"/>
      <c r="I150" s="41">
        <f>I151+I153</f>
        <v>0</v>
      </c>
      <c r="J150" s="41">
        <f>J151+J153</f>
        <v>0</v>
      </c>
      <c r="K150" s="41">
        <f>K151+K153</f>
        <v>0</v>
      </c>
      <c r="L150" s="27"/>
      <c r="M150" s="41">
        <f>M151+M153</f>
        <v>0</v>
      </c>
      <c r="N150" s="29"/>
      <c r="O150" s="4"/>
      <c r="AI150" s="27" t="s">
        <v>300</v>
      </c>
    </row>
    <row r="151" spans="1:47" ht="12.75">
      <c r="A151" s="2"/>
      <c r="B151" s="10" t="s">
        <v>300</v>
      </c>
      <c r="C151" s="10" t="s">
        <v>379</v>
      </c>
      <c r="D151" s="173" t="s">
        <v>571</v>
      </c>
      <c r="E151" s="174"/>
      <c r="F151" s="19" t="s">
        <v>6</v>
      </c>
      <c r="G151" s="19" t="s">
        <v>6</v>
      </c>
      <c r="H151" s="19"/>
      <c r="I151" s="41">
        <f>SUM(I152:I152)</f>
        <v>0</v>
      </c>
      <c r="J151" s="41">
        <f>SUM(J152:J152)</f>
        <v>0</v>
      </c>
      <c r="K151" s="41">
        <f>SUM(K152:K152)</f>
        <v>0</v>
      </c>
      <c r="L151" s="27"/>
      <c r="M151" s="41">
        <f>SUM(M152:M152)</f>
        <v>0</v>
      </c>
      <c r="N151" s="29"/>
      <c r="O151" s="4"/>
      <c r="AI151" s="27" t="s">
        <v>300</v>
      </c>
      <c r="AS151" s="41">
        <f>SUM(AJ152:AJ152)</f>
        <v>0</v>
      </c>
      <c r="AT151" s="41">
        <f>SUM(AK152:AK152)</f>
        <v>0</v>
      </c>
      <c r="AU151" s="41">
        <f>SUM(AL152:AL152)</f>
        <v>0</v>
      </c>
    </row>
    <row r="152" spans="1:64" ht="12.75">
      <c r="A152" s="3" t="s">
        <v>78</v>
      </c>
      <c r="B152" s="11" t="s">
        <v>300</v>
      </c>
      <c r="C152" s="11" t="s">
        <v>380</v>
      </c>
      <c r="D152" s="170" t="s">
        <v>572</v>
      </c>
      <c r="E152" s="171"/>
      <c r="F152" s="11" t="s">
        <v>782</v>
      </c>
      <c r="G152" s="21">
        <v>1</v>
      </c>
      <c r="H152" s="122"/>
      <c r="I152" s="21">
        <f>G152*AO152</f>
        <v>0</v>
      </c>
      <c r="J152" s="21">
        <f>G152*AP152</f>
        <v>0</v>
      </c>
      <c r="K152" s="21">
        <f>G152*H152</f>
        <v>0</v>
      </c>
      <c r="L152" s="21">
        <v>0</v>
      </c>
      <c r="M152" s="21">
        <f>G152*L152</f>
        <v>0</v>
      </c>
      <c r="N152" s="30"/>
      <c r="O152" s="4"/>
      <c r="Z152" s="36">
        <f>IF(AQ152="5",BJ152,0)</f>
        <v>0</v>
      </c>
      <c r="AB152" s="36">
        <f>IF(AQ152="1",BH152,0)</f>
        <v>0</v>
      </c>
      <c r="AC152" s="36">
        <f>IF(AQ152="1",BI152,0)</f>
        <v>0</v>
      </c>
      <c r="AD152" s="36">
        <f>IF(AQ152="7",BH152,0)</f>
        <v>0</v>
      </c>
      <c r="AE152" s="36">
        <f>IF(AQ152="7",BI152,0)</f>
        <v>0</v>
      </c>
      <c r="AF152" s="36">
        <f>IF(AQ152="2",BH152,0)</f>
        <v>0</v>
      </c>
      <c r="AG152" s="36">
        <f>IF(AQ152="2",BI152,0)</f>
        <v>0</v>
      </c>
      <c r="AH152" s="36">
        <f>IF(AQ152="0",BJ152,0)</f>
        <v>0</v>
      </c>
      <c r="AI152" s="27" t="s">
        <v>300</v>
      </c>
      <c r="AJ152" s="21">
        <f>IF(AN152=0,K152,0)</f>
        <v>0</v>
      </c>
      <c r="AK152" s="21">
        <f>IF(AN152=15,K152,0)</f>
        <v>0</v>
      </c>
      <c r="AL152" s="21">
        <f>IF(AN152=21,K152,0)</f>
        <v>0</v>
      </c>
      <c r="AN152" s="36">
        <v>21</v>
      </c>
      <c r="AO152" s="36">
        <f>H152*0</f>
        <v>0</v>
      </c>
      <c r="AP152" s="36">
        <f>H152*(1-0)</f>
        <v>0</v>
      </c>
      <c r="AQ152" s="37" t="s">
        <v>105</v>
      </c>
      <c r="AV152" s="36">
        <f>AW152+AX152</f>
        <v>0</v>
      </c>
      <c r="AW152" s="36">
        <f>G152*AO152</f>
        <v>0</v>
      </c>
      <c r="AX152" s="36">
        <f>G152*AP152</f>
        <v>0</v>
      </c>
      <c r="AY152" s="39" t="s">
        <v>834</v>
      </c>
      <c r="AZ152" s="39" t="s">
        <v>852</v>
      </c>
      <c r="BA152" s="27" t="s">
        <v>873</v>
      </c>
      <c r="BC152" s="36">
        <f>AW152+AX152</f>
        <v>0</v>
      </c>
      <c r="BD152" s="36">
        <f>H152/(100-BE152)*100</f>
        <v>0</v>
      </c>
      <c r="BE152" s="36">
        <v>0</v>
      </c>
      <c r="BF152" s="36">
        <f>M152</f>
        <v>0</v>
      </c>
      <c r="BH152" s="21">
        <f>G152*AO152</f>
        <v>0</v>
      </c>
      <c r="BI152" s="21">
        <f>G152*AP152</f>
        <v>0</v>
      </c>
      <c r="BJ152" s="21">
        <f>G152*H152</f>
        <v>0</v>
      </c>
      <c r="BK152" s="21" t="s">
        <v>883</v>
      </c>
      <c r="BL152" s="36" t="s">
        <v>379</v>
      </c>
    </row>
    <row r="153" spans="1:47" ht="12.75">
      <c r="A153" s="2"/>
      <c r="B153" s="10" t="s">
        <v>300</v>
      </c>
      <c r="C153" s="10" t="s">
        <v>381</v>
      </c>
      <c r="D153" s="173" t="s">
        <v>460</v>
      </c>
      <c r="E153" s="174"/>
      <c r="F153" s="19" t="s">
        <v>6</v>
      </c>
      <c r="G153" s="19" t="s">
        <v>6</v>
      </c>
      <c r="H153" s="19"/>
      <c r="I153" s="41">
        <f>SUM(I154:I154)</f>
        <v>0</v>
      </c>
      <c r="J153" s="41">
        <f>SUM(J154:J154)</f>
        <v>0</v>
      </c>
      <c r="K153" s="41">
        <f>SUM(K154:K154)</f>
        <v>0</v>
      </c>
      <c r="L153" s="27"/>
      <c r="M153" s="41">
        <f>SUM(M154:M154)</f>
        <v>0</v>
      </c>
      <c r="N153" s="29"/>
      <c r="O153" s="4"/>
      <c r="AI153" s="27" t="s">
        <v>300</v>
      </c>
      <c r="AS153" s="41">
        <f>SUM(AJ154:AJ154)</f>
        <v>0</v>
      </c>
      <c r="AT153" s="41">
        <f>SUM(AK154:AK154)</f>
        <v>0</v>
      </c>
      <c r="AU153" s="41">
        <f>SUM(AL154:AL154)</f>
        <v>0</v>
      </c>
    </row>
    <row r="154" spans="1:64" ht="12.75">
      <c r="A154" s="3" t="s">
        <v>79</v>
      </c>
      <c r="B154" s="11" t="s">
        <v>300</v>
      </c>
      <c r="C154" s="11" t="s">
        <v>382</v>
      </c>
      <c r="D154" s="170" t="s">
        <v>573</v>
      </c>
      <c r="E154" s="171"/>
      <c r="F154" s="11" t="s">
        <v>782</v>
      </c>
      <c r="G154" s="21">
        <v>1</v>
      </c>
      <c r="H154" s="122"/>
      <c r="I154" s="21">
        <f>G154*AO154</f>
        <v>0</v>
      </c>
      <c r="J154" s="21">
        <f>G154*AP154</f>
        <v>0</v>
      </c>
      <c r="K154" s="21">
        <f>G154*H154</f>
        <v>0</v>
      </c>
      <c r="L154" s="21">
        <v>0</v>
      </c>
      <c r="M154" s="21">
        <f>G154*L154</f>
        <v>0</v>
      </c>
      <c r="N154" s="30"/>
      <c r="O154" s="4"/>
      <c r="Z154" s="36">
        <f>IF(AQ154="5",BJ154,0)</f>
        <v>0</v>
      </c>
      <c r="AB154" s="36">
        <f>IF(AQ154="1",BH154,0)</f>
        <v>0</v>
      </c>
      <c r="AC154" s="36">
        <f>IF(AQ154="1",BI154,0)</f>
        <v>0</v>
      </c>
      <c r="AD154" s="36">
        <f>IF(AQ154="7",BH154,0)</f>
        <v>0</v>
      </c>
      <c r="AE154" s="36">
        <f>IF(AQ154="7",BI154,0)</f>
        <v>0</v>
      </c>
      <c r="AF154" s="36">
        <f>IF(AQ154="2",BH154,0)</f>
        <v>0</v>
      </c>
      <c r="AG154" s="36">
        <f>IF(AQ154="2",BI154,0)</f>
        <v>0</v>
      </c>
      <c r="AH154" s="36">
        <f>IF(AQ154="0",BJ154,0)</f>
        <v>0</v>
      </c>
      <c r="AI154" s="27" t="s">
        <v>300</v>
      </c>
      <c r="AJ154" s="21">
        <f>IF(AN154=0,K154,0)</f>
        <v>0</v>
      </c>
      <c r="AK154" s="21">
        <f>IF(AN154=15,K154,0)</f>
        <v>0</v>
      </c>
      <c r="AL154" s="21">
        <f>IF(AN154=21,K154,0)</f>
        <v>0</v>
      </c>
      <c r="AN154" s="36">
        <v>21</v>
      </c>
      <c r="AO154" s="36">
        <f>H154*0</f>
        <v>0</v>
      </c>
      <c r="AP154" s="36">
        <f>H154*(1-0)</f>
        <v>0</v>
      </c>
      <c r="AQ154" s="37" t="s">
        <v>105</v>
      </c>
      <c r="AV154" s="36">
        <f>AW154+AX154</f>
        <v>0</v>
      </c>
      <c r="AW154" s="36">
        <f>G154*AO154</f>
        <v>0</v>
      </c>
      <c r="AX154" s="36">
        <f>G154*AP154</f>
        <v>0</v>
      </c>
      <c r="AY154" s="39" t="s">
        <v>835</v>
      </c>
      <c r="AZ154" s="39" t="s">
        <v>852</v>
      </c>
      <c r="BA154" s="27" t="s">
        <v>873</v>
      </c>
      <c r="BC154" s="36">
        <f>AW154+AX154</f>
        <v>0</v>
      </c>
      <c r="BD154" s="36">
        <f>H154/(100-BE154)*100</f>
        <v>0</v>
      </c>
      <c r="BE154" s="36">
        <v>0</v>
      </c>
      <c r="BF154" s="36">
        <f>M154</f>
        <v>0</v>
      </c>
      <c r="BH154" s="21">
        <f>G154*AO154</f>
        <v>0</v>
      </c>
      <c r="BI154" s="21">
        <f>G154*AP154</f>
        <v>0</v>
      </c>
      <c r="BJ154" s="21">
        <f>G154*H154</f>
        <v>0</v>
      </c>
      <c r="BK154" s="21" t="s">
        <v>883</v>
      </c>
      <c r="BL154" s="36" t="s">
        <v>381</v>
      </c>
    </row>
    <row r="155" spans="1:15" ht="12.75">
      <c r="A155" s="92"/>
      <c r="B155" s="93" t="s">
        <v>301</v>
      </c>
      <c r="C155" s="93"/>
      <c r="D155" s="182" t="s">
        <v>941</v>
      </c>
      <c r="E155" s="181"/>
      <c r="F155" s="92" t="s">
        <v>6</v>
      </c>
      <c r="G155" s="92" t="s">
        <v>6</v>
      </c>
      <c r="H155" s="92"/>
      <c r="I155" s="94">
        <f>I156+I158+I166+I170+I177+I182+I186+I217+I219+I226+I243+I250+I253+I256</f>
        <v>0</v>
      </c>
      <c r="J155" s="94">
        <f>J156+J158+J166+J170+J177+J182+J186+J217+J219+J226+J243+J250+J253+J256</f>
        <v>0</v>
      </c>
      <c r="K155" s="94">
        <f>K156+K158+K166+K170+K177+K182+K186+K217+K219+K226+K243+K250+K253+K256</f>
        <v>0</v>
      </c>
      <c r="L155" s="96"/>
      <c r="M155" s="94">
        <f>M156+M158+M166+M170+M177+M182+M186+M217+M219+M226+M243+M250+M253+M256</f>
        <v>1592.0101355</v>
      </c>
      <c r="N155" s="95"/>
      <c r="O155" s="81"/>
    </row>
    <row r="156" spans="1:47" ht="12.75">
      <c r="A156" s="82"/>
      <c r="B156" s="83" t="s">
        <v>301</v>
      </c>
      <c r="C156" s="83" t="s">
        <v>307</v>
      </c>
      <c r="D156" s="179" t="s">
        <v>457</v>
      </c>
      <c r="E156" s="174"/>
      <c r="F156" s="84" t="s">
        <v>6</v>
      </c>
      <c r="G156" s="84" t="s">
        <v>6</v>
      </c>
      <c r="H156" s="84"/>
      <c r="I156" s="85">
        <f>SUM(I157:I157)</f>
        <v>0</v>
      </c>
      <c r="J156" s="85">
        <f>SUM(J157:J157)</f>
        <v>0</v>
      </c>
      <c r="K156" s="85">
        <f>SUM(K157:K157)</f>
        <v>0</v>
      </c>
      <c r="L156" s="86"/>
      <c r="M156" s="85">
        <f>SUM(M157:M157)</f>
        <v>0</v>
      </c>
      <c r="N156" s="87"/>
      <c r="O156" s="4"/>
      <c r="AI156" s="27" t="s">
        <v>301</v>
      </c>
      <c r="AS156" s="41">
        <f>SUM(AJ157:AJ157)</f>
        <v>0</v>
      </c>
      <c r="AT156" s="41">
        <f>SUM(AK157:AK157)</f>
        <v>0</v>
      </c>
      <c r="AU156" s="41">
        <f>SUM(AL157:AL157)</f>
        <v>0</v>
      </c>
    </row>
    <row r="157" spans="1:64" ht="12.75">
      <c r="A157" s="44" t="s">
        <v>80</v>
      </c>
      <c r="B157" s="16" t="s">
        <v>301</v>
      </c>
      <c r="C157" s="16" t="s">
        <v>310</v>
      </c>
      <c r="D157" s="149" t="s">
        <v>460</v>
      </c>
      <c r="E157" s="171"/>
      <c r="F157" s="16" t="s">
        <v>774</v>
      </c>
      <c r="G157" s="36">
        <v>1</v>
      </c>
      <c r="H157" s="121"/>
      <c r="I157" s="36">
        <f>G157*AO157</f>
        <v>0</v>
      </c>
      <c r="J157" s="36">
        <f>G157*AP157</f>
        <v>0</v>
      </c>
      <c r="K157" s="36">
        <f>G157*H157</f>
        <v>0</v>
      </c>
      <c r="L157" s="36">
        <v>0</v>
      </c>
      <c r="M157" s="36">
        <f>G157*L157</f>
        <v>0</v>
      </c>
      <c r="N157" s="88"/>
      <c r="O157" s="4"/>
      <c r="Z157" s="36">
        <f>IF(AQ157="5",BJ157,0)</f>
        <v>0</v>
      </c>
      <c r="AB157" s="36">
        <f>IF(AQ157="1",BH157,0)</f>
        <v>0</v>
      </c>
      <c r="AC157" s="36">
        <f>IF(AQ157="1",BI157,0)</f>
        <v>0</v>
      </c>
      <c r="AD157" s="36">
        <f>IF(AQ157="7",BH157,0)</f>
        <v>0</v>
      </c>
      <c r="AE157" s="36">
        <f>IF(AQ157="7",BI157,0)</f>
        <v>0</v>
      </c>
      <c r="AF157" s="36">
        <f>IF(AQ157="2",BH157,0)</f>
        <v>0</v>
      </c>
      <c r="AG157" s="36">
        <f>IF(AQ157="2",BI157,0)</f>
        <v>0</v>
      </c>
      <c r="AH157" s="36">
        <f>IF(AQ157="0",BJ157,0)</f>
        <v>0</v>
      </c>
      <c r="AI157" s="27" t="s">
        <v>301</v>
      </c>
      <c r="AJ157" s="21">
        <f>IF(AN157=0,K157,0)</f>
        <v>0</v>
      </c>
      <c r="AK157" s="21">
        <f>IF(AN157=15,K157,0)</f>
        <v>0</v>
      </c>
      <c r="AL157" s="21">
        <f>IF(AN157=21,K157,0)</f>
        <v>0</v>
      </c>
      <c r="AN157" s="36">
        <v>21</v>
      </c>
      <c r="AO157" s="36">
        <f>H157*0</f>
        <v>0</v>
      </c>
      <c r="AP157" s="36">
        <f>H157*(1-0)</f>
        <v>0</v>
      </c>
      <c r="AQ157" s="37" t="s">
        <v>7</v>
      </c>
      <c r="AV157" s="36">
        <f>AW157+AX157</f>
        <v>0</v>
      </c>
      <c r="AW157" s="36">
        <f>G157*AO157</f>
        <v>0</v>
      </c>
      <c r="AX157" s="36">
        <f>G157*AP157</f>
        <v>0</v>
      </c>
      <c r="AY157" s="39" t="s">
        <v>818</v>
      </c>
      <c r="AZ157" s="39" t="s">
        <v>853</v>
      </c>
      <c r="BA157" s="27" t="s">
        <v>874</v>
      </c>
      <c r="BC157" s="36">
        <f>AW157+AX157</f>
        <v>0</v>
      </c>
      <c r="BD157" s="36">
        <f>H157/(100-BE157)*100</f>
        <v>0</v>
      </c>
      <c r="BE157" s="36">
        <v>0</v>
      </c>
      <c r="BF157" s="36">
        <f>M157</f>
        <v>0</v>
      </c>
      <c r="BH157" s="21">
        <f>G157*AO157</f>
        <v>0</v>
      </c>
      <c r="BI157" s="21">
        <f>G157*AP157</f>
        <v>0</v>
      </c>
      <c r="BJ157" s="21">
        <f>G157*H157</f>
        <v>0</v>
      </c>
      <c r="BK157" s="21" t="s">
        <v>883</v>
      </c>
      <c r="BL157" s="36">
        <v>0</v>
      </c>
    </row>
    <row r="158" spans="1:47" ht="12.75">
      <c r="A158" s="82"/>
      <c r="B158" s="83" t="s">
        <v>301</v>
      </c>
      <c r="C158" s="83" t="s">
        <v>17</v>
      </c>
      <c r="D158" s="179" t="s">
        <v>462</v>
      </c>
      <c r="E158" s="174"/>
      <c r="F158" s="84" t="s">
        <v>6</v>
      </c>
      <c r="G158" s="84" t="s">
        <v>6</v>
      </c>
      <c r="H158" s="84"/>
      <c r="I158" s="85">
        <f>SUM(I159:I164)</f>
        <v>0</v>
      </c>
      <c r="J158" s="85">
        <f>SUM(J159:J164)</f>
        <v>0</v>
      </c>
      <c r="K158" s="85">
        <f>SUM(K159:K164)</f>
        <v>0</v>
      </c>
      <c r="L158" s="86"/>
      <c r="M158" s="85">
        <f>SUM(M159:M164)</f>
        <v>618.48748</v>
      </c>
      <c r="N158" s="87"/>
      <c r="O158" s="4"/>
      <c r="AI158" s="27" t="s">
        <v>301</v>
      </c>
      <c r="AS158" s="41">
        <f>SUM(AJ159:AJ164)</f>
        <v>0</v>
      </c>
      <c r="AT158" s="41">
        <f>SUM(AK159:AK164)</f>
        <v>0</v>
      </c>
      <c r="AU158" s="41">
        <f>SUM(AL159:AL164)</f>
        <v>0</v>
      </c>
    </row>
    <row r="159" spans="1:64" ht="12.75">
      <c r="A159" s="44" t="s">
        <v>81</v>
      </c>
      <c r="B159" s="16" t="s">
        <v>301</v>
      </c>
      <c r="C159" s="16" t="s">
        <v>383</v>
      </c>
      <c r="D159" s="149" t="s">
        <v>574</v>
      </c>
      <c r="E159" s="171"/>
      <c r="F159" s="16" t="s">
        <v>775</v>
      </c>
      <c r="G159" s="36">
        <v>1579.46</v>
      </c>
      <c r="H159" s="121"/>
      <c r="I159" s="36">
        <f>G159*AO159</f>
        <v>0</v>
      </c>
      <c r="J159" s="36">
        <f>G159*AP159</f>
        <v>0</v>
      </c>
      <c r="K159" s="36">
        <f>G159*H159</f>
        <v>0</v>
      </c>
      <c r="L159" s="36">
        <v>0.138</v>
      </c>
      <c r="M159" s="36">
        <f>G159*L159</f>
        <v>217.96548</v>
      </c>
      <c r="N159" s="88" t="s">
        <v>806</v>
      </c>
      <c r="O159" s="4"/>
      <c r="Z159" s="36">
        <f>IF(AQ159="5",BJ159,0)</f>
        <v>0</v>
      </c>
      <c r="AB159" s="36">
        <f>IF(AQ159="1",BH159,0)</f>
        <v>0</v>
      </c>
      <c r="AC159" s="36">
        <f>IF(AQ159="1",BI159,0)</f>
        <v>0</v>
      </c>
      <c r="AD159" s="36">
        <f>IF(AQ159="7",BH159,0)</f>
        <v>0</v>
      </c>
      <c r="AE159" s="36">
        <f>IF(AQ159="7",BI159,0)</f>
        <v>0</v>
      </c>
      <c r="AF159" s="36">
        <f>IF(AQ159="2",BH159,0)</f>
        <v>0</v>
      </c>
      <c r="AG159" s="36">
        <f>IF(AQ159="2",BI159,0)</f>
        <v>0</v>
      </c>
      <c r="AH159" s="36">
        <f>IF(AQ159="0",BJ159,0)</f>
        <v>0</v>
      </c>
      <c r="AI159" s="27" t="s">
        <v>301</v>
      </c>
      <c r="AJ159" s="21">
        <f>IF(AN159=0,K159,0)</f>
        <v>0</v>
      </c>
      <c r="AK159" s="21">
        <f>IF(AN159=15,K159,0)</f>
        <v>0</v>
      </c>
      <c r="AL159" s="21">
        <f>IF(AN159=21,K159,0)</f>
        <v>0</v>
      </c>
      <c r="AN159" s="36">
        <v>21</v>
      </c>
      <c r="AO159" s="36">
        <f>H159*0</f>
        <v>0</v>
      </c>
      <c r="AP159" s="36">
        <f>H159*(1-0)</f>
        <v>0</v>
      </c>
      <c r="AQ159" s="37" t="s">
        <v>7</v>
      </c>
      <c r="AV159" s="36">
        <f>AW159+AX159</f>
        <v>0</v>
      </c>
      <c r="AW159" s="36">
        <f>G159*AO159</f>
        <v>0</v>
      </c>
      <c r="AX159" s="36">
        <f>G159*AP159</f>
        <v>0</v>
      </c>
      <c r="AY159" s="39" t="s">
        <v>819</v>
      </c>
      <c r="AZ159" s="39" t="s">
        <v>854</v>
      </c>
      <c r="BA159" s="27" t="s">
        <v>874</v>
      </c>
      <c r="BC159" s="36">
        <f>AW159+AX159</f>
        <v>0</v>
      </c>
      <c r="BD159" s="36">
        <f>H159/(100-BE159)*100</f>
        <v>0</v>
      </c>
      <c r="BE159" s="36">
        <v>0</v>
      </c>
      <c r="BF159" s="36">
        <f>M159</f>
        <v>217.96548</v>
      </c>
      <c r="BH159" s="21">
        <f>G159*AO159</f>
        <v>0</v>
      </c>
      <c r="BI159" s="21">
        <f>G159*AP159</f>
        <v>0</v>
      </c>
      <c r="BJ159" s="21">
        <f>G159*H159</f>
        <v>0</v>
      </c>
      <c r="BK159" s="21" t="s">
        <v>883</v>
      </c>
      <c r="BL159" s="36">
        <v>11</v>
      </c>
    </row>
    <row r="160" spans="1:64" ht="12.75">
      <c r="A160" s="44" t="s">
        <v>82</v>
      </c>
      <c r="B160" s="16" t="s">
        <v>301</v>
      </c>
      <c r="C160" s="16" t="s">
        <v>384</v>
      </c>
      <c r="D160" s="149" t="s">
        <v>575</v>
      </c>
      <c r="E160" s="171"/>
      <c r="F160" s="16" t="s">
        <v>775</v>
      </c>
      <c r="G160" s="36">
        <v>364.9</v>
      </c>
      <c r="H160" s="121"/>
      <c r="I160" s="36">
        <f>G160*AO160</f>
        <v>0</v>
      </c>
      <c r="J160" s="36">
        <f>G160*AP160</f>
        <v>0</v>
      </c>
      <c r="K160" s="36">
        <f>G160*H160</f>
        <v>0</v>
      </c>
      <c r="L160" s="36">
        <v>0.22</v>
      </c>
      <c r="M160" s="36">
        <f>G160*L160</f>
        <v>80.27799999999999</v>
      </c>
      <c r="N160" s="88" t="s">
        <v>806</v>
      </c>
      <c r="O160" s="4"/>
      <c r="Z160" s="36">
        <f>IF(AQ160="5",BJ160,0)</f>
        <v>0</v>
      </c>
      <c r="AB160" s="36">
        <f>IF(AQ160="1",BH160,0)</f>
        <v>0</v>
      </c>
      <c r="AC160" s="36">
        <f>IF(AQ160="1",BI160,0)</f>
        <v>0</v>
      </c>
      <c r="AD160" s="36">
        <f>IF(AQ160="7",BH160,0)</f>
        <v>0</v>
      </c>
      <c r="AE160" s="36">
        <f>IF(AQ160="7",BI160,0)</f>
        <v>0</v>
      </c>
      <c r="AF160" s="36">
        <f>IF(AQ160="2",BH160,0)</f>
        <v>0</v>
      </c>
      <c r="AG160" s="36">
        <f>IF(AQ160="2",BI160,0)</f>
        <v>0</v>
      </c>
      <c r="AH160" s="36">
        <f>IF(AQ160="0",BJ160,0)</f>
        <v>0</v>
      </c>
      <c r="AI160" s="27" t="s">
        <v>301</v>
      </c>
      <c r="AJ160" s="21">
        <f>IF(AN160=0,K160,0)</f>
        <v>0</v>
      </c>
      <c r="AK160" s="21">
        <f>IF(AN160=15,K160,0)</f>
        <v>0</v>
      </c>
      <c r="AL160" s="21">
        <f>IF(AN160=21,K160,0)</f>
        <v>0</v>
      </c>
      <c r="AN160" s="36">
        <v>21</v>
      </c>
      <c r="AO160" s="36">
        <f>H160*0</f>
        <v>0</v>
      </c>
      <c r="AP160" s="36">
        <f>H160*(1-0)</f>
        <v>0</v>
      </c>
      <c r="AQ160" s="37" t="s">
        <v>7</v>
      </c>
      <c r="AV160" s="36">
        <f>AW160+AX160</f>
        <v>0</v>
      </c>
      <c r="AW160" s="36">
        <f>G160*AO160</f>
        <v>0</v>
      </c>
      <c r="AX160" s="36">
        <f>G160*AP160</f>
        <v>0</v>
      </c>
      <c r="AY160" s="39" t="s">
        <v>819</v>
      </c>
      <c r="AZ160" s="39" t="s">
        <v>854</v>
      </c>
      <c r="BA160" s="27" t="s">
        <v>874</v>
      </c>
      <c r="BC160" s="36">
        <f>AW160+AX160</f>
        <v>0</v>
      </c>
      <c r="BD160" s="36">
        <f>H160/(100-BE160)*100</f>
        <v>0</v>
      </c>
      <c r="BE160" s="36">
        <v>0</v>
      </c>
      <c r="BF160" s="36">
        <f>M160</f>
        <v>80.27799999999999</v>
      </c>
      <c r="BH160" s="21">
        <f>G160*AO160</f>
        <v>0</v>
      </c>
      <c r="BI160" s="21">
        <f>G160*AP160</f>
        <v>0</v>
      </c>
      <c r="BJ160" s="21">
        <f>G160*H160</f>
        <v>0</v>
      </c>
      <c r="BK160" s="21" t="s">
        <v>883</v>
      </c>
      <c r="BL160" s="36">
        <v>11</v>
      </c>
    </row>
    <row r="161" spans="1:64" ht="12.75">
      <c r="A161" s="44" t="s">
        <v>83</v>
      </c>
      <c r="B161" s="16" t="s">
        <v>301</v>
      </c>
      <c r="C161" s="16" t="s">
        <v>311</v>
      </c>
      <c r="D161" s="149" t="s">
        <v>463</v>
      </c>
      <c r="E161" s="171"/>
      <c r="F161" s="16" t="s">
        <v>775</v>
      </c>
      <c r="G161" s="36">
        <v>38.2</v>
      </c>
      <c r="H161" s="121"/>
      <c r="I161" s="36">
        <f>G161*AO161</f>
        <v>0</v>
      </c>
      <c r="J161" s="36">
        <f>G161*AP161</f>
        <v>0</v>
      </c>
      <c r="K161" s="36">
        <f>G161*H161</f>
        <v>0</v>
      </c>
      <c r="L161" s="36">
        <v>0.24</v>
      </c>
      <c r="M161" s="36">
        <f>G161*L161</f>
        <v>9.168000000000001</v>
      </c>
      <c r="N161" s="88" t="s">
        <v>806</v>
      </c>
      <c r="O161" s="4"/>
      <c r="Z161" s="36">
        <f>IF(AQ161="5",BJ161,0)</f>
        <v>0</v>
      </c>
      <c r="AB161" s="36">
        <f>IF(AQ161="1",BH161,0)</f>
        <v>0</v>
      </c>
      <c r="AC161" s="36">
        <f>IF(AQ161="1",BI161,0)</f>
        <v>0</v>
      </c>
      <c r="AD161" s="36">
        <f>IF(AQ161="7",BH161,0)</f>
        <v>0</v>
      </c>
      <c r="AE161" s="36">
        <f>IF(AQ161="7",BI161,0)</f>
        <v>0</v>
      </c>
      <c r="AF161" s="36">
        <f>IF(AQ161="2",BH161,0)</f>
        <v>0</v>
      </c>
      <c r="AG161" s="36">
        <f>IF(AQ161="2",BI161,0)</f>
        <v>0</v>
      </c>
      <c r="AH161" s="36">
        <f>IF(AQ161="0",BJ161,0)</f>
        <v>0</v>
      </c>
      <c r="AI161" s="27" t="s">
        <v>301</v>
      </c>
      <c r="AJ161" s="21">
        <f>IF(AN161=0,K161,0)</f>
        <v>0</v>
      </c>
      <c r="AK161" s="21">
        <f>IF(AN161=15,K161,0)</f>
        <v>0</v>
      </c>
      <c r="AL161" s="21">
        <f>IF(AN161=21,K161,0)</f>
        <v>0</v>
      </c>
      <c r="AN161" s="36">
        <v>21</v>
      </c>
      <c r="AO161" s="36">
        <f>H161*0</f>
        <v>0</v>
      </c>
      <c r="AP161" s="36">
        <f>H161*(1-0)</f>
        <v>0</v>
      </c>
      <c r="AQ161" s="37" t="s">
        <v>7</v>
      </c>
      <c r="AV161" s="36">
        <f>AW161+AX161</f>
        <v>0</v>
      </c>
      <c r="AW161" s="36">
        <f>G161*AO161</f>
        <v>0</v>
      </c>
      <c r="AX161" s="36">
        <f>G161*AP161</f>
        <v>0</v>
      </c>
      <c r="AY161" s="39" t="s">
        <v>819</v>
      </c>
      <c r="AZ161" s="39" t="s">
        <v>854</v>
      </c>
      <c r="BA161" s="27" t="s">
        <v>874</v>
      </c>
      <c r="BC161" s="36">
        <f>AW161+AX161</f>
        <v>0</v>
      </c>
      <c r="BD161" s="36">
        <f>H161/(100-BE161)*100</f>
        <v>0</v>
      </c>
      <c r="BE161" s="36">
        <v>0</v>
      </c>
      <c r="BF161" s="36">
        <f>M161</f>
        <v>9.168000000000001</v>
      </c>
      <c r="BH161" s="21">
        <f>G161*AO161</f>
        <v>0</v>
      </c>
      <c r="BI161" s="21">
        <f>G161*AP161</f>
        <v>0</v>
      </c>
      <c r="BJ161" s="21">
        <f>G161*H161</f>
        <v>0</v>
      </c>
      <c r="BK161" s="21" t="s">
        <v>883</v>
      </c>
      <c r="BL161" s="36">
        <v>11</v>
      </c>
    </row>
    <row r="162" spans="1:64" ht="12.75">
      <c r="A162" s="44" t="s">
        <v>84</v>
      </c>
      <c r="B162" s="16" t="s">
        <v>301</v>
      </c>
      <c r="C162" s="16" t="s">
        <v>385</v>
      </c>
      <c r="D162" s="149" t="s">
        <v>576</v>
      </c>
      <c r="E162" s="171"/>
      <c r="F162" s="16" t="s">
        <v>775</v>
      </c>
      <c r="G162" s="36">
        <v>365.92</v>
      </c>
      <c r="H162" s="121"/>
      <c r="I162" s="36">
        <f>G162*AO162</f>
        <v>0</v>
      </c>
      <c r="J162" s="36">
        <f>G162*AP162</f>
        <v>0</v>
      </c>
      <c r="K162" s="36">
        <f>G162*H162</f>
        <v>0</v>
      </c>
      <c r="L162" s="36">
        <v>0.225</v>
      </c>
      <c r="M162" s="36">
        <f>G162*L162</f>
        <v>82.33200000000001</v>
      </c>
      <c r="N162" s="88" t="s">
        <v>806</v>
      </c>
      <c r="O162" s="4"/>
      <c r="Z162" s="36">
        <f>IF(AQ162="5",BJ162,0)</f>
        <v>0</v>
      </c>
      <c r="AB162" s="36">
        <f>IF(AQ162="1",BH162,0)</f>
        <v>0</v>
      </c>
      <c r="AC162" s="36">
        <f>IF(AQ162="1",BI162,0)</f>
        <v>0</v>
      </c>
      <c r="AD162" s="36">
        <f>IF(AQ162="7",BH162,0)</f>
        <v>0</v>
      </c>
      <c r="AE162" s="36">
        <f>IF(AQ162="7",BI162,0)</f>
        <v>0</v>
      </c>
      <c r="AF162" s="36">
        <f>IF(AQ162="2",BH162,0)</f>
        <v>0</v>
      </c>
      <c r="AG162" s="36">
        <f>IF(AQ162="2",BI162,0)</f>
        <v>0</v>
      </c>
      <c r="AH162" s="36">
        <f>IF(AQ162="0",BJ162,0)</f>
        <v>0</v>
      </c>
      <c r="AI162" s="27" t="s">
        <v>301</v>
      </c>
      <c r="AJ162" s="21">
        <f>IF(AN162=0,K162,0)</f>
        <v>0</v>
      </c>
      <c r="AK162" s="21">
        <f>IF(AN162=15,K162,0)</f>
        <v>0</v>
      </c>
      <c r="AL162" s="21">
        <f>IF(AN162=21,K162,0)</f>
        <v>0</v>
      </c>
      <c r="AN162" s="36">
        <v>21</v>
      </c>
      <c r="AO162" s="36">
        <f>H162*0</f>
        <v>0</v>
      </c>
      <c r="AP162" s="36">
        <f>H162*(1-0)</f>
        <v>0</v>
      </c>
      <c r="AQ162" s="37" t="s">
        <v>7</v>
      </c>
      <c r="AV162" s="36">
        <f>AW162+AX162</f>
        <v>0</v>
      </c>
      <c r="AW162" s="36">
        <f>G162*AO162</f>
        <v>0</v>
      </c>
      <c r="AX162" s="36">
        <f>G162*AP162</f>
        <v>0</v>
      </c>
      <c r="AY162" s="39" t="s">
        <v>819</v>
      </c>
      <c r="AZ162" s="39" t="s">
        <v>854</v>
      </c>
      <c r="BA162" s="27" t="s">
        <v>874</v>
      </c>
      <c r="BC162" s="36">
        <f>AW162+AX162</f>
        <v>0</v>
      </c>
      <c r="BD162" s="36">
        <f>H162/(100-BE162)*100</f>
        <v>0</v>
      </c>
      <c r="BE162" s="36">
        <v>0</v>
      </c>
      <c r="BF162" s="36">
        <f>M162</f>
        <v>82.33200000000001</v>
      </c>
      <c r="BH162" s="21">
        <f>G162*AO162</f>
        <v>0</v>
      </c>
      <c r="BI162" s="21">
        <f>G162*AP162</f>
        <v>0</v>
      </c>
      <c r="BJ162" s="21">
        <f>G162*H162</f>
        <v>0</v>
      </c>
      <c r="BK162" s="21" t="s">
        <v>883</v>
      </c>
      <c r="BL162" s="36">
        <v>11</v>
      </c>
    </row>
    <row r="163" spans="1:15" ht="12.75">
      <c r="A163" s="4"/>
      <c r="B163" s="89"/>
      <c r="C163" s="89"/>
      <c r="D163" s="90" t="s">
        <v>577</v>
      </c>
      <c r="E163" s="90"/>
      <c r="F163" s="89"/>
      <c r="G163" s="91">
        <v>365.92</v>
      </c>
      <c r="H163" s="89"/>
      <c r="I163" s="89"/>
      <c r="J163" s="89"/>
      <c r="K163" s="89"/>
      <c r="L163" s="89"/>
      <c r="M163" s="89"/>
      <c r="N163" s="31"/>
      <c r="O163" s="4"/>
    </row>
    <row r="164" spans="1:64" ht="12.75">
      <c r="A164" s="44" t="s">
        <v>85</v>
      </c>
      <c r="B164" s="16" t="s">
        <v>301</v>
      </c>
      <c r="C164" s="16" t="s">
        <v>314</v>
      </c>
      <c r="D164" s="149" t="s">
        <v>578</v>
      </c>
      <c r="E164" s="171"/>
      <c r="F164" s="16" t="s">
        <v>776</v>
      </c>
      <c r="G164" s="36">
        <v>847.2</v>
      </c>
      <c r="H164" s="121"/>
      <c r="I164" s="36">
        <f>G164*AO164</f>
        <v>0</v>
      </c>
      <c r="J164" s="36">
        <f>G164*AP164</f>
        <v>0</v>
      </c>
      <c r="K164" s="36">
        <f>G164*H164</f>
        <v>0</v>
      </c>
      <c r="L164" s="36">
        <v>0.27</v>
      </c>
      <c r="M164" s="36">
        <f>G164*L164</f>
        <v>228.74400000000003</v>
      </c>
      <c r="N164" s="88" t="s">
        <v>806</v>
      </c>
      <c r="O164" s="4"/>
      <c r="Z164" s="36">
        <f>IF(AQ164="5",BJ164,0)</f>
        <v>0</v>
      </c>
      <c r="AB164" s="36">
        <f>IF(AQ164="1",BH164,0)</f>
        <v>0</v>
      </c>
      <c r="AC164" s="36">
        <f>IF(AQ164="1",BI164,0)</f>
        <v>0</v>
      </c>
      <c r="AD164" s="36">
        <f>IF(AQ164="7",BH164,0)</f>
        <v>0</v>
      </c>
      <c r="AE164" s="36">
        <f>IF(AQ164="7",BI164,0)</f>
        <v>0</v>
      </c>
      <c r="AF164" s="36">
        <f>IF(AQ164="2",BH164,0)</f>
        <v>0</v>
      </c>
      <c r="AG164" s="36">
        <f>IF(AQ164="2",BI164,0)</f>
        <v>0</v>
      </c>
      <c r="AH164" s="36">
        <f>IF(AQ164="0",BJ164,0)</f>
        <v>0</v>
      </c>
      <c r="AI164" s="27" t="s">
        <v>301</v>
      </c>
      <c r="AJ164" s="21">
        <f>IF(AN164=0,K164,0)</f>
        <v>0</v>
      </c>
      <c r="AK164" s="21">
        <f>IF(AN164=15,K164,0)</f>
        <v>0</v>
      </c>
      <c r="AL164" s="21">
        <f>IF(AN164=21,K164,0)</f>
        <v>0</v>
      </c>
      <c r="AN164" s="36">
        <v>21</v>
      </c>
      <c r="AO164" s="36">
        <f>H164*0</f>
        <v>0</v>
      </c>
      <c r="AP164" s="36">
        <f>H164*(1-0)</f>
        <v>0</v>
      </c>
      <c r="AQ164" s="37" t="s">
        <v>7</v>
      </c>
      <c r="AV164" s="36">
        <f>AW164+AX164</f>
        <v>0</v>
      </c>
      <c r="AW164" s="36">
        <f>G164*AO164</f>
        <v>0</v>
      </c>
      <c r="AX164" s="36">
        <f>G164*AP164</f>
        <v>0</v>
      </c>
      <c r="AY164" s="39" t="s">
        <v>819</v>
      </c>
      <c r="AZ164" s="39" t="s">
        <v>854</v>
      </c>
      <c r="BA164" s="27" t="s">
        <v>874</v>
      </c>
      <c r="BC164" s="36">
        <f>AW164+AX164</f>
        <v>0</v>
      </c>
      <c r="BD164" s="36">
        <f>H164/(100-BE164)*100</f>
        <v>0</v>
      </c>
      <c r="BE164" s="36">
        <v>0</v>
      </c>
      <c r="BF164" s="36">
        <f>M164</f>
        <v>228.74400000000003</v>
      </c>
      <c r="BH164" s="21">
        <f>G164*AO164</f>
        <v>0</v>
      </c>
      <c r="BI164" s="21">
        <f>G164*AP164</f>
        <v>0</v>
      </c>
      <c r="BJ164" s="21">
        <f>G164*H164</f>
        <v>0</v>
      </c>
      <c r="BK164" s="21" t="s">
        <v>883</v>
      </c>
      <c r="BL164" s="36">
        <v>11</v>
      </c>
    </row>
    <row r="165" spans="1:15" ht="12.75">
      <c r="A165" s="4"/>
      <c r="B165" s="89"/>
      <c r="C165" s="89"/>
      <c r="D165" s="90" t="s">
        <v>579</v>
      </c>
      <c r="E165" s="90"/>
      <c r="F165" s="89"/>
      <c r="G165" s="91">
        <v>847.2</v>
      </c>
      <c r="H165" s="89"/>
      <c r="I165" s="89"/>
      <c r="J165" s="89"/>
      <c r="K165" s="89"/>
      <c r="L165" s="89"/>
      <c r="M165" s="89"/>
      <c r="N165" s="31"/>
      <c r="O165" s="4"/>
    </row>
    <row r="166" spans="1:47" ht="12.75">
      <c r="A166" s="82"/>
      <c r="B166" s="83" t="s">
        <v>301</v>
      </c>
      <c r="C166" s="83" t="s">
        <v>18</v>
      </c>
      <c r="D166" s="179" t="s">
        <v>469</v>
      </c>
      <c r="E166" s="174"/>
      <c r="F166" s="84" t="s">
        <v>6</v>
      </c>
      <c r="G166" s="84" t="s">
        <v>6</v>
      </c>
      <c r="H166" s="84"/>
      <c r="I166" s="85">
        <f>SUM(I167:I167)</f>
        <v>0</v>
      </c>
      <c r="J166" s="85">
        <f>SUM(J167:J167)</f>
        <v>0</v>
      </c>
      <c r="K166" s="85">
        <f>SUM(K167:K167)</f>
        <v>0</v>
      </c>
      <c r="L166" s="86"/>
      <c r="M166" s="85">
        <f>SUM(M167:M167)</f>
        <v>0</v>
      </c>
      <c r="N166" s="87"/>
      <c r="O166" s="4"/>
      <c r="AI166" s="27" t="s">
        <v>301</v>
      </c>
      <c r="AS166" s="41">
        <f>SUM(AJ167:AJ167)</f>
        <v>0</v>
      </c>
      <c r="AT166" s="41">
        <f>SUM(AK167:AK167)</f>
        <v>0</v>
      </c>
      <c r="AU166" s="41">
        <f>SUM(AL167:AL167)</f>
        <v>0</v>
      </c>
    </row>
    <row r="167" spans="1:64" ht="12.75">
      <c r="A167" s="44" t="s">
        <v>86</v>
      </c>
      <c r="B167" s="16" t="s">
        <v>301</v>
      </c>
      <c r="C167" s="16" t="s">
        <v>386</v>
      </c>
      <c r="D167" s="149" t="s">
        <v>580</v>
      </c>
      <c r="E167" s="171"/>
      <c r="F167" s="16" t="s">
        <v>777</v>
      </c>
      <c r="G167" s="36">
        <v>430.59</v>
      </c>
      <c r="H167" s="121"/>
      <c r="I167" s="36">
        <f>G167*AO167</f>
        <v>0</v>
      </c>
      <c r="J167" s="36">
        <f>G167*AP167</f>
        <v>0</v>
      </c>
      <c r="K167" s="36">
        <f>G167*H167</f>
        <v>0</v>
      </c>
      <c r="L167" s="36">
        <v>0</v>
      </c>
      <c r="M167" s="36">
        <f>G167*L167</f>
        <v>0</v>
      </c>
      <c r="N167" s="88" t="s">
        <v>806</v>
      </c>
      <c r="O167" s="4"/>
      <c r="Z167" s="36">
        <f>IF(AQ167="5",BJ167,0)</f>
        <v>0</v>
      </c>
      <c r="AB167" s="36">
        <f>IF(AQ167="1",BH167,0)</f>
        <v>0</v>
      </c>
      <c r="AC167" s="36">
        <f>IF(AQ167="1",BI167,0)</f>
        <v>0</v>
      </c>
      <c r="AD167" s="36">
        <f>IF(AQ167="7",BH167,0)</f>
        <v>0</v>
      </c>
      <c r="AE167" s="36">
        <f>IF(AQ167="7",BI167,0)</f>
        <v>0</v>
      </c>
      <c r="AF167" s="36">
        <f>IF(AQ167="2",BH167,0)</f>
        <v>0</v>
      </c>
      <c r="AG167" s="36">
        <f>IF(AQ167="2",BI167,0)</f>
        <v>0</v>
      </c>
      <c r="AH167" s="36">
        <f>IF(AQ167="0",BJ167,0)</f>
        <v>0</v>
      </c>
      <c r="AI167" s="27" t="s">
        <v>301</v>
      </c>
      <c r="AJ167" s="21">
        <f>IF(AN167=0,K167,0)</f>
        <v>0</v>
      </c>
      <c r="AK167" s="21">
        <f>IF(AN167=15,K167,0)</f>
        <v>0</v>
      </c>
      <c r="AL167" s="21">
        <f>IF(AN167=21,K167,0)</f>
        <v>0</v>
      </c>
      <c r="AN167" s="36">
        <v>21</v>
      </c>
      <c r="AO167" s="36">
        <f>H167*0</f>
        <v>0</v>
      </c>
      <c r="AP167" s="36">
        <f>H167*(1-0)</f>
        <v>0</v>
      </c>
      <c r="AQ167" s="37" t="s">
        <v>7</v>
      </c>
      <c r="AV167" s="36">
        <f>AW167+AX167</f>
        <v>0</v>
      </c>
      <c r="AW167" s="36">
        <f>G167*AO167</f>
        <v>0</v>
      </c>
      <c r="AX167" s="36">
        <f>G167*AP167</f>
        <v>0</v>
      </c>
      <c r="AY167" s="39" t="s">
        <v>820</v>
      </c>
      <c r="AZ167" s="39" t="s">
        <v>854</v>
      </c>
      <c r="BA167" s="27" t="s">
        <v>874</v>
      </c>
      <c r="BC167" s="36">
        <f>AW167+AX167</f>
        <v>0</v>
      </c>
      <c r="BD167" s="36">
        <f>H167/(100-BE167)*100</f>
        <v>0</v>
      </c>
      <c r="BE167" s="36">
        <v>0</v>
      </c>
      <c r="BF167" s="36">
        <f>M167</f>
        <v>0</v>
      </c>
      <c r="BH167" s="21">
        <f>G167*AO167</f>
        <v>0</v>
      </c>
      <c r="BI167" s="21">
        <f>G167*AP167</f>
        <v>0</v>
      </c>
      <c r="BJ167" s="21">
        <f>G167*H167</f>
        <v>0</v>
      </c>
      <c r="BK167" s="21" t="s">
        <v>883</v>
      </c>
      <c r="BL167" s="36">
        <v>12</v>
      </c>
    </row>
    <row r="168" spans="1:15" ht="12.75">
      <c r="A168" s="4"/>
      <c r="B168" s="89"/>
      <c r="C168" s="89"/>
      <c r="D168" s="90" t="s">
        <v>581</v>
      </c>
      <c r="E168" s="90" t="s">
        <v>757</v>
      </c>
      <c r="F168" s="89"/>
      <c r="G168" s="91">
        <v>296.48</v>
      </c>
      <c r="H168" s="89"/>
      <c r="I168" s="89"/>
      <c r="J168" s="89"/>
      <c r="K168" s="89"/>
      <c r="L168" s="89"/>
      <c r="M168" s="89"/>
      <c r="N168" s="31"/>
      <c r="O168" s="4"/>
    </row>
    <row r="169" spans="1:15" ht="12.75">
      <c r="A169" s="4"/>
      <c r="B169" s="89"/>
      <c r="C169" s="89"/>
      <c r="D169" s="90" t="s">
        <v>582</v>
      </c>
      <c r="E169" s="90" t="s">
        <v>758</v>
      </c>
      <c r="F169" s="89"/>
      <c r="G169" s="91">
        <v>134.11</v>
      </c>
      <c r="H169" s="89"/>
      <c r="I169" s="89"/>
      <c r="J169" s="89"/>
      <c r="K169" s="89"/>
      <c r="L169" s="89"/>
      <c r="M169" s="89"/>
      <c r="N169" s="31"/>
      <c r="O169" s="4"/>
    </row>
    <row r="170" spans="1:47" ht="12.75">
      <c r="A170" s="82"/>
      <c r="B170" s="83" t="s">
        <v>301</v>
      </c>
      <c r="C170" s="83" t="s">
        <v>22</v>
      </c>
      <c r="D170" s="179" t="s">
        <v>473</v>
      </c>
      <c r="E170" s="174"/>
      <c r="F170" s="84" t="s">
        <v>6</v>
      </c>
      <c r="G170" s="84" t="s">
        <v>6</v>
      </c>
      <c r="H170" s="84"/>
      <c r="I170" s="85">
        <f>SUM(I171:I174)</f>
        <v>0</v>
      </c>
      <c r="J170" s="85">
        <f>SUM(J171:J174)</f>
        <v>0</v>
      </c>
      <c r="K170" s="85">
        <f>SUM(K171:K174)</f>
        <v>0</v>
      </c>
      <c r="L170" s="86"/>
      <c r="M170" s="85">
        <f>SUM(M171:M174)</f>
        <v>0</v>
      </c>
      <c r="N170" s="87"/>
      <c r="O170" s="4"/>
      <c r="AI170" s="27" t="s">
        <v>301</v>
      </c>
      <c r="AS170" s="41">
        <f>SUM(AJ171:AJ174)</f>
        <v>0</v>
      </c>
      <c r="AT170" s="41">
        <f>SUM(AK171:AK174)</f>
        <v>0</v>
      </c>
      <c r="AU170" s="41">
        <f>SUM(AL171:AL174)</f>
        <v>0</v>
      </c>
    </row>
    <row r="171" spans="1:64" ht="12.75">
      <c r="A171" s="44" t="s">
        <v>87</v>
      </c>
      <c r="B171" s="16" t="s">
        <v>301</v>
      </c>
      <c r="C171" s="16" t="s">
        <v>316</v>
      </c>
      <c r="D171" s="149" t="s">
        <v>474</v>
      </c>
      <c r="E171" s="171"/>
      <c r="F171" s="16" t="s">
        <v>777</v>
      </c>
      <c r="G171" s="36">
        <v>430.59</v>
      </c>
      <c r="H171" s="121"/>
      <c r="I171" s="36">
        <f>G171*AO171</f>
        <v>0</v>
      </c>
      <c r="J171" s="36">
        <f>G171*AP171</f>
        <v>0</v>
      </c>
      <c r="K171" s="36">
        <f>G171*H171</f>
        <v>0</v>
      </c>
      <c r="L171" s="36">
        <v>0</v>
      </c>
      <c r="M171" s="36">
        <f>G171*L171</f>
        <v>0</v>
      </c>
      <c r="N171" s="88" t="s">
        <v>806</v>
      </c>
      <c r="O171" s="4"/>
      <c r="Z171" s="36">
        <f>IF(AQ171="5",BJ171,0)</f>
        <v>0</v>
      </c>
      <c r="AB171" s="36">
        <f>IF(AQ171="1",BH171,0)</f>
        <v>0</v>
      </c>
      <c r="AC171" s="36">
        <f>IF(AQ171="1",BI171,0)</f>
        <v>0</v>
      </c>
      <c r="AD171" s="36">
        <f>IF(AQ171="7",BH171,0)</f>
        <v>0</v>
      </c>
      <c r="AE171" s="36">
        <f>IF(AQ171="7",BI171,0)</f>
        <v>0</v>
      </c>
      <c r="AF171" s="36">
        <f>IF(AQ171="2",BH171,0)</f>
        <v>0</v>
      </c>
      <c r="AG171" s="36">
        <f>IF(AQ171="2",BI171,0)</f>
        <v>0</v>
      </c>
      <c r="AH171" s="36">
        <f>IF(AQ171="0",BJ171,0)</f>
        <v>0</v>
      </c>
      <c r="AI171" s="27" t="s">
        <v>301</v>
      </c>
      <c r="AJ171" s="21">
        <f>IF(AN171=0,K171,0)</f>
        <v>0</v>
      </c>
      <c r="AK171" s="21">
        <f>IF(AN171=15,K171,0)</f>
        <v>0</v>
      </c>
      <c r="AL171" s="21">
        <f>IF(AN171=21,K171,0)</f>
        <v>0</v>
      </c>
      <c r="AN171" s="36">
        <v>21</v>
      </c>
      <c r="AO171" s="36">
        <f>H171*0</f>
        <v>0</v>
      </c>
      <c r="AP171" s="36">
        <f>H171*(1-0)</f>
        <v>0</v>
      </c>
      <c r="AQ171" s="37" t="s">
        <v>7</v>
      </c>
      <c r="AV171" s="36">
        <f>AW171+AX171</f>
        <v>0</v>
      </c>
      <c r="AW171" s="36">
        <f>G171*AO171</f>
        <v>0</v>
      </c>
      <c r="AX171" s="36">
        <f>G171*AP171</f>
        <v>0</v>
      </c>
      <c r="AY171" s="39" t="s">
        <v>821</v>
      </c>
      <c r="AZ171" s="39" t="s">
        <v>854</v>
      </c>
      <c r="BA171" s="27" t="s">
        <v>874</v>
      </c>
      <c r="BC171" s="36">
        <f>AW171+AX171</f>
        <v>0</v>
      </c>
      <c r="BD171" s="36">
        <f>H171/(100-BE171)*100</f>
        <v>0</v>
      </c>
      <c r="BE171" s="36">
        <v>0</v>
      </c>
      <c r="BF171" s="36">
        <f>M171</f>
        <v>0</v>
      </c>
      <c r="BH171" s="21">
        <f>G171*AO171</f>
        <v>0</v>
      </c>
      <c r="BI171" s="21">
        <f>G171*AP171</f>
        <v>0</v>
      </c>
      <c r="BJ171" s="21">
        <f>G171*H171</f>
        <v>0</v>
      </c>
      <c r="BK171" s="21" t="s">
        <v>883</v>
      </c>
      <c r="BL171" s="36">
        <v>16</v>
      </c>
    </row>
    <row r="172" spans="1:15" ht="12.75">
      <c r="A172" s="4"/>
      <c r="B172" s="89"/>
      <c r="C172" s="89"/>
      <c r="D172" s="90" t="s">
        <v>581</v>
      </c>
      <c r="E172" s="90" t="s">
        <v>757</v>
      </c>
      <c r="F172" s="89"/>
      <c r="G172" s="91">
        <v>296.48</v>
      </c>
      <c r="H172" s="89"/>
      <c r="I172" s="89"/>
      <c r="J172" s="89"/>
      <c r="K172" s="89"/>
      <c r="L172" s="89"/>
      <c r="M172" s="89"/>
      <c r="N172" s="31"/>
      <c r="O172" s="4"/>
    </row>
    <row r="173" spans="1:15" ht="12.75">
      <c r="A173" s="4"/>
      <c r="B173" s="89"/>
      <c r="C173" s="89"/>
      <c r="D173" s="90" t="s">
        <v>582</v>
      </c>
      <c r="E173" s="90" t="s">
        <v>758</v>
      </c>
      <c r="F173" s="89"/>
      <c r="G173" s="91">
        <v>134.11</v>
      </c>
      <c r="H173" s="89"/>
      <c r="I173" s="89"/>
      <c r="J173" s="89"/>
      <c r="K173" s="89"/>
      <c r="L173" s="89"/>
      <c r="M173" s="89"/>
      <c r="N173" s="31"/>
      <c r="O173" s="4"/>
    </row>
    <row r="174" spans="1:64" ht="12.75">
      <c r="A174" s="44" t="s">
        <v>88</v>
      </c>
      <c r="B174" s="16" t="s">
        <v>301</v>
      </c>
      <c r="C174" s="16" t="s">
        <v>317</v>
      </c>
      <c r="D174" s="149" t="s">
        <v>477</v>
      </c>
      <c r="E174" s="171"/>
      <c r="F174" s="16" t="s">
        <v>777</v>
      </c>
      <c r="G174" s="36">
        <v>430.59</v>
      </c>
      <c r="H174" s="121"/>
      <c r="I174" s="36">
        <f>G174*AO174</f>
        <v>0</v>
      </c>
      <c r="J174" s="36">
        <f>G174*AP174</f>
        <v>0</v>
      </c>
      <c r="K174" s="36">
        <f>G174*H174</f>
        <v>0</v>
      </c>
      <c r="L174" s="36">
        <v>0</v>
      </c>
      <c r="M174" s="36">
        <f>G174*L174</f>
        <v>0</v>
      </c>
      <c r="N174" s="88" t="s">
        <v>806</v>
      </c>
      <c r="O174" s="4"/>
      <c r="Z174" s="36">
        <f>IF(AQ174="5",BJ174,0)</f>
        <v>0</v>
      </c>
      <c r="AB174" s="36">
        <f>IF(AQ174="1",BH174,0)</f>
        <v>0</v>
      </c>
      <c r="AC174" s="36">
        <f>IF(AQ174="1",BI174,0)</f>
        <v>0</v>
      </c>
      <c r="AD174" s="36">
        <f>IF(AQ174="7",BH174,0)</f>
        <v>0</v>
      </c>
      <c r="AE174" s="36">
        <f>IF(AQ174="7",BI174,0)</f>
        <v>0</v>
      </c>
      <c r="AF174" s="36">
        <f>IF(AQ174="2",BH174,0)</f>
        <v>0</v>
      </c>
      <c r="AG174" s="36">
        <f>IF(AQ174="2",BI174,0)</f>
        <v>0</v>
      </c>
      <c r="AH174" s="36">
        <f>IF(AQ174="0",BJ174,0)</f>
        <v>0</v>
      </c>
      <c r="AI174" s="27" t="s">
        <v>301</v>
      </c>
      <c r="AJ174" s="21">
        <f>IF(AN174=0,K174,0)</f>
        <v>0</v>
      </c>
      <c r="AK174" s="21">
        <f>IF(AN174=15,K174,0)</f>
        <v>0</v>
      </c>
      <c r="AL174" s="21">
        <f>IF(AN174=21,K174,0)</f>
        <v>0</v>
      </c>
      <c r="AN174" s="36">
        <v>21</v>
      </c>
      <c r="AO174" s="36">
        <f>H174*0</f>
        <v>0</v>
      </c>
      <c r="AP174" s="36">
        <f>H174*(1-0)</f>
        <v>0</v>
      </c>
      <c r="AQ174" s="37" t="s">
        <v>7</v>
      </c>
      <c r="AV174" s="36">
        <f>AW174+AX174</f>
        <v>0</v>
      </c>
      <c r="AW174" s="36">
        <f>G174*AO174</f>
        <v>0</v>
      </c>
      <c r="AX174" s="36">
        <f>G174*AP174</f>
        <v>0</v>
      </c>
      <c r="AY174" s="39" t="s">
        <v>821</v>
      </c>
      <c r="AZ174" s="39" t="s">
        <v>854</v>
      </c>
      <c r="BA174" s="27" t="s">
        <v>874</v>
      </c>
      <c r="BC174" s="36">
        <f>AW174+AX174</f>
        <v>0</v>
      </c>
      <c r="BD174" s="36">
        <f>H174/(100-BE174)*100</f>
        <v>0</v>
      </c>
      <c r="BE174" s="36">
        <v>0</v>
      </c>
      <c r="BF174" s="36">
        <f>M174</f>
        <v>0</v>
      </c>
      <c r="BH174" s="21">
        <f>G174*AO174</f>
        <v>0</v>
      </c>
      <c r="BI174" s="21">
        <f>G174*AP174</f>
        <v>0</v>
      </c>
      <c r="BJ174" s="21">
        <f>G174*H174</f>
        <v>0</v>
      </c>
      <c r="BK174" s="21" t="s">
        <v>883</v>
      </c>
      <c r="BL174" s="36">
        <v>16</v>
      </c>
    </row>
    <row r="175" spans="1:15" ht="12.75">
      <c r="A175" s="4"/>
      <c r="B175" s="89"/>
      <c r="C175" s="89"/>
      <c r="D175" s="90" t="s">
        <v>581</v>
      </c>
      <c r="E175" s="90" t="s">
        <v>757</v>
      </c>
      <c r="F175" s="89"/>
      <c r="G175" s="91">
        <v>296.48</v>
      </c>
      <c r="H175" s="89"/>
      <c r="I175" s="89"/>
      <c r="J175" s="89"/>
      <c r="K175" s="89"/>
      <c r="L175" s="89"/>
      <c r="M175" s="89"/>
      <c r="N175" s="31"/>
      <c r="O175" s="4"/>
    </row>
    <row r="176" spans="1:15" ht="12.75">
      <c r="A176" s="4"/>
      <c r="B176" s="89"/>
      <c r="C176" s="89"/>
      <c r="D176" s="90" t="s">
        <v>582</v>
      </c>
      <c r="E176" s="90" t="s">
        <v>758</v>
      </c>
      <c r="F176" s="89"/>
      <c r="G176" s="91">
        <v>134.11</v>
      </c>
      <c r="H176" s="89"/>
      <c r="I176" s="89"/>
      <c r="J176" s="89"/>
      <c r="K176" s="89"/>
      <c r="L176" s="89"/>
      <c r="M176" s="89"/>
      <c r="N176" s="31"/>
      <c r="O176" s="4"/>
    </row>
    <row r="177" spans="1:47" ht="12.75">
      <c r="A177" s="82"/>
      <c r="B177" s="83" t="s">
        <v>301</v>
      </c>
      <c r="C177" s="83" t="s">
        <v>24</v>
      </c>
      <c r="D177" s="179" t="s">
        <v>478</v>
      </c>
      <c r="E177" s="174"/>
      <c r="F177" s="84" t="s">
        <v>6</v>
      </c>
      <c r="G177" s="84" t="s">
        <v>6</v>
      </c>
      <c r="H177" s="84"/>
      <c r="I177" s="85">
        <f>SUM(I178:I180)</f>
        <v>0</v>
      </c>
      <c r="J177" s="85">
        <f>SUM(J178:J180)</f>
        <v>0</v>
      </c>
      <c r="K177" s="85">
        <f>SUM(K178:K180)</f>
        <v>0</v>
      </c>
      <c r="L177" s="86"/>
      <c r="M177" s="85">
        <f>SUM(M178:M180)</f>
        <v>0</v>
      </c>
      <c r="N177" s="87"/>
      <c r="O177" s="4"/>
      <c r="AI177" s="27" t="s">
        <v>301</v>
      </c>
      <c r="AS177" s="41">
        <f>SUM(AJ178:AJ180)</f>
        <v>0</v>
      </c>
      <c r="AT177" s="41">
        <f>SUM(AK178:AK180)</f>
        <v>0</v>
      </c>
      <c r="AU177" s="41">
        <f>SUM(AL178:AL180)</f>
        <v>0</v>
      </c>
    </row>
    <row r="178" spans="1:64" ht="12.75">
      <c r="A178" s="44" t="s">
        <v>89</v>
      </c>
      <c r="B178" s="16" t="s">
        <v>301</v>
      </c>
      <c r="C178" s="16" t="s">
        <v>318</v>
      </c>
      <c r="D178" s="149" t="s">
        <v>479</v>
      </c>
      <c r="E178" s="171"/>
      <c r="F178" s="16" t="s">
        <v>775</v>
      </c>
      <c r="G178" s="36">
        <v>185</v>
      </c>
      <c r="H178" s="121"/>
      <c r="I178" s="36">
        <f>G178*AO178</f>
        <v>0</v>
      </c>
      <c r="J178" s="36">
        <f>G178*AP178</f>
        <v>0</v>
      </c>
      <c r="K178" s="36">
        <f>G178*H178</f>
        <v>0</v>
      </c>
      <c r="L178" s="36">
        <v>0</v>
      </c>
      <c r="M178" s="36">
        <f>G178*L178</f>
        <v>0</v>
      </c>
      <c r="N178" s="88" t="s">
        <v>806</v>
      </c>
      <c r="O178" s="4"/>
      <c r="Z178" s="36">
        <f>IF(AQ178="5",BJ178,0)</f>
        <v>0</v>
      </c>
      <c r="AB178" s="36">
        <f>IF(AQ178="1",BH178,0)</f>
        <v>0</v>
      </c>
      <c r="AC178" s="36">
        <f>IF(AQ178="1",BI178,0)</f>
        <v>0</v>
      </c>
      <c r="AD178" s="36">
        <f>IF(AQ178="7",BH178,0)</f>
        <v>0</v>
      </c>
      <c r="AE178" s="36">
        <f>IF(AQ178="7",BI178,0)</f>
        <v>0</v>
      </c>
      <c r="AF178" s="36">
        <f>IF(AQ178="2",BH178,0)</f>
        <v>0</v>
      </c>
      <c r="AG178" s="36">
        <f>IF(AQ178="2",BI178,0)</f>
        <v>0</v>
      </c>
      <c r="AH178" s="36">
        <f>IF(AQ178="0",BJ178,0)</f>
        <v>0</v>
      </c>
      <c r="AI178" s="27" t="s">
        <v>301</v>
      </c>
      <c r="AJ178" s="21">
        <f>IF(AN178=0,K178,0)</f>
        <v>0</v>
      </c>
      <c r="AK178" s="21">
        <f>IF(AN178=15,K178,0)</f>
        <v>0</v>
      </c>
      <c r="AL178" s="21">
        <f>IF(AN178=21,K178,0)</f>
        <v>0</v>
      </c>
      <c r="AN178" s="36">
        <v>21</v>
      </c>
      <c r="AO178" s="36">
        <f>H178*0</f>
        <v>0</v>
      </c>
      <c r="AP178" s="36">
        <f>H178*(1-0)</f>
        <v>0</v>
      </c>
      <c r="AQ178" s="37" t="s">
        <v>7</v>
      </c>
      <c r="AV178" s="36">
        <f>AW178+AX178</f>
        <v>0</v>
      </c>
      <c r="AW178" s="36">
        <f>G178*AO178</f>
        <v>0</v>
      </c>
      <c r="AX178" s="36">
        <f>G178*AP178</f>
        <v>0</v>
      </c>
      <c r="AY178" s="39" t="s">
        <v>822</v>
      </c>
      <c r="AZ178" s="39" t="s">
        <v>854</v>
      </c>
      <c r="BA178" s="27" t="s">
        <v>874</v>
      </c>
      <c r="BC178" s="36">
        <f>AW178+AX178</f>
        <v>0</v>
      </c>
      <c r="BD178" s="36">
        <f>H178/(100-BE178)*100</f>
        <v>0</v>
      </c>
      <c r="BE178" s="36">
        <v>0</v>
      </c>
      <c r="BF178" s="36">
        <f>M178</f>
        <v>0</v>
      </c>
      <c r="BH178" s="21">
        <f>G178*AO178</f>
        <v>0</v>
      </c>
      <c r="BI178" s="21">
        <f>G178*AP178</f>
        <v>0</v>
      </c>
      <c r="BJ178" s="21">
        <f>G178*H178</f>
        <v>0</v>
      </c>
      <c r="BK178" s="21" t="s">
        <v>883</v>
      </c>
      <c r="BL178" s="36">
        <v>18</v>
      </c>
    </row>
    <row r="179" spans="1:15" ht="12.75">
      <c r="A179" s="4"/>
      <c r="B179" s="89"/>
      <c r="C179" s="89"/>
      <c r="D179" s="90" t="s">
        <v>583</v>
      </c>
      <c r="E179" s="90" t="s">
        <v>759</v>
      </c>
      <c r="F179" s="89"/>
      <c r="G179" s="91">
        <v>185</v>
      </c>
      <c r="H179" s="89"/>
      <c r="I179" s="89"/>
      <c r="J179" s="89"/>
      <c r="K179" s="89"/>
      <c r="L179" s="89"/>
      <c r="M179" s="89"/>
      <c r="N179" s="31"/>
      <c r="O179" s="4"/>
    </row>
    <row r="180" spans="1:64" ht="12.75">
      <c r="A180" s="44" t="s">
        <v>90</v>
      </c>
      <c r="B180" s="16" t="s">
        <v>301</v>
      </c>
      <c r="C180" s="16" t="s">
        <v>319</v>
      </c>
      <c r="D180" s="149" t="s">
        <v>480</v>
      </c>
      <c r="E180" s="171"/>
      <c r="F180" s="16" t="s">
        <v>775</v>
      </c>
      <c r="G180" s="36">
        <v>2216</v>
      </c>
      <c r="H180" s="121"/>
      <c r="I180" s="36">
        <f>G180*AO180</f>
        <v>0</v>
      </c>
      <c r="J180" s="36">
        <f>G180*AP180</f>
        <v>0</v>
      </c>
      <c r="K180" s="36">
        <f>G180*H180</f>
        <v>0</v>
      </c>
      <c r="L180" s="36">
        <v>0</v>
      </c>
      <c r="M180" s="36">
        <f>G180*L180</f>
        <v>0</v>
      </c>
      <c r="N180" s="88" t="s">
        <v>806</v>
      </c>
      <c r="O180" s="4"/>
      <c r="Z180" s="36">
        <f>IF(AQ180="5",BJ180,0)</f>
        <v>0</v>
      </c>
      <c r="AB180" s="36">
        <f>IF(AQ180="1",BH180,0)</f>
        <v>0</v>
      </c>
      <c r="AC180" s="36">
        <f>IF(AQ180="1",BI180,0)</f>
        <v>0</v>
      </c>
      <c r="AD180" s="36">
        <f>IF(AQ180="7",BH180,0)</f>
        <v>0</v>
      </c>
      <c r="AE180" s="36">
        <f>IF(AQ180="7",BI180,0)</f>
        <v>0</v>
      </c>
      <c r="AF180" s="36">
        <f>IF(AQ180="2",BH180,0)</f>
        <v>0</v>
      </c>
      <c r="AG180" s="36">
        <f>IF(AQ180="2",BI180,0)</f>
        <v>0</v>
      </c>
      <c r="AH180" s="36">
        <f>IF(AQ180="0",BJ180,0)</f>
        <v>0</v>
      </c>
      <c r="AI180" s="27" t="s">
        <v>301</v>
      </c>
      <c r="AJ180" s="21">
        <f>IF(AN180=0,K180,0)</f>
        <v>0</v>
      </c>
      <c r="AK180" s="21">
        <f>IF(AN180=15,K180,0)</f>
        <v>0</v>
      </c>
      <c r="AL180" s="21">
        <f>IF(AN180=21,K180,0)</f>
        <v>0</v>
      </c>
      <c r="AN180" s="36">
        <v>21</v>
      </c>
      <c r="AO180" s="36">
        <f>H180*0</f>
        <v>0</v>
      </c>
      <c r="AP180" s="36">
        <f>H180*(1-0)</f>
        <v>0</v>
      </c>
      <c r="AQ180" s="37" t="s">
        <v>7</v>
      </c>
      <c r="AV180" s="36">
        <f>AW180+AX180</f>
        <v>0</v>
      </c>
      <c r="AW180" s="36">
        <f>G180*AO180</f>
        <v>0</v>
      </c>
      <c r="AX180" s="36">
        <f>G180*AP180</f>
        <v>0</v>
      </c>
      <c r="AY180" s="39" t="s">
        <v>822</v>
      </c>
      <c r="AZ180" s="39" t="s">
        <v>854</v>
      </c>
      <c r="BA180" s="27" t="s">
        <v>874</v>
      </c>
      <c r="BC180" s="36">
        <f>AW180+AX180</f>
        <v>0</v>
      </c>
      <c r="BD180" s="36">
        <f>H180/(100-BE180)*100</f>
        <v>0</v>
      </c>
      <c r="BE180" s="36">
        <v>0</v>
      </c>
      <c r="BF180" s="36">
        <f>M180</f>
        <v>0</v>
      </c>
      <c r="BH180" s="21">
        <f>G180*AO180</f>
        <v>0</v>
      </c>
      <c r="BI180" s="21">
        <f>G180*AP180</f>
        <v>0</v>
      </c>
      <c r="BJ180" s="21">
        <f>G180*H180</f>
        <v>0</v>
      </c>
      <c r="BK180" s="21" t="s">
        <v>883</v>
      </c>
      <c r="BL180" s="36">
        <v>18</v>
      </c>
    </row>
    <row r="181" spans="1:15" ht="12.75">
      <c r="A181" s="4"/>
      <c r="B181" s="89"/>
      <c r="C181" s="89"/>
      <c r="D181" s="90" t="s">
        <v>584</v>
      </c>
      <c r="E181" s="90" t="s">
        <v>757</v>
      </c>
      <c r="F181" s="89"/>
      <c r="G181" s="91">
        <v>2216</v>
      </c>
      <c r="H181" s="89"/>
      <c r="I181" s="89"/>
      <c r="J181" s="89"/>
      <c r="K181" s="89"/>
      <c r="L181" s="89"/>
      <c r="M181" s="89"/>
      <c r="N181" s="31"/>
      <c r="O181" s="4"/>
    </row>
    <row r="182" spans="1:47" ht="12.75">
      <c r="A182" s="82"/>
      <c r="B182" s="83" t="s">
        <v>301</v>
      </c>
      <c r="C182" s="83" t="s">
        <v>40</v>
      </c>
      <c r="D182" s="179" t="s">
        <v>585</v>
      </c>
      <c r="E182" s="174"/>
      <c r="F182" s="84" t="s">
        <v>6</v>
      </c>
      <c r="G182" s="84" t="s">
        <v>6</v>
      </c>
      <c r="H182" s="84"/>
      <c r="I182" s="85">
        <f>SUM(I183:I185)</f>
        <v>0</v>
      </c>
      <c r="J182" s="85">
        <f>SUM(J183:J185)</f>
        <v>0</v>
      </c>
      <c r="K182" s="85">
        <f>SUM(K183:K185)</f>
        <v>0</v>
      </c>
      <c r="L182" s="86"/>
      <c r="M182" s="85">
        <f>SUM(M183:M185)</f>
        <v>4.7979</v>
      </c>
      <c r="N182" s="87"/>
      <c r="O182" s="4"/>
      <c r="AI182" s="27" t="s">
        <v>301</v>
      </c>
      <c r="AS182" s="41">
        <f>SUM(AJ183:AJ185)</f>
        <v>0</v>
      </c>
      <c r="AT182" s="41">
        <f>SUM(AK183:AK185)</f>
        <v>0</v>
      </c>
      <c r="AU182" s="41">
        <f>SUM(AL183:AL185)</f>
        <v>0</v>
      </c>
    </row>
    <row r="183" spans="1:64" ht="12.75">
      <c r="A183" s="44" t="s">
        <v>91</v>
      </c>
      <c r="B183" s="16" t="s">
        <v>301</v>
      </c>
      <c r="C183" s="16" t="s">
        <v>387</v>
      </c>
      <c r="D183" s="149" t="s">
        <v>586</v>
      </c>
      <c r="E183" s="171"/>
      <c r="F183" s="16" t="s">
        <v>776</v>
      </c>
      <c r="G183" s="36">
        <v>90</v>
      </c>
      <c r="H183" s="121"/>
      <c r="I183" s="36">
        <f>G183*AO183</f>
        <v>0</v>
      </c>
      <c r="J183" s="36">
        <f>G183*AP183</f>
        <v>0</v>
      </c>
      <c r="K183" s="36">
        <f>G183*H183</f>
        <v>0</v>
      </c>
      <c r="L183" s="36">
        <v>0.04131</v>
      </c>
      <c r="M183" s="36">
        <f>G183*L183</f>
        <v>3.7178999999999998</v>
      </c>
      <c r="N183" s="88" t="s">
        <v>806</v>
      </c>
      <c r="O183" s="4"/>
      <c r="Z183" s="36">
        <f>IF(AQ183="5",BJ183,0)</f>
        <v>0</v>
      </c>
      <c r="AB183" s="36">
        <f>IF(AQ183="1",BH183,0)</f>
        <v>0</v>
      </c>
      <c r="AC183" s="36">
        <f>IF(AQ183="1",BI183,0)</f>
        <v>0</v>
      </c>
      <c r="AD183" s="36">
        <f>IF(AQ183="7",BH183,0)</f>
        <v>0</v>
      </c>
      <c r="AE183" s="36">
        <f>IF(AQ183="7",BI183,0)</f>
        <v>0</v>
      </c>
      <c r="AF183" s="36">
        <f>IF(AQ183="2",BH183,0)</f>
        <v>0</v>
      </c>
      <c r="AG183" s="36">
        <f>IF(AQ183="2",BI183,0)</f>
        <v>0</v>
      </c>
      <c r="AH183" s="36">
        <f>IF(AQ183="0",BJ183,0)</f>
        <v>0</v>
      </c>
      <c r="AI183" s="27" t="s">
        <v>301</v>
      </c>
      <c r="AJ183" s="21">
        <f>IF(AN183=0,K183,0)</f>
        <v>0</v>
      </c>
      <c r="AK183" s="21">
        <f>IF(AN183=15,K183,0)</f>
        <v>0</v>
      </c>
      <c r="AL183" s="21">
        <f>IF(AN183=21,K183,0)</f>
        <v>0</v>
      </c>
      <c r="AN183" s="36">
        <v>21</v>
      </c>
      <c r="AO183" s="36">
        <f>H183*0.732682379349046</f>
        <v>0</v>
      </c>
      <c r="AP183" s="36">
        <f>H183*(1-0.732682379349046)</f>
        <v>0</v>
      </c>
      <c r="AQ183" s="37" t="s">
        <v>7</v>
      </c>
      <c r="AV183" s="36">
        <f>AW183+AX183</f>
        <v>0</v>
      </c>
      <c r="AW183" s="36">
        <f>G183*AO183</f>
        <v>0</v>
      </c>
      <c r="AX183" s="36">
        <f>G183*AP183</f>
        <v>0</v>
      </c>
      <c r="AY183" s="39" t="s">
        <v>836</v>
      </c>
      <c r="AZ183" s="39" t="s">
        <v>855</v>
      </c>
      <c r="BA183" s="27" t="s">
        <v>874</v>
      </c>
      <c r="BC183" s="36">
        <f>AW183+AX183</f>
        <v>0</v>
      </c>
      <c r="BD183" s="36">
        <f>H183/(100-BE183)*100</f>
        <v>0</v>
      </c>
      <c r="BE183" s="36">
        <v>0</v>
      </c>
      <c r="BF183" s="36">
        <f>M183</f>
        <v>3.7178999999999998</v>
      </c>
      <c r="BH183" s="21">
        <f>G183*AO183</f>
        <v>0</v>
      </c>
      <c r="BI183" s="21">
        <f>G183*AP183</f>
        <v>0</v>
      </c>
      <c r="BJ183" s="21">
        <f>G183*H183</f>
        <v>0</v>
      </c>
      <c r="BK183" s="21" t="s">
        <v>883</v>
      </c>
      <c r="BL183" s="36">
        <v>34</v>
      </c>
    </row>
    <row r="184" spans="1:15" ht="12.75">
      <c r="A184" s="4"/>
      <c r="B184" s="89"/>
      <c r="C184" s="89"/>
      <c r="D184" s="90" t="s">
        <v>587</v>
      </c>
      <c r="E184" s="90"/>
      <c r="F184" s="89"/>
      <c r="G184" s="91">
        <v>90</v>
      </c>
      <c r="H184" s="89"/>
      <c r="I184" s="89"/>
      <c r="J184" s="89"/>
      <c r="K184" s="89"/>
      <c r="L184" s="89"/>
      <c r="M184" s="89"/>
      <c r="N184" s="31"/>
      <c r="O184" s="4"/>
    </row>
    <row r="185" spans="1:64" ht="12.75">
      <c r="A185" s="44" t="s">
        <v>92</v>
      </c>
      <c r="B185" s="16" t="s">
        <v>301</v>
      </c>
      <c r="C185" s="16" t="s">
        <v>388</v>
      </c>
      <c r="D185" s="149" t="s">
        <v>588</v>
      </c>
      <c r="E185" s="176"/>
      <c r="F185" s="16" t="s">
        <v>776</v>
      </c>
      <c r="G185" s="36">
        <v>90</v>
      </c>
      <c r="H185" s="121"/>
      <c r="I185" s="36">
        <f>G185*AO185</f>
        <v>0</v>
      </c>
      <c r="J185" s="36">
        <f>G185*AP185</f>
        <v>0</v>
      </c>
      <c r="K185" s="36">
        <f>G185*H185</f>
        <v>0</v>
      </c>
      <c r="L185" s="36">
        <v>0.012</v>
      </c>
      <c r="M185" s="36">
        <f>G185*L185</f>
        <v>1.08</v>
      </c>
      <c r="N185" s="88" t="s">
        <v>806</v>
      </c>
      <c r="O185" s="4"/>
      <c r="Z185" s="36">
        <f>IF(AQ185="5",BJ185,0)</f>
        <v>0</v>
      </c>
      <c r="AB185" s="36">
        <f>IF(AQ185="1",BH185,0)</f>
        <v>0</v>
      </c>
      <c r="AC185" s="36">
        <f>IF(AQ185="1",BI185,0)</f>
        <v>0</v>
      </c>
      <c r="AD185" s="36">
        <f>IF(AQ185="7",BH185,0)</f>
        <v>0</v>
      </c>
      <c r="AE185" s="36">
        <f>IF(AQ185="7",BI185,0)</f>
        <v>0</v>
      </c>
      <c r="AF185" s="36">
        <f>IF(AQ185="2",BH185,0)</f>
        <v>0</v>
      </c>
      <c r="AG185" s="36">
        <f>IF(AQ185="2",BI185,0)</f>
        <v>0</v>
      </c>
      <c r="AH185" s="36">
        <f>IF(AQ185="0",BJ185,0)</f>
        <v>0</v>
      </c>
      <c r="AI185" s="27" t="s">
        <v>301</v>
      </c>
      <c r="AJ185" s="23">
        <f>IF(AN185=0,K185,0)</f>
        <v>0</v>
      </c>
      <c r="AK185" s="23">
        <f>IF(AN185=15,K185,0)</f>
        <v>0</v>
      </c>
      <c r="AL185" s="23">
        <f>IF(AN185=21,K185,0)</f>
        <v>0</v>
      </c>
      <c r="AN185" s="36">
        <v>21</v>
      </c>
      <c r="AO185" s="36">
        <f>H185*1</f>
        <v>0</v>
      </c>
      <c r="AP185" s="36">
        <f>H185*(1-1)</f>
        <v>0</v>
      </c>
      <c r="AQ185" s="38" t="s">
        <v>7</v>
      </c>
      <c r="AV185" s="36">
        <f>AW185+AX185</f>
        <v>0</v>
      </c>
      <c r="AW185" s="36">
        <f>G185*AO185</f>
        <v>0</v>
      </c>
      <c r="AX185" s="36">
        <f>G185*AP185</f>
        <v>0</v>
      </c>
      <c r="AY185" s="39" t="s">
        <v>836</v>
      </c>
      <c r="AZ185" s="39" t="s">
        <v>855</v>
      </c>
      <c r="BA185" s="27" t="s">
        <v>874</v>
      </c>
      <c r="BC185" s="36">
        <f>AW185+AX185</f>
        <v>0</v>
      </c>
      <c r="BD185" s="36">
        <f>H185/(100-BE185)*100</f>
        <v>0</v>
      </c>
      <c r="BE185" s="36">
        <v>0</v>
      </c>
      <c r="BF185" s="36">
        <f>M185</f>
        <v>1.08</v>
      </c>
      <c r="BH185" s="23">
        <f>G185*AO185</f>
        <v>0</v>
      </c>
      <c r="BI185" s="23">
        <f>G185*AP185</f>
        <v>0</v>
      </c>
      <c r="BJ185" s="23">
        <f>G185*H185</f>
        <v>0</v>
      </c>
      <c r="BK185" s="23" t="s">
        <v>884</v>
      </c>
      <c r="BL185" s="36">
        <v>34</v>
      </c>
    </row>
    <row r="186" spans="1:47" ht="12.75">
      <c r="A186" s="82"/>
      <c r="B186" s="83" t="s">
        <v>301</v>
      </c>
      <c r="C186" s="83" t="s">
        <v>97</v>
      </c>
      <c r="D186" s="179" t="s">
        <v>494</v>
      </c>
      <c r="E186" s="174"/>
      <c r="F186" s="84" t="s">
        <v>6</v>
      </c>
      <c r="G186" s="84" t="s">
        <v>6</v>
      </c>
      <c r="H186" s="84"/>
      <c r="I186" s="85">
        <f>SUM(I187:I216)</f>
        <v>0</v>
      </c>
      <c r="J186" s="85">
        <f>SUM(J187:J216)</f>
        <v>0</v>
      </c>
      <c r="K186" s="85">
        <f>SUM(K187:K216)</f>
        <v>0</v>
      </c>
      <c r="L186" s="86"/>
      <c r="M186" s="85">
        <f>SUM(M187:M216)</f>
        <v>144.85139000000004</v>
      </c>
      <c r="N186" s="87"/>
      <c r="O186" s="4"/>
      <c r="AI186" s="27" t="s">
        <v>301</v>
      </c>
      <c r="AS186" s="41">
        <f>SUM(AJ187:AJ216)</f>
        <v>0</v>
      </c>
      <c r="AT186" s="41">
        <f>SUM(AK187:AK216)</f>
        <v>0</v>
      </c>
      <c r="AU186" s="41">
        <f>SUM(AL187:AL216)</f>
        <v>0</v>
      </c>
    </row>
    <row r="187" spans="1:64" ht="12.75">
      <c r="A187" s="44" t="s">
        <v>93</v>
      </c>
      <c r="B187" s="16" t="s">
        <v>301</v>
      </c>
      <c r="C187" s="16" t="s">
        <v>325</v>
      </c>
      <c r="D187" s="149" t="s">
        <v>495</v>
      </c>
      <c r="E187" s="171"/>
      <c r="F187" s="16" t="s">
        <v>776</v>
      </c>
      <c r="G187" s="36">
        <v>936</v>
      </c>
      <c r="H187" s="121"/>
      <c r="I187" s="36">
        <f>G187*AO187</f>
        <v>0</v>
      </c>
      <c r="J187" s="36">
        <f>G187*AP187</f>
        <v>0</v>
      </c>
      <c r="K187" s="36">
        <f>G187*H187</f>
        <v>0</v>
      </c>
      <c r="L187" s="36">
        <v>0.14424</v>
      </c>
      <c r="M187" s="36">
        <f>G187*L187</f>
        <v>135.00864</v>
      </c>
      <c r="N187" s="88" t="s">
        <v>806</v>
      </c>
      <c r="O187" s="4"/>
      <c r="Z187" s="36">
        <f>IF(AQ187="5",BJ187,0)</f>
        <v>0</v>
      </c>
      <c r="AB187" s="36">
        <f>IF(AQ187="1",BH187,0)</f>
        <v>0</v>
      </c>
      <c r="AC187" s="36">
        <f>IF(AQ187="1",BI187,0)</f>
        <v>0</v>
      </c>
      <c r="AD187" s="36">
        <f>IF(AQ187="7",BH187,0)</f>
        <v>0</v>
      </c>
      <c r="AE187" s="36">
        <f>IF(AQ187="7",BI187,0)</f>
        <v>0</v>
      </c>
      <c r="AF187" s="36">
        <f>IF(AQ187="2",BH187,0)</f>
        <v>0</v>
      </c>
      <c r="AG187" s="36">
        <f>IF(AQ187="2",BI187,0)</f>
        <v>0</v>
      </c>
      <c r="AH187" s="36">
        <f>IF(AQ187="0",BJ187,0)</f>
        <v>0</v>
      </c>
      <c r="AI187" s="27" t="s">
        <v>301</v>
      </c>
      <c r="AJ187" s="21">
        <f>IF(AN187=0,K187,0)</f>
        <v>0</v>
      </c>
      <c r="AK187" s="21">
        <f>IF(AN187=15,K187,0)</f>
        <v>0</v>
      </c>
      <c r="AL187" s="21">
        <f>IF(AN187=21,K187,0)</f>
        <v>0</v>
      </c>
      <c r="AN187" s="36">
        <v>21</v>
      </c>
      <c r="AO187" s="36">
        <f>H187*0.56736301369863</f>
        <v>0</v>
      </c>
      <c r="AP187" s="36">
        <f>H187*(1-0.56736301369863)</f>
        <v>0</v>
      </c>
      <c r="AQ187" s="37" t="s">
        <v>7</v>
      </c>
      <c r="AV187" s="36">
        <f>AW187+AX187</f>
        <v>0</v>
      </c>
      <c r="AW187" s="36">
        <f>G187*AO187</f>
        <v>0</v>
      </c>
      <c r="AX187" s="36">
        <f>G187*AP187</f>
        <v>0</v>
      </c>
      <c r="AY187" s="39" t="s">
        <v>825</v>
      </c>
      <c r="AZ187" s="39" t="s">
        <v>856</v>
      </c>
      <c r="BA187" s="27" t="s">
        <v>874</v>
      </c>
      <c r="BC187" s="36">
        <f>AW187+AX187</f>
        <v>0</v>
      </c>
      <c r="BD187" s="36">
        <f>H187/(100-BE187)*100</f>
        <v>0</v>
      </c>
      <c r="BE187" s="36">
        <v>0</v>
      </c>
      <c r="BF187" s="36">
        <f>M187</f>
        <v>135.00864</v>
      </c>
      <c r="BH187" s="21">
        <f>G187*AO187</f>
        <v>0</v>
      </c>
      <c r="BI187" s="21">
        <f>G187*AP187</f>
        <v>0</v>
      </c>
      <c r="BJ187" s="21">
        <f>G187*H187</f>
        <v>0</v>
      </c>
      <c r="BK187" s="21" t="s">
        <v>883</v>
      </c>
      <c r="BL187" s="36">
        <v>91</v>
      </c>
    </row>
    <row r="188" spans="1:15" ht="12.75">
      <c r="A188" s="4"/>
      <c r="B188" s="89"/>
      <c r="C188" s="89"/>
      <c r="D188" s="90" t="s">
        <v>589</v>
      </c>
      <c r="E188" s="90" t="s">
        <v>754</v>
      </c>
      <c r="F188" s="89"/>
      <c r="G188" s="91">
        <v>299</v>
      </c>
      <c r="H188" s="89"/>
      <c r="I188" s="89"/>
      <c r="J188" s="89"/>
      <c r="K188" s="89"/>
      <c r="L188" s="89"/>
      <c r="M188" s="89"/>
      <c r="N188" s="31"/>
      <c r="O188" s="4"/>
    </row>
    <row r="189" spans="1:15" ht="12.75">
      <c r="A189" s="4"/>
      <c r="B189" s="89"/>
      <c r="C189" s="89"/>
      <c r="D189" s="90" t="s">
        <v>590</v>
      </c>
      <c r="E189" s="90" t="s">
        <v>755</v>
      </c>
      <c r="F189" s="89"/>
      <c r="G189" s="91">
        <v>34</v>
      </c>
      <c r="H189" s="89"/>
      <c r="I189" s="89"/>
      <c r="J189" s="89"/>
      <c r="K189" s="89"/>
      <c r="L189" s="89"/>
      <c r="M189" s="89"/>
      <c r="N189" s="31"/>
      <c r="O189" s="4"/>
    </row>
    <row r="190" spans="1:15" ht="12.75">
      <c r="A190" s="4"/>
      <c r="B190" s="89"/>
      <c r="C190" s="89"/>
      <c r="D190" s="90" t="s">
        <v>591</v>
      </c>
      <c r="E190" s="90" t="s">
        <v>756</v>
      </c>
      <c r="F190" s="89"/>
      <c r="G190" s="91">
        <v>35</v>
      </c>
      <c r="H190" s="89"/>
      <c r="I190" s="89"/>
      <c r="J190" s="89"/>
      <c r="K190" s="89"/>
      <c r="L190" s="89"/>
      <c r="M190" s="89"/>
      <c r="N190" s="31"/>
      <c r="O190" s="4"/>
    </row>
    <row r="191" spans="1:15" ht="12.75">
      <c r="A191" s="4"/>
      <c r="B191" s="89"/>
      <c r="C191" s="89"/>
      <c r="D191" s="90" t="s">
        <v>592</v>
      </c>
      <c r="E191" s="90" t="s">
        <v>760</v>
      </c>
      <c r="F191" s="89"/>
      <c r="G191" s="91">
        <v>169</v>
      </c>
      <c r="H191" s="89"/>
      <c r="I191" s="89"/>
      <c r="J191" s="89"/>
      <c r="K191" s="89"/>
      <c r="L191" s="89"/>
      <c r="M191" s="89"/>
      <c r="N191" s="31"/>
      <c r="O191" s="4"/>
    </row>
    <row r="192" spans="1:15" ht="12.75">
      <c r="A192" s="4"/>
      <c r="B192" s="89"/>
      <c r="C192" s="89"/>
      <c r="D192" s="90" t="s">
        <v>593</v>
      </c>
      <c r="E192" s="90" t="s">
        <v>761</v>
      </c>
      <c r="F192" s="89"/>
      <c r="G192" s="91">
        <v>399</v>
      </c>
      <c r="H192" s="89"/>
      <c r="I192" s="89"/>
      <c r="J192" s="89"/>
      <c r="K192" s="89"/>
      <c r="L192" s="89"/>
      <c r="M192" s="89"/>
      <c r="N192" s="31"/>
      <c r="O192" s="4"/>
    </row>
    <row r="193" spans="1:64" ht="12.75">
      <c r="A193" s="44" t="s">
        <v>94</v>
      </c>
      <c r="B193" s="16" t="s">
        <v>301</v>
      </c>
      <c r="C193" s="16" t="s">
        <v>389</v>
      </c>
      <c r="D193" s="149" t="s">
        <v>594</v>
      </c>
      <c r="E193" s="176"/>
      <c r="F193" s="16" t="s">
        <v>778</v>
      </c>
      <c r="G193" s="36">
        <v>399</v>
      </c>
      <c r="H193" s="121"/>
      <c r="I193" s="36">
        <f>G193*AO193</f>
        <v>0</v>
      </c>
      <c r="J193" s="36">
        <f>G193*AP193</f>
        <v>0</v>
      </c>
      <c r="K193" s="36">
        <f>G193*H193</f>
        <v>0</v>
      </c>
      <c r="L193" s="36">
        <v>0</v>
      </c>
      <c r="M193" s="36">
        <f>G193*L193</f>
        <v>0</v>
      </c>
      <c r="N193" s="88" t="s">
        <v>806</v>
      </c>
      <c r="O193" s="4"/>
      <c r="Z193" s="36">
        <f>IF(AQ193="5",BJ193,0)</f>
        <v>0</v>
      </c>
      <c r="AB193" s="36">
        <f>IF(AQ193="1",BH193,0)</f>
        <v>0</v>
      </c>
      <c r="AC193" s="36">
        <f>IF(AQ193="1",BI193,0)</f>
        <v>0</v>
      </c>
      <c r="AD193" s="36">
        <f>IF(AQ193="7",BH193,0)</f>
        <v>0</v>
      </c>
      <c r="AE193" s="36">
        <f>IF(AQ193="7",BI193,0)</f>
        <v>0</v>
      </c>
      <c r="AF193" s="36">
        <f>IF(AQ193="2",BH193,0)</f>
        <v>0</v>
      </c>
      <c r="AG193" s="36">
        <f>IF(AQ193="2",BI193,0)</f>
        <v>0</v>
      </c>
      <c r="AH193" s="36">
        <f>IF(AQ193="0",BJ193,0)</f>
        <v>0</v>
      </c>
      <c r="AI193" s="27" t="s">
        <v>301</v>
      </c>
      <c r="AJ193" s="23">
        <f>IF(AN193=0,K193,0)</f>
        <v>0</v>
      </c>
      <c r="AK193" s="23">
        <f>IF(AN193=15,K193,0)</f>
        <v>0</v>
      </c>
      <c r="AL193" s="23">
        <f>IF(AN193=21,K193,0)</f>
        <v>0</v>
      </c>
      <c r="AN193" s="36">
        <v>21</v>
      </c>
      <c r="AO193" s="36">
        <f>H193*1</f>
        <v>0</v>
      </c>
      <c r="AP193" s="36">
        <f>H193*(1-1)</f>
        <v>0</v>
      </c>
      <c r="AQ193" s="38" t="s">
        <v>7</v>
      </c>
      <c r="AV193" s="36">
        <f>AW193+AX193</f>
        <v>0</v>
      </c>
      <c r="AW193" s="36">
        <f>G193*AO193</f>
        <v>0</v>
      </c>
      <c r="AX193" s="36">
        <f>G193*AP193</f>
        <v>0</v>
      </c>
      <c r="AY193" s="39" t="s">
        <v>825</v>
      </c>
      <c r="AZ193" s="39" t="s">
        <v>856</v>
      </c>
      <c r="BA193" s="27" t="s">
        <v>874</v>
      </c>
      <c r="BC193" s="36">
        <f>AW193+AX193</f>
        <v>0</v>
      </c>
      <c r="BD193" s="36">
        <f>H193/(100-BE193)*100</f>
        <v>0</v>
      </c>
      <c r="BE193" s="36">
        <v>0</v>
      </c>
      <c r="BF193" s="36">
        <f>M193</f>
        <v>0</v>
      </c>
      <c r="BH193" s="23">
        <f>G193*AO193</f>
        <v>0</v>
      </c>
      <c r="BI193" s="23">
        <f>G193*AP193</f>
        <v>0</v>
      </c>
      <c r="BJ193" s="23">
        <f>G193*H193</f>
        <v>0</v>
      </c>
      <c r="BK193" s="23" t="s">
        <v>884</v>
      </c>
      <c r="BL193" s="36">
        <v>91</v>
      </c>
    </row>
    <row r="194" spans="1:15" ht="12.75">
      <c r="A194" s="4"/>
      <c r="B194" s="89"/>
      <c r="C194" s="89"/>
      <c r="D194" s="90" t="s">
        <v>593</v>
      </c>
      <c r="E194" s="90" t="s">
        <v>761</v>
      </c>
      <c r="F194" s="89"/>
      <c r="G194" s="91">
        <v>399</v>
      </c>
      <c r="H194" s="89"/>
      <c r="I194" s="89"/>
      <c r="J194" s="89"/>
      <c r="K194" s="89"/>
      <c r="L194" s="89"/>
      <c r="M194" s="89"/>
      <c r="N194" s="31"/>
      <c r="O194" s="4"/>
    </row>
    <row r="195" spans="1:64" ht="12.75">
      <c r="A195" s="44" t="s">
        <v>95</v>
      </c>
      <c r="B195" s="16" t="s">
        <v>301</v>
      </c>
      <c r="C195" s="16" t="s">
        <v>390</v>
      </c>
      <c r="D195" s="149" t="s">
        <v>595</v>
      </c>
      <c r="E195" s="176"/>
      <c r="F195" s="16" t="s">
        <v>778</v>
      </c>
      <c r="G195" s="36">
        <v>169</v>
      </c>
      <c r="H195" s="121"/>
      <c r="I195" s="36">
        <f>G195*AO195</f>
        <v>0</v>
      </c>
      <c r="J195" s="36">
        <f>G195*AP195</f>
        <v>0</v>
      </c>
      <c r="K195" s="36">
        <f>G195*H195</f>
        <v>0</v>
      </c>
      <c r="L195" s="36">
        <v>0</v>
      </c>
      <c r="M195" s="36">
        <f>G195*L195</f>
        <v>0</v>
      </c>
      <c r="N195" s="88" t="s">
        <v>806</v>
      </c>
      <c r="O195" s="4"/>
      <c r="Z195" s="36">
        <f>IF(AQ195="5",BJ195,0)</f>
        <v>0</v>
      </c>
      <c r="AB195" s="36">
        <f>IF(AQ195="1",BH195,0)</f>
        <v>0</v>
      </c>
      <c r="AC195" s="36">
        <f>IF(AQ195="1",BI195,0)</f>
        <v>0</v>
      </c>
      <c r="AD195" s="36">
        <f>IF(AQ195="7",BH195,0)</f>
        <v>0</v>
      </c>
      <c r="AE195" s="36">
        <f>IF(AQ195="7",BI195,0)</f>
        <v>0</v>
      </c>
      <c r="AF195" s="36">
        <f>IF(AQ195="2",BH195,0)</f>
        <v>0</v>
      </c>
      <c r="AG195" s="36">
        <f>IF(AQ195="2",BI195,0)</f>
        <v>0</v>
      </c>
      <c r="AH195" s="36">
        <f>IF(AQ195="0",BJ195,0)</f>
        <v>0</v>
      </c>
      <c r="AI195" s="27" t="s">
        <v>301</v>
      </c>
      <c r="AJ195" s="23">
        <f>IF(AN195=0,K195,0)</f>
        <v>0</v>
      </c>
      <c r="AK195" s="23">
        <f>IF(AN195=15,K195,0)</f>
        <v>0</v>
      </c>
      <c r="AL195" s="23">
        <f>IF(AN195=21,K195,0)</f>
        <v>0</v>
      </c>
      <c r="AN195" s="36">
        <v>21</v>
      </c>
      <c r="AO195" s="36">
        <f>H195*1</f>
        <v>0</v>
      </c>
      <c r="AP195" s="36">
        <f>H195*(1-1)</f>
        <v>0</v>
      </c>
      <c r="AQ195" s="38" t="s">
        <v>7</v>
      </c>
      <c r="AV195" s="36">
        <f>AW195+AX195</f>
        <v>0</v>
      </c>
      <c r="AW195" s="36">
        <f>G195*AO195</f>
        <v>0</v>
      </c>
      <c r="AX195" s="36">
        <f>G195*AP195</f>
        <v>0</v>
      </c>
      <c r="AY195" s="39" t="s">
        <v>825</v>
      </c>
      <c r="AZ195" s="39" t="s">
        <v>856</v>
      </c>
      <c r="BA195" s="27" t="s">
        <v>874</v>
      </c>
      <c r="BC195" s="36">
        <f>AW195+AX195</f>
        <v>0</v>
      </c>
      <c r="BD195" s="36">
        <f>H195/(100-BE195)*100</f>
        <v>0</v>
      </c>
      <c r="BE195" s="36">
        <v>0</v>
      </c>
      <c r="BF195" s="36">
        <f>M195</f>
        <v>0</v>
      </c>
      <c r="BH195" s="23">
        <f>G195*AO195</f>
        <v>0</v>
      </c>
      <c r="BI195" s="23">
        <f>G195*AP195</f>
        <v>0</v>
      </c>
      <c r="BJ195" s="23">
        <f>G195*H195</f>
        <v>0</v>
      </c>
      <c r="BK195" s="23" t="s">
        <v>884</v>
      </c>
      <c r="BL195" s="36">
        <v>91</v>
      </c>
    </row>
    <row r="196" spans="1:15" ht="12.75">
      <c r="A196" s="4"/>
      <c r="B196" s="89"/>
      <c r="C196" s="89"/>
      <c r="D196" s="90" t="s">
        <v>592</v>
      </c>
      <c r="E196" s="90" t="s">
        <v>760</v>
      </c>
      <c r="F196" s="89"/>
      <c r="G196" s="91">
        <v>169</v>
      </c>
      <c r="H196" s="89"/>
      <c r="I196" s="89"/>
      <c r="J196" s="89"/>
      <c r="K196" s="89"/>
      <c r="L196" s="89"/>
      <c r="M196" s="89"/>
      <c r="N196" s="31"/>
      <c r="O196" s="4"/>
    </row>
    <row r="197" spans="1:64" ht="12.75">
      <c r="A197" s="44" t="s">
        <v>96</v>
      </c>
      <c r="B197" s="16" t="s">
        <v>301</v>
      </c>
      <c r="C197" s="16" t="s">
        <v>326</v>
      </c>
      <c r="D197" s="149" t="s">
        <v>497</v>
      </c>
      <c r="E197" s="176"/>
      <c r="F197" s="16" t="s">
        <v>778</v>
      </c>
      <c r="G197" s="36">
        <v>299</v>
      </c>
      <c r="H197" s="121"/>
      <c r="I197" s="36">
        <f>G197*AO197</f>
        <v>0</v>
      </c>
      <c r="J197" s="36">
        <f>G197*AP197</f>
        <v>0</v>
      </c>
      <c r="K197" s="36">
        <f>G197*H197</f>
        <v>0</v>
      </c>
      <c r="L197" s="36">
        <v>0</v>
      </c>
      <c r="M197" s="36">
        <f>G197*L197</f>
        <v>0</v>
      </c>
      <c r="N197" s="88" t="s">
        <v>806</v>
      </c>
      <c r="O197" s="4"/>
      <c r="Z197" s="36">
        <f>IF(AQ197="5",BJ197,0)</f>
        <v>0</v>
      </c>
      <c r="AB197" s="36">
        <f>IF(AQ197="1",BH197,0)</f>
        <v>0</v>
      </c>
      <c r="AC197" s="36">
        <f>IF(AQ197="1",BI197,0)</f>
        <v>0</v>
      </c>
      <c r="AD197" s="36">
        <f>IF(AQ197="7",BH197,0)</f>
        <v>0</v>
      </c>
      <c r="AE197" s="36">
        <f>IF(AQ197="7",BI197,0)</f>
        <v>0</v>
      </c>
      <c r="AF197" s="36">
        <f>IF(AQ197="2",BH197,0)</f>
        <v>0</v>
      </c>
      <c r="AG197" s="36">
        <f>IF(AQ197="2",BI197,0)</f>
        <v>0</v>
      </c>
      <c r="AH197" s="36">
        <f>IF(AQ197="0",BJ197,0)</f>
        <v>0</v>
      </c>
      <c r="AI197" s="27" t="s">
        <v>301</v>
      </c>
      <c r="AJ197" s="23">
        <f>IF(AN197=0,K197,0)</f>
        <v>0</v>
      </c>
      <c r="AK197" s="23">
        <f>IF(AN197=15,K197,0)</f>
        <v>0</v>
      </c>
      <c r="AL197" s="23">
        <f>IF(AN197=21,K197,0)</f>
        <v>0</v>
      </c>
      <c r="AN197" s="36">
        <v>21</v>
      </c>
      <c r="AO197" s="36">
        <f>H197*1</f>
        <v>0</v>
      </c>
      <c r="AP197" s="36">
        <f>H197*(1-1)</f>
        <v>0</v>
      </c>
      <c r="AQ197" s="38" t="s">
        <v>7</v>
      </c>
      <c r="AV197" s="36">
        <f>AW197+AX197</f>
        <v>0</v>
      </c>
      <c r="AW197" s="36">
        <f>G197*AO197</f>
        <v>0</v>
      </c>
      <c r="AX197" s="36">
        <f>G197*AP197</f>
        <v>0</v>
      </c>
      <c r="AY197" s="39" t="s">
        <v>825</v>
      </c>
      <c r="AZ197" s="39" t="s">
        <v>856</v>
      </c>
      <c r="BA197" s="27" t="s">
        <v>874</v>
      </c>
      <c r="BC197" s="36">
        <f>AW197+AX197</f>
        <v>0</v>
      </c>
      <c r="BD197" s="36">
        <f>H197/(100-BE197)*100</f>
        <v>0</v>
      </c>
      <c r="BE197" s="36">
        <v>0</v>
      </c>
      <c r="BF197" s="36">
        <f>M197</f>
        <v>0</v>
      </c>
      <c r="BH197" s="23">
        <f>G197*AO197</f>
        <v>0</v>
      </c>
      <c r="BI197" s="23">
        <f>G197*AP197</f>
        <v>0</v>
      </c>
      <c r="BJ197" s="23">
        <f>G197*H197</f>
        <v>0</v>
      </c>
      <c r="BK197" s="23" t="s">
        <v>884</v>
      </c>
      <c r="BL197" s="36">
        <v>91</v>
      </c>
    </row>
    <row r="198" spans="1:15" ht="12.75">
      <c r="A198" s="4"/>
      <c r="B198" s="89"/>
      <c r="C198" s="89"/>
      <c r="D198" s="90" t="s">
        <v>589</v>
      </c>
      <c r="E198" s="90" t="s">
        <v>754</v>
      </c>
      <c r="F198" s="89"/>
      <c r="G198" s="91">
        <v>299</v>
      </c>
      <c r="H198" s="89"/>
      <c r="I198" s="89"/>
      <c r="J198" s="89"/>
      <c r="K198" s="89"/>
      <c r="L198" s="89"/>
      <c r="M198" s="89"/>
      <c r="N198" s="31"/>
      <c r="O198" s="4"/>
    </row>
    <row r="199" spans="1:64" ht="12.75">
      <c r="A199" s="44" t="s">
        <v>97</v>
      </c>
      <c r="B199" s="16" t="s">
        <v>301</v>
      </c>
      <c r="C199" s="16" t="s">
        <v>327</v>
      </c>
      <c r="D199" s="149" t="s">
        <v>498</v>
      </c>
      <c r="E199" s="176"/>
      <c r="F199" s="16" t="s">
        <v>778</v>
      </c>
      <c r="G199" s="36">
        <v>36</v>
      </c>
      <c r="H199" s="121"/>
      <c r="I199" s="36">
        <f>G199*AO199</f>
        <v>0</v>
      </c>
      <c r="J199" s="36">
        <f>G199*AP199</f>
        <v>0</v>
      </c>
      <c r="K199" s="36">
        <f>G199*H199</f>
        <v>0</v>
      </c>
      <c r="L199" s="36">
        <v>0</v>
      </c>
      <c r="M199" s="36">
        <f>G199*L199</f>
        <v>0</v>
      </c>
      <c r="N199" s="88" t="s">
        <v>806</v>
      </c>
      <c r="O199" s="4"/>
      <c r="Z199" s="36">
        <f>IF(AQ199="5",BJ199,0)</f>
        <v>0</v>
      </c>
      <c r="AB199" s="36">
        <f>IF(AQ199="1",BH199,0)</f>
        <v>0</v>
      </c>
      <c r="AC199" s="36">
        <f>IF(AQ199="1",BI199,0)</f>
        <v>0</v>
      </c>
      <c r="AD199" s="36">
        <f>IF(AQ199="7",BH199,0)</f>
        <v>0</v>
      </c>
      <c r="AE199" s="36">
        <f>IF(AQ199="7",BI199,0)</f>
        <v>0</v>
      </c>
      <c r="AF199" s="36">
        <f>IF(AQ199="2",BH199,0)</f>
        <v>0</v>
      </c>
      <c r="AG199" s="36">
        <f>IF(AQ199="2",BI199,0)</f>
        <v>0</v>
      </c>
      <c r="AH199" s="36">
        <f>IF(AQ199="0",BJ199,0)</f>
        <v>0</v>
      </c>
      <c r="AI199" s="27" t="s">
        <v>301</v>
      </c>
      <c r="AJ199" s="23">
        <f>IF(AN199=0,K199,0)</f>
        <v>0</v>
      </c>
      <c r="AK199" s="23">
        <f>IF(AN199=15,K199,0)</f>
        <v>0</v>
      </c>
      <c r="AL199" s="23">
        <f>IF(AN199=21,K199,0)</f>
        <v>0</v>
      </c>
      <c r="AN199" s="36">
        <v>21</v>
      </c>
      <c r="AO199" s="36">
        <f>H199*1</f>
        <v>0</v>
      </c>
      <c r="AP199" s="36">
        <f>H199*(1-1)</f>
        <v>0</v>
      </c>
      <c r="AQ199" s="38" t="s">
        <v>7</v>
      </c>
      <c r="AV199" s="36">
        <f>AW199+AX199</f>
        <v>0</v>
      </c>
      <c r="AW199" s="36">
        <f>G199*AO199</f>
        <v>0</v>
      </c>
      <c r="AX199" s="36">
        <f>G199*AP199</f>
        <v>0</v>
      </c>
      <c r="AY199" s="39" t="s">
        <v>825</v>
      </c>
      <c r="AZ199" s="39" t="s">
        <v>856</v>
      </c>
      <c r="BA199" s="27" t="s">
        <v>874</v>
      </c>
      <c r="BC199" s="36">
        <f>AW199+AX199</f>
        <v>0</v>
      </c>
      <c r="BD199" s="36">
        <f>H199/(100-BE199)*100</f>
        <v>0</v>
      </c>
      <c r="BE199" s="36">
        <v>0</v>
      </c>
      <c r="BF199" s="36">
        <f>M199</f>
        <v>0</v>
      </c>
      <c r="BH199" s="23">
        <f>G199*AO199</f>
        <v>0</v>
      </c>
      <c r="BI199" s="23">
        <f>G199*AP199</f>
        <v>0</v>
      </c>
      <c r="BJ199" s="23">
        <f>G199*H199</f>
        <v>0</v>
      </c>
      <c r="BK199" s="23" t="s">
        <v>884</v>
      </c>
      <c r="BL199" s="36">
        <v>91</v>
      </c>
    </row>
    <row r="200" spans="1:15" ht="12.75">
      <c r="A200" s="4"/>
      <c r="B200" s="89"/>
      <c r="C200" s="89"/>
      <c r="D200" s="90" t="s">
        <v>596</v>
      </c>
      <c r="E200" s="90" t="s">
        <v>756</v>
      </c>
      <c r="F200" s="89"/>
      <c r="G200" s="91">
        <v>36</v>
      </c>
      <c r="H200" s="89"/>
      <c r="I200" s="89"/>
      <c r="J200" s="89"/>
      <c r="K200" s="89"/>
      <c r="L200" s="89"/>
      <c r="M200" s="89"/>
      <c r="N200" s="31"/>
      <c r="O200" s="4"/>
    </row>
    <row r="201" spans="1:64" ht="12.75">
      <c r="A201" s="44" t="s">
        <v>98</v>
      </c>
      <c r="B201" s="16" t="s">
        <v>301</v>
      </c>
      <c r="C201" s="16" t="s">
        <v>328</v>
      </c>
      <c r="D201" s="149" t="s">
        <v>499</v>
      </c>
      <c r="E201" s="176"/>
      <c r="F201" s="16" t="s">
        <v>778</v>
      </c>
      <c r="G201" s="36">
        <v>35</v>
      </c>
      <c r="H201" s="121"/>
      <c r="I201" s="36">
        <f>G201*AO201</f>
        <v>0</v>
      </c>
      <c r="J201" s="36">
        <f>G201*AP201</f>
        <v>0</v>
      </c>
      <c r="K201" s="36">
        <f>G201*H201</f>
        <v>0</v>
      </c>
      <c r="L201" s="36">
        <v>0</v>
      </c>
      <c r="M201" s="36">
        <f>G201*L201</f>
        <v>0</v>
      </c>
      <c r="N201" s="88" t="s">
        <v>806</v>
      </c>
      <c r="O201" s="4"/>
      <c r="Z201" s="36">
        <f>IF(AQ201="5",BJ201,0)</f>
        <v>0</v>
      </c>
      <c r="AB201" s="36">
        <f>IF(AQ201="1",BH201,0)</f>
        <v>0</v>
      </c>
      <c r="AC201" s="36">
        <f>IF(AQ201="1",BI201,0)</f>
        <v>0</v>
      </c>
      <c r="AD201" s="36">
        <f>IF(AQ201="7",BH201,0)</f>
        <v>0</v>
      </c>
      <c r="AE201" s="36">
        <f>IF(AQ201="7",BI201,0)</f>
        <v>0</v>
      </c>
      <c r="AF201" s="36">
        <f>IF(AQ201="2",BH201,0)</f>
        <v>0</v>
      </c>
      <c r="AG201" s="36">
        <f>IF(AQ201="2",BI201,0)</f>
        <v>0</v>
      </c>
      <c r="AH201" s="36">
        <f>IF(AQ201="0",BJ201,0)</f>
        <v>0</v>
      </c>
      <c r="AI201" s="27" t="s">
        <v>301</v>
      </c>
      <c r="AJ201" s="23">
        <f>IF(AN201=0,K201,0)</f>
        <v>0</v>
      </c>
      <c r="AK201" s="23">
        <f>IF(AN201=15,K201,0)</f>
        <v>0</v>
      </c>
      <c r="AL201" s="23">
        <f>IF(AN201=21,K201,0)</f>
        <v>0</v>
      </c>
      <c r="AN201" s="36">
        <v>21</v>
      </c>
      <c r="AO201" s="36">
        <f>H201*1</f>
        <v>0</v>
      </c>
      <c r="AP201" s="36">
        <f>H201*(1-1)</f>
        <v>0</v>
      </c>
      <c r="AQ201" s="38" t="s">
        <v>7</v>
      </c>
      <c r="AV201" s="36">
        <f>AW201+AX201</f>
        <v>0</v>
      </c>
      <c r="AW201" s="36">
        <f>G201*AO201</f>
        <v>0</v>
      </c>
      <c r="AX201" s="36">
        <f>G201*AP201</f>
        <v>0</v>
      </c>
      <c r="AY201" s="39" t="s">
        <v>825</v>
      </c>
      <c r="AZ201" s="39" t="s">
        <v>856</v>
      </c>
      <c r="BA201" s="27" t="s">
        <v>874</v>
      </c>
      <c r="BC201" s="36">
        <f>AW201+AX201</f>
        <v>0</v>
      </c>
      <c r="BD201" s="36">
        <f>H201/(100-BE201)*100</f>
        <v>0</v>
      </c>
      <c r="BE201" s="36">
        <v>0</v>
      </c>
      <c r="BF201" s="36">
        <f>M201</f>
        <v>0</v>
      </c>
      <c r="BH201" s="23">
        <f>G201*AO201</f>
        <v>0</v>
      </c>
      <c r="BI201" s="23">
        <f>G201*AP201</f>
        <v>0</v>
      </c>
      <c r="BJ201" s="23">
        <f>G201*H201</f>
        <v>0</v>
      </c>
      <c r="BK201" s="23" t="s">
        <v>884</v>
      </c>
      <c r="BL201" s="36">
        <v>91</v>
      </c>
    </row>
    <row r="202" spans="1:15" ht="12.75">
      <c r="A202" s="4"/>
      <c r="B202" s="89"/>
      <c r="C202" s="89"/>
      <c r="D202" s="90" t="s">
        <v>597</v>
      </c>
      <c r="E202" s="90" t="s">
        <v>755</v>
      </c>
      <c r="F202" s="89"/>
      <c r="G202" s="91">
        <v>35</v>
      </c>
      <c r="H202" s="89"/>
      <c r="I202" s="89"/>
      <c r="J202" s="89"/>
      <c r="K202" s="89"/>
      <c r="L202" s="89"/>
      <c r="M202" s="89"/>
      <c r="N202" s="31"/>
      <c r="O202" s="4"/>
    </row>
    <row r="203" spans="1:64" ht="12.75">
      <c r="A203" s="44" t="s">
        <v>99</v>
      </c>
      <c r="B203" s="16" t="s">
        <v>301</v>
      </c>
      <c r="C203" s="16" t="s">
        <v>329</v>
      </c>
      <c r="D203" s="149" t="s">
        <v>500</v>
      </c>
      <c r="E203" s="171"/>
      <c r="F203" s="16" t="s">
        <v>776</v>
      </c>
      <c r="G203" s="36">
        <v>95</v>
      </c>
      <c r="H203" s="121"/>
      <c r="I203" s="36">
        <f>G203*AO203</f>
        <v>0</v>
      </c>
      <c r="J203" s="36">
        <f>G203*AP203</f>
        <v>0</v>
      </c>
      <c r="K203" s="36">
        <f>G203*H203</f>
        <v>0</v>
      </c>
      <c r="L203" s="36">
        <v>0</v>
      </c>
      <c r="M203" s="36">
        <f>G203*L203</f>
        <v>0</v>
      </c>
      <c r="N203" s="88" t="s">
        <v>806</v>
      </c>
      <c r="O203" s="4"/>
      <c r="Z203" s="36">
        <f>IF(AQ203="5",BJ203,0)</f>
        <v>0</v>
      </c>
      <c r="AB203" s="36">
        <f>IF(AQ203="1",BH203,0)</f>
        <v>0</v>
      </c>
      <c r="AC203" s="36">
        <f>IF(AQ203="1",BI203,0)</f>
        <v>0</v>
      </c>
      <c r="AD203" s="36">
        <f>IF(AQ203="7",BH203,0)</f>
        <v>0</v>
      </c>
      <c r="AE203" s="36">
        <f>IF(AQ203="7",BI203,0)</f>
        <v>0</v>
      </c>
      <c r="AF203" s="36">
        <f>IF(AQ203="2",BH203,0)</f>
        <v>0</v>
      </c>
      <c r="AG203" s="36">
        <f>IF(AQ203="2",BI203,0)</f>
        <v>0</v>
      </c>
      <c r="AH203" s="36">
        <f>IF(AQ203="0",BJ203,0)</f>
        <v>0</v>
      </c>
      <c r="AI203" s="27" t="s">
        <v>301</v>
      </c>
      <c r="AJ203" s="21">
        <f>IF(AN203=0,K203,0)</f>
        <v>0</v>
      </c>
      <c r="AK203" s="21">
        <f>IF(AN203=15,K203,0)</f>
        <v>0</v>
      </c>
      <c r="AL203" s="21">
        <f>IF(AN203=21,K203,0)</f>
        <v>0</v>
      </c>
      <c r="AN203" s="36">
        <v>21</v>
      </c>
      <c r="AO203" s="36">
        <f>H203*0.593303571428571</f>
        <v>0</v>
      </c>
      <c r="AP203" s="36">
        <f>H203*(1-0.593303571428571)</f>
        <v>0</v>
      </c>
      <c r="AQ203" s="37" t="s">
        <v>7</v>
      </c>
      <c r="AV203" s="36">
        <f>AW203+AX203</f>
        <v>0</v>
      </c>
      <c r="AW203" s="36">
        <f>G203*AO203</f>
        <v>0</v>
      </c>
      <c r="AX203" s="36">
        <f>G203*AP203</f>
        <v>0</v>
      </c>
      <c r="AY203" s="39" t="s">
        <v>825</v>
      </c>
      <c r="AZ203" s="39" t="s">
        <v>856</v>
      </c>
      <c r="BA203" s="27" t="s">
        <v>874</v>
      </c>
      <c r="BC203" s="36">
        <f>AW203+AX203</f>
        <v>0</v>
      </c>
      <c r="BD203" s="36">
        <f>H203/(100-BE203)*100</f>
        <v>0</v>
      </c>
      <c r="BE203" s="36">
        <v>0</v>
      </c>
      <c r="BF203" s="36">
        <f>M203</f>
        <v>0</v>
      </c>
      <c r="BH203" s="21">
        <f>G203*AO203</f>
        <v>0</v>
      </c>
      <c r="BI203" s="21">
        <f>G203*AP203</f>
        <v>0</v>
      </c>
      <c r="BJ203" s="21">
        <f>G203*H203</f>
        <v>0</v>
      </c>
      <c r="BK203" s="21" t="s">
        <v>883</v>
      </c>
      <c r="BL203" s="36">
        <v>91</v>
      </c>
    </row>
    <row r="204" spans="1:64" ht="12.75">
      <c r="A204" s="44" t="s">
        <v>100</v>
      </c>
      <c r="B204" s="16" t="s">
        <v>301</v>
      </c>
      <c r="C204" s="16" t="s">
        <v>330</v>
      </c>
      <c r="D204" s="149" t="s">
        <v>598</v>
      </c>
      <c r="E204" s="171"/>
      <c r="F204" s="16" t="s">
        <v>775</v>
      </c>
      <c r="G204" s="36">
        <v>64.5</v>
      </c>
      <c r="H204" s="121"/>
      <c r="I204" s="36">
        <f>G204*AO204</f>
        <v>0</v>
      </c>
      <c r="J204" s="36">
        <f>G204*AP204</f>
        <v>0</v>
      </c>
      <c r="K204" s="36">
        <f>G204*H204</f>
        <v>0</v>
      </c>
      <c r="L204" s="36">
        <v>0.0037</v>
      </c>
      <c r="M204" s="36">
        <f>G204*L204</f>
        <v>0.23865</v>
      </c>
      <c r="N204" s="88" t="s">
        <v>806</v>
      </c>
      <c r="O204" s="4"/>
      <c r="Z204" s="36">
        <f>IF(AQ204="5",BJ204,0)</f>
        <v>0</v>
      </c>
      <c r="AB204" s="36">
        <f>IF(AQ204="1",BH204,0)</f>
        <v>0</v>
      </c>
      <c r="AC204" s="36">
        <f>IF(AQ204="1",BI204,0)</f>
        <v>0</v>
      </c>
      <c r="AD204" s="36">
        <f>IF(AQ204="7",BH204,0)</f>
        <v>0</v>
      </c>
      <c r="AE204" s="36">
        <f>IF(AQ204="7",BI204,0)</f>
        <v>0</v>
      </c>
      <c r="AF204" s="36">
        <f>IF(AQ204="2",BH204,0)</f>
        <v>0</v>
      </c>
      <c r="AG204" s="36">
        <f>IF(AQ204="2",BI204,0)</f>
        <v>0</v>
      </c>
      <c r="AH204" s="36">
        <f>IF(AQ204="0",BJ204,0)</f>
        <v>0</v>
      </c>
      <c r="AI204" s="27" t="s">
        <v>301</v>
      </c>
      <c r="AJ204" s="21">
        <f>IF(AN204=0,K204,0)</f>
        <v>0</v>
      </c>
      <c r="AK204" s="21">
        <f>IF(AN204=15,K204,0)</f>
        <v>0</v>
      </c>
      <c r="AL204" s="21">
        <f>IF(AN204=21,K204,0)</f>
        <v>0</v>
      </c>
      <c r="AN204" s="36">
        <v>21</v>
      </c>
      <c r="AO204" s="36">
        <f>H204*0.449002375040872</f>
        <v>0</v>
      </c>
      <c r="AP204" s="36">
        <f>H204*(1-0.449002375040872)</f>
        <v>0</v>
      </c>
      <c r="AQ204" s="37" t="s">
        <v>7</v>
      </c>
      <c r="AV204" s="36">
        <f>AW204+AX204</f>
        <v>0</v>
      </c>
      <c r="AW204" s="36">
        <f>G204*AO204</f>
        <v>0</v>
      </c>
      <c r="AX204" s="36">
        <f>G204*AP204</f>
        <v>0</v>
      </c>
      <c r="AY204" s="39" t="s">
        <v>825</v>
      </c>
      <c r="AZ204" s="39" t="s">
        <v>856</v>
      </c>
      <c r="BA204" s="27" t="s">
        <v>874</v>
      </c>
      <c r="BC204" s="36">
        <f>AW204+AX204</f>
        <v>0</v>
      </c>
      <c r="BD204" s="36">
        <f>H204/(100-BE204)*100</f>
        <v>0</v>
      </c>
      <c r="BE204" s="36">
        <v>0</v>
      </c>
      <c r="BF204" s="36">
        <f>M204</f>
        <v>0.23865</v>
      </c>
      <c r="BH204" s="21">
        <f>G204*AO204</f>
        <v>0</v>
      </c>
      <c r="BI204" s="21">
        <f>G204*AP204</f>
        <v>0</v>
      </c>
      <c r="BJ204" s="21">
        <f>G204*H204</f>
        <v>0</v>
      </c>
      <c r="BK204" s="21" t="s">
        <v>883</v>
      </c>
      <c r="BL204" s="36">
        <v>91</v>
      </c>
    </row>
    <row r="205" spans="1:15" ht="12.75">
      <c r="A205" s="4"/>
      <c r="B205" s="89"/>
      <c r="C205" s="89"/>
      <c r="D205" s="90" t="s">
        <v>599</v>
      </c>
      <c r="E205" s="90"/>
      <c r="F205" s="89"/>
      <c r="G205" s="91">
        <v>64.5</v>
      </c>
      <c r="H205" s="89"/>
      <c r="I205" s="89"/>
      <c r="J205" s="89"/>
      <c r="K205" s="89"/>
      <c r="L205" s="89"/>
      <c r="M205" s="89"/>
      <c r="N205" s="31"/>
      <c r="O205" s="4"/>
    </row>
    <row r="206" spans="1:64" ht="12.75">
      <c r="A206" s="44" t="s">
        <v>101</v>
      </c>
      <c r="B206" s="16" t="s">
        <v>301</v>
      </c>
      <c r="C206" s="16" t="s">
        <v>335</v>
      </c>
      <c r="D206" s="149" t="s">
        <v>508</v>
      </c>
      <c r="E206" s="171"/>
      <c r="F206" s="16" t="s">
        <v>778</v>
      </c>
      <c r="G206" s="36">
        <v>11</v>
      </c>
      <c r="H206" s="121"/>
      <c r="I206" s="36">
        <f>G206*AO206</f>
        <v>0</v>
      </c>
      <c r="J206" s="36">
        <f>G206*AP206</f>
        <v>0</v>
      </c>
      <c r="K206" s="36">
        <f>G206*H206</f>
        <v>0</v>
      </c>
      <c r="L206" s="36">
        <v>0.25</v>
      </c>
      <c r="M206" s="36">
        <f>G206*L206</f>
        <v>2.75</v>
      </c>
      <c r="N206" s="88" t="s">
        <v>806</v>
      </c>
      <c r="O206" s="4"/>
      <c r="Z206" s="36">
        <f>IF(AQ206="5",BJ206,0)</f>
        <v>0</v>
      </c>
      <c r="AB206" s="36">
        <f>IF(AQ206="1",BH206,0)</f>
        <v>0</v>
      </c>
      <c r="AC206" s="36">
        <f>IF(AQ206="1",BI206,0)</f>
        <v>0</v>
      </c>
      <c r="AD206" s="36">
        <f>IF(AQ206="7",BH206,0)</f>
        <v>0</v>
      </c>
      <c r="AE206" s="36">
        <f>IF(AQ206="7",BI206,0)</f>
        <v>0</v>
      </c>
      <c r="AF206" s="36">
        <f>IF(AQ206="2",BH206,0)</f>
        <v>0</v>
      </c>
      <c r="AG206" s="36">
        <f>IF(AQ206="2",BI206,0)</f>
        <v>0</v>
      </c>
      <c r="AH206" s="36">
        <f>IF(AQ206="0",BJ206,0)</f>
        <v>0</v>
      </c>
      <c r="AI206" s="27" t="s">
        <v>301</v>
      </c>
      <c r="AJ206" s="21">
        <f>IF(AN206=0,K206,0)</f>
        <v>0</v>
      </c>
      <c r="AK206" s="21">
        <f>IF(AN206=15,K206,0)</f>
        <v>0</v>
      </c>
      <c r="AL206" s="21">
        <f>IF(AN206=21,K206,0)</f>
        <v>0</v>
      </c>
      <c r="AN206" s="36">
        <v>21</v>
      </c>
      <c r="AO206" s="36">
        <f>H206*0.497866473149492</f>
        <v>0</v>
      </c>
      <c r="AP206" s="36">
        <f>H206*(1-0.497866473149492)</f>
        <v>0</v>
      </c>
      <c r="AQ206" s="37" t="s">
        <v>7</v>
      </c>
      <c r="AV206" s="36">
        <f>AW206+AX206</f>
        <v>0</v>
      </c>
      <c r="AW206" s="36">
        <f>G206*AO206</f>
        <v>0</v>
      </c>
      <c r="AX206" s="36">
        <f>G206*AP206</f>
        <v>0</v>
      </c>
      <c r="AY206" s="39" t="s">
        <v>825</v>
      </c>
      <c r="AZ206" s="39" t="s">
        <v>856</v>
      </c>
      <c r="BA206" s="27" t="s">
        <v>874</v>
      </c>
      <c r="BC206" s="36">
        <f>AW206+AX206</f>
        <v>0</v>
      </c>
      <c r="BD206" s="36">
        <f>H206/(100-BE206)*100</f>
        <v>0</v>
      </c>
      <c r="BE206" s="36">
        <v>0</v>
      </c>
      <c r="BF206" s="36">
        <f>M206</f>
        <v>2.75</v>
      </c>
      <c r="BH206" s="21">
        <f>G206*AO206</f>
        <v>0</v>
      </c>
      <c r="BI206" s="21">
        <f>G206*AP206</f>
        <v>0</v>
      </c>
      <c r="BJ206" s="21">
        <f>G206*H206</f>
        <v>0</v>
      </c>
      <c r="BK206" s="21" t="s">
        <v>883</v>
      </c>
      <c r="BL206" s="36">
        <v>91</v>
      </c>
    </row>
    <row r="207" spans="1:15" ht="12.75">
      <c r="A207" s="4"/>
      <c r="B207" s="89"/>
      <c r="C207" s="89"/>
      <c r="D207" s="90" t="s">
        <v>600</v>
      </c>
      <c r="E207" s="90"/>
      <c r="F207" s="89"/>
      <c r="G207" s="91">
        <v>11</v>
      </c>
      <c r="H207" s="89"/>
      <c r="I207" s="89"/>
      <c r="J207" s="89"/>
      <c r="K207" s="89"/>
      <c r="L207" s="89"/>
      <c r="M207" s="89"/>
      <c r="N207" s="31"/>
      <c r="O207" s="4"/>
    </row>
    <row r="208" spans="1:64" ht="12.75">
      <c r="A208" s="44" t="s">
        <v>102</v>
      </c>
      <c r="B208" s="16" t="s">
        <v>301</v>
      </c>
      <c r="C208" s="16" t="s">
        <v>336</v>
      </c>
      <c r="D208" s="149" t="s">
        <v>509</v>
      </c>
      <c r="E208" s="176"/>
      <c r="F208" s="16" t="s">
        <v>778</v>
      </c>
      <c r="G208" s="36">
        <v>11</v>
      </c>
      <c r="H208" s="121"/>
      <c r="I208" s="36">
        <f>G208*AO208</f>
        <v>0</v>
      </c>
      <c r="J208" s="36">
        <f>G208*AP208</f>
        <v>0</v>
      </c>
      <c r="K208" s="36">
        <f>G208*H208</f>
        <v>0</v>
      </c>
      <c r="L208" s="36">
        <v>0.018</v>
      </c>
      <c r="M208" s="36">
        <f>G208*L208</f>
        <v>0.19799999999999998</v>
      </c>
      <c r="N208" s="88" t="s">
        <v>806</v>
      </c>
      <c r="O208" s="4"/>
      <c r="Z208" s="36">
        <f>IF(AQ208="5",BJ208,0)</f>
        <v>0</v>
      </c>
      <c r="AB208" s="36">
        <f>IF(AQ208="1",BH208,0)</f>
        <v>0</v>
      </c>
      <c r="AC208" s="36">
        <f>IF(AQ208="1",BI208,0)</f>
        <v>0</v>
      </c>
      <c r="AD208" s="36">
        <f>IF(AQ208="7",BH208,0)</f>
        <v>0</v>
      </c>
      <c r="AE208" s="36">
        <f>IF(AQ208="7",BI208,0)</f>
        <v>0</v>
      </c>
      <c r="AF208" s="36">
        <f>IF(AQ208="2",BH208,0)</f>
        <v>0</v>
      </c>
      <c r="AG208" s="36">
        <f>IF(AQ208="2",BI208,0)</f>
        <v>0</v>
      </c>
      <c r="AH208" s="36">
        <f>IF(AQ208="0",BJ208,0)</f>
        <v>0</v>
      </c>
      <c r="AI208" s="27" t="s">
        <v>301</v>
      </c>
      <c r="AJ208" s="23">
        <f>IF(AN208=0,K208,0)</f>
        <v>0</v>
      </c>
      <c r="AK208" s="23">
        <f>IF(AN208=15,K208,0)</f>
        <v>0</v>
      </c>
      <c r="AL208" s="23">
        <f>IF(AN208=21,K208,0)</f>
        <v>0</v>
      </c>
      <c r="AN208" s="36">
        <v>21</v>
      </c>
      <c r="AO208" s="36">
        <f>H208*1</f>
        <v>0</v>
      </c>
      <c r="AP208" s="36">
        <f>H208*(1-1)</f>
        <v>0</v>
      </c>
      <c r="AQ208" s="38" t="s">
        <v>7</v>
      </c>
      <c r="AV208" s="36">
        <f>AW208+AX208</f>
        <v>0</v>
      </c>
      <c r="AW208" s="36">
        <f>G208*AO208</f>
        <v>0</v>
      </c>
      <c r="AX208" s="36">
        <f>G208*AP208</f>
        <v>0</v>
      </c>
      <c r="AY208" s="39" t="s">
        <v>825</v>
      </c>
      <c r="AZ208" s="39" t="s">
        <v>856</v>
      </c>
      <c r="BA208" s="27" t="s">
        <v>874</v>
      </c>
      <c r="BC208" s="36">
        <f>AW208+AX208</f>
        <v>0</v>
      </c>
      <c r="BD208" s="36">
        <f>H208/(100-BE208)*100</f>
        <v>0</v>
      </c>
      <c r="BE208" s="36">
        <v>0</v>
      </c>
      <c r="BF208" s="36">
        <f>M208</f>
        <v>0.19799999999999998</v>
      </c>
      <c r="BH208" s="23">
        <f>G208*AO208</f>
        <v>0</v>
      </c>
      <c r="BI208" s="23">
        <f>G208*AP208</f>
        <v>0</v>
      </c>
      <c r="BJ208" s="23">
        <f>G208*H208</f>
        <v>0</v>
      </c>
      <c r="BK208" s="23" t="s">
        <v>884</v>
      </c>
      <c r="BL208" s="36">
        <v>91</v>
      </c>
    </row>
    <row r="209" spans="1:64" ht="12.75">
      <c r="A209" s="44" t="s">
        <v>103</v>
      </c>
      <c r="B209" s="16" t="s">
        <v>301</v>
      </c>
      <c r="C209" s="16" t="s">
        <v>337</v>
      </c>
      <c r="D209" s="149" t="s">
        <v>510</v>
      </c>
      <c r="E209" s="176"/>
      <c r="F209" s="16" t="s">
        <v>778</v>
      </c>
      <c r="G209" s="36">
        <v>11</v>
      </c>
      <c r="H209" s="121"/>
      <c r="I209" s="36">
        <f>G209*AO209</f>
        <v>0</v>
      </c>
      <c r="J209" s="36">
        <f>G209*AP209</f>
        <v>0</v>
      </c>
      <c r="K209" s="36">
        <f>G209*H209</f>
        <v>0</v>
      </c>
      <c r="L209" s="36">
        <v>0</v>
      </c>
      <c r="M209" s="36">
        <f>G209*L209</f>
        <v>0</v>
      </c>
      <c r="N209" s="88" t="s">
        <v>806</v>
      </c>
      <c r="O209" s="4"/>
      <c r="Z209" s="36">
        <f>IF(AQ209="5",BJ209,0)</f>
        <v>0</v>
      </c>
      <c r="AB209" s="36">
        <f>IF(AQ209="1",BH209,0)</f>
        <v>0</v>
      </c>
      <c r="AC209" s="36">
        <f>IF(AQ209="1",BI209,0)</f>
        <v>0</v>
      </c>
      <c r="AD209" s="36">
        <f>IF(AQ209="7",BH209,0)</f>
        <v>0</v>
      </c>
      <c r="AE209" s="36">
        <f>IF(AQ209="7",BI209,0)</f>
        <v>0</v>
      </c>
      <c r="AF209" s="36">
        <f>IF(AQ209="2",BH209,0)</f>
        <v>0</v>
      </c>
      <c r="AG209" s="36">
        <f>IF(AQ209="2",BI209,0)</f>
        <v>0</v>
      </c>
      <c r="AH209" s="36">
        <f>IF(AQ209="0",BJ209,0)</f>
        <v>0</v>
      </c>
      <c r="AI209" s="27" t="s">
        <v>301</v>
      </c>
      <c r="AJ209" s="23">
        <f>IF(AN209=0,K209,0)</f>
        <v>0</v>
      </c>
      <c r="AK209" s="23">
        <f>IF(AN209=15,K209,0)</f>
        <v>0</v>
      </c>
      <c r="AL209" s="23">
        <f>IF(AN209=21,K209,0)</f>
        <v>0</v>
      </c>
      <c r="AN209" s="36">
        <v>21</v>
      </c>
      <c r="AO209" s="36">
        <f>H209*1</f>
        <v>0</v>
      </c>
      <c r="AP209" s="36">
        <f>H209*(1-1)</f>
        <v>0</v>
      </c>
      <c r="AQ209" s="38" t="s">
        <v>7</v>
      </c>
      <c r="AV209" s="36">
        <f>AW209+AX209</f>
        <v>0</v>
      </c>
      <c r="AW209" s="36">
        <f>G209*AO209</f>
        <v>0</v>
      </c>
      <c r="AX209" s="36">
        <f>G209*AP209</f>
        <v>0</v>
      </c>
      <c r="AY209" s="39" t="s">
        <v>825</v>
      </c>
      <c r="AZ209" s="39" t="s">
        <v>856</v>
      </c>
      <c r="BA209" s="27" t="s">
        <v>874</v>
      </c>
      <c r="BC209" s="36">
        <f>AW209+AX209</f>
        <v>0</v>
      </c>
      <c r="BD209" s="36">
        <f>H209/(100-BE209)*100</f>
        <v>0</v>
      </c>
      <c r="BE209" s="36">
        <v>0</v>
      </c>
      <c r="BF209" s="36">
        <f>M209</f>
        <v>0</v>
      </c>
      <c r="BH209" s="23">
        <f>G209*AO209</f>
        <v>0</v>
      </c>
      <c r="BI209" s="23">
        <f>G209*AP209</f>
        <v>0</v>
      </c>
      <c r="BJ209" s="23">
        <f>G209*H209</f>
        <v>0</v>
      </c>
      <c r="BK209" s="23" t="s">
        <v>884</v>
      </c>
      <c r="BL209" s="36">
        <v>91</v>
      </c>
    </row>
    <row r="210" spans="1:64" ht="12.75">
      <c r="A210" s="44" t="s">
        <v>104</v>
      </c>
      <c r="B210" s="16" t="s">
        <v>301</v>
      </c>
      <c r="C210" s="16" t="s">
        <v>391</v>
      </c>
      <c r="D210" s="149" t="s">
        <v>601</v>
      </c>
      <c r="E210" s="176"/>
      <c r="F210" s="16" t="s">
        <v>778</v>
      </c>
      <c r="G210" s="36">
        <v>3</v>
      </c>
      <c r="H210" s="121"/>
      <c r="I210" s="36">
        <f>G210*AO210</f>
        <v>0</v>
      </c>
      <c r="J210" s="36">
        <f>G210*AP210</f>
        <v>0</v>
      </c>
      <c r="K210" s="36">
        <f>G210*H210</f>
        <v>0</v>
      </c>
      <c r="L210" s="36">
        <v>0.0051</v>
      </c>
      <c r="M210" s="36">
        <f>G210*L210</f>
        <v>0.015300000000000001</v>
      </c>
      <c r="N210" s="88" t="s">
        <v>806</v>
      </c>
      <c r="O210" s="4"/>
      <c r="Z210" s="36">
        <f>IF(AQ210="5",BJ210,0)</f>
        <v>0</v>
      </c>
      <c r="AB210" s="36">
        <f>IF(AQ210="1",BH210,0)</f>
        <v>0</v>
      </c>
      <c r="AC210" s="36">
        <f>IF(AQ210="1",BI210,0)</f>
        <v>0</v>
      </c>
      <c r="AD210" s="36">
        <f>IF(AQ210="7",BH210,0)</f>
        <v>0</v>
      </c>
      <c r="AE210" s="36">
        <f>IF(AQ210="7",BI210,0)</f>
        <v>0</v>
      </c>
      <c r="AF210" s="36">
        <f>IF(AQ210="2",BH210,0)</f>
        <v>0</v>
      </c>
      <c r="AG210" s="36">
        <f>IF(AQ210="2",BI210,0)</f>
        <v>0</v>
      </c>
      <c r="AH210" s="36">
        <f>IF(AQ210="0",BJ210,0)</f>
        <v>0</v>
      </c>
      <c r="AI210" s="27" t="s">
        <v>301</v>
      </c>
      <c r="AJ210" s="23">
        <f>IF(AN210=0,K210,0)</f>
        <v>0</v>
      </c>
      <c r="AK210" s="23">
        <f>IF(AN210=15,K210,0)</f>
        <v>0</v>
      </c>
      <c r="AL210" s="23">
        <f>IF(AN210=21,K210,0)</f>
        <v>0</v>
      </c>
      <c r="AN210" s="36">
        <v>21</v>
      </c>
      <c r="AO210" s="36">
        <f>H210*1</f>
        <v>0</v>
      </c>
      <c r="AP210" s="36">
        <f>H210*(1-1)</f>
        <v>0</v>
      </c>
      <c r="AQ210" s="38" t="s">
        <v>7</v>
      </c>
      <c r="AV210" s="36">
        <f>AW210+AX210</f>
        <v>0</v>
      </c>
      <c r="AW210" s="36">
        <f>G210*AO210</f>
        <v>0</v>
      </c>
      <c r="AX210" s="36">
        <f>G210*AP210</f>
        <v>0</v>
      </c>
      <c r="AY210" s="39" t="s">
        <v>825</v>
      </c>
      <c r="AZ210" s="39" t="s">
        <v>856</v>
      </c>
      <c r="BA210" s="27" t="s">
        <v>874</v>
      </c>
      <c r="BC210" s="36">
        <f>AW210+AX210</f>
        <v>0</v>
      </c>
      <c r="BD210" s="36">
        <f>H210/(100-BE210)*100</f>
        <v>0</v>
      </c>
      <c r="BE210" s="36">
        <v>0</v>
      </c>
      <c r="BF210" s="36">
        <f>M210</f>
        <v>0.015300000000000001</v>
      </c>
      <c r="BH210" s="23">
        <f>G210*AO210</f>
        <v>0</v>
      </c>
      <c r="BI210" s="23">
        <f>G210*AP210</f>
        <v>0</v>
      </c>
      <c r="BJ210" s="23">
        <f>G210*H210</f>
        <v>0</v>
      </c>
      <c r="BK210" s="23" t="s">
        <v>884</v>
      </c>
      <c r="BL210" s="36">
        <v>91</v>
      </c>
    </row>
    <row r="211" spans="1:64" ht="12.75">
      <c r="A211" s="44" t="s">
        <v>105</v>
      </c>
      <c r="B211" s="16" t="s">
        <v>301</v>
      </c>
      <c r="C211" s="16" t="s">
        <v>392</v>
      </c>
      <c r="D211" s="149" t="s">
        <v>602</v>
      </c>
      <c r="E211" s="176"/>
      <c r="F211" s="16" t="s">
        <v>778</v>
      </c>
      <c r="G211" s="36">
        <v>8</v>
      </c>
      <c r="H211" s="121"/>
      <c r="I211" s="36">
        <f>G211*AO211</f>
        <v>0</v>
      </c>
      <c r="J211" s="36">
        <f>G211*AP211</f>
        <v>0</v>
      </c>
      <c r="K211" s="36">
        <f>G211*H211</f>
        <v>0</v>
      </c>
      <c r="L211" s="36">
        <v>0.0051</v>
      </c>
      <c r="M211" s="36">
        <f>G211*L211</f>
        <v>0.0408</v>
      </c>
      <c r="N211" s="88" t="s">
        <v>806</v>
      </c>
      <c r="O211" s="4"/>
      <c r="Z211" s="36">
        <f>IF(AQ211="5",BJ211,0)</f>
        <v>0</v>
      </c>
      <c r="AB211" s="36">
        <f>IF(AQ211="1",BH211,0)</f>
        <v>0</v>
      </c>
      <c r="AC211" s="36">
        <f>IF(AQ211="1",BI211,0)</f>
        <v>0</v>
      </c>
      <c r="AD211" s="36">
        <f>IF(AQ211="7",BH211,0)</f>
        <v>0</v>
      </c>
      <c r="AE211" s="36">
        <f>IF(AQ211="7",BI211,0)</f>
        <v>0</v>
      </c>
      <c r="AF211" s="36">
        <f>IF(AQ211="2",BH211,0)</f>
        <v>0</v>
      </c>
      <c r="AG211" s="36">
        <f>IF(AQ211="2",BI211,0)</f>
        <v>0</v>
      </c>
      <c r="AH211" s="36">
        <f>IF(AQ211="0",BJ211,0)</f>
        <v>0</v>
      </c>
      <c r="AI211" s="27" t="s">
        <v>301</v>
      </c>
      <c r="AJ211" s="23">
        <f>IF(AN211=0,K211,0)</f>
        <v>0</v>
      </c>
      <c r="AK211" s="23">
        <f>IF(AN211=15,K211,0)</f>
        <v>0</v>
      </c>
      <c r="AL211" s="23">
        <f>IF(AN211=21,K211,0)</f>
        <v>0</v>
      </c>
      <c r="AN211" s="36">
        <v>21</v>
      </c>
      <c r="AO211" s="36">
        <f>H211*1</f>
        <v>0</v>
      </c>
      <c r="AP211" s="36">
        <f>H211*(1-1)</f>
        <v>0</v>
      </c>
      <c r="AQ211" s="38" t="s">
        <v>7</v>
      </c>
      <c r="AV211" s="36">
        <f>AW211+AX211</f>
        <v>0</v>
      </c>
      <c r="AW211" s="36">
        <f>G211*AO211</f>
        <v>0</v>
      </c>
      <c r="AX211" s="36">
        <f>G211*AP211</f>
        <v>0</v>
      </c>
      <c r="AY211" s="39" t="s">
        <v>825</v>
      </c>
      <c r="AZ211" s="39" t="s">
        <v>856</v>
      </c>
      <c r="BA211" s="27" t="s">
        <v>874</v>
      </c>
      <c r="BC211" s="36">
        <f>AW211+AX211</f>
        <v>0</v>
      </c>
      <c r="BD211" s="36">
        <f>H211/(100-BE211)*100</f>
        <v>0</v>
      </c>
      <c r="BE211" s="36">
        <v>0</v>
      </c>
      <c r="BF211" s="36">
        <f>M211</f>
        <v>0.0408</v>
      </c>
      <c r="BH211" s="23">
        <f>G211*AO211</f>
        <v>0</v>
      </c>
      <c r="BI211" s="23">
        <f>G211*AP211</f>
        <v>0</v>
      </c>
      <c r="BJ211" s="23">
        <f>G211*H211</f>
        <v>0</v>
      </c>
      <c r="BK211" s="23" t="s">
        <v>884</v>
      </c>
      <c r="BL211" s="36">
        <v>91</v>
      </c>
    </row>
    <row r="212" spans="1:64" ht="12.75">
      <c r="A212" s="44" t="s">
        <v>106</v>
      </c>
      <c r="B212" s="16" t="s">
        <v>301</v>
      </c>
      <c r="C212" s="16" t="s">
        <v>331</v>
      </c>
      <c r="D212" s="149" t="s">
        <v>503</v>
      </c>
      <c r="E212" s="171"/>
      <c r="F212" s="16" t="s">
        <v>779</v>
      </c>
      <c r="G212" s="36">
        <v>3000</v>
      </c>
      <c r="H212" s="121"/>
      <c r="I212" s="36">
        <f>G212*AO212</f>
        <v>0</v>
      </c>
      <c r="J212" s="36">
        <f>G212*AP212</f>
        <v>0</v>
      </c>
      <c r="K212" s="36">
        <f>G212*H212</f>
        <v>0</v>
      </c>
      <c r="L212" s="36">
        <v>0</v>
      </c>
      <c r="M212" s="36">
        <f>G212*L212</f>
        <v>0</v>
      </c>
      <c r="N212" s="88" t="s">
        <v>806</v>
      </c>
      <c r="O212" s="4"/>
      <c r="Z212" s="36">
        <f>IF(AQ212="5",BJ212,0)</f>
        <v>0</v>
      </c>
      <c r="AB212" s="36">
        <f>IF(AQ212="1",BH212,0)</f>
        <v>0</v>
      </c>
      <c r="AC212" s="36">
        <f>IF(AQ212="1",BI212,0)</f>
        <v>0</v>
      </c>
      <c r="AD212" s="36">
        <f>IF(AQ212="7",BH212,0)</f>
        <v>0</v>
      </c>
      <c r="AE212" s="36">
        <f>IF(AQ212="7",BI212,0)</f>
        <v>0</v>
      </c>
      <c r="AF212" s="36">
        <f>IF(AQ212="2",BH212,0)</f>
        <v>0</v>
      </c>
      <c r="AG212" s="36">
        <f>IF(AQ212="2",BI212,0)</f>
        <v>0</v>
      </c>
      <c r="AH212" s="36">
        <f>IF(AQ212="0",BJ212,0)</f>
        <v>0</v>
      </c>
      <c r="AI212" s="27" t="s">
        <v>301</v>
      </c>
      <c r="AJ212" s="21">
        <f>IF(AN212=0,K212,0)</f>
        <v>0</v>
      </c>
      <c r="AK212" s="21">
        <f>IF(AN212=15,K212,0)</f>
        <v>0</v>
      </c>
      <c r="AL212" s="21">
        <f>IF(AN212=21,K212,0)</f>
        <v>0</v>
      </c>
      <c r="AN212" s="36">
        <v>21</v>
      </c>
      <c r="AO212" s="36">
        <f>H212*0</f>
        <v>0</v>
      </c>
      <c r="AP212" s="36">
        <f>H212*(1-0)</f>
        <v>0</v>
      </c>
      <c r="AQ212" s="37" t="s">
        <v>7</v>
      </c>
      <c r="AV212" s="36">
        <f>AW212+AX212</f>
        <v>0</v>
      </c>
      <c r="AW212" s="36">
        <f>G212*AO212</f>
        <v>0</v>
      </c>
      <c r="AX212" s="36">
        <f>G212*AP212</f>
        <v>0</v>
      </c>
      <c r="AY212" s="39" t="s">
        <v>825</v>
      </c>
      <c r="AZ212" s="39" t="s">
        <v>856</v>
      </c>
      <c r="BA212" s="27" t="s">
        <v>874</v>
      </c>
      <c r="BC212" s="36">
        <f>AW212+AX212</f>
        <v>0</v>
      </c>
      <c r="BD212" s="36">
        <f>H212/(100-BE212)*100</f>
        <v>0</v>
      </c>
      <c r="BE212" s="36">
        <v>0</v>
      </c>
      <c r="BF212" s="36">
        <f>M212</f>
        <v>0</v>
      </c>
      <c r="BH212" s="21">
        <f>G212*AO212</f>
        <v>0</v>
      </c>
      <c r="BI212" s="21">
        <f>G212*AP212</f>
        <v>0</v>
      </c>
      <c r="BJ212" s="21">
        <f>G212*H212</f>
        <v>0</v>
      </c>
      <c r="BK212" s="21" t="s">
        <v>883</v>
      </c>
      <c r="BL212" s="36">
        <v>91</v>
      </c>
    </row>
    <row r="213" spans="1:15" ht="12.75">
      <c r="A213" s="4"/>
      <c r="B213" s="89"/>
      <c r="C213" s="89"/>
      <c r="D213" s="90" t="s">
        <v>603</v>
      </c>
      <c r="E213" s="90"/>
      <c r="F213" s="89"/>
      <c r="G213" s="91">
        <v>3000</v>
      </c>
      <c r="H213" s="89"/>
      <c r="I213" s="89"/>
      <c r="J213" s="89"/>
      <c r="K213" s="89"/>
      <c r="L213" s="89"/>
      <c r="M213" s="89"/>
      <c r="N213" s="31"/>
      <c r="O213" s="4"/>
    </row>
    <row r="214" spans="1:64" ht="12.75">
      <c r="A214" s="44" t="s">
        <v>107</v>
      </c>
      <c r="B214" s="16" t="s">
        <v>301</v>
      </c>
      <c r="C214" s="16" t="s">
        <v>332</v>
      </c>
      <c r="D214" s="149" t="s">
        <v>505</v>
      </c>
      <c r="E214" s="171"/>
      <c r="F214" s="16" t="s">
        <v>780</v>
      </c>
      <c r="G214" s="36">
        <v>50</v>
      </c>
      <c r="H214" s="121"/>
      <c r="I214" s="36">
        <f>G214*AO214</f>
        <v>0</v>
      </c>
      <c r="J214" s="36">
        <f>G214*AP214</f>
        <v>0</v>
      </c>
      <c r="K214" s="36">
        <f>G214*H214</f>
        <v>0</v>
      </c>
      <c r="L214" s="36">
        <v>0.066</v>
      </c>
      <c r="M214" s="36">
        <f>G214*L214</f>
        <v>3.3000000000000003</v>
      </c>
      <c r="N214" s="88" t="s">
        <v>806</v>
      </c>
      <c r="O214" s="4"/>
      <c r="Z214" s="36">
        <f>IF(AQ214="5",BJ214,0)</f>
        <v>0</v>
      </c>
      <c r="AB214" s="36">
        <f>IF(AQ214="1",BH214,0)</f>
        <v>0</v>
      </c>
      <c r="AC214" s="36">
        <f>IF(AQ214="1",BI214,0)</f>
        <v>0</v>
      </c>
      <c r="AD214" s="36">
        <f>IF(AQ214="7",BH214,0)</f>
        <v>0</v>
      </c>
      <c r="AE214" s="36">
        <f>IF(AQ214="7",BI214,0)</f>
        <v>0</v>
      </c>
      <c r="AF214" s="36">
        <f>IF(AQ214="2",BH214,0)</f>
        <v>0</v>
      </c>
      <c r="AG214" s="36">
        <f>IF(AQ214="2",BI214,0)</f>
        <v>0</v>
      </c>
      <c r="AH214" s="36">
        <f>IF(AQ214="0",BJ214,0)</f>
        <v>0</v>
      </c>
      <c r="AI214" s="27" t="s">
        <v>301</v>
      </c>
      <c r="AJ214" s="21">
        <f>IF(AN214=0,K214,0)</f>
        <v>0</v>
      </c>
      <c r="AK214" s="21">
        <f>IF(AN214=15,K214,0)</f>
        <v>0</v>
      </c>
      <c r="AL214" s="21">
        <f>IF(AN214=21,K214,0)</f>
        <v>0</v>
      </c>
      <c r="AN214" s="36">
        <v>21</v>
      </c>
      <c r="AO214" s="36">
        <f>H214*0</f>
        <v>0</v>
      </c>
      <c r="AP214" s="36">
        <f>H214*(1-0)</f>
        <v>0</v>
      </c>
      <c r="AQ214" s="37" t="s">
        <v>7</v>
      </c>
      <c r="AV214" s="36">
        <f>AW214+AX214</f>
        <v>0</v>
      </c>
      <c r="AW214" s="36">
        <f>G214*AO214</f>
        <v>0</v>
      </c>
      <c r="AX214" s="36">
        <f>G214*AP214</f>
        <v>0</v>
      </c>
      <c r="AY214" s="39" t="s">
        <v>825</v>
      </c>
      <c r="AZ214" s="39" t="s">
        <v>856</v>
      </c>
      <c r="BA214" s="27" t="s">
        <v>874</v>
      </c>
      <c r="BC214" s="36">
        <f>AW214+AX214</f>
        <v>0</v>
      </c>
      <c r="BD214" s="36">
        <f>H214/(100-BE214)*100</f>
        <v>0</v>
      </c>
      <c r="BE214" s="36">
        <v>0</v>
      </c>
      <c r="BF214" s="36">
        <f>M214</f>
        <v>3.3000000000000003</v>
      </c>
      <c r="BH214" s="21">
        <f>G214*AO214</f>
        <v>0</v>
      </c>
      <c r="BI214" s="21">
        <f>G214*AP214</f>
        <v>0</v>
      </c>
      <c r="BJ214" s="21">
        <f>G214*H214</f>
        <v>0</v>
      </c>
      <c r="BK214" s="21" t="s">
        <v>883</v>
      </c>
      <c r="BL214" s="36">
        <v>91</v>
      </c>
    </row>
    <row r="215" spans="1:64" ht="12.75">
      <c r="A215" s="44" t="s">
        <v>108</v>
      </c>
      <c r="B215" s="16" t="s">
        <v>301</v>
      </c>
      <c r="C215" s="16" t="s">
        <v>333</v>
      </c>
      <c r="D215" s="149" t="s">
        <v>506</v>
      </c>
      <c r="E215" s="171"/>
      <c r="F215" s="16" t="s">
        <v>780</v>
      </c>
      <c r="G215" s="36">
        <v>50</v>
      </c>
      <c r="H215" s="121"/>
      <c r="I215" s="36">
        <f>G215*AO215</f>
        <v>0</v>
      </c>
      <c r="J215" s="36">
        <f>G215*AP215</f>
        <v>0</v>
      </c>
      <c r="K215" s="36">
        <f>G215*H215</f>
        <v>0</v>
      </c>
      <c r="L215" s="36">
        <v>0.066</v>
      </c>
      <c r="M215" s="36">
        <f>G215*L215</f>
        <v>3.3000000000000003</v>
      </c>
      <c r="N215" s="88" t="s">
        <v>806</v>
      </c>
      <c r="O215" s="4"/>
      <c r="Z215" s="36">
        <f>IF(AQ215="5",BJ215,0)</f>
        <v>0</v>
      </c>
      <c r="AB215" s="36">
        <f>IF(AQ215="1",BH215,0)</f>
        <v>0</v>
      </c>
      <c r="AC215" s="36">
        <f>IF(AQ215="1",BI215,0)</f>
        <v>0</v>
      </c>
      <c r="AD215" s="36">
        <f>IF(AQ215="7",BH215,0)</f>
        <v>0</v>
      </c>
      <c r="AE215" s="36">
        <f>IF(AQ215="7",BI215,0)</f>
        <v>0</v>
      </c>
      <c r="AF215" s="36">
        <f>IF(AQ215="2",BH215,0)</f>
        <v>0</v>
      </c>
      <c r="AG215" s="36">
        <f>IF(AQ215="2",BI215,0)</f>
        <v>0</v>
      </c>
      <c r="AH215" s="36">
        <f>IF(AQ215="0",BJ215,0)</f>
        <v>0</v>
      </c>
      <c r="AI215" s="27" t="s">
        <v>301</v>
      </c>
      <c r="AJ215" s="21">
        <f>IF(AN215=0,K215,0)</f>
        <v>0</v>
      </c>
      <c r="AK215" s="21">
        <f>IF(AN215=15,K215,0)</f>
        <v>0</v>
      </c>
      <c r="AL215" s="21">
        <f>IF(AN215=21,K215,0)</f>
        <v>0</v>
      </c>
      <c r="AN215" s="36">
        <v>21</v>
      </c>
      <c r="AO215" s="36">
        <f>H215*0</f>
        <v>0</v>
      </c>
      <c r="AP215" s="36">
        <f>H215*(1-0)</f>
        <v>0</v>
      </c>
      <c r="AQ215" s="37" t="s">
        <v>7</v>
      </c>
      <c r="AV215" s="36">
        <f>AW215+AX215</f>
        <v>0</v>
      </c>
      <c r="AW215" s="36">
        <f>G215*AO215</f>
        <v>0</v>
      </c>
      <c r="AX215" s="36">
        <f>G215*AP215</f>
        <v>0</v>
      </c>
      <c r="AY215" s="39" t="s">
        <v>825</v>
      </c>
      <c r="AZ215" s="39" t="s">
        <v>856</v>
      </c>
      <c r="BA215" s="27" t="s">
        <v>874</v>
      </c>
      <c r="BC215" s="36">
        <f>AW215+AX215</f>
        <v>0</v>
      </c>
      <c r="BD215" s="36">
        <f>H215/(100-BE215)*100</f>
        <v>0</v>
      </c>
      <c r="BE215" s="36">
        <v>0</v>
      </c>
      <c r="BF215" s="36">
        <f>M215</f>
        <v>3.3000000000000003</v>
      </c>
      <c r="BH215" s="21">
        <f>G215*AO215</f>
        <v>0</v>
      </c>
      <c r="BI215" s="21">
        <f>G215*AP215</f>
        <v>0</v>
      </c>
      <c r="BJ215" s="21">
        <f>G215*H215</f>
        <v>0</v>
      </c>
      <c r="BK215" s="21" t="s">
        <v>883</v>
      </c>
      <c r="BL215" s="36">
        <v>91</v>
      </c>
    </row>
    <row r="216" spans="1:64" ht="12.75">
      <c r="A216" s="44" t="s">
        <v>109</v>
      </c>
      <c r="B216" s="16" t="s">
        <v>301</v>
      </c>
      <c r="C216" s="16" t="s">
        <v>334</v>
      </c>
      <c r="D216" s="149" t="s">
        <v>507</v>
      </c>
      <c r="E216" s="171"/>
      <c r="F216" s="16" t="s">
        <v>776</v>
      </c>
      <c r="G216" s="36">
        <v>55</v>
      </c>
      <c r="H216" s="121"/>
      <c r="I216" s="36">
        <f>G216*AO216</f>
        <v>0</v>
      </c>
      <c r="J216" s="36">
        <f>G216*AP216</f>
        <v>0</v>
      </c>
      <c r="K216" s="36">
        <f>G216*H216</f>
        <v>0</v>
      </c>
      <c r="L216" s="36">
        <v>0</v>
      </c>
      <c r="M216" s="36">
        <f>G216*L216</f>
        <v>0</v>
      </c>
      <c r="N216" s="88" t="s">
        <v>806</v>
      </c>
      <c r="O216" s="4"/>
      <c r="Z216" s="36">
        <f>IF(AQ216="5",BJ216,0)</f>
        <v>0</v>
      </c>
      <c r="AB216" s="36">
        <f>IF(AQ216="1",BH216,0)</f>
        <v>0</v>
      </c>
      <c r="AC216" s="36">
        <f>IF(AQ216="1",BI216,0)</f>
        <v>0</v>
      </c>
      <c r="AD216" s="36">
        <f>IF(AQ216="7",BH216,0)</f>
        <v>0</v>
      </c>
      <c r="AE216" s="36">
        <f>IF(AQ216="7",BI216,0)</f>
        <v>0</v>
      </c>
      <c r="AF216" s="36">
        <f>IF(AQ216="2",BH216,0)</f>
        <v>0</v>
      </c>
      <c r="AG216" s="36">
        <f>IF(AQ216="2",BI216,0)</f>
        <v>0</v>
      </c>
      <c r="AH216" s="36">
        <f>IF(AQ216="0",BJ216,0)</f>
        <v>0</v>
      </c>
      <c r="AI216" s="27" t="s">
        <v>301</v>
      </c>
      <c r="AJ216" s="21">
        <f>IF(AN216=0,K216,0)</f>
        <v>0</v>
      </c>
      <c r="AK216" s="21">
        <f>IF(AN216=15,K216,0)</f>
        <v>0</v>
      </c>
      <c r="AL216" s="21">
        <f>IF(AN216=21,K216,0)</f>
        <v>0</v>
      </c>
      <c r="AN216" s="36">
        <v>21</v>
      </c>
      <c r="AO216" s="36">
        <f>H216*0</f>
        <v>0</v>
      </c>
      <c r="AP216" s="36">
        <f>H216*(1-0)</f>
        <v>0</v>
      </c>
      <c r="AQ216" s="37" t="s">
        <v>7</v>
      </c>
      <c r="AV216" s="36">
        <f>AW216+AX216</f>
        <v>0</v>
      </c>
      <c r="AW216" s="36">
        <f>G216*AO216</f>
        <v>0</v>
      </c>
      <c r="AX216" s="36">
        <f>G216*AP216</f>
        <v>0</v>
      </c>
      <c r="AY216" s="39" t="s">
        <v>825</v>
      </c>
      <c r="AZ216" s="39" t="s">
        <v>856</v>
      </c>
      <c r="BA216" s="27" t="s">
        <v>874</v>
      </c>
      <c r="BC216" s="36">
        <f>AW216+AX216</f>
        <v>0</v>
      </c>
      <c r="BD216" s="36">
        <f>H216/(100-BE216)*100</f>
        <v>0</v>
      </c>
      <c r="BE216" s="36">
        <v>0</v>
      </c>
      <c r="BF216" s="36">
        <f>M216</f>
        <v>0</v>
      </c>
      <c r="BH216" s="21">
        <f>G216*AO216</f>
        <v>0</v>
      </c>
      <c r="BI216" s="21">
        <f>G216*AP216</f>
        <v>0</v>
      </c>
      <c r="BJ216" s="21">
        <f>G216*H216</f>
        <v>0</v>
      </c>
      <c r="BK216" s="21" t="s">
        <v>883</v>
      </c>
      <c r="BL216" s="36">
        <v>91</v>
      </c>
    </row>
    <row r="217" spans="1:47" ht="12.75">
      <c r="A217" s="82"/>
      <c r="B217" s="83" t="s">
        <v>301</v>
      </c>
      <c r="C217" s="83" t="s">
        <v>102</v>
      </c>
      <c r="D217" s="179" t="s">
        <v>604</v>
      </c>
      <c r="E217" s="174"/>
      <c r="F217" s="84" t="s">
        <v>6</v>
      </c>
      <c r="G217" s="84" t="s">
        <v>6</v>
      </c>
      <c r="H217" s="84"/>
      <c r="I217" s="85">
        <f>SUM(I218:I218)</f>
        <v>0</v>
      </c>
      <c r="J217" s="85">
        <f>SUM(J218:J218)</f>
        <v>0</v>
      </c>
      <c r="K217" s="85">
        <f>SUM(K218:K218)</f>
        <v>0</v>
      </c>
      <c r="L217" s="86"/>
      <c r="M217" s="85">
        <f>SUM(M218:M218)</f>
        <v>0.322</v>
      </c>
      <c r="N217" s="87"/>
      <c r="O217" s="4"/>
      <c r="AI217" s="27" t="s">
        <v>301</v>
      </c>
      <c r="AS217" s="41">
        <f>SUM(AJ218:AJ218)</f>
        <v>0</v>
      </c>
      <c r="AT217" s="41">
        <f>SUM(AK218:AK218)</f>
        <v>0</v>
      </c>
      <c r="AU217" s="41">
        <f>SUM(AL218:AL218)</f>
        <v>0</v>
      </c>
    </row>
    <row r="218" spans="1:64" ht="12.75">
      <c r="A218" s="44" t="s">
        <v>110</v>
      </c>
      <c r="B218" s="16" t="s">
        <v>301</v>
      </c>
      <c r="C218" s="16" t="s">
        <v>393</v>
      </c>
      <c r="D218" s="149" t="s">
        <v>605</v>
      </c>
      <c r="E218" s="171"/>
      <c r="F218" s="16" t="s">
        <v>776</v>
      </c>
      <c r="G218" s="36">
        <v>9.2</v>
      </c>
      <c r="H218" s="121"/>
      <c r="I218" s="36">
        <f>G218*AO218</f>
        <v>0</v>
      </c>
      <c r="J218" s="36">
        <f>G218*AP218</f>
        <v>0</v>
      </c>
      <c r="K218" s="36">
        <f>G218*H218</f>
        <v>0</v>
      </c>
      <c r="L218" s="36">
        <v>0.035</v>
      </c>
      <c r="M218" s="36">
        <f>G218*L218</f>
        <v>0.322</v>
      </c>
      <c r="N218" s="88" t="s">
        <v>806</v>
      </c>
      <c r="O218" s="4"/>
      <c r="Z218" s="36">
        <f>IF(AQ218="5",BJ218,0)</f>
        <v>0</v>
      </c>
      <c r="AB218" s="36">
        <f>IF(AQ218="1",BH218,0)</f>
        <v>0</v>
      </c>
      <c r="AC218" s="36">
        <f>IF(AQ218="1",BI218,0)</f>
        <v>0</v>
      </c>
      <c r="AD218" s="36">
        <f>IF(AQ218="7",BH218,0)</f>
        <v>0</v>
      </c>
      <c r="AE218" s="36">
        <f>IF(AQ218="7",BI218,0)</f>
        <v>0</v>
      </c>
      <c r="AF218" s="36">
        <f>IF(AQ218="2",BH218,0)</f>
        <v>0</v>
      </c>
      <c r="AG218" s="36">
        <f>IF(AQ218="2",BI218,0)</f>
        <v>0</v>
      </c>
      <c r="AH218" s="36">
        <f>IF(AQ218="0",BJ218,0)</f>
        <v>0</v>
      </c>
      <c r="AI218" s="27" t="s">
        <v>301</v>
      </c>
      <c r="AJ218" s="21">
        <f>IF(AN218=0,K218,0)</f>
        <v>0</v>
      </c>
      <c r="AK218" s="21">
        <f>IF(AN218=15,K218,0)</f>
        <v>0</v>
      </c>
      <c r="AL218" s="21">
        <f>IF(AN218=21,K218,0)</f>
        <v>0</v>
      </c>
      <c r="AN218" s="36">
        <v>21</v>
      </c>
      <c r="AO218" s="36">
        <f>H218*0.143973799126638</f>
        <v>0</v>
      </c>
      <c r="AP218" s="36">
        <f>H218*(1-0.143973799126638)</f>
        <v>0</v>
      </c>
      <c r="AQ218" s="37" t="s">
        <v>7</v>
      </c>
      <c r="AV218" s="36">
        <f>AW218+AX218</f>
        <v>0</v>
      </c>
      <c r="AW218" s="36">
        <f>G218*AO218</f>
        <v>0</v>
      </c>
      <c r="AX218" s="36">
        <f>G218*AP218</f>
        <v>0</v>
      </c>
      <c r="AY218" s="39" t="s">
        <v>837</v>
      </c>
      <c r="AZ218" s="39" t="s">
        <v>856</v>
      </c>
      <c r="BA218" s="27" t="s">
        <v>874</v>
      </c>
      <c r="BC218" s="36">
        <f>AW218+AX218</f>
        <v>0</v>
      </c>
      <c r="BD218" s="36">
        <f>H218/(100-BE218)*100</f>
        <v>0</v>
      </c>
      <c r="BE218" s="36">
        <v>0</v>
      </c>
      <c r="BF218" s="36">
        <f>M218</f>
        <v>0.322</v>
      </c>
      <c r="BH218" s="21">
        <f>G218*AO218</f>
        <v>0</v>
      </c>
      <c r="BI218" s="21">
        <f>G218*AP218</f>
        <v>0</v>
      </c>
      <c r="BJ218" s="21">
        <f>G218*H218</f>
        <v>0</v>
      </c>
      <c r="BK218" s="21" t="s">
        <v>883</v>
      </c>
      <c r="BL218" s="36">
        <v>96</v>
      </c>
    </row>
    <row r="219" spans="1:47" ht="12.75">
      <c r="A219" s="82"/>
      <c r="B219" s="83" t="s">
        <v>301</v>
      </c>
      <c r="C219" s="83" t="s">
        <v>62</v>
      </c>
      <c r="D219" s="179" t="s">
        <v>521</v>
      </c>
      <c r="E219" s="174"/>
      <c r="F219" s="84" t="s">
        <v>6</v>
      </c>
      <c r="G219" s="84" t="s">
        <v>6</v>
      </c>
      <c r="H219" s="84"/>
      <c r="I219" s="85">
        <f>SUM(I220:I223)</f>
        <v>0</v>
      </c>
      <c r="J219" s="85">
        <f>SUM(J220:J223)</f>
        <v>0</v>
      </c>
      <c r="K219" s="85">
        <f>SUM(K220:K223)</f>
        <v>0</v>
      </c>
      <c r="L219" s="86"/>
      <c r="M219" s="85">
        <f>SUM(M220:M223)</f>
        <v>634.6442025</v>
      </c>
      <c r="N219" s="87"/>
      <c r="O219" s="4"/>
      <c r="AI219" s="27" t="s">
        <v>301</v>
      </c>
      <c r="AS219" s="41">
        <f>SUM(AJ220:AJ223)</f>
        <v>0</v>
      </c>
      <c r="AT219" s="41">
        <f>SUM(AK220:AK223)</f>
        <v>0</v>
      </c>
      <c r="AU219" s="41">
        <f>SUM(AL220:AL223)</f>
        <v>0</v>
      </c>
    </row>
    <row r="220" spans="1:64" ht="12.75">
      <c r="A220" s="44" t="s">
        <v>111</v>
      </c>
      <c r="B220" s="16" t="s">
        <v>301</v>
      </c>
      <c r="C220" s="16" t="s">
        <v>394</v>
      </c>
      <c r="D220" s="149" t="s">
        <v>606</v>
      </c>
      <c r="E220" s="171"/>
      <c r="F220" s="16" t="s">
        <v>775</v>
      </c>
      <c r="G220" s="36">
        <v>1314.72</v>
      </c>
      <c r="H220" s="121"/>
      <c r="I220" s="36">
        <f>G220*AO220</f>
        <v>0</v>
      </c>
      <c r="J220" s="36">
        <f>G220*AP220</f>
        <v>0</v>
      </c>
      <c r="K220" s="36">
        <f>G220*H220</f>
        <v>0</v>
      </c>
      <c r="L220" s="36">
        <v>0.33075</v>
      </c>
      <c r="M220" s="36">
        <f>G220*L220</f>
        <v>434.84364</v>
      </c>
      <c r="N220" s="88" t="s">
        <v>806</v>
      </c>
      <c r="O220" s="4"/>
      <c r="Z220" s="36">
        <f>IF(AQ220="5",BJ220,0)</f>
        <v>0</v>
      </c>
      <c r="AB220" s="36">
        <f>IF(AQ220="1",BH220,0)</f>
        <v>0</v>
      </c>
      <c r="AC220" s="36">
        <f>IF(AQ220="1",BI220,0)</f>
        <v>0</v>
      </c>
      <c r="AD220" s="36">
        <f>IF(AQ220="7",BH220,0)</f>
        <v>0</v>
      </c>
      <c r="AE220" s="36">
        <f>IF(AQ220="7",BI220,0)</f>
        <v>0</v>
      </c>
      <c r="AF220" s="36">
        <f>IF(AQ220="2",BH220,0)</f>
        <v>0</v>
      </c>
      <c r="AG220" s="36">
        <f>IF(AQ220="2",BI220,0)</f>
        <v>0</v>
      </c>
      <c r="AH220" s="36">
        <f>IF(AQ220="0",BJ220,0)</f>
        <v>0</v>
      </c>
      <c r="AI220" s="27" t="s">
        <v>301</v>
      </c>
      <c r="AJ220" s="21">
        <f>IF(AN220=0,K220,0)</f>
        <v>0</v>
      </c>
      <c r="AK220" s="21">
        <f>IF(AN220=15,K220,0)</f>
        <v>0</v>
      </c>
      <c r="AL220" s="21">
        <f>IF(AN220=21,K220,0)</f>
        <v>0</v>
      </c>
      <c r="AN220" s="36">
        <v>21</v>
      </c>
      <c r="AO220" s="36">
        <f>H220*0.854846011228175</f>
        <v>0</v>
      </c>
      <c r="AP220" s="36">
        <f>H220*(1-0.854846011228175)</f>
        <v>0</v>
      </c>
      <c r="AQ220" s="37" t="s">
        <v>7</v>
      </c>
      <c r="AV220" s="36">
        <f>AW220+AX220</f>
        <v>0</v>
      </c>
      <c r="AW220" s="36">
        <f>G220*AO220</f>
        <v>0</v>
      </c>
      <c r="AX220" s="36">
        <f>G220*AP220</f>
        <v>0</v>
      </c>
      <c r="AY220" s="39" t="s">
        <v>827</v>
      </c>
      <c r="AZ220" s="39" t="s">
        <v>857</v>
      </c>
      <c r="BA220" s="27" t="s">
        <v>874</v>
      </c>
      <c r="BC220" s="36">
        <f>AW220+AX220</f>
        <v>0</v>
      </c>
      <c r="BD220" s="36">
        <f>H220/(100-BE220)*100</f>
        <v>0</v>
      </c>
      <c r="BE220" s="36">
        <v>0</v>
      </c>
      <c r="BF220" s="36">
        <f>M220</f>
        <v>434.84364</v>
      </c>
      <c r="BH220" s="21">
        <f>G220*AO220</f>
        <v>0</v>
      </c>
      <c r="BI220" s="21">
        <f>G220*AP220</f>
        <v>0</v>
      </c>
      <c r="BJ220" s="21">
        <f>G220*H220</f>
        <v>0</v>
      </c>
      <c r="BK220" s="21" t="s">
        <v>883</v>
      </c>
      <c r="BL220" s="36">
        <v>56</v>
      </c>
    </row>
    <row r="221" spans="1:15" ht="12.75">
      <c r="A221" s="4"/>
      <c r="B221" s="89"/>
      <c r="C221" s="89"/>
      <c r="D221" s="90" t="s">
        <v>607</v>
      </c>
      <c r="E221" s="90" t="s">
        <v>757</v>
      </c>
      <c r="F221" s="89"/>
      <c r="G221" s="91">
        <v>1259.49</v>
      </c>
      <c r="H221" s="89"/>
      <c r="I221" s="89"/>
      <c r="J221" s="89"/>
      <c r="K221" s="89"/>
      <c r="L221" s="89"/>
      <c r="M221" s="89"/>
      <c r="N221" s="31"/>
      <c r="O221" s="4"/>
    </row>
    <row r="222" spans="1:15" ht="12.75">
      <c r="A222" s="4"/>
      <c r="B222" s="89"/>
      <c r="C222" s="89"/>
      <c r="D222" s="90" t="s">
        <v>608</v>
      </c>
      <c r="E222" s="90" t="s">
        <v>762</v>
      </c>
      <c r="F222" s="89"/>
      <c r="G222" s="91">
        <v>55.23</v>
      </c>
      <c r="H222" s="89"/>
      <c r="I222" s="89"/>
      <c r="J222" s="89"/>
      <c r="K222" s="89"/>
      <c r="L222" s="89"/>
      <c r="M222" s="89"/>
      <c r="N222" s="31"/>
      <c r="O222" s="4"/>
    </row>
    <row r="223" spans="1:64" ht="12.75">
      <c r="A223" s="44" t="s">
        <v>112</v>
      </c>
      <c r="B223" s="16" t="s">
        <v>301</v>
      </c>
      <c r="C223" s="16" t="s">
        <v>395</v>
      </c>
      <c r="D223" s="149" t="s">
        <v>609</v>
      </c>
      <c r="E223" s="171"/>
      <c r="F223" s="16" t="s">
        <v>775</v>
      </c>
      <c r="G223" s="36">
        <v>362.45</v>
      </c>
      <c r="H223" s="121"/>
      <c r="I223" s="36">
        <f>G223*AO223</f>
        <v>0</v>
      </c>
      <c r="J223" s="36">
        <f>G223*AP223</f>
        <v>0</v>
      </c>
      <c r="K223" s="36">
        <f>G223*H223</f>
        <v>0</v>
      </c>
      <c r="L223" s="36">
        <v>0.55125</v>
      </c>
      <c r="M223" s="36">
        <f>G223*L223</f>
        <v>199.8005625</v>
      </c>
      <c r="N223" s="88" t="s">
        <v>806</v>
      </c>
      <c r="O223" s="4"/>
      <c r="Z223" s="36">
        <f>IF(AQ223="5",BJ223,0)</f>
        <v>0</v>
      </c>
      <c r="AB223" s="36">
        <f>IF(AQ223="1",BH223,0)</f>
        <v>0</v>
      </c>
      <c r="AC223" s="36">
        <f>IF(AQ223="1",BI223,0)</f>
        <v>0</v>
      </c>
      <c r="AD223" s="36">
        <f>IF(AQ223="7",BH223,0)</f>
        <v>0</v>
      </c>
      <c r="AE223" s="36">
        <f>IF(AQ223="7",BI223,0)</f>
        <v>0</v>
      </c>
      <c r="AF223" s="36">
        <f>IF(AQ223="2",BH223,0)</f>
        <v>0</v>
      </c>
      <c r="AG223" s="36">
        <f>IF(AQ223="2",BI223,0)</f>
        <v>0</v>
      </c>
      <c r="AH223" s="36">
        <f>IF(AQ223="0",BJ223,0)</f>
        <v>0</v>
      </c>
      <c r="AI223" s="27" t="s">
        <v>301</v>
      </c>
      <c r="AJ223" s="21">
        <f>IF(AN223=0,K223,0)</f>
        <v>0</v>
      </c>
      <c r="AK223" s="21">
        <f>IF(AN223=15,K223,0)</f>
        <v>0</v>
      </c>
      <c r="AL223" s="21">
        <f>IF(AN223=21,K223,0)</f>
        <v>0</v>
      </c>
      <c r="AN223" s="36">
        <v>21</v>
      </c>
      <c r="AO223" s="36">
        <f>H223*0.875520865968876</f>
        <v>0</v>
      </c>
      <c r="AP223" s="36">
        <f>H223*(1-0.875520865968876)</f>
        <v>0</v>
      </c>
      <c r="AQ223" s="37" t="s">
        <v>7</v>
      </c>
      <c r="AV223" s="36">
        <f>AW223+AX223</f>
        <v>0</v>
      </c>
      <c r="AW223" s="36">
        <f>G223*AO223</f>
        <v>0</v>
      </c>
      <c r="AX223" s="36">
        <f>G223*AP223</f>
        <v>0</v>
      </c>
      <c r="AY223" s="39" t="s">
        <v>827</v>
      </c>
      <c r="AZ223" s="39" t="s">
        <v>857</v>
      </c>
      <c r="BA223" s="27" t="s">
        <v>874</v>
      </c>
      <c r="BC223" s="36">
        <f>AW223+AX223</f>
        <v>0</v>
      </c>
      <c r="BD223" s="36">
        <f>H223/(100-BE223)*100</f>
        <v>0</v>
      </c>
      <c r="BE223" s="36">
        <v>0</v>
      </c>
      <c r="BF223" s="36">
        <f>M223</f>
        <v>199.8005625</v>
      </c>
      <c r="BH223" s="21">
        <f>G223*AO223</f>
        <v>0</v>
      </c>
      <c r="BI223" s="21">
        <f>G223*AP223</f>
        <v>0</v>
      </c>
      <c r="BJ223" s="21">
        <f>G223*H223</f>
        <v>0</v>
      </c>
      <c r="BK223" s="21" t="s">
        <v>883</v>
      </c>
      <c r="BL223" s="36">
        <v>56</v>
      </c>
    </row>
    <row r="224" spans="1:15" ht="12.75">
      <c r="A224" s="4"/>
      <c r="B224" s="89"/>
      <c r="C224" s="89"/>
      <c r="D224" s="90" t="s">
        <v>610</v>
      </c>
      <c r="E224" s="90" t="s">
        <v>758</v>
      </c>
      <c r="F224" s="89"/>
      <c r="G224" s="91">
        <v>309.35</v>
      </c>
      <c r="H224" s="89"/>
      <c r="I224" s="89"/>
      <c r="J224" s="89"/>
      <c r="K224" s="89"/>
      <c r="L224" s="89"/>
      <c r="M224" s="89"/>
      <c r="N224" s="31"/>
      <c r="O224" s="4"/>
    </row>
    <row r="225" spans="1:15" ht="12.75">
      <c r="A225" s="4"/>
      <c r="B225" s="89"/>
      <c r="C225" s="89"/>
      <c r="D225" s="90" t="s">
        <v>611</v>
      </c>
      <c r="E225" s="90" t="s">
        <v>763</v>
      </c>
      <c r="F225" s="89"/>
      <c r="G225" s="91">
        <v>53.1</v>
      </c>
      <c r="H225" s="89"/>
      <c r="I225" s="89"/>
      <c r="J225" s="89"/>
      <c r="K225" s="89"/>
      <c r="L225" s="89"/>
      <c r="M225" s="89"/>
      <c r="N225" s="31"/>
      <c r="O225" s="4"/>
    </row>
    <row r="226" spans="1:47" ht="12.75">
      <c r="A226" s="82"/>
      <c r="B226" s="83" t="s">
        <v>301</v>
      </c>
      <c r="C226" s="83" t="s">
        <v>65</v>
      </c>
      <c r="D226" s="179" t="s">
        <v>612</v>
      </c>
      <c r="E226" s="174"/>
      <c r="F226" s="84" t="s">
        <v>6</v>
      </c>
      <c r="G226" s="84" t="s">
        <v>6</v>
      </c>
      <c r="H226" s="84"/>
      <c r="I226" s="85">
        <f>SUM(I227:I241)</f>
        <v>0</v>
      </c>
      <c r="J226" s="85">
        <f>SUM(J227:J241)</f>
        <v>0</v>
      </c>
      <c r="K226" s="85">
        <f>SUM(K227:K241)</f>
        <v>0</v>
      </c>
      <c r="L226" s="86"/>
      <c r="M226" s="85">
        <f>SUM(M227:M241)</f>
        <v>188.724063</v>
      </c>
      <c r="N226" s="87"/>
      <c r="O226" s="4"/>
      <c r="AI226" s="27" t="s">
        <v>301</v>
      </c>
      <c r="AS226" s="41">
        <f>SUM(AJ227:AJ241)</f>
        <v>0</v>
      </c>
      <c r="AT226" s="41">
        <f>SUM(AK227:AK241)</f>
        <v>0</v>
      </c>
      <c r="AU226" s="41">
        <f>SUM(AL227:AL241)</f>
        <v>0</v>
      </c>
    </row>
    <row r="227" spans="1:64" ht="12.75">
      <c r="A227" s="44" t="s">
        <v>113</v>
      </c>
      <c r="B227" s="16" t="s">
        <v>301</v>
      </c>
      <c r="C227" s="16" t="s">
        <v>396</v>
      </c>
      <c r="D227" s="149" t="s">
        <v>613</v>
      </c>
      <c r="E227" s="171"/>
      <c r="F227" s="16" t="s">
        <v>775</v>
      </c>
      <c r="G227" s="36">
        <v>362.45</v>
      </c>
      <c r="H227" s="121"/>
      <c r="I227" s="36">
        <f>G227*AO227</f>
        <v>0</v>
      </c>
      <c r="J227" s="36">
        <f>G227*AP227</f>
        <v>0</v>
      </c>
      <c r="K227" s="36">
        <f>G227*H227</f>
        <v>0</v>
      </c>
      <c r="L227" s="36">
        <v>0.0739</v>
      </c>
      <c r="M227" s="36">
        <f>G227*L227</f>
        <v>26.785054999999996</v>
      </c>
      <c r="N227" s="88" t="s">
        <v>806</v>
      </c>
      <c r="O227" s="4"/>
      <c r="Z227" s="36">
        <f>IF(AQ227="5",BJ227,0)</f>
        <v>0</v>
      </c>
      <c r="AB227" s="36">
        <f>IF(AQ227="1",BH227,0)</f>
        <v>0</v>
      </c>
      <c r="AC227" s="36">
        <f>IF(AQ227="1",BI227,0)</f>
        <v>0</v>
      </c>
      <c r="AD227" s="36">
        <f>IF(AQ227="7",BH227,0)</f>
        <v>0</v>
      </c>
      <c r="AE227" s="36">
        <f>IF(AQ227="7",BI227,0)</f>
        <v>0</v>
      </c>
      <c r="AF227" s="36">
        <f>IF(AQ227="2",BH227,0)</f>
        <v>0</v>
      </c>
      <c r="AG227" s="36">
        <f>IF(AQ227="2",BI227,0)</f>
        <v>0</v>
      </c>
      <c r="AH227" s="36">
        <f>IF(AQ227="0",BJ227,0)</f>
        <v>0</v>
      </c>
      <c r="AI227" s="27" t="s">
        <v>301</v>
      </c>
      <c r="AJ227" s="21">
        <f>IF(AN227=0,K227,0)</f>
        <v>0</v>
      </c>
      <c r="AK227" s="21">
        <f>IF(AN227=15,K227,0)</f>
        <v>0</v>
      </c>
      <c r="AL227" s="21">
        <f>IF(AN227=21,K227,0)</f>
        <v>0</v>
      </c>
      <c r="AN227" s="36">
        <v>21</v>
      </c>
      <c r="AO227" s="36">
        <f>H227*0.143837330841415</f>
        <v>0</v>
      </c>
      <c r="AP227" s="36">
        <f>H227*(1-0.143837330841415)</f>
        <v>0</v>
      </c>
      <c r="AQ227" s="37" t="s">
        <v>7</v>
      </c>
      <c r="AV227" s="36">
        <f>AW227+AX227</f>
        <v>0</v>
      </c>
      <c r="AW227" s="36">
        <f>G227*AO227</f>
        <v>0</v>
      </c>
      <c r="AX227" s="36">
        <f>G227*AP227</f>
        <v>0</v>
      </c>
      <c r="AY227" s="39" t="s">
        <v>838</v>
      </c>
      <c r="AZ227" s="39" t="s">
        <v>857</v>
      </c>
      <c r="BA227" s="27" t="s">
        <v>874</v>
      </c>
      <c r="BC227" s="36">
        <f>AW227+AX227</f>
        <v>0</v>
      </c>
      <c r="BD227" s="36">
        <f>H227/(100-BE227)*100</f>
        <v>0</v>
      </c>
      <c r="BE227" s="36">
        <v>0</v>
      </c>
      <c r="BF227" s="36">
        <f>M227</f>
        <v>26.785054999999996</v>
      </c>
      <c r="BH227" s="21">
        <f>G227*AO227</f>
        <v>0</v>
      </c>
      <c r="BI227" s="21">
        <f>G227*AP227</f>
        <v>0</v>
      </c>
      <c r="BJ227" s="21">
        <f>G227*H227</f>
        <v>0</v>
      </c>
      <c r="BK227" s="21" t="s">
        <v>883</v>
      </c>
      <c r="BL227" s="36">
        <v>59</v>
      </c>
    </row>
    <row r="228" spans="1:15" ht="12.75">
      <c r="A228" s="4"/>
      <c r="B228" s="89"/>
      <c r="C228" s="89"/>
      <c r="D228" s="90" t="s">
        <v>610</v>
      </c>
      <c r="E228" s="90" t="s">
        <v>758</v>
      </c>
      <c r="F228" s="89"/>
      <c r="G228" s="91">
        <v>309.35</v>
      </c>
      <c r="H228" s="89"/>
      <c r="I228" s="89"/>
      <c r="J228" s="89"/>
      <c r="K228" s="89"/>
      <c r="L228" s="89"/>
      <c r="M228" s="89"/>
      <c r="N228" s="31"/>
      <c r="O228" s="4"/>
    </row>
    <row r="229" spans="1:15" ht="12.75">
      <c r="A229" s="4"/>
      <c r="B229" s="89"/>
      <c r="C229" s="89"/>
      <c r="D229" s="90" t="s">
        <v>611</v>
      </c>
      <c r="E229" s="90" t="s">
        <v>763</v>
      </c>
      <c r="F229" s="89"/>
      <c r="G229" s="91">
        <v>53.1</v>
      </c>
      <c r="H229" s="89"/>
      <c r="I229" s="89"/>
      <c r="J229" s="89"/>
      <c r="K229" s="89"/>
      <c r="L229" s="89"/>
      <c r="M229" s="89"/>
      <c r="N229" s="31"/>
      <c r="O229" s="4"/>
    </row>
    <row r="230" spans="1:64" ht="12.75">
      <c r="A230" s="44" t="s">
        <v>114</v>
      </c>
      <c r="B230" s="16" t="s">
        <v>301</v>
      </c>
      <c r="C230" s="16" t="s">
        <v>397</v>
      </c>
      <c r="D230" s="149" t="s">
        <v>614</v>
      </c>
      <c r="E230" s="176"/>
      <c r="F230" s="16" t="s">
        <v>775</v>
      </c>
      <c r="G230" s="36">
        <v>53.1</v>
      </c>
      <c r="H230" s="121"/>
      <c r="I230" s="36">
        <f>G230*AO230</f>
        <v>0</v>
      </c>
      <c r="J230" s="36">
        <f>G230*AP230</f>
        <v>0</v>
      </c>
      <c r="K230" s="36">
        <f>G230*H230</f>
        <v>0</v>
      </c>
      <c r="L230" s="36">
        <v>0.176</v>
      </c>
      <c r="M230" s="36">
        <f>G230*L230</f>
        <v>9.3456</v>
      </c>
      <c r="N230" s="88" t="s">
        <v>806</v>
      </c>
      <c r="O230" s="4"/>
      <c r="Z230" s="36">
        <f>IF(AQ230="5",BJ230,0)</f>
        <v>0</v>
      </c>
      <c r="AB230" s="36">
        <f>IF(AQ230="1",BH230,0)</f>
        <v>0</v>
      </c>
      <c r="AC230" s="36">
        <f>IF(AQ230="1",BI230,0)</f>
        <v>0</v>
      </c>
      <c r="AD230" s="36">
        <f>IF(AQ230="7",BH230,0)</f>
        <v>0</v>
      </c>
      <c r="AE230" s="36">
        <f>IF(AQ230="7",BI230,0)</f>
        <v>0</v>
      </c>
      <c r="AF230" s="36">
        <f>IF(AQ230="2",BH230,0)</f>
        <v>0</v>
      </c>
      <c r="AG230" s="36">
        <f>IF(AQ230="2",BI230,0)</f>
        <v>0</v>
      </c>
      <c r="AH230" s="36">
        <f>IF(AQ230="0",BJ230,0)</f>
        <v>0</v>
      </c>
      <c r="AI230" s="27" t="s">
        <v>301</v>
      </c>
      <c r="AJ230" s="23">
        <f>IF(AN230=0,K230,0)</f>
        <v>0</v>
      </c>
      <c r="AK230" s="23">
        <f>IF(AN230=15,K230,0)</f>
        <v>0</v>
      </c>
      <c r="AL230" s="23">
        <f>IF(AN230=21,K230,0)</f>
        <v>0</v>
      </c>
      <c r="AN230" s="36">
        <v>21</v>
      </c>
      <c r="AO230" s="36">
        <f>H230*1</f>
        <v>0</v>
      </c>
      <c r="AP230" s="36">
        <f>H230*(1-1)</f>
        <v>0</v>
      </c>
      <c r="AQ230" s="38" t="s">
        <v>7</v>
      </c>
      <c r="AV230" s="36">
        <f>AW230+AX230</f>
        <v>0</v>
      </c>
      <c r="AW230" s="36">
        <f>G230*AO230</f>
        <v>0</v>
      </c>
      <c r="AX230" s="36">
        <f>G230*AP230</f>
        <v>0</v>
      </c>
      <c r="AY230" s="39" t="s">
        <v>838</v>
      </c>
      <c r="AZ230" s="39" t="s">
        <v>857</v>
      </c>
      <c r="BA230" s="27" t="s">
        <v>874</v>
      </c>
      <c r="BC230" s="36">
        <f>AW230+AX230</f>
        <v>0</v>
      </c>
      <c r="BD230" s="36">
        <f>H230/(100-BE230)*100</f>
        <v>0</v>
      </c>
      <c r="BE230" s="36">
        <v>0</v>
      </c>
      <c r="BF230" s="36">
        <f>M230</f>
        <v>9.3456</v>
      </c>
      <c r="BH230" s="23">
        <f>G230*AO230</f>
        <v>0</v>
      </c>
      <c r="BI230" s="23">
        <f>G230*AP230</f>
        <v>0</v>
      </c>
      <c r="BJ230" s="23">
        <f>G230*H230</f>
        <v>0</v>
      </c>
      <c r="BK230" s="23" t="s">
        <v>884</v>
      </c>
      <c r="BL230" s="36">
        <v>59</v>
      </c>
    </row>
    <row r="231" spans="1:15" ht="12.75">
      <c r="A231" s="4"/>
      <c r="B231" s="89"/>
      <c r="C231" s="89"/>
      <c r="D231" s="90" t="s">
        <v>611</v>
      </c>
      <c r="E231" s="90" t="s">
        <v>763</v>
      </c>
      <c r="F231" s="89"/>
      <c r="G231" s="91">
        <v>53.1</v>
      </c>
      <c r="H231" s="89"/>
      <c r="I231" s="89"/>
      <c r="J231" s="89"/>
      <c r="K231" s="89"/>
      <c r="L231" s="89"/>
      <c r="M231" s="89"/>
      <c r="N231" s="31"/>
      <c r="O231" s="4"/>
    </row>
    <row r="232" spans="1:64" ht="12.75">
      <c r="A232" s="44" t="s">
        <v>115</v>
      </c>
      <c r="B232" s="16" t="s">
        <v>301</v>
      </c>
      <c r="C232" s="16" t="s">
        <v>398</v>
      </c>
      <c r="D232" s="149" t="s">
        <v>615</v>
      </c>
      <c r="E232" s="176"/>
      <c r="F232" s="16" t="s">
        <v>775</v>
      </c>
      <c r="G232" s="36">
        <v>309.35</v>
      </c>
      <c r="H232" s="121"/>
      <c r="I232" s="36">
        <f>G232*AO232</f>
        <v>0</v>
      </c>
      <c r="J232" s="36">
        <f>G232*AP232</f>
        <v>0</v>
      </c>
      <c r="K232" s="36">
        <f>G232*H232</f>
        <v>0</v>
      </c>
      <c r="L232" s="36">
        <v>0.176</v>
      </c>
      <c r="M232" s="36">
        <f>G232*L232</f>
        <v>54.4456</v>
      </c>
      <c r="N232" s="88" t="s">
        <v>806</v>
      </c>
      <c r="O232" s="4"/>
      <c r="Z232" s="36">
        <f>IF(AQ232="5",BJ232,0)</f>
        <v>0</v>
      </c>
      <c r="AB232" s="36">
        <f>IF(AQ232="1",BH232,0)</f>
        <v>0</v>
      </c>
      <c r="AC232" s="36">
        <f>IF(AQ232="1",BI232,0)</f>
        <v>0</v>
      </c>
      <c r="AD232" s="36">
        <f>IF(AQ232="7",BH232,0)</f>
        <v>0</v>
      </c>
      <c r="AE232" s="36">
        <f>IF(AQ232="7",BI232,0)</f>
        <v>0</v>
      </c>
      <c r="AF232" s="36">
        <f>IF(AQ232="2",BH232,0)</f>
        <v>0</v>
      </c>
      <c r="AG232" s="36">
        <f>IF(AQ232="2",BI232,0)</f>
        <v>0</v>
      </c>
      <c r="AH232" s="36">
        <f>IF(AQ232="0",BJ232,0)</f>
        <v>0</v>
      </c>
      <c r="AI232" s="27" t="s">
        <v>301</v>
      </c>
      <c r="AJ232" s="23">
        <f>IF(AN232=0,K232,0)</f>
        <v>0</v>
      </c>
      <c r="AK232" s="23">
        <f>IF(AN232=15,K232,0)</f>
        <v>0</v>
      </c>
      <c r="AL232" s="23">
        <f>IF(AN232=21,K232,0)</f>
        <v>0</v>
      </c>
      <c r="AN232" s="36">
        <v>21</v>
      </c>
      <c r="AO232" s="36">
        <f>H232*1</f>
        <v>0</v>
      </c>
      <c r="AP232" s="36">
        <f>H232*(1-1)</f>
        <v>0</v>
      </c>
      <c r="AQ232" s="38" t="s">
        <v>7</v>
      </c>
      <c r="AV232" s="36">
        <f>AW232+AX232</f>
        <v>0</v>
      </c>
      <c r="AW232" s="36">
        <f>G232*AO232</f>
        <v>0</v>
      </c>
      <c r="AX232" s="36">
        <f>G232*AP232</f>
        <v>0</v>
      </c>
      <c r="AY232" s="39" t="s">
        <v>838</v>
      </c>
      <c r="AZ232" s="39" t="s">
        <v>857</v>
      </c>
      <c r="BA232" s="27" t="s">
        <v>874</v>
      </c>
      <c r="BC232" s="36">
        <f>AW232+AX232</f>
        <v>0</v>
      </c>
      <c r="BD232" s="36">
        <f>H232/(100-BE232)*100</f>
        <v>0</v>
      </c>
      <c r="BE232" s="36">
        <v>0</v>
      </c>
      <c r="BF232" s="36">
        <f>M232</f>
        <v>54.4456</v>
      </c>
      <c r="BH232" s="23">
        <f>G232*AO232</f>
        <v>0</v>
      </c>
      <c r="BI232" s="23">
        <f>G232*AP232</f>
        <v>0</v>
      </c>
      <c r="BJ232" s="23">
        <f>G232*H232</f>
        <v>0</v>
      </c>
      <c r="BK232" s="23" t="s">
        <v>884</v>
      </c>
      <c r="BL232" s="36">
        <v>59</v>
      </c>
    </row>
    <row r="233" spans="1:15" ht="12.75">
      <c r="A233" s="4"/>
      <c r="B233" s="89"/>
      <c r="C233" s="89"/>
      <c r="D233" s="90" t="s">
        <v>610</v>
      </c>
      <c r="E233" s="90" t="s">
        <v>758</v>
      </c>
      <c r="F233" s="89"/>
      <c r="G233" s="91">
        <v>309.35</v>
      </c>
      <c r="H233" s="89"/>
      <c r="I233" s="89"/>
      <c r="J233" s="89"/>
      <c r="K233" s="89"/>
      <c r="L233" s="89"/>
      <c r="M233" s="89"/>
      <c r="N233" s="31"/>
      <c r="O233" s="4"/>
    </row>
    <row r="234" spans="1:64" ht="12.75">
      <c r="A234" s="44" t="s">
        <v>116</v>
      </c>
      <c r="B234" s="16" t="s">
        <v>301</v>
      </c>
      <c r="C234" s="16" t="s">
        <v>399</v>
      </c>
      <c r="D234" s="149" t="s">
        <v>616</v>
      </c>
      <c r="E234" s="171"/>
      <c r="F234" s="16" t="s">
        <v>775</v>
      </c>
      <c r="G234" s="36">
        <v>1314.72</v>
      </c>
      <c r="H234" s="121"/>
      <c r="I234" s="36">
        <f>G234*AO234</f>
        <v>0</v>
      </c>
      <c r="J234" s="36">
        <f>G234*AP234</f>
        <v>0</v>
      </c>
      <c r="K234" s="36">
        <f>G234*H234</f>
        <v>0</v>
      </c>
      <c r="L234" s="36">
        <v>0.0739</v>
      </c>
      <c r="M234" s="36">
        <f>G234*L234</f>
        <v>97.15780799999999</v>
      </c>
      <c r="N234" s="88" t="s">
        <v>806</v>
      </c>
      <c r="O234" s="4"/>
      <c r="Z234" s="36">
        <f>IF(AQ234="5",BJ234,0)</f>
        <v>0</v>
      </c>
      <c r="AB234" s="36">
        <f>IF(AQ234="1",BH234,0)</f>
        <v>0</v>
      </c>
      <c r="AC234" s="36">
        <f>IF(AQ234="1",BI234,0)</f>
        <v>0</v>
      </c>
      <c r="AD234" s="36">
        <f>IF(AQ234="7",BH234,0)</f>
        <v>0</v>
      </c>
      <c r="AE234" s="36">
        <f>IF(AQ234="7",BI234,0)</f>
        <v>0</v>
      </c>
      <c r="AF234" s="36">
        <f>IF(AQ234="2",BH234,0)</f>
        <v>0</v>
      </c>
      <c r="AG234" s="36">
        <f>IF(AQ234="2",BI234,0)</f>
        <v>0</v>
      </c>
      <c r="AH234" s="36">
        <f>IF(AQ234="0",BJ234,0)</f>
        <v>0</v>
      </c>
      <c r="AI234" s="27" t="s">
        <v>301</v>
      </c>
      <c r="AJ234" s="21">
        <f>IF(AN234=0,K234,0)</f>
        <v>0</v>
      </c>
      <c r="AK234" s="21">
        <f>IF(AN234=15,K234,0)</f>
        <v>0</v>
      </c>
      <c r="AL234" s="21">
        <f>IF(AN234=21,K234,0)</f>
        <v>0</v>
      </c>
      <c r="AN234" s="36">
        <v>21</v>
      </c>
      <c r="AO234" s="36">
        <f>H234*0.151280184363282</f>
        <v>0</v>
      </c>
      <c r="AP234" s="36">
        <f>H234*(1-0.151280184363282)</f>
        <v>0</v>
      </c>
      <c r="AQ234" s="37" t="s">
        <v>7</v>
      </c>
      <c r="AV234" s="36">
        <f>AW234+AX234</f>
        <v>0</v>
      </c>
      <c r="AW234" s="36">
        <f>G234*AO234</f>
        <v>0</v>
      </c>
      <c r="AX234" s="36">
        <f>G234*AP234</f>
        <v>0</v>
      </c>
      <c r="AY234" s="39" t="s">
        <v>838</v>
      </c>
      <c r="AZ234" s="39" t="s">
        <v>857</v>
      </c>
      <c r="BA234" s="27" t="s">
        <v>874</v>
      </c>
      <c r="BC234" s="36">
        <f>AW234+AX234</f>
        <v>0</v>
      </c>
      <c r="BD234" s="36">
        <f>H234/(100-BE234)*100</f>
        <v>0</v>
      </c>
      <c r="BE234" s="36">
        <v>0</v>
      </c>
      <c r="BF234" s="36">
        <f>M234</f>
        <v>97.15780799999999</v>
      </c>
      <c r="BH234" s="21">
        <f>G234*AO234</f>
        <v>0</v>
      </c>
      <c r="BI234" s="21">
        <f>G234*AP234</f>
        <v>0</v>
      </c>
      <c r="BJ234" s="21">
        <f>G234*H234</f>
        <v>0</v>
      </c>
      <c r="BK234" s="21" t="s">
        <v>883</v>
      </c>
      <c r="BL234" s="36">
        <v>59</v>
      </c>
    </row>
    <row r="235" spans="1:15" ht="12.75">
      <c r="A235" s="4"/>
      <c r="B235" s="89"/>
      <c r="C235" s="89"/>
      <c r="D235" s="90" t="s">
        <v>607</v>
      </c>
      <c r="E235" s="90" t="s">
        <v>757</v>
      </c>
      <c r="F235" s="89"/>
      <c r="G235" s="91">
        <v>1259.49</v>
      </c>
      <c r="H235" s="89"/>
      <c r="I235" s="89"/>
      <c r="J235" s="89"/>
      <c r="K235" s="89"/>
      <c r="L235" s="89"/>
      <c r="M235" s="89"/>
      <c r="N235" s="31"/>
      <c r="O235" s="4"/>
    </row>
    <row r="236" spans="1:15" ht="12.75">
      <c r="A236" s="4"/>
      <c r="B236" s="89"/>
      <c r="C236" s="89"/>
      <c r="D236" s="90" t="s">
        <v>617</v>
      </c>
      <c r="E236" s="90" t="s">
        <v>764</v>
      </c>
      <c r="F236" s="89"/>
      <c r="G236" s="91">
        <v>55.23</v>
      </c>
      <c r="H236" s="89"/>
      <c r="I236" s="89"/>
      <c r="J236" s="89"/>
      <c r="K236" s="89"/>
      <c r="L236" s="89"/>
      <c r="M236" s="89"/>
      <c r="N236" s="31"/>
      <c r="O236" s="4"/>
    </row>
    <row r="237" spans="1:64" ht="12.75">
      <c r="A237" s="44" t="s">
        <v>117</v>
      </c>
      <c r="B237" s="16" t="s">
        <v>301</v>
      </c>
      <c r="C237" s="16" t="s">
        <v>400</v>
      </c>
      <c r="D237" s="149" t="s">
        <v>618</v>
      </c>
      <c r="E237" s="176"/>
      <c r="F237" s="16" t="s">
        <v>775</v>
      </c>
      <c r="G237" s="36">
        <v>1259.49</v>
      </c>
      <c r="H237" s="121"/>
      <c r="I237" s="36">
        <f>G237*AO237</f>
        <v>0</v>
      </c>
      <c r="J237" s="36">
        <f>G237*AP237</f>
        <v>0</v>
      </c>
      <c r="K237" s="36">
        <f>G237*H237</f>
        <v>0</v>
      </c>
      <c r="L237" s="36">
        <v>0</v>
      </c>
      <c r="M237" s="36">
        <f>G237*L237</f>
        <v>0</v>
      </c>
      <c r="N237" s="88" t="s">
        <v>806</v>
      </c>
      <c r="O237" s="4"/>
      <c r="Z237" s="36">
        <f>IF(AQ237="5",BJ237,0)</f>
        <v>0</v>
      </c>
      <c r="AB237" s="36">
        <f>IF(AQ237="1",BH237,0)</f>
        <v>0</v>
      </c>
      <c r="AC237" s="36">
        <f>IF(AQ237="1",BI237,0)</f>
        <v>0</v>
      </c>
      <c r="AD237" s="36">
        <f>IF(AQ237="7",BH237,0)</f>
        <v>0</v>
      </c>
      <c r="AE237" s="36">
        <f>IF(AQ237="7",BI237,0)</f>
        <v>0</v>
      </c>
      <c r="AF237" s="36">
        <f>IF(AQ237="2",BH237,0)</f>
        <v>0</v>
      </c>
      <c r="AG237" s="36">
        <f>IF(AQ237="2",BI237,0)</f>
        <v>0</v>
      </c>
      <c r="AH237" s="36">
        <f>IF(AQ237="0",BJ237,0)</f>
        <v>0</v>
      </c>
      <c r="AI237" s="27" t="s">
        <v>301</v>
      </c>
      <c r="AJ237" s="23">
        <f>IF(AN237=0,K237,0)</f>
        <v>0</v>
      </c>
      <c r="AK237" s="23">
        <f>IF(AN237=15,K237,0)</f>
        <v>0</v>
      </c>
      <c r="AL237" s="23">
        <f>IF(AN237=21,K237,0)</f>
        <v>0</v>
      </c>
      <c r="AN237" s="36">
        <v>21</v>
      </c>
      <c r="AO237" s="36">
        <f>H237*1</f>
        <v>0</v>
      </c>
      <c r="AP237" s="36">
        <f>H237*(1-1)</f>
        <v>0</v>
      </c>
      <c r="AQ237" s="38" t="s">
        <v>7</v>
      </c>
      <c r="AV237" s="36">
        <f>AW237+AX237</f>
        <v>0</v>
      </c>
      <c r="AW237" s="36">
        <f>G237*AO237</f>
        <v>0</v>
      </c>
      <c r="AX237" s="36">
        <f>G237*AP237</f>
        <v>0</v>
      </c>
      <c r="AY237" s="39" t="s">
        <v>838</v>
      </c>
      <c r="AZ237" s="39" t="s">
        <v>857</v>
      </c>
      <c r="BA237" s="27" t="s">
        <v>874</v>
      </c>
      <c r="BC237" s="36">
        <f>AW237+AX237</f>
        <v>0</v>
      </c>
      <c r="BD237" s="36">
        <f>H237/(100-BE237)*100</f>
        <v>0</v>
      </c>
      <c r="BE237" s="36">
        <v>0</v>
      </c>
      <c r="BF237" s="36">
        <f>M237</f>
        <v>0</v>
      </c>
      <c r="BH237" s="23">
        <f>G237*AO237</f>
        <v>0</v>
      </c>
      <c r="BI237" s="23">
        <f>G237*AP237</f>
        <v>0</v>
      </c>
      <c r="BJ237" s="23">
        <f>G237*H237</f>
        <v>0</v>
      </c>
      <c r="BK237" s="23" t="s">
        <v>884</v>
      </c>
      <c r="BL237" s="36">
        <v>59</v>
      </c>
    </row>
    <row r="238" spans="1:15" ht="12.75">
      <c r="A238" s="4"/>
      <c r="B238" s="89"/>
      <c r="C238" s="89"/>
      <c r="D238" s="90" t="s">
        <v>607</v>
      </c>
      <c r="E238" s="90" t="s">
        <v>757</v>
      </c>
      <c r="F238" s="89"/>
      <c r="G238" s="91">
        <v>1259.49</v>
      </c>
      <c r="H238" s="89"/>
      <c r="I238" s="89"/>
      <c r="J238" s="89"/>
      <c r="K238" s="89"/>
      <c r="L238" s="89"/>
      <c r="M238" s="89"/>
      <c r="N238" s="31"/>
      <c r="O238" s="4"/>
    </row>
    <row r="239" spans="1:64" ht="12.75">
      <c r="A239" s="44" t="s">
        <v>118</v>
      </c>
      <c r="B239" s="16" t="s">
        <v>301</v>
      </c>
      <c r="C239" s="16" t="s">
        <v>401</v>
      </c>
      <c r="D239" s="149" t="s">
        <v>619</v>
      </c>
      <c r="E239" s="176"/>
      <c r="F239" s="16" t="s">
        <v>775</v>
      </c>
      <c r="G239" s="36">
        <v>55.23</v>
      </c>
      <c r="H239" s="121"/>
      <c r="I239" s="36">
        <f>G239*AO239</f>
        <v>0</v>
      </c>
      <c r="J239" s="36">
        <f>G239*AP239</f>
        <v>0</v>
      </c>
      <c r="K239" s="36">
        <f>G239*H239</f>
        <v>0</v>
      </c>
      <c r="L239" s="36">
        <v>0</v>
      </c>
      <c r="M239" s="36">
        <f>G239*L239</f>
        <v>0</v>
      </c>
      <c r="N239" s="88" t="s">
        <v>806</v>
      </c>
      <c r="O239" s="4"/>
      <c r="Z239" s="36">
        <f>IF(AQ239="5",BJ239,0)</f>
        <v>0</v>
      </c>
      <c r="AB239" s="36">
        <f>IF(AQ239="1",BH239,0)</f>
        <v>0</v>
      </c>
      <c r="AC239" s="36">
        <f>IF(AQ239="1",BI239,0)</f>
        <v>0</v>
      </c>
      <c r="AD239" s="36">
        <f>IF(AQ239="7",BH239,0)</f>
        <v>0</v>
      </c>
      <c r="AE239" s="36">
        <f>IF(AQ239="7",BI239,0)</f>
        <v>0</v>
      </c>
      <c r="AF239" s="36">
        <f>IF(AQ239="2",BH239,0)</f>
        <v>0</v>
      </c>
      <c r="AG239" s="36">
        <f>IF(AQ239="2",BI239,0)</f>
        <v>0</v>
      </c>
      <c r="AH239" s="36">
        <f>IF(AQ239="0",BJ239,0)</f>
        <v>0</v>
      </c>
      <c r="AI239" s="27" t="s">
        <v>301</v>
      </c>
      <c r="AJ239" s="23">
        <f>IF(AN239=0,K239,0)</f>
        <v>0</v>
      </c>
      <c r="AK239" s="23">
        <f>IF(AN239=15,K239,0)</f>
        <v>0</v>
      </c>
      <c r="AL239" s="23">
        <f>IF(AN239=21,K239,0)</f>
        <v>0</v>
      </c>
      <c r="AN239" s="36">
        <v>21</v>
      </c>
      <c r="AO239" s="36">
        <f>H239*1</f>
        <v>0</v>
      </c>
      <c r="AP239" s="36">
        <f>H239*(1-1)</f>
        <v>0</v>
      </c>
      <c r="AQ239" s="38" t="s">
        <v>7</v>
      </c>
      <c r="AV239" s="36">
        <f>AW239+AX239</f>
        <v>0</v>
      </c>
      <c r="AW239" s="36">
        <f>G239*AO239</f>
        <v>0</v>
      </c>
      <c r="AX239" s="36">
        <f>G239*AP239</f>
        <v>0</v>
      </c>
      <c r="AY239" s="39" t="s">
        <v>838</v>
      </c>
      <c r="AZ239" s="39" t="s">
        <v>857</v>
      </c>
      <c r="BA239" s="27" t="s">
        <v>874</v>
      </c>
      <c r="BC239" s="36">
        <f>AW239+AX239</f>
        <v>0</v>
      </c>
      <c r="BD239" s="36">
        <f>H239/(100-BE239)*100</f>
        <v>0</v>
      </c>
      <c r="BE239" s="36">
        <v>0</v>
      </c>
      <c r="BF239" s="36">
        <f>M239</f>
        <v>0</v>
      </c>
      <c r="BH239" s="23">
        <f>G239*AO239</f>
        <v>0</v>
      </c>
      <c r="BI239" s="23">
        <f>G239*AP239</f>
        <v>0</v>
      </c>
      <c r="BJ239" s="23">
        <f>G239*H239</f>
        <v>0</v>
      </c>
      <c r="BK239" s="23" t="s">
        <v>884</v>
      </c>
      <c r="BL239" s="36">
        <v>59</v>
      </c>
    </row>
    <row r="240" spans="1:15" ht="12.75">
      <c r="A240" s="4"/>
      <c r="B240" s="89"/>
      <c r="C240" s="89"/>
      <c r="D240" s="90" t="s">
        <v>608</v>
      </c>
      <c r="E240" s="90" t="s">
        <v>764</v>
      </c>
      <c r="F240" s="89"/>
      <c r="G240" s="91">
        <v>55.23</v>
      </c>
      <c r="H240" s="89"/>
      <c r="I240" s="89"/>
      <c r="J240" s="89"/>
      <c r="K240" s="89"/>
      <c r="L240" s="89"/>
      <c r="M240" s="89"/>
      <c r="N240" s="31"/>
      <c r="O240" s="4"/>
    </row>
    <row r="241" spans="1:64" ht="12.75">
      <c r="A241" s="44" t="s">
        <v>119</v>
      </c>
      <c r="B241" s="16" t="s">
        <v>301</v>
      </c>
      <c r="C241" s="16" t="s">
        <v>402</v>
      </c>
      <c r="D241" s="149" t="s">
        <v>620</v>
      </c>
      <c r="E241" s="176"/>
      <c r="F241" s="16" t="s">
        <v>775</v>
      </c>
      <c r="G241" s="36">
        <v>6</v>
      </c>
      <c r="H241" s="121"/>
      <c r="I241" s="36">
        <f>G241*AO241</f>
        <v>0</v>
      </c>
      <c r="J241" s="36">
        <f>G241*AP241</f>
        <v>0</v>
      </c>
      <c r="K241" s="36">
        <f>G241*H241</f>
        <v>0</v>
      </c>
      <c r="L241" s="36">
        <v>0.165</v>
      </c>
      <c r="M241" s="36">
        <f>G241*L241</f>
        <v>0.99</v>
      </c>
      <c r="N241" s="88" t="s">
        <v>806</v>
      </c>
      <c r="O241" s="4"/>
      <c r="Z241" s="36">
        <f>IF(AQ241="5",BJ241,0)</f>
        <v>0</v>
      </c>
      <c r="AB241" s="36">
        <f>IF(AQ241="1",BH241,0)</f>
        <v>0</v>
      </c>
      <c r="AC241" s="36">
        <f>IF(AQ241="1",BI241,0)</f>
        <v>0</v>
      </c>
      <c r="AD241" s="36">
        <f>IF(AQ241="7",BH241,0)</f>
        <v>0</v>
      </c>
      <c r="AE241" s="36">
        <f>IF(AQ241="7",BI241,0)</f>
        <v>0</v>
      </c>
      <c r="AF241" s="36">
        <f>IF(AQ241="2",BH241,0)</f>
        <v>0</v>
      </c>
      <c r="AG241" s="36">
        <f>IF(AQ241="2",BI241,0)</f>
        <v>0</v>
      </c>
      <c r="AH241" s="36">
        <f>IF(AQ241="0",BJ241,0)</f>
        <v>0</v>
      </c>
      <c r="AI241" s="27" t="s">
        <v>301</v>
      </c>
      <c r="AJ241" s="23">
        <f>IF(AN241=0,K241,0)</f>
        <v>0</v>
      </c>
      <c r="AK241" s="23">
        <f>IF(AN241=15,K241,0)</f>
        <v>0</v>
      </c>
      <c r="AL241" s="23">
        <f>IF(AN241=21,K241,0)</f>
        <v>0</v>
      </c>
      <c r="AN241" s="36">
        <v>21</v>
      </c>
      <c r="AO241" s="36">
        <f>H241*1</f>
        <v>0</v>
      </c>
      <c r="AP241" s="36">
        <f>H241*(1-1)</f>
        <v>0</v>
      </c>
      <c r="AQ241" s="38" t="s">
        <v>7</v>
      </c>
      <c r="AV241" s="36">
        <f>AW241+AX241</f>
        <v>0</v>
      </c>
      <c r="AW241" s="36">
        <f>G241*AO241</f>
        <v>0</v>
      </c>
      <c r="AX241" s="36">
        <f>G241*AP241</f>
        <v>0</v>
      </c>
      <c r="AY241" s="39" t="s">
        <v>838</v>
      </c>
      <c r="AZ241" s="39" t="s">
        <v>857</v>
      </c>
      <c r="BA241" s="27" t="s">
        <v>874</v>
      </c>
      <c r="BC241" s="36">
        <f>AW241+AX241</f>
        <v>0</v>
      </c>
      <c r="BD241" s="36">
        <f>H241/(100-BE241)*100</f>
        <v>0</v>
      </c>
      <c r="BE241" s="36">
        <v>0</v>
      </c>
      <c r="BF241" s="36">
        <f>M241</f>
        <v>0.99</v>
      </c>
      <c r="BH241" s="23">
        <f>G241*AO241</f>
        <v>0</v>
      </c>
      <c r="BI241" s="23">
        <f>G241*AP241</f>
        <v>0</v>
      </c>
      <c r="BJ241" s="23">
        <f>G241*H241</f>
        <v>0</v>
      </c>
      <c r="BK241" s="23" t="s">
        <v>884</v>
      </c>
      <c r="BL241" s="36">
        <v>59</v>
      </c>
    </row>
    <row r="242" spans="1:15" ht="12.75">
      <c r="A242" s="4"/>
      <c r="B242" s="89"/>
      <c r="C242" s="89"/>
      <c r="D242" s="90" t="s">
        <v>12</v>
      </c>
      <c r="E242" s="90"/>
      <c r="F242" s="89"/>
      <c r="G242" s="91">
        <v>6</v>
      </c>
      <c r="H242" s="89"/>
      <c r="I242" s="89"/>
      <c r="J242" s="89"/>
      <c r="K242" s="89"/>
      <c r="L242" s="89"/>
      <c r="M242" s="89"/>
      <c r="N242" s="31"/>
      <c r="O242" s="4"/>
    </row>
    <row r="243" spans="1:47" ht="12.75">
      <c r="A243" s="82"/>
      <c r="B243" s="83" t="s">
        <v>301</v>
      </c>
      <c r="C243" s="83" t="s">
        <v>365</v>
      </c>
      <c r="D243" s="179" t="s">
        <v>551</v>
      </c>
      <c r="E243" s="174"/>
      <c r="F243" s="84" t="s">
        <v>6</v>
      </c>
      <c r="G243" s="84" t="s">
        <v>6</v>
      </c>
      <c r="H243" s="84"/>
      <c r="I243" s="85">
        <f>SUM(I244:I248)</f>
        <v>0</v>
      </c>
      <c r="J243" s="85">
        <f>SUM(J244:J248)</f>
        <v>0</v>
      </c>
      <c r="K243" s="85">
        <f>SUM(K244:K248)</f>
        <v>0</v>
      </c>
      <c r="L243" s="86"/>
      <c r="M243" s="85">
        <f>SUM(M244:M248)</f>
        <v>0</v>
      </c>
      <c r="N243" s="87"/>
      <c r="O243" s="4"/>
      <c r="AI243" s="27" t="s">
        <v>301</v>
      </c>
      <c r="AS243" s="41">
        <f>SUM(AJ244:AJ248)</f>
        <v>0</v>
      </c>
      <c r="AT243" s="41">
        <f>SUM(AK244:AK248)</f>
        <v>0</v>
      </c>
      <c r="AU243" s="41">
        <f>SUM(AL244:AL248)</f>
        <v>0</v>
      </c>
    </row>
    <row r="244" spans="1:64" ht="12.75">
      <c r="A244" s="98" t="s">
        <v>120</v>
      </c>
      <c r="B244" s="98" t="s">
        <v>301</v>
      </c>
      <c r="C244" s="98" t="s">
        <v>403</v>
      </c>
      <c r="D244" s="183" t="s">
        <v>621</v>
      </c>
      <c r="E244" s="184"/>
      <c r="F244" s="98" t="s">
        <v>781</v>
      </c>
      <c r="G244" s="99">
        <v>322.74</v>
      </c>
      <c r="H244" s="124"/>
      <c r="I244" s="99">
        <f>G244*AO244</f>
        <v>0</v>
      </c>
      <c r="J244" s="99">
        <f>G244*AP244</f>
        <v>0</v>
      </c>
      <c r="K244" s="99">
        <f>G244*H244</f>
        <v>0</v>
      </c>
      <c r="L244" s="99">
        <v>0</v>
      </c>
      <c r="M244" s="99">
        <f>G244*L244</f>
        <v>0</v>
      </c>
      <c r="N244" s="97" t="s">
        <v>806</v>
      </c>
      <c r="O244" s="81"/>
      <c r="Z244" s="36">
        <f>IF(AQ244="5",BJ244,0)</f>
        <v>0</v>
      </c>
      <c r="AB244" s="36">
        <f>IF(AQ244="1",BH244,0)</f>
        <v>0</v>
      </c>
      <c r="AC244" s="36">
        <f>IF(AQ244="1",BI244,0)</f>
        <v>0</v>
      </c>
      <c r="AD244" s="36">
        <f>IF(AQ244="7",BH244,0)</f>
        <v>0</v>
      </c>
      <c r="AE244" s="36">
        <f>IF(AQ244="7",BI244,0)</f>
        <v>0</v>
      </c>
      <c r="AF244" s="36">
        <f>IF(AQ244="2",BH244,0)</f>
        <v>0</v>
      </c>
      <c r="AG244" s="36">
        <f>IF(AQ244="2",BI244,0)</f>
        <v>0</v>
      </c>
      <c r="AH244" s="36">
        <f>IF(AQ244="0",BJ244,0)</f>
        <v>0</v>
      </c>
      <c r="AI244" s="27" t="s">
        <v>301</v>
      </c>
      <c r="AJ244" s="21">
        <f>IF(AN244=0,K244,0)</f>
        <v>0</v>
      </c>
      <c r="AK244" s="21">
        <f>IF(AN244=15,K244,0)</f>
        <v>0</v>
      </c>
      <c r="AL244" s="21">
        <f>IF(AN244=21,K244,0)</f>
        <v>0</v>
      </c>
      <c r="AN244" s="36">
        <v>21</v>
      </c>
      <c r="AO244" s="36">
        <f>H244*0</f>
        <v>0</v>
      </c>
      <c r="AP244" s="36">
        <f>H244*(1-0)</f>
        <v>0</v>
      </c>
      <c r="AQ244" s="37" t="s">
        <v>11</v>
      </c>
      <c r="AV244" s="36">
        <f>AW244+AX244</f>
        <v>0</v>
      </c>
      <c r="AW244" s="36">
        <f>G244*AO244</f>
        <v>0</v>
      </c>
      <c r="AX244" s="36">
        <f>G244*AP244</f>
        <v>0</v>
      </c>
      <c r="AY244" s="39" t="s">
        <v>831</v>
      </c>
      <c r="AZ244" s="39" t="s">
        <v>856</v>
      </c>
      <c r="BA244" s="27" t="s">
        <v>874</v>
      </c>
      <c r="BC244" s="36">
        <f>AW244+AX244</f>
        <v>0</v>
      </c>
      <c r="BD244" s="36">
        <f>H244/(100-BE244)*100</f>
        <v>0</v>
      </c>
      <c r="BE244" s="36">
        <v>0</v>
      </c>
      <c r="BF244" s="36">
        <f>M244</f>
        <v>0</v>
      </c>
      <c r="BH244" s="21">
        <f>G244*AO244</f>
        <v>0</v>
      </c>
      <c r="BI244" s="21">
        <f>G244*AP244</f>
        <v>0</v>
      </c>
      <c r="BJ244" s="21">
        <f>G244*H244</f>
        <v>0</v>
      </c>
      <c r="BK244" s="21" t="s">
        <v>883</v>
      </c>
      <c r="BL244" s="36" t="s">
        <v>365</v>
      </c>
    </row>
    <row r="245" spans="1:64" ht="12.75">
      <c r="A245" s="98" t="s">
        <v>121</v>
      </c>
      <c r="B245" s="98" t="s">
        <v>301</v>
      </c>
      <c r="C245" s="98" t="s">
        <v>404</v>
      </c>
      <c r="D245" s="183" t="s">
        <v>622</v>
      </c>
      <c r="E245" s="184"/>
      <c r="F245" s="98" t="s">
        <v>781</v>
      </c>
      <c r="G245" s="99">
        <v>1613.7</v>
      </c>
      <c r="H245" s="124"/>
      <c r="I245" s="99">
        <f>G245*AO245</f>
        <v>0</v>
      </c>
      <c r="J245" s="99">
        <f>G245*AP245</f>
        <v>0</v>
      </c>
      <c r="K245" s="99">
        <f>G245*H245</f>
        <v>0</v>
      </c>
      <c r="L245" s="99">
        <v>0</v>
      </c>
      <c r="M245" s="99">
        <f>G245*L245</f>
        <v>0</v>
      </c>
      <c r="N245" s="97" t="s">
        <v>806</v>
      </c>
      <c r="O245" s="81"/>
      <c r="Z245" s="36">
        <f>IF(AQ245="5",BJ245,0)</f>
        <v>0</v>
      </c>
      <c r="AB245" s="36">
        <f>IF(AQ245="1",BH245,0)</f>
        <v>0</v>
      </c>
      <c r="AC245" s="36">
        <f>IF(AQ245="1",BI245,0)</f>
        <v>0</v>
      </c>
      <c r="AD245" s="36">
        <f>IF(AQ245="7",BH245,0)</f>
        <v>0</v>
      </c>
      <c r="AE245" s="36">
        <f>IF(AQ245="7",BI245,0)</f>
        <v>0</v>
      </c>
      <c r="AF245" s="36">
        <f>IF(AQ245="2",BH245,0)</f>
        <v>0</v>
      </c>
      <c r="AG245" s="36">
        <f>IF(AQ245="2",BI245,0)</f>
        <v>0</v>
      </c>
      <c r="AH245" s="36">
        <f>IF(AQ245="0",BJ245,0)</f>
        <v>0</v>
      </c>
      <c r="AI245" s="27" t="s">
        <v>301</v>
      </c>
      <c r="AJ245" s="21">
        <f>IF(AN245=0,K245,0)</f>
        <v>0</v>
      </c>
      <c r="AK245" s="21">
        <f>IF(AN245=15,K245,0)</f>
        <v>0</v>
      </c>
      <c r="AL245" s="21">
        <f>IF(AN245=21,K245,0)</f>
        <v>0</v>
      </c>
      <c r="AN245" s="36">
        <v>21</v>
      </c>
      <c r="AO245" s="36">
        <f>H245*0</f>
        <v>0</v>
      </c>
      <c r="AP245" s="36">
        <f>H245*(1-0)</f>
        <v>0</v>
      </c>
      <c r="AQ245" s="37" t="s">
        <v>11</v>
      </c>
      <c r="AV245" s="36">
        <f>AW245+AX245</f>
        <v>0</v>
      </c>
      <c r="AW245" s="36">
        <f>G245*AO245</f>
        <v>0</v>
      </c>
      <c r="AX245" s="36">
        <f>G245*AP245</f>
        <v>0</v>
      </c>
      <c r="AY245" s="39" t="s">
        <v>831</v>
      </c>
      <c r="AZ245" s="39" t="s">
        <v>856</v>
      </c>
      <c r="BA245" s="27" t="s">
        <v>874</v>
      </c>
      <c r="BC245" s="36">
        <f>AW245+AX245</f>
        <v>0</v>
      </c>
      <c r="BD245" s="36">
        <f>H245/(100-BE245)*100</f>
        <v>0</v>
      </c>
      <c r="BE245" s="36">
        <v>0</v>
      </c>
      <c r="BF245" s="36">
        <f>M245</f>
        <v>0</v>
      </c>
      <c r="BH245" s="21">
        <f>G245*AO245</f>
        <v>0</v>
      </c>
      <c r="BI245" s="21">
        <f>G245*AP245</f>
        <v>0</v>
      </c>
      <c r="BJ245" s="21">
        <f>G245*H245</f>
        <v>0</v>
      </c>
      <c r="BK245" s="21" t="s">
        <v>883</v>
      </c>
      <c r="BL245" s="36" t="s">
        <v>365</v>
      </c>
    </row>
    <row r="246" spans="1:15" ht="12.75">
      <c r="A246" s="101"/>
      <c r="B246" s="102"/>
      <c r="C246" s="102"/>
      <c r="D246" s="103" t="s">
        <v>623</v>
      </c>
      <c r="E246" s="103"/>
      <c r="F246" s="102"/>
      <c r="G246" s="104">
        <v>1613.7</v>
      </c>
      <c r="H246" s="102"/>
      <c r="I246" s="102"/>
      <c r="J246" s="102"/>
      <c r="K246" s="102"/>
      <c r="L246" s="102"/>
      <c r="M246" s="102"/>
      <c r="N246" s="100"/>
      <c r="O246" s="81"/>
    </row>
    <row r="247" spans="1:64" ht="12.75">
      <c r="A247" s="44" t="s">
        <v>122</v>
      </c>
      <c r="B247" s="16" t="s">
        <v>301</v>
      </c>
      <c r="C247" s="16" t="s">
        <v>366</v>
      </c>
      <c r="D247" s="149" t="s">
        <v>552</v>
      </c>
      <c r="E247" s="171"/>
      <c r="F247" s="16" t="s">
        <v>781</v>
      </c>
      <c r="G247" s="36">
        <v>634.64</v>
      </c>
      <c r="H247" s="121"/>
      <c r="I247" s="36">
        <f>G247*AO247</f>
        <v>0</v>
      </c>
      <c r="J247" s="36">
        <f>G247*AP247</f>
        <v>0</v>
      </c>
      <c r="K247" s="36">
        <f>G247*H247</f>
        <v>0</v>
      </c>
      <c r="L247" s="36">
        <v>0</v>
      </c>
      <c r="M247" s="36">
        <f>G247*L247</f>
        <v>0</v>
      </c>
      <c r="N247" s="88" t="s">
        <v>806</v>
      </c>
      <c r="O247" s="4"/>
      <c r="Z247" s="36">
        <f>IF(AQ247="5",BJ247,0)</f>
        <v>0</v>
      </c>
      <c r="AB247" s="36">
        <f>IF(AQ247="1",BH247,0)</f>
        <v>0</v>
      </c>
      <c r="AC247" s="36">
        <f>IF(AQ247="1",BI247,0)</f>
        <v>0</v>
      </c>
      <c r="AD247" s="36">
        <f>IF(AQ247="7",BH247,0)</f>
        <v>0</v>
      </c>
      <c r="AE247" s="36">
        <f>IF(AQ247="7",BI247,0)</f>
        <v>0</v>
      </c>
      <c r="AF247" s="36">
        <f>IF(AQ247="2",BH247,0)</f>
        <v>0</v>
      </c>
      <c r="AG247" s="36">
        <f>IF(AQ247="2",BI247,0)</f>
        <v>0</v>
      </c>
      <c r="AH247" s="36">
        <f>IF(AQ247="0",BJ247,0)</f>
        <v>0</v>
      </c>
      <c r="AI247" s="27" t="s">
        <v>301</v>
      </c>
      <c r="AJ247" s="21">
        <f>IF(AN247=0,K247,0)</f>
        <v>0</v>
      </c>
      <c r="AK247" s="21">
        <f>IF(AN247=15,K247,0)</f>
        <v>0</v>
      </c>
      <c r="AL247" s="21">
        <f>IF(AN247=21,K247,0)</f>
        <v>0</v>
      </c>
      <c r="AN247" s="36">
        <v>21</v>
      </c>
      <c r="AO247" s="36">
        <f>H247*0</f>
        <v>0</v>
      </c>
      <c r="AP247" s="36">
        <f>H247*(1-0)</f>
        <v>0</v>
      </c>
      <c r="AQ247" s="37" t="s">
        <v>11</v>
      </c>
      <c r="AV247" s="36">
        <f>AW247+AX247</f>
        <v>0</v>
      </c>
      <c r="AW247" s="36">
        <f>G247*AO247</f>
        <v>0</v>
      </c>
      <c r="AX247" s="36">
        <f>G247*AP247</f>
        <v>0</v>
      </c>
      <c r="AY247" s="39" t="s">
        <v>831</v>
      </c>
      <c r="AZ247" s="39" t="s">
        <v>856</v>
      </c>
      <c r="BA247" s="27" t="s">
        <v>874</v>
      </c>
      <c r="BC247" s="36">
        <f>AW247+AX247</f>
        <v>0</v>
      </c>
      <c r="BD247" s="36">
        <f>H247/(100-BE247)*100</f>
        <v>0</v>
      </c>
      <c r="BE247" s="36">
        <v>0</v>
      </c>
      <c r="BF247" s="36">
        <f>M247</f>
        <v>0</v>
      </c>
      <c r="BH247" s="21">
        <f>G247*AO247</f>
        <v>0</v>
      </c>
      <c r="BI247" s="21">
        <f>G247*AP247</f>
        <v>0</v>
      </c>
      <c r="BJ247" s="21">
        <f>G247*H247</f>
        <v>0</v>
      </c>
      <c r="BK247" s="21" t="s">
        <v>883</v>
      </c>
      <c r="BL247" s="36" t="s">
        <v>365</v>
      </c>
    </row>
    <row r="248" spans="1:64" ht="12.75">
      <c r="A248" s="44" t="s">
        <v>123</v>
      </c>
      <c r="B248" s="16" t="s">
        <v>301</v>
      </c>
      <c r="C248" s="16" t="s">
        <v>367</v>
      </c>
      <c r="D248" s="149" t="s">
        <v>553</v>
      </c>
      <c r="E248" s="171"/>
      <c r="F248" s="16" t="s">
        <v>781</v>
      </c>
      <c r="G248" s="36">
        <v>6346.4</v>
      </c>
      <c r="H248" s="121"/>
      <c r="I248" s="36">
        <f>G248*AO248</f>
        <v>0</v>
      </c>
      <c r="J248" s="36">
        <f>G248*AP248</f>
        <v>0</v>
      </c>
      <c r="K248" s="36">
        <f>G248*H248</f>
        <v>0</v>
      </c>
      <c r="L248" s="36">
        <v>0</v>
      </c>
      <c r="M248" s="36">
        <f>G248*L248</f>
        <v>0</v>
      </c>
      <c r="N248" s="88" t="s">
        <v>806</v>
      </c>
      <c r="O248" s="4"/>
      <c r="Z248" s="36">
        <f>IF(AQ248="5",BJ248,0)</f>
        <v>0</v>
      </c>
      <c r="AB248" s="36">
        <f>IF(AQ248="1",BH248,0)</f>
        <v>0</v>
      </c>
      <c r="AC248" s="36">
        <f>IF(AQ248="1",BI248,0)</f>
        <v>0</v>
      </c>
      <c r="AD248" s="36">
        <f>IF(AQ248="7",BH248,0)</f>
        <v>0</v>
      </c>
      <c r="AE248" s="36">
        <f>IF(AQ248="7",BI248,0)</f>
        <v>0</v>
      </c>
      <c r="AF248" s="36">
        <f>IF(AQ248="2",BH248,0)</f>
        <v>0</v>
      </c>
      <c r="AG248" s="36">
        <f>IF(AQ248="2",BI248,0)</f>
        <v>0</v>
      </c>
      <c r="AH248" s="36">
        <f>IF(AQ248="0",BJ248,0)</f>
        <v>0</v>
      </c>
      <c r="AI248" s="27" t="s">
        <v>301</v>
      </c>
      <c r="AJ248" s="21">
        <f>IF(AN248=0,K248,0)</f>
        <v>0</v>
      </c>
      <c r="AK248" s="21">
        <f>IF(AN248=15,K248,0)</f>
        <v>0</v>
      </c>
      <c r="AL248" s="21">
        <f>IF(AN248=21,K248,0)</f>
        <v>0</v>
      </c>
      <c r="AN248" s="36">
        <v>21</v>
      </c>
      <c r="AO248" s="36">
        <f>H248*0</f>
        <v>0</v>
      </c>
      <c r="AP248" s="36">
        <f>H248*(1-0)</f>
        <v>0</v>
      </c>
      <c r="AQ248" s="37" t="s">
        <v>11</v>
      </c>
      <c r="AV248" s="36">
        <f>AW248+AX248</f>
        <v>0</v>
      </c>
      <c r="AW248" s="36">
        <f>G248*AO248</f>
        <v>0</v>
      </c>
      <c r="AX248" s="36">
        <f>G248*AP248</f>
        <v>0</v>
      </c>
      <c r="AY248" s="39" t="s">
        <v>831</v>
      </c>
      <c r="AZ248" s="39" t="s">
        <v>856</v>
      </c>
      <c r="BA248" s="27" t="s">
        <v>874</v>
      </c>
      <c r="BC248" s="36">
        <f>AW248+AX248</f>
        <v>0</v>
      </c>
      <c r="BD248" s="36">
        <f>H248/(100-BE248)*100</f>
        <v>0</v>
      </c>
      <c r="BE248" s="36">
        <v>0</v>
      </c>
      <c r="BF248" s="36">
        <f>M248</f>
        <v>0</v>
      </c>
      <c r="BH248" s="21">
        <f>G248*AO248</f>
        <v>0</v>
      </c>
      <c r="BI248" s="21">
        <f>G248*AP248</f>
        <v>0</v>
      </c>
      <c r="BJ248" s="21">
        <f>G248*H248</f>
        <v>0</v>
      </c>
      <c r="BK248" s="21" t="s">
        <v>883</v>
      </c>
      <c r="BL248" s="36" t="s">
        <v>365</v>
      </c>
    </row>
    <row r="249" spans="1:15" ht="12.75">
      <c r="A249" s="4"/>
      <c r="B249" s="89"/>
      <c r="C249" s="89"/>
      <c r="D249" s="90" t="s">
        <v>624</v>
      </c>
      <c r="E249" s="90"/>
      <c r="F249" s="89"/>
      <c r="G249" s="91">
        <v>6346.4</v>
      </c>
      <c r="H249" s="89"/>
      <c r="I249" s="89"/>
      <c r="J249" s="89"/>
      <c r="K249" s="89"/>
      <c r="L249" s="89"/>
      <c r="M249" s="89"/>
      <c r="N249" s="31"/>
      <c r="O249" s="4"/>
    </row>
    <row r="250" spans="1:47" ht="12.75">
      <c r="A250" s="82"/>
      <c r="B250" s="83" t="s">
        <v>301</v>
      </c>
      <c r="C250" s="83" t="s">
        <v>405</v>
      </c>
      <c r="D250" s="179" t="s">
        <v>625</v>
      </c>
      <c r="E250" s="174"/>
      <c r="F250" s="84" t="s">
        <v>6</v>
      </c>
      <c r="G250" s="84" t="s">
        <v>6</v>
      </c>
      <c r="H250" s="84"/>
      <c r="I250" s="85">
        <f>SUM(I251:I252)</f>
        <v>0</v>
      </c>
      <c r="J250" s="85">
        <f>SUM(J251:J252)</f>
        <v>0</v>
      </c>
      <c r="K250" s="85">
        <f>SUM(K251:K252)</f>
        <v>0</v>
      </c>
      <c r="L250" s="86"/>
      <c r="M250" s="85">
        <f>SUM(M251:M252)</f>
        <v>0.1794</v>
      </c>
      <c r="N250" s="87"/>
      <c r="O250" s="4"/>
      <c r="AI250" s="27" t="s">
        <v>301</v>
      </c>
      <c r="AS250" s="41">
        <f>SUM(AJ251:AJ252)</f>
        <v>0</v>
      </c>
      <c r="AT250" s="41">
        <f>SUM(AK251:AK252)</f>
        <v>0</v>
      </c>
      <c r="AU250" s="41">
        <f>SUM(AL251:AL252)</f>
        <v>0</v>
      </c>
    </row>
    <row r="251" spans="1:64" ht="12.75">
      <c r="A251" s="44" t="s">
        <v>124</v>
      </c>
      <c r="B251" s="16" t="s">
        <v>301</v>
      </c>
      <c r="C251" s="16" t="s">
        <v>406</v>
      </c>
      <c r="D251" s="149" t="s">
        <v>626</v>
      </c>
      <c r="E251" s="171"/>
      <c r="F251" s="16" t="s">
        <v>776</v>
      </c>
      <c r="G251" s="36">
        <v>230</v>
      </c>
      <c r="H251" s="121"/>
      <c r="I251" s="36">
        <f>G251*AO251</f>
        <v>0</v>
      </c>
      <c r="J251" s="36">
        <f>G251*AP251</f>
        <v>0</v>
      </c>
      <c r="K251" s="36">
        <f>G251*H251</f>
        <v>0</v>
      </c>
      <c r="L251" s="36">
        <v>0</v>
      </c>
      <c r="M251" s="36">
        <f>G251*L251</f>
        <v>0</v>
      </c>
      <c r="N251" s="88" t="s">
        <v>806</v>
      </c>
      <c r="O251" s="4"/>
      <c r="Z251" s="36">
        <f>IF(AQ251="5",BJ251,0)</f>
        <v>0</v>
      </c>
      <c r="AB251" s="36">
        <f>IF(AQ251="1",BH251,0)</f>
        <v>0</v>
      </c>
      <c r="AC251" s="36">
        <f>IF(AQ251="1",BI251,0)</f>
        <v>0</v>
      </c>
      <c r="AD251" s="36">
        <f>IF(AQ251="7",BH251,0)</f>
        <v>0</v>
      </c>
      <c r="AE251" s="36">
        <f>IF(AQ251="7",BI251,0)</f>
        <v>0</v>
      </c>
      <c r="AF251" s="36">
        <f>IF(AQ251="2",BH251,0)</f>
        <v>0</v>
      </c>
      <c r="AG251" s="36">
        <f>IF(AQ251="2",BI251,0)</f>
        <v>0</v>
      </c>
      <c r="AH251" s="36">
        <f>IF(AQ251="0",BJ251,0)</f>
        <v>0</v>
      </c>
      <c r="AI251" s="27" t="s">
        <v>301</v>
      </c>
      <c r="AJ251" s="21">
        <f>IF(AN251=0,K251,0)</f>
        <v>0</v>
      </c>
      <c r="AK251" s="21">
        <f>IF(AN251=15,K251,0)</f>
        <v>0</v>
      </c>
      <c r="AL251" s="21">
        <f>IF(AN251=21,K251,0)</f>
        <v>0</v>
      </c>
      <c r="AN251" s="36">
        <v>21</v>
      </c>
      <c r="AO251" s="36">
        <f>H251*0</f>
        <v>0</v>
      </c>
      <c r="AP251" s="36">
        <f>H251*(1-0)</f>
        <v>0</v>
      </c>
      <c r="AQ251" s="37" t="s">
        <v>8</v>
      </c>
      <c r="AV251" s="36">
        <f>AW251+AX251</f>
        <v>0</v>
      </c>
      <c r="AW251" s="36">
        <f>G251*AO251</f>
        <v>0</v>
      </c>
      <c r="AX251" s="36">
        <f>G251*AP251</f>
        <v>0</v>
      </c>
      <c r="AY251" s="39" t="s">
        <v>839</v>
      </c>
      <c r="AZ251" s="39" t="s">
        <v>856</v>
      </c>
      <c r="BA251" s="27" t="s">
        <v>874</v>
      </c>
      <c r="BC251" s="36">
        <f>AW251+AX251</f>
        <v>0</v>
      </c>
      <c r="BD251" s="36">
        <f>H251/(100-BE251)*100</f>
        <v>0</v>
      </c>
      <c r="BE251" s="36">
        <v>0</v>
      </c>
      <c r="BF251" s="36">
        <f>M251</f>
        <v>0</v>
      </c>
      <c r="BH251" s="21">
        <f>G251*AO251</f>
        <v>0</v>
      </c>
      <c r="BI251" s="21">
        <f>G251*AP251</f>
        <v>0</v>
      </c>
      <c r="BJ251" s="21">
        <f>G251*H251</f>
        <v>0</v>
      </c>
      <c r="BK251" s="21" t="s">
        <v>883</v>
      </c>
      <c r="BL251" s="36" t="s">
        <v>405</v>
      </c>
    </row>
    <row r="252" spans="1:64" ht="12.75">
      <c r="A252" s="44" t="s">
        <v>125</v>
      </c>
      <c r="B252" s="16" t="s">
        <v>301</v>
      </c>
      <c r="C252" s="16" t="s">
        <v>407</v>
      </c>
      <c r="D252" s="149" t="s">
        <v>627</v>
      </c>
      <c r="E252" s="176"/>
      <c r="F252" s="16" t="s">
        <v>776</v>
      </c>
      <c r="G252" s="36">
        <v>230</v>
      </c>
      <c r="H252" s="121"/>
      <c r="I252" s="36">
        <f>G252*AO252</f>
        <v>0</v>
      </c>
      <c r="J252" s="36">
        <f>G252*AP252</f>
        <v>0</v>
      </c>
      <c r="K252" s="36">
        <f>G252*H252</f>
        <v>0</v>
      </c>
      <c r="L252" s="36">
        <v>0.00078</v>
      </c>
      <c r="M252" s="36">
        <f>G252*L252</f>
        <v>0.1794</v>
      </c>
      <c r="N252" s="88" t="s">
        <v>806</v>
      </c>
      <c r="O252" s="4"/>
      <c r="Z252" s="36">
        <f>IF(AQ252="5",BJ252,0)</f>
        <v>0</v>
      </c>
      <c r="AB252" s="36">
        <f>IF(AQ252="1",BH252,0)</f>
        <v>0</v>
      </c>
      <c r="AC252" s="36">
        <f>IF(AQ252="1",BI252,0)</f>
        <v>0</v>
      </c>
      <c r="AD252" s="36">
        <f>IF(AQ252="7",BH252,0)</f>
        <v>0</v>
      </c>
      <c r="AE252" s="36">
        <f>IF(AQ252="7",BI252,0)</f>
        <v>0</v>
      </c>
      <c r="AF252" s="36">
        <f>IF(AQ252="2",BH252,0)</f>
        <v>0</v>
      </c>
      <c r="AG252" s="36">
        <f>IF(AQ252="2",BI252,0)</f>
        <v>0</v>
      </c>
      <c r="AH252" s="36">
        <f>IF(AQ252="0",BJ252,0)</f>
        <v>0</v>
      </c>
      <c r="AI252" s="27" t="s">
        <v>301</v>
      </c>
      <c r="AJ252" s="23">
        <f>IF(AN252=0,K252,0)</f>
        <v>0</v>
      </c>
      <c r="AK252" s="23">
        <f>IF(AN252=15,K252,0)</f>
        <v>0</v>
      </c>
      <c r="AL252" s="23">
        <f>IF(AN252=21,K252,0)</f>
        <v>0</v>
      </c>
      <c r="AN252" s="36">
        <v>21</v>
      </c>
      <c r="AO252" s="36">
        <f>H252*1</f>
        <v>0</v>
      </c>
      <c r="AP252" s="36">
        <f>H252*(1-1)</f>
        <v>0</v>
      </c>
      <c r="AQ252" s="38" t="s">
        <v>7</v>
      </c>
      <c r="AV252" s="36">
        <f>AW252+AX252</f>
        <v>0</v>
      </c>
      <c r="AW252" s="36">
        <f>G252*AO252</f>
        <v>0</v>
      </c>
      <c r="AX252" s="36">
        <f>G252*AP252</f>
        <v>0</v>
      </c>
      <c r="AY252" s="39" t="s">
        <v>839</v>
      </c>
      <c r="AZ252" s="39" t="s">
        <v>856</v>
      </c>
      <c r="BA252" s="27" t="s">
        <v>874</v>
      </c>
      <c r="BC252" s="36">
        <f>AW252+AX252</f>
        <v>0</v>
      </c>
      <c r="BD252" s="36">
        <f>H252/(100-BE252)*100</f>
        <v>0</v>
      </c>
      <c r="BE252" s="36">
        <v>0</v>
      </c>
      <c r="BF252" s="36">
        <f>M252</f>
        <v>0.1794</v>
      </c>
      <c r="BH252" s="23">
        <f>G252*AO252</f>
        <v>0</v>
      </c>
      <c r="BI252" s="23">
        <f>G252*AP252</f>
        <v>0</v>
      </c>
      <c r="BJ252" s="23">
        <f>G252*H252</f>
        <v>0</v>
      </c>
      <c r="BK252" s="23" t="s">
        <v>884</v>
      </c>
      <c r="BL252" s="36" t="s">
        <v>405</v>
      </c>
    </row>
    <row r="253" spans="1:47" ht="12.75">
      <c r="A253" s="82"/>
      <c r="B253" s="83" t="s">
        <v>301</v>
      </c>
      <c r="C253" s="83" t="s">
        <v>372</v>
      </c>
      <c r="D253" s="179" t="s">
        <v>561</v>
      </c>
      <c r="E253" s="174"/>
      <c r="F253" s="84" t="s">
        <v>6</v>
      </c>
      <c r="G253" s="84" t="s">
        <v>6</v>
      </c>
      <c r="H253" s="84"/>
      <c r="I253" s="85">
        <f>SUM(I254:I254)</f>
        <v>0</v>
      </c>
      <c r="J253" s="85">
        <f>SUM(J254:J254)</f>
        <v>0</v>
      </c>
      <c r="K253" s="85">
        <f>SUM(K254:K254)</f>
        <v>0</v>
      </c>
      <c r="L253" s="86"/>
      <c r="M253" s="85">
        <f>SUM(M254:M254)</f>
        <v>0.0037</v>
      </c>
      <c r="N253" s="87"/>
      <c r="O253" s="4"/>
      <c r="AI253" s="27" t="s">
        <v>301</v>
      </c>
      <c r="AS253" s="41">
        <f>SUM(AJ254:AJ254)</f>
        <v>0</v>
      </c>
      <c r="AT253" s="41">
        <f>SUM(AK254:AK254)</f>
        <v>0</v>
      </c>
      <c r="AU253" s="41">
        <f>SUM(AL254:AL254)</f>
        <v>0</v>
      </c>
    </row>
    <row r="254" spans="1:64" ht="12.75">
      <c r="A254" s="44" t="s">
        <v>126</v>
      </c>
      <c r="B254" s="16" t="s">
        <v>301</v>
      </c>
      <c r="C254" s="16" t="s">
        <v>373</v>
      </c>
      <c r="D254" s="149" t="s">
        <v>562</v>
      </c>
      <c r="E254" s="171"/>
      <c r="F254" s="16" t="s">
        <v>775</v>
      </c>
      <c r="G254" s="36">
        <v>185</v>
      </c>
      <c r="H254" s="121"/>
      <c r="I254" s="36">
        <f>G254*AO254</f>
        <v>0</v>
      </c>
      <c r="J254" s="36">
        <f>G254*AP254</f>
        <v>0</v>
      </c>
      <c r="K254" s="36">
        <f>G254*H254</f>
        <v>0</v>
      </c>
      <c r="L254" s="36">
        <v>2E-05</v>
      </c>
      <c r="M254" s="36">
        <f>G254*L254</f>
        <v>0.0037</v>
      </c>
      <c r="N254" s="88" t="s">
        <v>806</v>
      </c>
      <c r="O254" s="4"/>
      <c r="Z254" s="36">
        <f>IF(AQ254="5",BJ254,0)</f>
        <v>0</v>
      </c>
      <c r="AB254" s="36">
        <f>IF(AQ254="1",BH254,0)</f>
        <v>0</v>
      </c>
      <c r="AC254" s="36">
        <f>IF(AQ254="1",BI254,0)</f>
        <v>0</v>
      </c>
      <c r="AD254" s="36">
        <f>IF(AQ254="7",BH254,0)</f>
        <v>0</v>
      </c>
      <c r="AE254" s="36">
        <f>IF(AQ254="7",BI254,0)</f>
        <v>0</v>
      </c>
      <c r="AF254" s="36">
        <f>IF(AQ254="2",BH254,0)</f>
        <v>0</v>
      </c>
      <c r="AG254" s="36">
        <f>IF(AQ254="2",BI254,0)</f>
        <v>0</v>
      </c>
      <c r="AH254" s="36">
        <f>IF(AQ254="0",BJ254,0)</f>
        <v>0</v>
      </c>
      <c r="AI254" s="27" t="s">
        <v>301</v>
      </c>
      <c r="AJ254" s="21">
        <f>IF(AN254=0,K254,0)</f>
        <v>0</v>
      </c>
      <c r="AK254" s="21">
        <f>IF(AN254=15,K254,0)</f>
        <v>0</v>
      </c>
      <c r="AL254" s="21">
        <f>IF(AN254=21,K254,0)</f>
        <v>0</v>
      </c>
      <c r="AN254" s="36">
        <v>21</v>
      </c>
      <c r="AO254" s="36">
        <f>H254*0.108177012677176</f>
        <v>0</v>
      </c>
      <c r="AP254" s="36">
        <f>H254*(1-0.108177012677176)</f>
        <v>0</v>
      </c>
      <c r="AQ254" s="37" t="s">
        <v>8</v>
      </c>
      <c r="AV254" s="36">
        <f>AW254+AX254</f>
        <v>0</v>
      </c>
      <c r="AW254" s="36">
        <f>G254*AO254</f>
        <v>0</v>
      </c>
      <c r="AX254" s="36">
        <f>G254*AP254</f>
        <v>0</v>
      </c>
      <c r="AY254" s="39" t="s">
        <v>832</v>
      </c>
      <c r="AZ254" s="39" t="s">
        <v>856</v>
      </c>
      <c r="BA254" s="27" t="s">
        <v>874</v>
      </c>
      <c r="BC254" s="36">
        <f>AW254+AX254</f>
        <v>0</v>
      </c>
      <c r="BD254" s="36">
        <f>H254/(100-BE254)*100</f>
        <v>0</v>
      </c>
      <c r="BE254" s="36">
        <v>0</v>
      </c>
      <c r="BF254" s="36">
        <f>M254</f>
        <v>0.0037</v>
      </c>
      <c r="BH254" s="21">
        <f>G254*AO254</f>
        <v>0</v>
      </c>
      <c r="BI254" s="21">
        <f>G254*AP254</f>
        <v>0</v>
      </c>
      <c r="BJ254" s="21">
        <f>G254*H254</f>
        <v>0</v>
      </c>
      <c r="BK254" s="21" t="s">
        <v>883</v>
      </c>
      <c r="BL254" s="36" t="s">
        <v>372</v>
      </c>
    </row>
    <row r="255" spans="1:15" ht="12.75">
      <c r="A255" s="4"/>
      <c r="B255" s="89"/>
      <c r="C255" s="89"/>
      <c r="D255" s="90" t="s">
        <v>583</v>
      </c>
      <c r="E255" s="90" t="s">
        <v>759</v>
      </c>
      <c r="F255" s="89"/>
      <c r="G255" s="91">
        <v>185</v>
      </c>
      <c r="H255" s="89"/>
      <c r="I255" s="89"/>
      <c r="J255" s="89"/>
      <c r="K255" s="89"/>
      <c r="L255" s="89"/>
      <c r="M255" s="89"/>
      <c r="N255" s="31"/>
      <c r="O255" s="4"/>
    </row>
    <row r="256" spans="1:47" ht="12.75">
      <c r="A256" s="82"/>
      <c r="B256" s="83" t="s">
        <v>301</v>
      </c>
      <c r="C256" s="83" t="s">
        <v>374</v>
      </c>
      <c r="D256" s="179" t="s">
        <v>563</v>
      </c>
      <c r="E256" s="174"/>
      <c r="F256" s="84" t="s">
        <v>6</v>
      </c>
      <c r="G256" s="84" t="s">
        <v>6</v>
      </c>
      <c r="H256" s="84"/>
      <c r="I256" s="85">
        <f>SUM(I257:I262)</f>
        <v>0</v>
      </c>
      <c r="J256" s="85">
        <f>SUM(J257:J262)</f>
        <v>0</v>
      </c>
      <c r="K256" s="85">
        <f>SUM(K257:K262)</f>
        <v>0</v>
      </c>
      <c r="L256" s="86"/>
      <c r="M256" s="85">
        <f>SUM(M257:M262)</f>
        <v>0</v>
      </c>
      <c r="N256" s="87"/>
      <c r="O256" s="4"/>
      <c r="AI256" s="27" t="s">
        <v>301</v>
      </c>
      <c r="AS256" s="41">
        <f>SUM(AJ257:AJ262)</f>
        <v>0</v>
      </c>
      <c r="AT256" s="41">
        <f>SUM(AK257:AK262)</f>
        <v>0</v>
      </c>
      <c r="AU256" s="41">
        <f>SUM(AL257:AL262)</f>
        <v>0</v>
      </c>
    </row>
    <row r="257" spans="1:64" ht="12.75">
      <c r="A257" s="44" t="s">
        <v>127</v>
      </c>
      <c r="B257" s="16" t="s">
        <v>301</v>
      </c>
      <c r="C257" s="16" t="s">
        <v>375</v>
      </c>
      <c r="D257" s="149" t="s">
        <v>564</v>
      </c>
      <c r="E257" s="171"/>
      <c r="F257" s="16" t="s">
        <v>781</v>
      </c>
      <c r="G257" s="36">
        <v>618.49</v>
      </c>
      <c r="H257" s="121"/>
      <c r="I257" s="36">
        <f>G257*AO257</f>
        <v>0</v>
      </c>
      <c r="J257" s="36">
        <f>G257*AP257</f>
        <v>0</v>
      </c>
      <c r="K257" s="36">
        <f>G257*H257</f>
        <v>0</v>
      </c>
      <c r="L257" s="36">
        <v>0</v>
      </c>
      <c r="M257" s="36">
        <f>G257*L257</f>
        <v>0</v>
      </c>
      <c r="N257" s="88" t="s">
        <v>806</v>
      </c>
      <c r="O257" s="4"/>
      <c r="Z257" s="36">
        <f>IF(AQ257="5",BJ257,0)</f>
        <v>0</v>
      </c>
      <c r="AB257" s="36">
        <f>IF(AQ257="1",BH257,0)</f>
        <v>0</v>
      </c>
      <c r="AC257" s="36">
        <f>IF(AQ257="1",BI257,0)</f>
        <v>0</v>
      </c>
      <c r="AD257" s="36">
        <f>IF(AQ257="7",BH257,0)</f>
        <v>0</v>
      </c>
      <c r="AE257" s="36">
        <f>IF(AQ257="7",BI257,0)</f>
        <v>0</v>
      </c>
      <c r="AF257" s="36">
        <f>IF(AQ257="2",BH257,0)</f>
        <v>0</v>
      </c>
      <c r="AG257" s="36">
        <f>IF(AQ257="2",BI257,0)</f>
        <v>0</v>
      </c>
      <c r="AH257" s="36">
        <f>IF(AQ257="0",BJ257,0)</f>
        <v>0</v>
      </c>
      <c r="AI257" s="27" t="s">
        <v>301</v>
      </c>
      <c r="AJ257" s="21">
        <f>IF(AN257=0,K257,0)</f>
        <v>0</v>
      </c>
      <c r="AK257" s="21">
        <f>IF(AN257=15,K257,0)</f>
        <v>0</v>
      </c>
      <c r="AL257" s="21">
        <f>IF(AN257=21,K257,0)</f>
        <v>0</v>
      </c>
      <c r="AN257" s="36">
        <v>21</v>
      </c>
      <c r="AO257" s="36">
        <f>H257*0</f>
        <v>0</v>
      </c>
      <c r="AP257" s="36">
        <f>H257*(1-0)</f>
        <v>0</v>
      </c>
      <c r="AQ257" s="37" t="s">
        <v>11</v>
      </c>
      <c r="AV257" s="36">
        <f>AW257+AX257</f>
        <v>0</v>
      </c>
      <c r="AW257" s="36">
        <f>G257*AO257</f>
        <v>0</v>
      </c>
      <c r="AX257" s="36">
        <f>G257*AP257</f>
        <v>0</v>
      </c>
      <c r="AY257" s="39" t="s">
        <v>833</v>
      </c>
      <c r="AZ257" s="39" t="s">
        <v>856</v>
      </c>
      <c r="BA257" s="27" t="s">
        <v>874</v>
      </c>
      <c r="BC257" s="36">
        <f>AW257+AX257</f>
        <v>0</v>
      </c>
      <c r="BD257" s="36">
        <f>H257/(100-BE257)*100</f>
        <v>0</v>
      </c>
      <c r="BE257" s="36">
        <v>0</v>
      </c>
      <c r="BF257" s="36">
        <f>M257</f>
        <v>0</v>
      </c>
      <c r="BH257" s="21">
        <f>G257*AO257</f>
        <v>0</v>
      </c>
      <c r="BI257" s="21">
        <f>G257*AP257</f>
        <v>0</v>
      </c>
      <c r="BJ257" s="21">
        <f>G257*H257</f>
        <v>0</v>
      </c>
      <c r="BK257" s="21" t="s">
        <v>883</v>
      </c>
      <c r="BL257" s="36" t="s">
        <v>374</v>
      </c>
    </row>
    <row r="258" spans="1:64" ht="12.75">
      <c r="A258" s="44" t="s">
        <v>128</v>
      </c>
      <c r="B258" s="16" t="s">
        <v>301</v>
      </c>
      <c r="C258" s="16" t="s">
        <v>376</v>
      </c>
      <c r="D258" s="149" t="s">
        <v>565</v>
      </c>
      <c r="E258" s="171"/>
      <c r="F258" s="16" t="s">
        <v>781</v>
      </c>
      <c r="G258" s="36">
        <v>2473.96</v>
      </c>
      <c r="H258" s="121"/>
      <c r="I258" s="36">
        <f>G258*AO258</f>
        <v>0</v>
      </c>
      <c r="J258" s="36">
        <f>G258*AP258</f>
        <v>0</v>
      </c>
      <c r="K258" s="36">
        <f>G258*H258</f>
        <v>0</v>
      </c>
      <c r="L258" s="36">
        <v>0</v>
      </c>
      <c r="M258" s="36">
        <f>G258*L258</f>
        <v>0</v>
      </c>
      <c r="N258" s="88" t="s">
        <v>806</v>
      </c>
      <c r="O258" s="4"/>
      <c r="Z258" s="36">
        <f>IF(AQ258="5",BJ258,0)</f>
        <v>0</v>
      </c>
      <c r="AB258" s="36">
        <f>IF(AQ258="1",BH258,0)</f>
        <v>0</v>
      </c>
      <c r="AC258" s="36">
        <f>IF(AQ258="1",BI258,0)</f>
        <v>0</v>
      </c>
      <c r="AD258" s="36">
        <f>IF(AQ258="7",BH258,0)</f>
        <v>0</v>
      </c>
      <c r="AE258" s="36">
        <f>IF(AQ258="7",BI258,0)</f>
        <v>0</v>
      </c>
      <c r="AF258" s="36">
        <f>IF(AQ258="2",BH258,0)</f>
        <v>0</v>
      </c>
      <c r="AG258" s="36">
        <f>IF(AQ258="2",BI258,0)</f>
        <v>0</v>
      </c>
      <c r="AH258" s="36">
        <f>IF(AQ258="0",BJ258,0)</f>
        <v>0</v>
      </c>
      <c r="AI258" s="27" t="s">
        <v>301</v>
      </c>
      <c r="AJ258" s="21">
        <f>IF(AN258=0,K258,0)</f>
        <v>0</v>
      </c>
      <c r="AK258" s="21">
        <f>IF(AN258=15,K258,0)</f>
        <v>0</v>
      </c>
      <c r="AL258" s="21">
        <f>IF(AN258=21,K258,0)</f>
        <v>0</v>
      </c>
      <c r="AN258" s="36">
        <v>21</v>
      </c>
      <c r="AO258" s="36">
        <f>H258*0</f>
        <v>0</v>
      </c>
      <c r="AP258" s="36">
        <f>H258*(1-0)</f>
        <v>0</v>
      </c>
      <c r="AQ258" s="37" t="s">
        <v>11</v>
      </c>
      <c r="AV258" s="36">
        <f>AW258+AX258</f>
        <v>0</v>
      </c>
      <c r="AW258" s="36">
        <f>G258*AO258</f>
        <v>0</v>
      </c>
      <c r="AX258" s="36">
        <f>G258*AP258</f>
        <v>0</v>
      </c>
      <c r="AY258" s="39" t="s">
        <v>833</v>
      </c>
      <c r="AZ258" s="39" t="s">
        <v>856</v>
      </c>
      <c r="BA258" s="27" t="s">
        <v>874</v>
      </c>
      <c r="BC258" s="36">
        <f>AW258+AX258</f>
        <v>0</v>
      </c>
      <c r="BD258" s="36">
        <f>H258/(100-BE258)*100</f>
        <v>0</v>
      </c>
      <c r="BE258" s="36">
        <v>0</v>
      </c>
      <c r="BF258" s="36">
        <f>M258</f>
        <v>0</v>
      </c>
      <c r="BH258" s="21">
        <f>G258*AO258</f>
        <v>0</v>
      </c>
      <c r="BI258" s="21">
        <f>G258*AP258</f>
        <v>0</v>
      </c>
      <c r="BJ258" s="21">
        <f>G258*H258</f>
        <v>0</v>
      </c>
      <c r="BK258" s="21" t="s">
        <v>883</v>
      </c>
      <c r="BL258" s="36" t="s">
        <v>374</v>
      </c>
    </row>
    <row r="259" spans="1:15" ht="12.75">
      <c r="A259" s="4"/>
      <c r="B259" s="89"/>
      <c r="C259" s="89"/>
      <c r="D259" s="90" t="s">
        <v>628</v>
      </c>
      <c r="E259" s="90"/>
      <c r="F259" s="89"/>
      <c r="G259" s="91">
        <v>2473.96</v>
      </c>
      <c r="H259" s="89"/>
      <c r="I259" s="89"/>
      <c r="J259" s="89"/>
      <c r="K259" s="89"/>
      <c r="L259" s="89"/>
      <c r="M259" s="89"/>
      <c r="N259" s="31"/>
      <c r="O259" s="4"/>
    </row>
    <row r="260" spans="1:64" ht="12.75">
      <c r="A260" s="44" t="s">
        <v>129</v>
      </c>
      <c r="B260" s="16" t="s">
        <v>301</v>
      </c>
      <c r="C260" s="16" t="s">
        <v>408</v>
      </c>
      <c r="D260" s="149" t="s">
        <v>629</v>
      </c>
      <c r="E260" s="171"/>
      <c r="F260" s="16" t="s">
        <v>781</v>
      </c>
      <c r="G260" s="36">
        <v>618.49</v>
      </c>
      <c r="H260" s="121"/>
      <c r="I260" s="36">
        <f>G260*AO260</f>
        <v>0</v>
      </c>
      <c r="J260" s="36">
        <f>G260*AP260</f>
        <v>0</v>
      </c>
      <c r="K260" s="36">
        <f>G260*H260</f>
        <v>0</v>
      </c>
      <c r="L260" s="36">
        <v>0</v>
      </c>
      <c r="M260" s="36">
        <f>G260*L260</f>
        <v>0</v>
      </c>
      <c r="N260" s="88" t="s">
        <v>806</v>
      </c>
      <c r="O260" s="4"/>
      <c r="Z260" s="36">
        <f>IF(AQ260="5",BJ260,0)</f>
        <v>0</v>
      </c>
      <c r="AB260" s="36">
        <f>IF(AQ260="1",BH260,0)</f>
        <v>0</v>
      </c>
      <c r="AC260" s="36">
        <f>IF(AQ260="1",BI260,0)</f>
        <v>0</v>
      </c>
      <c r="AD260" s="36">
        <f>IF(AQ260="7",BH260,0)</f>
        <v>0</v>
      </c>
      <c r="AE260" s="36">
        <f>IF(AQ260="7",BI260,0)</f>
        <v>0</v>
      </c>
      <c r="AF260" s="36">
        <f>IF(AQ260="2",BH260,0)</f>
        <v>0</v>
      </c>
      <c r="AG260" s="36">
        <f>IF(AQ260="2",BI260,0)</f>
        <v>0</v>
      </c>
      <c r="AH260" s="36">
        <f>IF(AQ260="0",BJ260,0)</f>
        <v>0</v>
      </c>
      <c r="AI260" s="27" t="s">
        <v>301</v>
      </c>
      <c r="AJ260" s="21">
        <f>IF(AN260=0,K260,0)</f>
        <v>0</v>
      </c>
      <c r="AK260" s="21">
        <f>IF(AN260=15,K260,0)</f>
        <v>0</v>
      </c>
      <c r="AL260" s="21">
        <f>IF(AN260=21,K260,0)</f>
        <v>0</v>
      </c>
      <c r="AN260" s="36">
        <v>21</v>
      </c>
      <c r="AO260" s="36">
        <f>H260*0</f>
        <v>0</v>
      </c>
      <c r="AP260" s="36">
        <f>H260*(1-0)</f>
        <v>0</v>
      </c>
      <c r="AQ260" s="37" t="s">
        <v>11</v>
      </c>
      <c r="AV260" s="36">
        <f>AW260+AX260</f>
        <v>0</v>
      </c>
      <c r="AW260" s="36">
        <f>G260*AO260</f>
        <v>0</v>
      </c>
      <c r="AX260" s="36">
        <f>G260*AP260</f>
        <v>0</v>
      </c>
      <c r="AY260" s="39" t="s">
        <v>833</v>
      </c>
      <c r="AZ260" s="39" t="s">
        <v>856</v>
      </c>
      <c r="BA260" s="27" t="s">
        <v>874</v>
      </c>
      <c r="BC260" s="36">
        <f>AW260+AX260</f>
        <v>0</v>
      </c>
      <c r="BD260" s="36">
        <f>H260/(100-BE260)*100</f>
        <v>0</v>
      </c>
      <c r="BE260" s="36">
        <v>0</v>
      </c>
      <c r="BF260" s="36">
        <f>M260</f>
        <v>0</v>
      </c>
      <c r="BH260" s="21">
        <f>G260*AO260</f>
        <v>0</v>
      </c>
      <c r="BI260" s="21">
        <f>G260*AP260</f>
        <v>0</v>
      </c>
      <c r="BJ260" s="21">
        <f>G260*H260</f>
        <v>0</v>
      </c>
      <c r="BK260" s="21" t="s">
        <v>883</v>
      </c>
      <c r="BL260" s="36" t="s">
        <v>374</v>
      </c>
    </row>
    <row r="261" spans="1:64" ht="12.75">
      <c r="A261" s="44" t="s">
        <v>130</v>
      </c>
      <c r="B261" s="16" t="s">
        <v>301</v>
      </c>
      <c r="C261" s="16" t="s">
        <v>377</v>
      </c>
      <c r="D261" s="149" t="s">
        <v>630</v>
      </c>
      <c r="E261" s="171"/>
      <c r="F261" s="16" t="s">
        <v>781</v>
      </c>
      <c r="G261" s="36">
        <v>538.21</v>
      </c>
      <c r="H261" s="121"/>
      <c r="I261" s="36">
        <f>G261*AO261</f>
        <v>0</v>
      </c>
      <c r="J261" s="36">
        <f>G261*AP261</f>
        <v>0</v>
      </c>
      <c r="K261" s="36">
        <f>G261*H261</f>
        <v>0</v>
      </c>
      <c r="L261" s="36">
        <v>0</v>
      </c>
      <c r="M261" s="36">
        <f>G261*L261</f>
        <v>0</v>
      </c>
      <c r="N261" s="88" t="s">
        <v>806</v>
      </c>
      <c r="O261" s="4"/>
      <c r="Z261" s="36">
        <f>IF(AQ261="5",BJ261,0)</f>
        <v>0</v>
      </c>
      <c r="AB261" s="36">
        <f>IF(AQ261="1",BH261,0)</f>
        <v>0</v>
      </c>
      <c r="AC261" s="36">
        <f>IF(AQ261="1",BI261,0)</f>
        <v>0</v>
      </c>
      <c r="AD261" s="36">
        <f>IF(AQ261="7",BH261,0)</f>
        <v>0</v>
      </c>
      <c r="AE261" s="36">
        <f>IF(AQ261="7",BI261,0)</f>
        <v>0</v>
      </c>
      <c r="AF261" s="36">
        <f>IF(AQ261="2",BH261,0)</f>
        <v>0</v>
      </c>
      <c r="AG261" s="36">
        <f>IF(AQ261="2",BI261,0)</f>
        <v>0</v>
      </c>
      <c r="AH261" s="36">
        <f>IF(AQ261="0",BJ261,0)</f>
        <v>0</v>
      </c>
      <c r="AI261" s="27" t="s">
        <v>301</v>
      </c>
      <c r="AJ261" s="21">
        <f>IF(AN261=0,K261,0)</f>
        <v>0</v>
      </c>
      <c r="AK261" s="21">
        <f>IF(AN261=15,K261,0)</f>
        <v>0</v>
      </c>
      <c r="AL261" s="21">
        <f>IF(AN261=21,K261,0)</f>
        <v>0</v>
      </c>
      <c r="AN261" s="36">
        <v>21</v>
      </c>
      <c r="AO261" s="36">
        <f>H261*0</f>
        <v>0</v>
      </c>
      <c r="AP261" s="36">
        <f>H261*(1-0)</f>
        <v>0</v>
      </c>
      <c r="AQ261" s="37" t="s">
        <v>11</v>
      </c>
      <c r="AV261" s="36">
        <f>AW261+AX261</f>
        <v>0</v>
      </c>
      <c r="AW261" s="36">
        <f>G261*AO261</f>
        <v>0</v>
      </c>
      <c r="AX261" s="36">
        <f>G261*AP261</f>
        <v>0</v>
      </c>
      <c r="AY261" s="39" t="s">
        <v>833</v>
      </c>
      <c r="AZ261" s="39" t="s">
        <v>856</v>
      </c>
      <c r="BA261" s="27" t="s">
        <v>874</v>
      </c>
      <c r="BC261" s="36">
        <f>AW261+AX261</f>
        <v>0</v>
      </c>
      <c r="BD261" s="36">
        <f>H261/(100-BE261)*100</f>
        <v>0</v>
      </c>
      <c r="BE261" s="36">
        <v>0</v>
      </c>
      <c r="BF261" s="36">
        <f>M261</f>
        <v>0</v>
      </c>
      <c r="BH261" s="21">
        <f>G261*AO261</f>
        <v>0</v>
      </c>
      <c r="BI261" s="21">
        <f>G261*AP261</f>
        <v>0</v>
      </c>
      <c r="BJ261" s="21">
        <f>G261*H261</f>
        <v>0</v>
      </c>
      <c r="BK261" s="21" t="s">
        <v>883</v>
      </c>
      <c r="BL261" s="36" t="s">
        <v>374</v>
      </c>
    </row>
    <row r="262" spans="1:64" ht="12.75">
      <c r="A262" s="44" t="s">
        <v>131</v>
      </c>
      <c r="B262" s="16" t="s">
        <v>301</v>
      </c>
      <c r="C262" s="16" t="s">
        <v>409</v>
      </c>
      <c r="D262" s="149" t="s">
        <v>631</v>
      </c>
      <c r="E262" s="171"/>
      <c r="F262" s="16" t="s">
        <v>781</v>
      </c>
      <c r="G262" s="36">
        <v>80.28</v>
      </c>
      <c r="H262" s="121"/>
      <c r="I262" s="36">
        <f>G262*AO262</f>
        <v>0</v>
      </c>
      <c r="J262" s="36">
        <f>G262*AP262</f>
        <v>0</v>
      </c>
      <c r="K262" s="36">
        <f>G262*H262</f>
        <v>0</v>
      </c>
      <c r="L262" s="36">
        <v>0</v>
      </c>
      <c r="M262" s="36">
        <f>G262*L262</f>
        <v>0</v>
      </c>
      <c r="N262" s="88" t="s">
        <v>806</v>
      </c>
      <c r="O262" s="4"/>
      <c r="Z262" s="36">
        <f>IF(AQ262="5",BJ262,0)</f>
        <v>0</v>
      </c>
      <c r="AB262" s="36">
        <f>IF(AQ262="1",BH262,0)</f>
        <v>0</v>
      </c>
      <c r="AC262" s="36">
        <f>IF(AQ262="1",BI262,0)</f>
        <v>0</v>
      </c>
      <c r="AD262" s="36">
        <f>IF(AQ262="7",BH262,0)</f>
        <v>0</v>
      </c>
      <c r="AE262" s="36">
        <f>IF(AQ262="7",BI262,0)</f>
        <v>0</v>
      </c>
      <c r="AF262" s="36">
        <f>IF(AQ262="2",BH262,0)</f>
        <v>0</v>
      </c>
      <c r="AG262" s="36">
        <f>IF(AQ262="2",BI262,0)</f>
        <v>0</v>
      </c>
      <c r="AH262" s="36">
        <f>IF(AQ262="0",BJ262,0)</f>
        <v>0</v>
      </c>
      <c r="AI262" s="27" t="s">
        <v>301</v>
      </c>
      <c r="AJ262" s="21">
        <f>IF(AN262=0,K262,0)</f>
        <v>0</v>
      </c>
      <c r="AK262" s="21">
        <f>IF(AN262=15,K262,0)</f>
        <v>0</v>
      </c>
      <c r="AL262" s="21">
        <f>IF(AN262=21,K262,0)</f>
        <v>0</v>
      </c>
      <c r="AN262" s="36">
        <v>21</v>
      </c>
      <c r="AO262" s="36">
        <f>H262*0</f>
        <v>0</v>
      </c>
      <c r="AP262" s="36">
        <f>H262*(1-0)</f>
        <v>0</v>
      </c>
      <c r="AQ262" s="37" t="s">
        <v>11</v>
      </c>
      <c r="AV262" s="36">
        <f>AW262+AX262</f>
        <v>0</v>
      </c>
      <c r="AW262" s="36">
        <f>G262*AO262</f>
        <v>0</v>
      </c>
      <c r="AX262" s="36">
        <f>G262*AP262</f>
        <v>0</v>
      </c>
      <c r="AY262" s="39" t="s">
        <v>833</v>
      </c>
      <c r="AZ262" s="39" t="s">
        <v>856</v>
      </c>
      <c r="BA262" s="27" t="s">
        <v>874</v>
      </c>
      <c r="BC262" s="36">
        <f>AW262+AX262</f>
        <v>0</v>
      </c>
      <c r="BD262" s="36">
        <f>H262/(100-BE262)*100</f>
        <v>0</v>
      </c>
      <c r="BE262" s="36">
        <v>0</v>
      </c>
      <c r="BF262" s="36">
        <f>M262</f>
        <v>0</v>
      </c>
      <c r="BH262" s="21">
        <f>G262*AO262</f>
        <v>0</v>
      </c>
      <c r="BI262" s="21">
        <f>G262*AP262</f>
        <v>0</v>
      </c>
      <c r="BJ262" s="21">
        <f>G262*H262</f>
        <v>0</v>
      </c>
      <c r="BK262" s="21" t="s">
        <v>883</v>
      </c>
      <c r="BL262" s="36" t="s">
        <v>374</v>
      </c>
    </row>
    <row r="263" spans="1:15" ht="12.75">
      <c r="A263" s="92"/>
      <c r="B263" s="93" t="s">
        <v>302</v>
      </c>
      <c r="C263" s="93"/>
      <c r="D263" s="182" t="s">
        <v>940</v>
      </c>
      <c r="E263" s="181"/>
      <c r="F263" s="92" t="s">
        <v>6</v>
      </c>
      <c r="G263" s="92" t="s">
        <v>6</v>
      </c>
      <c r="H263" s="92"/>
      <c r="I263" s="94">
        <f>I264+I267+I277+I281+I285+I288+I291+I316+I328+I335+I351+I353+I366+I368</f>
        <v>0</v>
      </c>
      <c r="J263" s="94">
        <f>J264+J267+J277+J281+J285+J288+J291+J316+J328+J335+J351+J353+J366+J368</f>
        <v>0</v>
      </c>
      <c r="K263" s="94">
        <f>K264+K267+K277+K281+K285+K288+K291+K316+K328+K335+K351+K353+K366+K368</f>
        <v>0</v>
      </c>
      <c r="L263" s="96"/>
      <c r="M263" s="94">
        <f>M264+M267+M277+M281+M285+M288+M291+M316+M328+M335+M351+M353+M366+M368</f>
        <v>4160.1314840000005</v>
      </c>
      <c r="N263" s="95"/>
      <c r="O263" s="81"/>
    </row>
    <row r="264" spans="1:47" ht="12.75">
      <c r="A264" s="82"/>
      <c r="B264" s="83" t="s">
        <v>302</v>
      </c>
      <c r="C264" s="83" t="s">
        <v>307</v>
      </c>
      <c r="D264" s="179" t="s">
        <v>457</v>
      </c>
      <c r="E264" s="174"/>
      <c r="F264" s="84" t="s">
        <v>6</v>
      </c>
      <c r="G264" s="84" t="s">
        <v>6</v>
      </c>
      <c r="H264" s="84"/>
      <c r="I264" s="85">
        <f>SUM(I265:I266)</f>
        <v>0</v>
      </c>
      <c r="J264" s="85">
        <f>SUM(J265:J266)</f>
        <v>0</v>
      </c>
      <c r="K264" s="85">
        <f>SUM(K265:K266)</f>
        <v>0</v>
      </c>
      <c r="L264" s="86"/>
      <c r="M264" s="85">
        <f>SUM(M265:M266)</f>
        <v>0</v>
      </c>
      <c r="N264" s="87"/>
      <c r="O264" s="4"/>
      <c r="AI264" s="27" t="s">
        <v>302</v>
      </c>
      <c r="AS264" s="41">
        <f>SUM(AJ265:AJ266)</f>
        <v>0</v>
      </c>
      <c r="AT264" s="41">
        <f>SUM(AK265:AK266)</f>
        <v>0</v>
      </c>
      <c r="AU264" s="41">
        <f>SUM(AL265:AL266)</f>
        <v>0</v>
      </c>
    </row>
    <row r="265" spans="1:64" ht="12.75">
      <c r="A265" s="44" t="s">
        <v>132</v>
      </c>
      <c r="B265" s="16" t="s">
        <v>302</v>
      </c>
      <c r="C265" s="16" t="s">
        <v>308</v>
      </c>
      <c r="D265" s="149" t="s">
        <v>458</v>
      </c>
      <c r="E265" s="171"/>
      <c r="F265" s="16" t="s">
        <v>774</v>
      </c>
      <c r="G265" s="36">
        <v>1</v>
      </c>
      <c r="H265" s="121"/>
      <c r="I265" s="36">
        <f>G265*AO265</f>
        <v>0</v>
      </c>
      <c r="J265" s="36">
        <f>G265*AP265</f>
        <v>0</v>
      </c>
      <c r="K265" s="36">
        <f>G265*H265</f>
        <v>0</v>
      </c>
      <c r="L265" s="36">
        <v>0</v>
      </c>
      <c r="M265" s="36">
        <f>G265*L265</f>
        <v>0</v>
      </c>
      <c r="N265" s="88"/>
      <c r="O265" s="4"/>
      <c r="Z265" s="36">
        <f>IF(AQ265="5",BJ265,0)</f>
        <v>0</v>
      </c>
      <c r="AB265" s="36">
        <f>IF(AQ265="1",BH265,0)</f>
        <v>0</v>
      </c>
      <c r="AC265" s="36">
        <f>IF(AQ265="1",BI265,0)</f>
        <v>0</v>
      </c>
      <c r="AD265" s="36">
        <f>IF(AQ265="7",BH265,0)</f>
        <v>0</v>
      </c>
      <c r="AE265" s="36">
        <f>IF(AQ265="7",BI265,0)</f>
        <v>0</v>
      </c>
      <c r="AF265" s="36">
        <f>IF(AQ265="2",BH265,0)</f>
        <v>0</v>
      </c>
      <c r="AG265" s="36">
        <f>IF(AQ265="2",BI265,0)</f>
        <v>0</v>
      </c>
      <c r="AH265" s="36">
        <f>IF(AQ265="0",BJ265,0)</f>
        <v>0</v>
      </c>
      <c r="AI265" s="27" t="s">
        <v>302</v>
      </c>
      <c r="AJ265" s="21">
        <f>IF(AN265=0,K265,0)</f>
        <v>0</v>
      </c>
      <c r="AK265" s="21">
        <f>IF(AN265=15,K265,0)</f>
        <v>0</v>
      </c>
      <c r="AL265" s="21">
        <f>IF(AN265=21,K265,0)</f>
        <v>0</v>
      </c>
      <c r="AN265" s="36">
        <v>21</v>
      </c>
      <c r="AO265" s="36">
        <f>H265*0</f>
        <v>0</v>
      </c>
      <c r="AP265" s="36">
        <f>H265*(1-0)</f>
        <v>0</v>
      </c>
      <c r="AQ265" s="37" t="s">
        <v>7</v>
      </c>
      <c r="AV265" s="36">
        <f>AW265+AX265</f>
        <v>0</v>
      </c>
      <c r="AW265" s="36">
        <f>G265*AO265</f>
        <v>0</v>
      </c>
      <c r="AX265" s="36">
        <f>G265*AP265</f>
        <v>0</v>
      </c>
      <c r="AY265" s="39" t="s">
        <v>818</v>
      </c>
      <c r="AZ265" s="39" t="s">
        <v>858</v>
      </c>
      <c r="BA265" s="27" t="s">
        <v>875</v>
      </c>
      <c r="BC265" s="36">
        <f>AW265+AX265</f>
        <v>0</v>
      </c>
      <c r="BD265" s="36">
        <f>H265/(100-BE265)*100</f>
        <v>0</v>
      </c>
      <c r="BE265" s="36">
        <v>0</v>
      </c>
      <c r="BF265" s="36">
        <f>M265</f>
        <v>0</v>
      </c>
      <c r="BH265" s="21">
        <f>G265*AO265</f>
        <v>0</v>
      </c>
      <c r="BI265" s="21">
        <f>G265*AP265</f>
        <v>0</v>
      </c>
      <c r="BJ265" s="21">
        <f>G265*H265</f>
        <v>0</v>
      </c>
      <c r="BK265" s="21" t="s">
        <v>883</v>
      </c>
      <c r="BL265" s="36">
        <v>0</v>
      </c>
    </row>
    <row r="266" spans="1:64" ht="12.75">
      <c r="A266" s="44" t="s">
        <v>133</v>
      </c>
      <c r="B266" s="16" t="s">
        <v>302</v>
      </c>
      <c r="C266" s="16" t="s">
        <v>309</v>
      </c>
      <c r="D266" s="149" t="s">
        <v>459</v>
      </c>
      <c r="E266" s="171"/>
      <c r="F266" s="16" t="s">
        <v>774</v>
      </c>
      <c r="G266" s="36">
        <v>1</v>
      </c>
      <c r="H266" s="121"/>
      <c r="I266" s="36">
        <f>G266*AO266</f>
        <v>0</v>
      </c>
      <c r="J266" s="36">
        <f>G266*AP266</f>
        <v>0</v>
      </c>
      <c r="K266" s="36">
        <f>G266*H266</f>
        <v>0</v>
      </c>
      <c r="L266" s="36">
        <v>0</v>
      </c>
      <c r="M266" s="36">
        <f>G266*L266</f>
        <v>0</v>
      </c>
      <c r="N266" s="88"/>
      <c r="O266" s="4"/>
      <c r="Z266" s="36">
        <f>IF(AQ266="5",BJ266,0)</f>
        <v>0</v>
      </c>
      <c r="AB266" s="36">
        <f>IF(AQ266="1",BH266,0)</f>
        <v>0</v>
      </c>
      <c r="AC266" s="36">
        <f>IF(AQ266="1",BI266,0)</f>
        <v>0</v>
      </c>
      <c r="AD266" s="36">
        <f>IF(AQ266="7",BH266,0)</f>
        <v>0</v>
      </c>
      <c r="AE266" s="36">
        <f>IF(AQ266="7",BI266,0)</f>
        <v>0</v>
      </c>
      <c r="AF266" s="36">
        <f>IF(AQ266="2",BH266,0)</f>
        <v>0</v>
      </c>
      <c r="AG266" s="36">
        <f>IF(AQ266="2",BI266,0)</f>
        <v>0</v>
      </c>
      <c r="AH266" s="36">
        <f>IF(AQ266="0",BJ266,0)</f>
        <v>0</v>
      </c>
      <c r="AI266" s="27" t="s">
        <v>302</v>
      </c>
      <c r="AJ266" s="21">
        <f>IF(AN266=0,K266,0)</f>
        <v>0</v>
      </c>
      <c r="AK266" s="21">
        <f>IF(AN266=15,K266,0)</f>
        <v>0</v>
      </c>
      <c r="AL266" s="21">
        <f>IF(AN266=21,K266,0)</f>
        <v>0</v>
      </c>
      <c r="AN266" s="36">
        <v>21</v>
      </c>
      <c r="AO266" s="36">
        <f>H266*0</f>
        <v>0</v>
      </c>
      <c r="AP266" s="36">
        <f>H266*(1-0)</f>
        <v>0</v>
      </c>
      <c r="AQ266" s="37" t="s">
        <v>7</v>
      </c>
      <c r="AV266" s="36">
        <f>AW266+AX266</f>
        <v>0</v>
      </c>
      <c r="AW266" s="36">
        <f>G266*AO266</f>
        <v>0</v>
      </c>
      <c r="AX266" s="36">
        <f>G266*AP266</f>
        <v>0</v>
      </c>
      <c r="AY266" s="39" t="s">
        <v>818</v>
      </c>
      <c r="AZ266" s="39" t="s">
        <v>858</v>
      </c>
      <c r="BA266" s="27" t="s">
        <v>875</v>
      </c>
      <c r="BC266" s="36">
        <f>AW266+AX266</f>
        <v>0</v>
      </c>
      <c r="BD266" s="36">
        <f>H266/(100-BE266)*100</f>
        <v>0</v>
      </c>
      <c r="BE266" s="36">
        <v>0</v>
      </c>
      <c r="BF266" s="36">
        <f>M266</f>
        <v>0</v>
      </c>
      <c r="BH266" s="21">
        <f>G266*AO266</f>
        <v>0</v>
      </c>
      <c r="BI266" s="21">
        <f>G266*AP266</f>
        <v>0</v>
      </c>
      <c r="BJ266" s="21">
        <f>G266*H266</f>
        <v>0</v>
      </c>
      <c r="BK266" s="21" t="s">
        <v>883</v>
      </c>
      <c r="BL266" s="36">
        <v>0</v>
      </c>
    </row>
    <row r="267" spans="1:47" ht="12.75">
      <c r="A267" s="82"/>
      <c r="B267" s="83" t="s">
        <v>302</v>
      </c>
      <c r="C267" s="83" t="s">
        <v>17</v>
      </c>
      <c r="D267" s="179" t="s">
        <v>462</v>
      </c>
      <c r="E267" s="174"/>
      <c r="F267" s="84" t="s">
        <v>6</v>
      </c>
      <c r="G267" s="84" t="s">
        <v>6</v>
      </c>
      <c r="H267" s="84"/>
      <c r="I267" s="85">
        <f>SUM(I268:I275)</f>
        <v>0</v>
      </c>
      <c r="J267" s="85">
        <f>SUM(J268:J275)</f>
        <v>0</v>
      </c>
      <c r="K267" s="85">
        <f>SUM(K268:K275)</f>
        <v>0</v>
      </c>
      <c r="L267" s="86"/>
      <c r="M267" s="85">
        <f>SUM(M268:M275)</f>
        <v>1700.163</v>
      </c>
      <c r="N267" s="87"/>
      <c r="O267" s="4"/>
      <c r="AI267" s="27" t="s">
        <v>302</v>
      </c>
      <c r="AS267" s="41">
        <f>SUM(AJ268:AJ275)</f>
        <v>0</v>
      </c>
      <c r="AT267" s="41">
        <f>SUM(AK268:AK275)</f>
        <v>0</v>
      </c>
      <c r="AU267" s="41">
        <f>SUM(AL268:AL275)</f>
        <v>0</v>
      </c>
    </row>
    <row r="268" spans="1:64" ht="12.75">
      <c r="A268" s="44" t="s">
        <v>134</v>
      </c>
      <c r="B268" s="16" t="s">
        <v>302</v>
      </c>
      <c r="C268" s="16" t="s">
        <v>384</v>
      </c>
      <c r="D268" s="149" t="s">
        <v>575</v>
      </c>
      <c r="E268" s="171"/>
      <c r="F268" s="16" t="s">
        <v>775</v>
      </c>
      <c r="G268" s="36">
        <v>1841.35</v>
      </c>
      <c r="H268" s="121"/>
      <c r="I268" s="36">
        <f>G268*AO268</f>
        <v>0</v>
      </c>
      <c r="J268" s="36">
        <f>G268*AP268</f>
        <v>0</v>
      </c>
      <c r="K268" s="36">
        <f>G268*H268</f>
        <v>0</v>
      </c>
      <c r="L268" s="36">
        <v>0.22</v>
      </c>
      <c r="M268" s="36">
        <f>G268*L268</f>
        <v>405.097</v>
      </c>
      <c r="N268" s="88" t="s">
        <v>806</v>
      </c>
      <c r="O268" s="4"/>
      <c r="Z268" s="36">
        <f>IF(AQ268="5",BJ268,0)</f>
        <v>0</v>
      </c>
      <c r="AB268" s="36">
        <f>IF(AQ268="1",BH268,0)</f>
        <v>0</v>
      </c>
      <c r="AC268" s="36">
        <f>IF(AQ268="1",BI268,0)</f>
        <v>0</v>
      </c>
      <c r="AD268" s="36">
        <f>IF(AQ268="7",BH268,0)</f>
        <v>0</v>
      </c>
      <c r="AE268" s="36">
        <f>IF(AQ268="7",BI268,0)</f>
        <v>0</v>
      </c>
      <c r="AF268" s="36">
        <f>IF(AQ268="2",BH268,0)</f>
        <v>0</v>
      </c>
      <c r="AG268" s="36">
        <f>IF(AQ268="2",BI268,0)</f>
        <v>0</v>
      </c>
      <c r="AH268" s="36">
        <f>IF(AQ268="0",BJ268,0)</f>
        <v>0</v>
      </c>
      <c r="AI268" s="27" t="s">
        <v>302</v>
      </c>
      <c r="AJ268" s="21">
        <f>IF(AN268=0,K268,0)</f>
        <v>0</v>
      </c>
      <c r="AK268" s="21">
        <f>IF(AN268=15,K268,0)</f>
        <v>0</v>
      </c>
      <c r="AL268" s="21">
        <f>IF(AN268=21,K268,0)</f>
        <v>0</v>
      </c>
      <c r="AN268" s="36">
        <v>21</v>
      </c>
      <c r="AO268" s="36">
        <f>H268*0</f>
        <v>0</v>
      </c>
      <c r="AP268" s="36">
        <f>H268*(1-0)</f>
        <v>0</v>
      </c>
      <c r="AQ268" s="37" t="s">
        <v>7</v>
      </c>
      <c r="AV268" s="36">
        <f>AW268+AX268</f>
        <v>0</v>
      </c>
      <c r="AW268" s="36">
        <f>G268*AO268</f>
        <v>0</v>
      </c>
      <c r="AX268" s="36">
        <f>G268*AP268</f>
        <v>0</v>
      </c>
      <c r="AY268" s="39" t="s">
        <v>819</v>
      </c>
      <c r="AZ268" s="39" t="s">
        <v>859</v>
      </c>
      <c r="BA268" s="27" t="s">
        <v>875</v>
      </c>
      <c r="BC268" s="36">
        <f>AW268+AX268</f>
        <v>0</v>
      </c>
      <c r="BD268" s="36">
        <f>H268/(100-BE268)*100</f>
        <v>0</v>
      </c>
      <c r="BE268" s="36">
        <v>0</v>
      </c>
      <c r="BF268" s="36">
        <f>M268</f>
        <v>405.097</v>
      </c>
      <c r="BH268" s="21">
        <f>G268*AO268</f>
        <v>0</v>
      </c>
      <c r="BI268" s="21">
        <f>G268*AP268</f>
        <v>0</v>
      </c>
      <c r="BJ268" s="21">
        <f>G268*H268</f>
        <v>0</v>
      </c>
      <c r="BK268" s="21" t="s">
        <v>883</v>
      </c>
      <c r="BL268" s="36">
        <v>11</v>
      </c>
    </row>
    <row r="269" spans="1:15" ht="12.75">
      <c r="A269" s="4"/>
      <c r="B269" s="89"/>
      <c r="C269" s="89"/>
      <c r="D269" s="90" t="s">
        <v>632</v>
      </c>
      <c r="E269" s="90"/>
      <c r="F269" s="89"/>
      <c r="G269" s="91">
        <v>1841.35</v>
      </c>
      <c r="H269" s="89"/>
      <c r="I269" s="89"/>
      <c r="J269" s="89"/>
      <c r="K269" s="89"/>
      <c r="L269" s="89"/>
      <c r="M269" s="89"/>
      <c r="N269" s="31"/>
      <c r="O269" s="4"/>
    </row>
    <row r="270" spans="1:64" ht="12.75">
      <c r="A270" s="44" t="s">
        <v>135</v>
      </c>
      <c r="B270" s="16" t="s">
        <v>302</v>
      </c>
      <c r="C270" s="16" t="s">
        <v>410</v>
      </c>
      <c r="D270" s="149" t="s">
        <v>633</v>
      </c>
      <c r="E270" s="171"/>
      <c r="F270" s="16" t="s">
        <v>775</v>
      </c>
      <c r="G270" s="36">
        <v>1841.35</v>
      </c>
      <c r="H270" s="121"/>
      <c r="I270" s="36">
        <f>G270*AO270</f>
        <v>0</v>
      </c>
      <c r="J270" s="36">
        <f>G270*AP270</f>
        <v>0</v>
      </c>
      <c r="K270" s="36">
        <f>G270*H270</f>
        <v>0</v>
      </c>
      <c r="L270" s="36">
        <v>0.44</v>
      </c>
      <c r="M270" s="36">
        <f>G270*L270</f>
        <v>810.194</v>
      </c>
      <c r="N270" s="88" t="s">
        <v>806</v>
      </c>
      <c r="O270" s="4"/>
      <c r="Z270" s="36">
        <f>IF(AQ270="5",BJ270,0)</f>
        <v>0</v>
      </c>
      <c r="AB270" s="36">
        <f>IF(AQ270="1",BH270,0)</f>
        <v>0</v>
      </c>
      <c r="AC270" s="36">
        <f>IF(AQ270="1",BI270,0)</f>
        <v>0</v>
      </c>
      <c r="AD270" s="36">
        <f>IF(AQ270="7",BH270,0)</f>
        <v>0</v>
      </c>
      <c r="AE270" s="36">
        <f>IF(AQ270="7",BI270,0)</f>
        <v>0</v>
      </c>
      <c r="AF270" s="36">
        <f>IF(AQ270="2",BH270,0)</f>
        <v>0</v>
      </c>
      <c r="AG270" s="36">
        <f>IF(AQ270="2",BI270,0)</f>
        <v>0</v>
      </c>
      <c r="AH270" s="36">
        <f>IF(AQ270="0",BJ270,0)</f>
        <v>0</v>
      </c>
      <c r="AI270" s="27" t="s">
        <v>302</v>
      </c>
      <c r="AJ270" s="21">
        <f>IF(AN270=0,K270,0)</f>
        <v>0</v>
      </c>
      <c r="AK270" s="21">
        <f>IF(AN270=15,K270,0)</f>
        <v>0</v>
      </c>
      <c r="AL270" s="21">
        <f>IF(AN270=21,K270,0)</f>
        <v>0</v>
      </c>
      <c r="AN270" s="36">
        <v>21</v>
      </c>
      <c r="AO270" s="36">
        <f>H270*0</f>
        <v>0</v>
      </c>
      <c r="AP270" s="36">
        <f>H270*(1-0)</f>
        <v>0</v>
      </c>
      <c r="AQ270" s="37" t="s">
        <v>7</v>
      </c>
      <c r="AV270" s="36">
        <f>AW270+AX270</f>
        <v>0</v>
      </c>
      <c r="AW270" s="36">
        <f>G270*AO270</f>
        <v>0</v>
      </c>
      <c r="AX270" s="36">
        <f>G270*AP270</f>
        <v>0</v>
      </c>
      <c r="AY270" s="39" t="s">
        <v>819</v>
      </c>
      <c r="AZ270" s="39" t="s">
        <v>859</v>
      </c>
      <c r="BA270" s="27" t="s">
        <v>875</v>
      </c>
      <c r="BC270" s="36">
        <f>AW270+AX270</f>
        <v>0</v>
      </c>
      <c r="BD270" s="36">
        <f>H270/(100-BE270)*100</f>
        <v>0</v>
      </c>
      <c r="BE270" s="36">
        <v>0</v>
      </c>
      <c r="BF270" s="36">
        <f>M270</f>
        <v>810.194</v>
      </c>
      <c r="BH270" s="21">
        <f>G270*AO270</f>
        <v>0</v>
      </c>
      <c r="BI270" s="21">
        <f>G270*AP270</f>
        <v>0</v>
      </c>
      <c r="BJ270" s="21">
        <f>G270*H270</f>
        <v>0</v>
      </c>
      <c r="BK270" s="21" t="s">
        <v>883</v>
      </c>
      <c r="BL270" s="36">
        <v>11</v>
      </c>
    </row>
    <row r="271" spans="1:15" ht="12.75">
      <c r="A271" s="4"/>
      <c r="B271" s="89"/>
      <c r="C271" s="89"/>
      <c r="D271" s="90" t="s">
        <v>634</v>
      </c>
      <c r="E271" s="90"/>
      <c r="F271" s="89"/>
      <c r="G271" s="91">
        <v>1841.35</v>
      </c>
      <c r="H271" s="89"/>
      <c r="I271" s="89"/>
      <c r="J271" s="89"/>
      <c r="K271" s="89"/>
      <c r="L271" s="89"/>
      <c r="M271" s="89"/>
      <c r="N271" s="31"/>
      <c r="O271" s="4"/>
    </row>
    <row r="272" spans="1:64" ht="12.75">
      <c r="A272" s="44" t="s">
        <v>136</v>
      </c>
      <c r="B272" s="16" t="s">
        <v>302</v>
      </c>
      <c r="C272" s="16" t="s">
        <v>311</v>
      </c>
      <c r="D272" s="149" t="s">
        <v>463</v>
      </c>
      <c r="E272" s="171"/>
      <c r="F272" s="16" t="s">
        <v>775</v>
      </c>
      <c r="G272" s="36">
        <v>1841.35</v>
      </c>
      <c r="H272" s="121"/>
      <c r="I272" s="36">
        <f>G272*AO272</f>
        <v>0</v>
      </c>
      <c r="J272" s="36">
        <f>G272*AP272</f>
        <v>0</v>
      </c>
      <c r="K272" s="36">
        <f>G272*H272</f>
        <v>0</v>
      </c>
      <c r="L272" s="36">
        <v>0.24</v>
      </c>
      <c r="M272" s="36">
        <f>G272*L272</f>
        <v>441.924</v>
      </c>
      <c r="N272" s="88" t="s">
        <v>806</v>
      </c>
      <c r="O272" s="4"/>
      <c r="Z272" s="36">
        <f>IF(AQ272="5",BJ272,0)</f>
        <v>0</v>
      </c>
      <c r="AB272" s="36">
        <f>IF(AQ272="1",BH272,0)</f>
        <v>0</v>
      </c>
      <c r="AC272" s="36">
        <f>IF(AQ272="1",BI272,0)</f>
        <v>0</v>
      </c>
      <c r="AD272" s="36">
        <f>IF(AQ272="7",BH272,0)</f>
        <v>0</v>
      </c>
      <c r="AE272" s="36">
        <f>IF(AQ272="7",BI272,0)</f>
        <v>0</v>
      </c>
      <c r="AF272" s="36">
        <f>IF(AQ272="2",BH272,0)</f>
        <v>0</v>
      </c>
      <c r="AG272" s="36">
        <f>IF(AQ272="2",BI272,0)</f>
        <v>0</v>
      </c>
      <c r="AH272" s="36">
        <f>IF(AQ272="0",BJ272,0)</f>
        <v>0</v>
      </c>
      <c r="AI272" s="27" t="s">
        <v>302</v>
      </c>
      <c r="AJ272" s="21">
        <f>IF(AN272=0,K272,0)</f>
        <v>0</v>
      </c>
      <c r="AK272" s="21">
        <f>IF(AN272=15,K272,0)</f>
        <v>0</v>
      </c>
      <c r="AL272" s="21">
        <f>IF(AN272=21,K272,0)</f>
        <v>0</v>
      </c>
      <c r="AN272" s="36">
        <v>21</v>
      </c>
      <c r="AO272" s="36">
        <f>H272*0</f>
        <v>0</v>
      </c>
      <c r="AP272" s="36">
        <f>H272*(1-0)</f>
        <v>0</v>
      </c>
      <c r="AQ272" s="37" t="s">
        <v>7</v>
      </c>
      <c r="AV272" s="36">
        <f>AW272+AX272</f>
        <v>0</v>
      </c>
      <c r="AW272" s="36">
        <f>G272*AO272</f>
        <v>0</v>
      </c>
      <c r="AX272" s="36">
        <f>G272*AP272</f>
        <v>0</v>
      </c>
      <c r="AY272" s="39" t="s">
        <v>819</v>
      </c>
      <c r="AZ272" s="39" t="s">
        <v>859</v>
      </c>
      <c r="BA272" s="27" t="s">
        <v>875</v>
      </c>
      <c r="BC272" s="36">
        <f>AW272+AX272</f>
        <v>0</v>
      </c>
      <c r="BD272" s="36">
        <f>H272/(100-BE272)*100</f>
        <v>0</v>
      </c>
      <c r="BE272" s="36">
        <v>0</v>
      </c>
      <c r="BF272" s="36">
        <f>M272</f>
        <v>441.924</v>
      </c>
      <c r="BH272" s="21">
        <f>G272*AO272</f>
        <v>0</v>
      </c>
      <c r="BI272" s="21">
        <f>G272*AP272</f>
        <v>0</v>
      </c>
      <c r="BJ272" s="21">
        <f>G272*H272</f>
        <v>0</v>
      </c>
      <c r="BK272" s="21" t="s">
        <v>883</v>
      </c>
      <c r="BL272" s="36">
        <v>11</v>
      </c>
    </row>
    <row r="273" spans="1:64" ht="12.75">
      <c r="A273" s="44" t="s">
        <v>137</v>
      </c>
      <c r="B273" s="16" t="s">
        <v>302</v>
      </c>
      <c r="C273" s="16" t="s">
        <v>314</v>
      </c>
      <c r="D273" s="149" t="s">
        <v>578</v>
      </c>
      <c r="E273" s="171"/>
      <c r="F273" s="16" t="s">
        <v>776</v>
      </c>
      <c r="G273" s="36">
        <v>58</v>
      </c>
      <c r="H273" s="121"/>
      <c r="I273" s="36">
        <f>G273*AO273</f>
        <v>0</v>
      </c>
      <c r="J273" s="36">
        <f>G273*AP273</f>
        <v>0</v>
      </c>
      <c r="K273" s="36">
        <f>G273*H273</f>
        <v>0</v>
      </c>
      <c r="L273" s="36">
        <v>0.27</v>
      </c>
      <c r="M273" s="36">
        <f>G273*L273</f>
        <v>15.66</v>
      </c>
      <c r="N273" s="88" t="s">
        <v>806</v>
      </c>
      <c r="O273" s="4"/>
      <c r="Z273" s="36">
        <f>IF(AQ273="5",BJ273,0)</f>
        <v>0</v>
      </c>
      <c r="AB273" s="36">
        <f>IF(AQ273="1",BH273,0)</f>
        <v>0</v>
      </c>
      <c r="AC273" s="36">
        <f>IF(AQ273="1",BI273,0)</f>
        <v>0</v>
      </c>
      <c r="AD273" s="36">
        <f>IF(AQ273="7",BH273,0)</f>
        <v>0</v>
      </c>
      <c r="AE273" s="36">
        <f>IF(AQ273="7",BI273,0)</f>
        <v>0</v>
      </c>
      <c r="AF273" s="36">
        <f>IF(AQ273="2",BH273,0)</f>
        <v>0</v>
      </c>
      <c r="AG273" s="36">
        <f>IF(AQ273="2",BI273,0)</f>
        <v>0</v>
      </c>
      <c r="AH273" s="36">
        <f>IF(AQ273="0",BJ273,0)</f>
        <v>0</v>
      </c>
      <c r="AI273" s="27" t="s">
        <v>302</v>
      </c>
      <c r="AJ273" s="21">
        <f>IF(AN273=0,K273,0)</f>
        <v>0</v>
      </c>
      <c r="AK273" s="21">
        <f>IF(AN273=15,K273,0)</f>
        <v>0</v>
      </c>
      <c r="AL273" s="21">
        <f>IF(AN273=21,K273,0)</f>
        <v>0</v>
      </c>
      <c r="AN273" s="36">
        <v>21</v>
      </c>
      <c r="AO273" s="36">
        <f>H273*0</f>
        <v>0</v>
      </c>
      <c r="AP273" s="36">
        <f>H273*(1-0)</f>
        <v>0</v>
      </c>
      <c r="AQ273" s="37" t="s">
        <v>7</v>
      </c>
      <c r="AV273" s="36">
        <f>AW273+AX273</f>
        <v>0</v>
      </c>
      <c r="AW273" s="36">
        <f>G273*AO273</f>
        <v>0</v>
      </c>
      <c r="AX273" s="36">
        <f>G273*AP273</f>
        <v>0</v>
      </c>
      <c r="AY273" s="39" t="s">
        <v>819</v>
      </c>
      <c r="AZ273" s="39" t="s">
        <v>859</v>
      </c>
      <c r="BA273" s="27" t="s">
        <v>875</v>
      </c>
      <c r="BC273" s="36">
        <f>AW273+AX273</f>
        <v>0</v>
      </c>
      <c r="BD273" s="36">
        <f>H273/(100-BE273)*100</f>
        <v>0</v>
      </c>
      <c r="BE273" s="36">
        <v>0</v>
      </c>
      <c r="BF273" s="36">
        <f>M273</f>
        <v>15.66</v>
      </c>
      <c r="BH273" s="21">
        <f>G273*AO273</f>
        <v>0</v>
      </c>
      <c r="BI273" s="21">
        <f>G273*AP273</f>
        <v>0</v>
      </c>
      <c r="BJ273" s="21">
        <f>G273*H273</f>
        <v>0</v>
      </c>
      <c r="BK273" s="21" t="s">
        <v>883</v>
      </c>
      <c r="BL273" s="36">
        <v>11</v>
      </c>
    </row>
    <row r="274" spans="1:15" ht="12.75">
      <c r="A274" s="4"/>
      <c r="B274" s="89"/>
      <c r="C274" s="89"/>
      <c r="D274" s="90" t="s">
        <v>64</v>
      </c>
      <c r="E274" s="90"/>
      <c r="F274" s="89"/>
      <c r="G274" s="91">
        <v>58</v>
      </c>
      <c r="H274" s="89"/>
      <c r="I274" s="89"/>
      <c r="J274" s="89"/>
      <c r="K274" s="89"/>
      <c r="L274" s="89"/>
      <c r="M274" s="89"/>
      <c r="N274" s="31"/>
      <c r="O274" s="4"/>
    </row>
    <row r="275" spans="1:64" ht="12.75">
      <c r="A275" s="44" t="s">
        <v>138</v>
      </c>
      <c r="B275" s="16" t="s">
        <v>302</v>
      </c>
      <c r="C275" s="16" t="s">
        <v>385</v>
      </c>
      <c r="D275" s="149" t="s">
        <v>576</v>
      </c>
      <c r="E275" s="171"/>
      <c r="F275" s="16" t="s">
        <v>775</v>
      </c>
      <c r="G275" s="36">
        <v>121.28</v>
      </c>
      <c r="H275" s="121"/>
      <c r="I275" s="36">
        <f>G275*AO275</f>
        <v>0</v>
      </c>
      <c r="J275" s="36">
        <f>G275*AP275</f>
        <v>0</v>
      </c>
      <c r="K275" s="36">
        <f>G275*H275</f>
        <v>0</v>
      </c>
      <c r="L275" s="36">
        <v>0.225</v>
      </c>
      <c r="M275" s="36">
        <f>G275*L275</f>
        <v>27.288</v>
      </c>
      <c r="N275" s="88" t="s">
        <v>806</v>
      </c>
      <c r="O275" s="4"/>
      <c r="Z275" s="36">
        <f>IF(AQ275="5",BJ275,0)</f>
        <v>0</v>
      </c>
      <c r="AB275" s="36">
        <f>IF(AQ275="1",BH275,0)</f>
        <v>0</v>
      </c>
      <c r="AC275" s="36">
        <f>IF(AQ275="1",BI275,0)</f>
        <v>0</v>
      </c>
      <c r="AD275" s="36">
        <f>IF(AQ275="7",BH275,0)</f>
        <v>0</v>
      </c>
      <c r="AE275" s="36">
        <f>IF(AQ275="7",BI275,0)</f>
        <v>0</v>
      </c>
      <c r="AF275" s="36">
        <f>IF(AQ275="2",BH275,0)</f>
        <v>0</v>
      </c>
      <c r="AG275" s="36">
        <f>IF(AQ275="2",BI275,0)</f>
        <v>0</v>
      </c>
      <c r="AH275" s="36">
        <f>IF(AQ275="0",BJ275,0)</f>
        <v>0</v>
      </c>
      <c r="AI275" s="27" t="s">
        <v>302</v>
      </c>
      <c r="AJ275" s="21">
        <f>IF(AN275=0,K275,0)</f>
        <v>0</v>
      </c>
      <c r="AK275" s="21">
        <f>IF(AN275=15,K275,0)</f>
        <v>0</v>
      </c>
      <c r="AL275" s="21">
        <f>IF(AN275=21,K275,0)</f>
        <v>0</v>
      </c>
      <c r="AN275" s="36">
        <v>21</v>
      </c>
      <c r="AO275" s="36">
        <f>H275*0</f>
        <v>0</v>
      </c>
      <c r="AP275" s="36">
        <f>H275*(1-0)</f>
        <v>0</v>
      </c>
      <c r="AQ275" s="37" t="s">
        <v>7</v>
      </c>
      <c r="AV275" s="36">
        <f>AW275+AX275</f>
        <v>0</v>
      </c>
      <c r="AW275" s="36">
        <f>G275*AO275</f>
        <v>0</v>
      </c>
      <c r="AX275" s="36">
        <f>G275*AP275</f>
        <v>0</v>
      </c>
      <c r="AY275" s="39" t="s">
        <v>819</v>
      </c>
      <c r="AZ275" s="39" t="s">
        <v>859</v>
      </c>
      <c r="BA275" s="27" t="s">
        <v>875</v>
      </c>
      <c r="BC275" s="36">
        <f>AW275+AX275</f>
        <v>0</v>
      </c>
      <c r="BD275" s="36">
        <f>H275/(100-BE275)*100</f>
        <v>0</v>
      </c>
      <c r="BE275" s="36">
        <v>0</v>
      </c>
      <c r="BF275" s="36">
        <f>M275</f>
        <v>27.288</v>
      </c>
      <c r="BH275" s="21">
        <f>G275*AO275</f>
        <v>0</v>
      </c>
      <c r="BI275" s="21">
        <f>G275*AP275</f>
        <v>0</v>
      </c>
      <c r="BJ275" s="21">
        <f>G275*H275</f>
        <v>0</v>
      </c>
      <c r="BK275" s="21" t="s">
        <v>883</v>
      </c>
      <c r="BL275" s="36">
        <v>11</v>
      </c>
    </row>
    <row r="276" spans="1:15" ht="12.75">
      <c r="A276" s="4"/>
      <c r="B276" s="89"/>
      <c r="C276" s="89"/>
      <c r="D276" s="90" t="s">
        <v>635</v>
      </c>
      <c r="E276" s="90"/>
      <c r="F276" s="89"/>
      <c r="G276" s="91">
        <v>121.28</v>
      </c>
      <c r="H276" s="89"/>
      <c r="I276" s="89"/>
      <c r="J276" s="89"/>
      <c r="K276" s="89"/>
      <c r="L276" s="89"/>
      <c r="M276" s="89"/>
      <c r="N276" s="31"/>
      <c r="O276" s="4"/>
    </row>
    <row r="277" spans="1:47" ht="12.75">
      <c r="A277" s="82"/>
      <c r="B277" s="83" t="s">
        <v>302</v>
      </c>
      <c r="C277" s="83" t="s">
        <v>18</v>
      </c>
      <c r="D277" s="179" t="s">
        <v>469</v>
      </c>
      <c r="E277" s="174"/>
      <c r="F277" s="84" t="s">
        <v>6</v>
      </c>
      <c r="G277" s="84" t="s">
        <v>6</v>
      </c>
      <c r="H277" s="84"/>
      <c r="I277" s="85">
        <f>SUM(I278:I278)</f>
        <v>0</v>
      </c>
      <c r="J277" s="85">
        <f>SUM(J278:J278)</f>
        <v>0</v>
      </c>
      <c r="K277" s="85">
        <f>SUM(K278:K278)</f>
        <v>0</v>
      </c>
      <c r="L277" s="86"/>
      <c r="M277" s="85">
        <f>SUM(M278:M278)</f>
        <v>0</v>
      </c>
      <c r="N277" s="87"/>
      <c r="O277" s="4"/>
      <c r="AI277" s="27" t="s">
        <v>302</v>
      </c>
      <c r="AS277" s="41">
        <f>SUM(AJ278:AJ278)</f>
        <v>0</v>
      </c>
      <c r="AT277" s="41">
        <f>SUM(AK278:AK278)</f>
        <v>0</v>
      </c>
      <c r="AU277" s="41">
        <f>SUM(AL278:AL278)</f>
        <v>0</v>
      </c>
    </row>
    <row r="278" spans="1:64" ht="12.75">
      <c r="A278" s="44" t="s">
        <v>139</v>
      </c>
      <c r="B278" s="16" t="s">
        <v>302</v>
      </c>
      <c r="C278" s="16" t="s">
        <v>386</v>
      </c>
      <c r="D278" s="149" t="s">
        <v>580</v>
      </c>
      <c r="E278" s="171"/>
      <c r="F278" s="16" t="s">
        <v>777</v>
      </c>
      <c r="G278" s="36">
        <v>119.02</v>
      </c>
      <c r="H278" s="121"/>
      <c r="I278" s="36">
        <f>G278*AO278</f>
        <v>0</v>
      </c>
      <c r="J278" s="36">
        <f>G278*AP278</f>
        <v>0</v>
      </c>
      <c r="K278" s="36">
        <f>G278*H278</f>
        <v>0</v>
      </c>
      <c r="L278" s="36">
        <v>0</v>
      </c>
      <c r="M278" s="36">
        <f>G278*L278</f>
        <v>0</v>
      </c>
      <c r="N278" s="88" t="s">
        <v>806</v>
      </c>
      <c r="O278" s="4"/>
      <c r="Z278" s="36">
        <f>IF(AQ278="5",BJ278,0)</f>
        <v>0</v>
      </c>
      <c r="AB278" s="36">
        <f>IF(AQ278="1",BH278,0)</f>
        <v>0</v>
      </c>
      <c r="AC278" s="36">
        <f>IF(AQ278="1",BI278,0)</f>
        <v>0</v>
      </c>
      <c r="AD278" s="36">
        <f>IF(AQ278="7",BH278,0)</f>
        <v>0</v>
      </c>
      <c r="AE278" s="36">
        <f>IF(AQ278="7",BI278,0)</f>
        <v>0</v>
      </c>
      <c r="AF278" s="36">
        <f>IF(AQ278="2",BH278,0)</f>
        <v>0</v>
      </c>
      <c r="AG278" s="36">
        <f>IF(AQ278="2",BI278,0)</f>
        <v>0</v>
      </c>
      <c r="AH278" s="36">
        <f>IF(AQ278="0",BJ278,0)</f>
        <v>0</v>
      </c>
      <c r="AI278" s="27" t="s">
        <v>302</v>
      </c>
      <c r="AJ278" s="21">
        <f>IF(AN278=0,K278,0)</f>
        <v>0</v>
      </c>
      <c r="AK278" s="21">
        <f>IF(AN278=15,K278,0)</f>
        <v>0</v>
      </c>
      <c r="AL278" s="21">
        <f>IF(AN278=21,K278,0)</f>
        <v>0</v>
      </c>
      <c r="AN278" s="36">
        <v>21</v>
      </c>
      <c r="AO278" s="36">
        <f>H278*0</f>
        <v>0</v>
      </c>
      <c r="AP278" s="36">
        <f>H278*(1-0)</f>
        <v>0</v>
      </c>
      <c r="AQ278" s="37" t="s">
        <v>7</v>
      </c>
      <c r="AV278" s="36">
        <f>AW278+AX278</f>
        <v>0</v>
      </c>
      <c r="AW278" s="36">
        <f>G278*AO278</f>
        <v>0</v>
      </c>
      <c r="AX278" s="36">
        <f>G278*AP278</f>
        <v>0</v>
      </c>
      <c r="AY278" s="39" t="s">
        <v>820</v>
      </c>
      <c r="AZ278" s="39" t="s">
        <v>859</v>
      </c>
      <c r="BA278" s="27" t="s">
        <v>875</v>
      </c>
      <c r="BC278" s="36">
        <f>AW278+AX278</f>
        <v>0</v>
      </c>
      <c r="BD278" s="36">
        <f>H278/(100-BE278)*100</f>
        <v>0</v>
      </c>
      <c r="BE278" s="36">
        <v>0</v>
      </c>
      <c r="BF278" s="36">
        <f>M278</f>
        <v>0</v>
      </c>
      <c r="BH278" s="21">
        <f>G278*AO278</f>
        <v>0</v>
      </c>
      <c r="BI278" s="21">
        <f>G278*AP278</f>
        <v>0</v>
      </c>
      <c r="BJ278" s="21">
        <f>G278*H278</f>
        <v>0</v>
      </c>
      <c r="BK278" s="21" t="s">
        <v>883</v>
      </c>
      <c r="BL278" s="36">
        <v>12</v>
      </c>
    </row>
    <row r="279" spans="1:15" ht="12.75">
      <c r="A279" s="4"/>
      <c r="B279" s="89"/>
      <c r="C279" s="89"/>
      <c r="D279" s="90" t="s">
        <v>636</v>
      </c>
      <c r="E279" s="90" t="s">
        <v>757</v>
      </c>
      <c r="F279" s="89"/>
      <c r="G279" s="91">
        <v>112.93</v>
      </c>
      <c r="H279" s="89"/>
      <c r="I279" s="89"/>
      <c r="J279" s="89"/>
      <c r="K279" s="89"/>
      <c r="L279" s="89"/>
      <c r="M279" s="89"/>
      <c r="N279" s="31"/>
      <c r="O279" s="4"/>
    </row>
    <row r="280" spans="1:15" ht="12.75">
      <c r="A280" s="4"/>
      <c r="B280" s="89"/>
      <c r="C280" s="89"/>
      <c r="D280" s="90" t="s">
        <v>637</v>
      </c>
      <c r="E280" s="90" t="s">
        <v>758</v>
      </c>
      <c r="F280" s="89"/>
      <c r="G280" s="91">
        <v>6.09</v>
      </c>
      <c r="H280" s="89"/>
      <c r="I280" s="89"/>
      <c r="J280" s="89"/>
      <c r="K280" s="89"/>
      <c r="L280" s="89"/>
      <c r="M280" s="89"/>
      <c r="N280" s="31"/>
      <c r="O280" s="4"/>
    </row>
    <row r="281" spans="1:47" ht="12.75">
      <c r="A281" s="82"/>
      <c r="B281" s="83" t="s">
        <v>302</v>
      </c>
      <c r="C281" s="83" t="s">
        <v>22</v>
      </c>
      <c r="D281" s="179" t="s">
        <v>473</v>
      </c>
      <c r="E281" s="174"/>
      <c r="F281" s="84" t="s">
        <v>6</v>
      </c>
      <c r="G281" s="84" t="s">
        <v>6</v>
      </c>
      <c r="H281" s="84"/>
      <c r="I281" s="85">
        <f>SUM(I282:I284)</f>
        <v>0</v>
      </c>
      <c r="J281" s="85">
        <f>SUM(J282:J284)</f>
        <v>0</v>
      </c>
      <c r="K281" s="85">
        <f>SUM(K282:K284)</f>
        <v>0</v>
      </c>
      <c r="L281" s="86"/>
      <c r="M281" s="85">
        <f>SUM(M282:M284)</f>
        <v>0</v>
      </c>
      <c r="N281" s="87"/>
      <c r="O281" s="4"/>
      <c r="AI281" s="27" t="s">
        <v>302</v>
      </c>
      <c r="AS281" s="41">
        <f>SUM(AJ282:AJ284)</f>
        <v>0</v>
      </c>
      <c r="AT281" s="41">
        <f>SUM(AK282:AK284)</f>
        <v>0</v>
      </c>
      <c r="AU281" s="41">
        <f>SUM(AL282:AL284)</f>
        <v>0</v>
      </c>
    </row>
    <row r="282" spans="1:64" ht="12.75">
      <c r="A282" s="44" t="s">
        <v>140</v>
      </c>
      <c r="B282" s="16" t="s">
        <v>302</v>
      </c>
      <c r="C282" s="16" t="s">
        <v>316</v>
      </c>
      <c r="D282" s="149" t="s">
        <v>474</v>
      </c>
      <c r="E282" s="171"/>
      <c r="F282" s="16" t="s">
        <v>777</v>
      </c>
      <c r="G282" s="36">
        <v>125.11</v>
      </c>
      <c r="H282" s="121"/>
      <c r="I282" s="36">
        <f>G282*AO282</f>
        <v>0</v>
      </c>
      <c r="J282" s="36">
        <f>G282*AP282</f>
        <v>0</v>
      </c>
      <c r="K282" s="36">
        <f>G282*H282</f>
        <v>0</v>
      </c>
      <c r="L282" s="36">
        <v>0</v>
      </c>
      <c r="M282" s="36">
        <f>G282*L282</f>
        <v>0</v>
      </c>
      <c r="N282" s="88" t="s">
        <v>806</v>
      </c>
      <c r="O282" s="4"/>
      <c r="Z282" s="36">
        <f>IF(AQ282="5",BJ282,0)</f>
        <v>0</v>
      </c>
      <c r="AB282" s="36">
        <f>IF(AQ282="1",BH282,0)</f>
        <v>0</v>
      </c>
      <c r="AC282" s="36">
        <f>IF(AQ282="1",BI282,0)</f>
        <v>0</v>
      </c>
      <c r="AD282" s="36">
        <f>IF(AQ282="7",BH282,0)</f>
        <v>0</v>
      </c>
      <c r="AE282" s="36">
        <f>IF(AQ282="7",BI282,0)</f>
        <v>0</v>
      </c>
      <c r="AF282" s="36">
        <f>IF(AQ282="2",BH282,0)</f>
        <v>0</v>
      </c>
      <c r="AG282" s="36">
        <f>IF(AQ282="2",BI282,0)</f>
        <v>0</v>
      </c>
      <c r="AH282" s="36">
        <f>IF(AQ282="0",BJ282,0)</f>
        <v>0</v>
      </c>
      <c r="AI282" s="27" t="s">
        <v>302</v>
      </c>
      <c r="AJ282" s="21">
        <f>IF(AN282=0,K282,0)</f>
        <v>0</v>
      </c>
      <c r="AK282" s="21">
        <f>IF(AN282=15,K282,0)</f>
        <v>0</v>
      </c>
      <c r="AL282" s="21">
        <f>IF(AN282=21,K282,0)</f>
        <v>0</v>
      </c>
      <c r="AN282" s="36">
        <v>21</v>
      </c>
      <c r="AO282" s="36">
        <f>H282*0</f>
        <v>0</v>
      </c>
      <c r="AP282" s="36">
        <f>H282*(1-0)</f>
        <v>0</v>
      </c>
      <c r="AQ282" s="37" t="s">
        <v>7</v>
      </c>
      <c r="AV282" s="36">
        <f>AW282+AX282</f>
        <v>0</v>
      </c>
      <c r="AW282" s="36">
        <f>G282*AO282</f>
        <v>0</v>
      </c>
      <c r="AX282" s="36">
        <f>G282*AP282</f>
        <v>0</v>
      </c>
      <c r="AY282" s="39" t="s">
        <v>821</v>
      </c>
      <c r="AZ282" s="39" t="s">
        <v>859</v>
      </c>
      <c r="BA282" s="27" t="s">
        <v>875</v>
      </c>
      <c r="BC282" s="36">
        <f>AW282+AX282</f>
        <v>0</v>
      </c>
      <c r="BD282" s="36">
        <f>H282/(100-BE282)*100</f>
        <v>0</v>
      </c>
      <c r="BE282" s="36">
        <v>0</v>
      </c>
      <c r="BF282" s="36">
        <f>M282</f>
        <v>0</v>
      </c>
      <c r="BH282" s="21">
        <f>G282*AO282</f>
        <v>0</v>
      </c>
      <c r="BI282" s="21">
        <f>G282*AP282</f>
        <v>0</v>
      </c>
      <c r="BJ282" s="21">
        <f>G282*H282</f>
        <v>0</v>
      </c>
      <c r="BK282" s="21" t="s">
        <v>883</v>
      </c>
      <c r="BL282" s="36">
        <v>16</v>
      </c>
    </row>
    <row r="283" spans="1:15" ht="12.75">
      <c r="A283" s="4"/>
      <c r="B283" s="89"/>
      <c r="C283" s="89"/>
      <c r="D283" s="90" t="s">
        <v>638</v>
      </c>
      <c r="E283" s="90"/>
      <c r="F283" s="89"/>
      <c r="G283" s="91">
        <v>125.11</v>
      </c>
      <c r="H283" s="89"/>
      <c r="I283" s="89"/>
      <c r="J283" s="89"/>
      <c r="K283" s="89"/>
      <c r="L283" s="89"/>
      <c r="M283" s="89"/>
      <c r="N283" s="31"/>
      <c r="O283" s="4"/>
    </row>
    <row r="284" spans="1:64" ht="12.75">
      <c r="A284" s="44" t="s">
        <v>141</v>
      </c>
      <c r="B284" s="16" t="s">
        <v>302</v>
      </c>
      <c r="C284" s="16" t="s">
        <v>317</v>
      </c>
      <c r="D284" s="149" t="s">
        <v>477</v>
      </c>
      <c r="E284" s="171"/>
      <c r="F284" s="16" t="s">
        <v>777</v>
      </c>
      <c r="G284" s="36">
        <v>125.11</v>
      </c>
      <c r="H284" s="121"/>
      <c r="I284" s="36">
        <f>G284*AO284</f>
        <v>0</v>
      </c>
      <c r="J284" s="36">
        <f>G284*AP284</f>
        <v>0</v>
      </c>
      <c r="K284" s="36">
        <f>G284*H284</f>
        <v>0</v>
      </c>
      <c r="L284" s="36">
        <v>0</v>
      </c>
      <c r="M284" s="36">
        <f>G284*L284</f>
        <v>0</v>
      </c>
      <c r="N284" s="88" t="s">
        <v>806</v>
      </c>
      <c r="O284" s="4"/>
      <c r="Z284" s="36">
        <f>IF(AQ284="5",BJ284,0)</f>
        <v>0</v>
      </c>
      <c r="AB284" s="36">
        <f>IF(AQ284="1",BH284,0)</f>
        <v>0</v>
      </c>
      <c r="AC284" s="36">
        <f>IF(AQ284="1",BI284,0)</f>
        <v>0</v>
      </c>
      <c r="AD284" s="36">
        <f>IF(AQ284="7",BH284,0)</f>
        <v>0</v>
      </c>
      <c r="AE284" s="36">
        <f>IF(AQ284="7",BI284,0)</f>
        <v>0</v>
      </c>
      <c r="AF284" s="36">
        <f>IF(AQ284="2",BH284,0)</f>
        <v>0</v>
      </c>
      <c r="AG284" s="36">
        <f>IF(AQ284="2",BI284,0)</f>
        <v>0</v>
      </c>
      <c r="AH284" s="36">
        <f>IF(AQ284="0",BJ284,0)</f>
        <v>0</v>
      </c>
      <c r="AI284" s="27" t="s">
        <v>302</v>
      </c>
      <c r="AJ284" s="21">
        <f>IF(AN284=0,K284,0)</f>
        <v>0</v>
      </c>
      <c r="AK284" s="21">
        <f>IF(AN284=15,K284,0)</f>
        <v>0</v>
      </c>
      <c r="AL284" s="21">
        <f>IF(AN284=21,K284,0)</f>
        <v>0</v>
      </c>
      <c r="AN284" s="36">
        <v>21</v>
      </c>
      <c r="AO284" s="36">
        <f>H284*0</f>
        <v>0</v>
      </c>
      <c r="AP284" s="36">
        <f>H284*(1-0)</f>
        <v>0</v>
      </c>
      <c r="AQ284" s="37" t="s">
        <v>7</v>
      </c>
      <c r="AV284" s="36">
        <f>AW284+AX284</f>
        <v>0</v>
      </c>
      <c r="AW284" s="36">
        <f>G284*AO284</f>
        <v>0</v>
      </c>
      <c r="AX284" s="36">
        <f>G284*AP284</f>
        <v>0</v>
      </c>
      <c r="AY284" s="39" t="s">
        <v>821</v>
      </c>
      <c r="AZ284" s="39" t="s">
        <v>859</v>
      </c>
      <c r="BA284" s="27" t="s">
        <v>875</v>
      </c>
      <c r="BC284" s="36">
        <f>AW284+AX284</f>
        <v>0</v>
      </c>
      <c r="BD284" s="36">
        <f>H284/(100-BE284)*100</f>
        <v>0</v>
      </c>
      <c r="BE284" s="36">
        <v>0</v>
      </c>
      <c r="BF284" s="36">
        <f>M284</f>
        <v>0</v>
      </c>
      <c r="BH284" s="21">
        <f>G284*AO284</f>
        <v>0</v>
      </c>
      <c r="BI284" s="21">
        <f>G284*AP284</f>
        <v>0</v>
      </c>
      <c r="BJ284" s="21">
        <f>G284*H284</f>
        <v>0</v>
      </c>
      <c r="BK284" s="21" t="s">
        <v>883</v>
      </c>
      <c r="BL284" s="36">
        <v>16</v>
      </c>
    </row>
    <row r="285" spans="1:47" ht="12.75">
      <c r="A285" s="82"/>
      <c r="B285" s="83" t="s">
        <v>302</v>
      </c>
      <c r="C285" s="83" t="s">
        <v>24</v>
      </c>
      <c r="D285" s="179" t="s">
        <v>478</v>
      </c>
      <c r="E285" s="174"/>
      <c r="F285" s="84" t="s">
        <v>6</v>
      </c>
      <c r="G285" s="84" t="s">
        <v>6</v>
      </c>
      <c r="H285" s="84"/>
      <c r="I285" s="85">
        <f>SUM(I286:I286)</f>
        <v>0</v>
      </c>
      <c r="J285" s="85">
        <f>SUM(J286:J286)</f>
        <v>0</v>
      </c>
      <c r="K285" s="85">
        <f>SUM(K286:K286)</f>
        <v>0</v>
      </c>
      <c r="L285" s="86"/>
      <c r="M285" s="85">
        <f>SUM(M286:M286)</f>
        <v>0</v>
      </c>
      <c r="N285" s="87"/>
      <c r="O285" s="4"/>
      <c r="AI285" s="27" t="s">
        <v>302</v>
      </c>
      <c r="AS285" s="41">
        <f>SUM(AJ286:AJ286)</f>
        <v>0</v>
      </c>
      <c r="AT285" s="41">
        <f>SUM(AK286:AK286)</f>
        <v>0</v>
      </c>
      <c r="AU285" s="41">
        <f>SUM(AL286:AL286)</f>
        <v>0</v>
      </c>
    </row>
    <row r="286" spans="1:64" ht="12.75">
      <c r="A286" s="44" t="s">
        <v>142</v>
      </c>
      <c r="B286" s="16" t="s">
        <v>302</v>
      </c>
      <c r="C286" s="16" t="s">
        <v>318</v>
      </c>
      <c r="D286" s="149" t="s">
        <v>479</v>
      </c>
      <c r="E286" s="171"/>
      <c r="F286" s="16" t="s">
        <v>775</v>
      </c>
      <c r="G286" s="36">
        <v>365</v>
      </c>
      <c r="H286" s="121"/>
      <c r="I286" s="36">
        <f>G286*AO286</f>
        <v>0</v>
      </c>
      <c r="J286" s="36">
        <f>G286*AP286</f>
        <v>0</v>
      </c>
      <c r="K286" s="36">
        <f>G286*H286</f>
        <v>0</v>
      </c>
      <c r="L286" s="36">
        <v>0</v>
      </c>
      <c r="M286" s="36">
        <f>G286*L286</f>
        <v>0</v>
      </c>
      <c r="N286" s="88" t="s">
        <v>806</v>
      </c>
      <c r="O286" s="4"/>
      <c r="Z286" s="36">
        <f>IF(AQ286="5",BJ286,0)</f>
        <v>0</v>
      </c>
      <c r="AB286" s="36">
        <f>IF(AQ286="1",BH286,0)</f>
        <v>0</v>
      </c>
      <c r="AC286" s="36">
        <f>IF(AQ286="1",BI286,0)</f>
        <v>0</v>
      </c>
      <c r="AD286" s="36">
        <f>IF(AQ286="7",BH286,0)</f>
        <v>0</v>
      </c>
      <c r="AE286" s="36">
        <f>IF(AQ286="7",BI286,0)</f>
        <v>0</v>
      </c>
      <c r="AF286" s="36">
        <f>IF(AQ286="2",BH286,0)</f>
        <v>0</v>
      </c>
      <c r="AG286" s="36">
        <f>IF(AQ286="2",BI286,0)</f>
        <v>0</v>
      </c>
      <c r="AH286" s="36">
        <f>IF(AQ286="0",BJ286,0)</f>
        <v>0</v>
      </c>
      <c r="AI286" s="27" t="s">
        <v>302</v>
      </c>
      <c r="AJ286" s="21">
        <f>IF(AN286=0,K286,0)</f>
        <v>0</v>
      </c>
      <c r="AK286" s="21">
        <f>IF(AN286=15,K286,0)</f>
        <v>0</v>
      </c>
      <c r="AL286" s="21">
        <f>IF(AN286=21,K286,0)</f>
        <v>0</v>
      </c>
      <c r="AN286" s="36">
        <v>21</v>
      </c>
      <c r="AO286" s="36">
        <f>H286*0</f>
        <v>0</v>
      </c>
      <c r="AP286" s="36">
        <f>H286*(1-0)</f>
        <v>0</v>
      </c>
      <c r="AQ286" s="37" t="s">
        <v>7</v>
      </c>
      <c r="AV286" s="36">
        <f>AW286+AX286</f>
        <v>0</v>
      </c>
      <c r="AW286" s="36">
        <f>G286*AO286</f>
        <v>0</v>
      </c>
      <c r="AX286" s="36">
        <f>G286*AP286</f>
        <v>0</v>
      </c>
      <c r="AY286" s="39" t="s">
        <v>822</v>
      </c>
      <c r="AZ286" s="39" t="s">
        <v>859</v>
      </c>
      <c r="BA286" s="27" t="s">
        <v>875</v>
      </c>
      <c r="BC286" s="36">
        <f>AW286+AX286</f>
        <v>0</v>
      </c>
      <c r="BD286" s="36">
        <f>H286/(100-BE286)*100</f>
        <v>0</v>
      </c>
      <c r="BE286" s="36">
        <v>0</v>
      </c>
      <c r="BF286" s="36">
        <f>M286</f>
        <v>0</v>
      </c>
      <c r="BH286" s="21">
        <f>G286*AO286</f>
        <v>0</v>
      </c>
      <c r="BI286" s="21">
        <f>G286*AP286</f>
        <v>0</v>
      </c>
      <c r="BJ286" s="21">
        <f>G286*H286</f>
        <v>0</v>
      </c>
      <c r="BK286" s="21" t="s">
        <v>883</v>
      </c>
      <c r="BL286" s="36">
        <v>18</v>
      </c>
    </row>
    <row r="287" spans="1:15" ht="12.75">
      <c r="A287" s="4"/>
      <c r="B287" s="89"/>
      <c r="C287" s="89"/>
      <c r="D287" s="90" t="s">
        <v>639</v>
      </c>
      <c r="E287" s="90"/>
      <c r="F287" s="89"/>
      <c r="G287" s="91">
        <v>365</v>
      </c>
      <c r="H287" s="89"/>
      <c r="I287" s="89"/>
      <c r="J287" s="89"/>
      <c r="K287" s="89"/>
      <c r="L287" s="89"/>
      <c r="M287" s="89"/>
      <c r="N287" s="31"/>
      <c r="O287" s="4"/>
    </row>
    <row r="288" spans="1:47" ht="12.75">
      <c r="A288" s="82"/>
      <c r="B288" s="83" t="s">
        <v>302</v>
      </c>
      <c r="C288" s="83" t="s">
        <v>40</v>
      </c>
      <c r="D288" s="179" t="s">
        <v>585</v>
      </c>
      <c r="E288" s="174"/>
      <c r="F288" s="84" t="s">
        <v>6</v>
      </c>
      <c r="G288" s="84" t="s">
        <v>6</v>
      </c>
      <c r="H288" s="84"/>
      <c r="I288" s="85">
        <f>SUM(I289:I290)</f>
        <v>0</v>
      </c>
      <c r="J288" s="85">
        <f>SUM(J289:J290)</f>
        <v>0</v>
      </c>
      <c r="K288" s="85">
        <f>SUM(K289:K290)</f>
        <v>0</v>
      </c>
      <c r="L288" s="86"/>
      <c r="M288" s="85">
        <f>SUM(M289:M290)</f>
        <v>0.79965</v>
      </c>
      <c r="N288" s="87"/>
      <c r="O288" s="4"/>
      <c r="AI288" s="27" t="s">
        <v>302</v>
      </c>
      <c r="AS288" s="41">
        <f>SUM(AJ289:AJ290)</f>
        <v>0</v>
      </c>
      <c r="AT288" s="41">
        <f>SUM(AK289:AK290)</f>
        <v>0</v>
      </c>
      <c r="AU288" s="41">
        <f>SUM(AL289:AL290)</f>
        <v>0</v>
      </c>
    </row>
    <row r="289" spans="1:64" ht="12.75">
      <c r="A289" s="44" t="s">
        <v>143</v>
      </c>
      <c r="B289" s="16" t="s">
        <v>302</v>
      </c>
      <c r="C289" s="16" t="s">
        <v>387</v>
      </c>
      <c r="D289" s="149" t="s">
        <v>586</v>
      </c>
      <c r="E289" s="171"/>
      <c r="F289" s="16" t="s">
        <v>776</v>
      </c>
      <c r="G289" s="36">
        <v>15</v>
      </c>
      <c r="H289" s="121"/>
      <c r="I289" s="36">
        <f>G289*AO289</f>
        <v>0</v>
      </c>
      <c r="J289" s="36">
        <f>G289*AP289</f>
        <v>0</v>
      </c>
      <c r="K289" s="36">
        <f>G289*H289</f>
        <v>0</v>
      </c>
      <c r="L289" s="36">
        <v>0.04131</v>
      </c>
      <c r="M289" s="36">
        <f>G289*L289</f>
        <v>0.61965</v>
      </c>
      <c r="N289" s="88" t="s">
        <v>806</v>
      </c>
      <c r="O289" s="4"/>
      <c r="Z289" s="36">
        <f>IF(AQ289="5",BJ289,0)</f>
        <v>0</v>
      </c>
      <c r="AB289" s="36">
        <f>IF(AQ289="1",BH289,0)</f>
        <v>0</v>
      </c>
      <c r="AC289" s="36">
        <f>IF(AQ289="1",BI289,0)</f>
        <v>0</v>
      </c>
      <c r="AD289" s="36">
        <f>IF(AQ289="7",BH289,0)</f>
        <v>0</v>
      </c>
      <c r="AE289" s="36">
        <f>IF(AQ289="7",BI289,0)</f>
        <v>0</v>
      </c>
      <c r="AF289" s="36">
        <f>IF(AQ289="2",BH289,0)</f>
        <v>0</v>
      </c>
      <c r="AG289" s="36">
        <f>IF(AQ289="2",BI289,0)</f>
        <v>0</v>
      </c>
      <c r="AH289" s="36">
        <f>IF(AQ289="0",BJ289,0)</f>
        <v>0</v>
      </c>
      <c r="AI289" s="27" t="s">
        <v>302</v>
      </c>
      <c r="AJ289" s="21">
        <f>IF(AN289=0,K289,0)</f>
        <v>0</v>
      </c>
      <c r="AK289" s="21">
        <f>IF(AN289=15,K289,0)</f>
        <v>0</v>
      </c>
      <c r="AL289" s="21">
        <f>IF(AN289=21,K289,0)</f>
        <v>0</v>
      </c>
      <c r="AN289" s="36">
        <v>21</v>
      </c>
      <c r="AO289" s="36">
        <f>H289*0.732682379349046</f>
        <v>0</v>
      </c>
      <c r="AP289" s="36">
        <f>H289*(1-0.732682379349046)</f>
        <v>0</v>
      </c>
      <c r="AQ289" s="37" t="s">
        <v>7</v>
      </c>
      <c r="AV289" s="36">
        <f>AW289+AX289</f>
        <v>0</v>
      </c>
      <c r="AW289" s="36">
        <f>G289*AO289</f>
        <v>0</v>
      </c>
      <c r="AX289" s="36">
        <f>G289*AP289</f>
        <v>0</v>
      </c>
      <c r="AY289" s="39" t="s">
        <v>836</v>
      </c>
      <c r="AZ289" s="39" t="s">
        <v>860</v>
      </c>
      <c r="BA289" s="27" t="s">
        <v>875</v>
      </c>
      <c r="BC289" s="36">
        <f>AW289+AX289</f>
        <v>0</v>
      </c>
      <c r="BD289" s="36">
        <f>H289/(100-BE289)*100</f>
        <v>0</v>
      </c>
      <c r="BE289" s="36">
        <v>0</v>
      </c>
      <c r="BF289" s="36">
        <f>M289</f>
        <v>0.61965</v>
      </c>
      <c r="BH289" s="21">
        <f>G289*AO289</f>
        <v>0</v>
      </c>
      <c r="BI289" s="21">
        <f>G289*AP289</f>
        <v>0</v>
      </c>
      <c r="BJ289" s="21">
        <f>G289*H289</f>
        <v>0</v>
      </c>
      <c r="BK289" s="21" t="s">
        <v>883</v>
      </c>
      <c r="BL289" s="36">
        <v>34</v>
      </c>
    </row>
    <row r="290" spans="1:64" ht="12.75">
      <c r="A290" s="44" t="s">
        <v>144</v>
      </c>
      <c r="B290" s="16" t="s">
        <v>302</v>
      </c>
      <c r="C290" s="16" t="s">
        <v>388</v>
      </c>
      <c r="D290" s="149" t="s">
        <v>588</v>
      </c>
      <c r="E290" s="176"/>
      <c r="F290" s="16" t="s">
        <v>776</v>
      </c>
      <c r="G290" s="36">
        <v>15</v>
      </c>
      <c r="H290" s="121"/>
      <c r="I290" s="36">
        <f>G290*AO290</f>
        <v>0</v>
      </c>
      <c r="J290" s="36">
        <f>G290*AP290</f>
        <v>0</v>
      </c>
      <c r="K290" s="36">
        <f>G290*H290</f>
        <v>0</v>
      </c>
      <c r="L290" s="36">
        <v>0.012</v>
      </c>
      <c r="M290" s="36">
        <f>G290*L290</f>
        <v>0.18</v>
      </c>
      <c r="N290" s="88" t="s">
        <v>806</v>
      </c>
      <c r="O290" s="4"/>
      <c r="Z290" s="36">
        <f>IF(AQ290="5",BJ290,0)</f>
        <v>0</v>
      </c>
      <c r="AB290" s="36">
        <f>IF(AQ290="1",BH290,0)</f>
        <v>0</v>
      </c>
      <c r="AC290" s="36">
        <f>IF(AQ290="1",BI290,0)</f>
        <v>0</v>
      </c>
      <c r="AD290" s="36">
        <f>IF(AQ290="7",BH290,0)</f>
        <v>0</v>
      </c>
      <c r="AE290" s="36">
        <f>IF(AQ290="7",BI290,0)</f>
        <v>0</v>
      </c>
      <c r="AF290" s="36">
        <f>IF(AQ290="2",BH290,0)</f>
        <v>0</v>
      </c>
      <c r="AG290" s="36">
        <f>IF(AQ290="2",BI290,0)</f>
        <v>0</v>
      </c>
      <c r="AH290" s="36">
        <f>IF(AQ290="0",BJ290,0)</f>
        <v>0</v>
      </c>
      <c r="AI290" s="27" t="s">
        <v>302</v>
      </c>
      <c r="AJ290" s="23">
        <f>IF(AN290=0,K290,0)</f>
        <v>0</v>
      </c>
      <c r="AK290" s="23">
        <f>IF(AN290=15,K290,0)</f>
        <v>0</v>
      </c>
      <c r="AL290" s="23">
        <f>IF(AN290=21,K290,0)</f>
        <v>0</v>
      </c>
      <c r="AN290" s="36">
        <v>21</v>
      </c>
      <c r="AO290" s="36">
        <f>H290*1</f>
        <v>0</v>
      </c>
      <c r="AP290" s="36">
        <f>H290*(1-1)</f>
        <v>0</v>
      </c>
      <c r="AQ290" s="38" t="s">
        <v>7</v>
      </c>
      <c r="AV290" s="36">
        <f>AW290+AX290</f>
        <v>0</v>
      </c>
      <c r="AW290" s="36">
        <f>G290*AO290</f>
        <v>0</v>
      </c>
      <c r="AX290" s="36">
        <f>G290*AP290</f>
        <v>0</v>
      </c>
      <c r="AY290" s="39" t="s">
        <v>836</v>
      </c>
      <c r="AZ290" s="39" t="s">
        <v>860</v>
      </c>
      <c r="BA290" s="27" t="s">
        <v>875</v>
      </c>
      <c r="BC290" s="36">
        <f>AW290+AX290</f>
        <v>0</v>
      </c>
      <c r="BD290" s="36">
        <f>H290/(100-BE290)*100</f>
        <v>0</v>
      </c>
      <c r="BE290" s="36">
        <v>0</v>
      </c>
      <c r="BF290" s="36">
        <f>M290</f>
        <v>0.18</v>
      </c>
      <c r="BH290" s="23">
        <f>G290*AO290</f>
        <v>0</v>
      </c>
      <c r="BI290" s="23">
        <f>G290*AP290</f>
        <v>0</v>
      </c>
      <c r="BJ290" s="23">
        <f>G290*H290</f>
        <v>0</v>
      </c>
      <c r="BK290" s="23" t="s">
        <v>884</v>
      </c>
      <c r="BL290" s="36">
        <v>34</v>
      </c>
    </row>
    <row r="291" spans="1:47" ht="12.75">
      <c r="A291" s="82"/>
      <c r="B291" s="83" t="s">
        <v>302</v>
      </c>
      <c r="C291" s="83" t="s">
        <v>97</v>
      </c>
      <c r="D291" s="179" t="s">
        <v>494</v>
      </c>
      <c r="E291" s="174"/>
      <c r="F291" s="84" t="s">
        <v>6</v>
      </c>
      <c r="G291" s="84" t="s">
        <v>6</v>
      </c>
      <c r="H291" s="84"/>
      <c r="I291" s="85">
        <f>SUM(I292:I314)</f>
        <v>0</v>
      </c>
      <c r="J291" s="85">
        <f>SUM(J292:J314)</f>
        <v>0</v>
      </c>
      <c r="K291" s="85">
        <f>SUM(K292:K314)</f>
        <v>0</v>
      </c>
      <c r="L291" s="86"/>
      <c r="M291" s="85">
        <f>SUM(M292:M314)</f>
        <v>168.21206000000004</v>
      </c>
      <c r="N291" s="87"/>
      <c r="O291" s="4"/>
      <c r="AI291" s="27" t="s">
        <v>302</v>
      </c>
      <c r="AS291" s="41">
        <f>SUM(AJ292:AJ314)</f>
        <v>0</v>
      </c>
      <c r="AT291" s="41">
        <f>SUM(AK292:AK314)</f>
        <v>0</v>
      </c>
      <c r="AU291" s="41">
        <f>SUM(AL292:AL314)</f>
        <v>0</v>
      </c>
    </row>
    <row r="292" spans="1:64" ht="12.75">
      <c r="A292" s="44" t="s">
        <v>145</v>
      </c>
      <c r="B292" s="16" t="s">
        <v>302</v>
      </c>
      <c r="C292" s="16" t="s">
        <v>325</v>
      </c>
      <c r="D292" s="149" t="s">
        <v>495</v>
      </c>
      <c r="E292" s="171"/>
      <c r="F292" s="16" t="s">
        <v>776</v>
      </c>
      <c r="G292" s="36">
        <v>1018</v>
      </c>
      <c r="H292" s="121"/>
      <c r="I292" s="36">
        <f>G292*AO292</f>
        <v>0</v>
      </c>
      <c r="J292" s="36">
        <f>G292*AP292</f>
        <v>0</v>
      </c>
      <c r="K292" s="36">
        <f>G292*H292</f>
        <v>0</v>
      </c>
      <c r="L292" s="36">
        <v>0.14424</v>
      </c>
      <c r="M292" s="36">
        <f>G292*L292</f>
        <v>146.83632</v>
      </c>
      <c r="N292" s="88" t="s">
        <v>806</v>
      </c>
      <c r="O292" s="4"/>
      <c r="Z292" s="36">
        <f>IF(AQ292="5",BJ292,0)</f>
        <v>0</v>
      </c>
      <c r="AB292" s="36">
        <f>IF(AQ292="1",BH292,0)</f>
        <v>0</v>
      </c>
      <c r="AC292" s="36">
        <f>IF(AQ292="1",BI292,0)</f>
        <v>0</v>
      </c>
      <c r="AD292" s="36">
        <f>IF(AQ292="7",BH292,0)</f>
        <v>0</v>
      </c>
      <c r="AE292" s="36">
        <f>IF(AQ292="7",BI292,0)</f>
        <v>0</v>
      </c>
      <c r="AF292" s="36">
        <f>IF(AQ292="2",BH292,0)</f>
        <v>0</v>
      </c>
      <c r="AG292" s="36">
        <f>IF(AQ292="2",BI292,0)</f>
        <v>0</v>
      </c>
      <c r="AH292" s="36">
        <f>IF(AQ292="0",BJ292,0)</f>
        <v>0</v>
      </c>
      <c r="AI292" s="27" t="s">
        <v>302</v>
      </c>
      <c r="AJ292" s="21">
        <f>IF(AN292=0,K292,0)</f>
        <v>0</v>
      </c>
      <c r="AK292" s="21">
        <f>IF(AN292=15,K292,0)</f>
        <v>0</v>
      </c>
      <c r="AL292" s="21">
        <f>IF(AN292=21,K292,0)</f>
        <v>0</v>
      </c>
      <c r="AN292" s="36">
        <v>21</v>
      </c>
      <c r="AO292" s="36">
        <f>H292*0.56736301369863</f>
        <v>0</v>
      </c>
      <c r="AP292" s="36">
        <f>H292*(1-0.56736301369863)</f>
        <v>0</v>
      </c>
      <c r="AQ292" s="37" t="s">
        <v>7</v>
      </c>
      <c r="AV292" s="36">
        <f>AW292+AX292</f>
        <v>0</v>
      </c>
      <c r="AW292" s="36">
        <f>G292*AO292</f>
        <v>0</v>
      </c>
      <c r="AX292" s="36">
        <f>G292*AP292</f>
        <v>0</v>
      </c>
      <c r="AY292" s="39" t="s">
        <v>825</v>
      </c>
      <c r="AZ292" s="39" t="s">
        <v>861</v>
      </c>
      <c r="BA292" s="27" t="s">
        <v>875</v>
      </c>
      <c r="BC292" s="36">
        <f>AW292+AX292</f>
        <v>0</v>
      </c>
      <c r="BD292" s="36">
        <f>H292/(100-BE292)*100</f>
        <v>0</v>
      </c>
      <c r="BE292" s="36">
        <v>0</v>
      </c>
      <c r="BF292" s="36">
        <f>M292</f>
        <v>146.83632</v>
      </c>
      <c r="BH292" s="21">
        <f>G292*AO292</f>
        <v>0</v>
      </c>
      <c r="BI292" s="21">
        <f>G292*AP292</f>
        <v>0</v>
      </c>
      <c r="BJ292" s="21">
        <f>G292*H292</f>
        <v>0</v>
      </c>
      <c r="BK292" s="21" t="s">
        <v>883</v>
      </c>
      <c r="BL292" s="36">
        <v>91</v>
      </c>
    </row>
    <row r="293" spans="1:15" ht="12.75">
      <c r="A293" s="4"/>
      <c r="B293" s="89"/>
      <c r="C293" s="89"/>
      <c r="D293" s="90" t="s">
        <v>640</v>
      </c>
      <c r="E293" s="90" t="s">
        <v>754</v>
      </c>
      <c r="F293" s="89"/>
      <c r="G293" s="91">
        <v>254</v>
      </c>
      <c r="H293" s="89"/>
      <c r="I293" s="89"/>
      <c r="J293" s="89"/>
      <c r="K293" s="89"/>
      <c r="L293" s="89"/>
      <c r="M293" s="89"/>
      <c r="N293" s="31"/>
      <c r="O293" s="4"/>
    </row>
    <row r="294" spans="1:15" ht="12.75">
      <c r="A294" s="4"/>
      <c r="B294" s="89"/>
      <c r="C294" s="89"/>
      <c r="D294" s="90" t="s">
        <v>641</v>
      </c>
      <c r="E294" s="90" t="s">
        <v>765</v>
      </c>
      <c r="F294" s="89"/>
      <c r="G294" s="91">
        <v>8</v>
      </c>
      <c r="H294" s="89"/>
      <c r="I294" s="89"/>
      <c r="J294" s="89"/>
      <c r="K294" s="89"/>
      <c r="L294" s="89"/>
      <c r="M294" s="89"/>
      <c r="N294" s="31"/>
      <c r="O294" s="4"/>
    </row>
    <row r="295" spans="1:15" ht="12.75">
      <c r="A295" s="4"/>
      <c r="B295" s="89"/>
      <c r="C295" s="89"/>
      <c r="D295" s="90" t="s">
        <v>28</v>
      </c>
      <c r="E295" s="90" t="s">
        <v>766</v>
      </c>
      <c r="F295" s="89"/>
      <c r="G295" s="91">
        <v>22</v>
      </c>
      <c r="H295" s="89"/>
      <c r="I295" s="89"/>
      <c r="J295" s="89"/>
      <c r="K295" s="89"/>
      <c r="L295" s="89"/>
      <c r="M295" s="89"/>
      <c r="N295" s="31"/>
      <c r="O295" s="4"/>
    </row>
    <row r="296" spans="1:15" ht="12.75">
      <c r="A296" s="4"/>
      <c r="B296" s="89"/>
      <c r="C296" s="89"/>
      <c r="D296" s="90" t="s">
        <v>642</v>
      </c>
      <c r="E296" s="90" t="s">
        <v>767</v>
      </c>
      <c r="F296" s="89"/>
      <c r="G296" s="91">
        <v>10</v>
      </c>
      <c r="H296" s="89"/>
      <c r="I296" s="89"/>
      <c r="J296" s="89"/>
      <c r="K296" s="89"/>
      <c r="L296" s="89"/>
      <c r="M296" s="89"/>
      <c r="N296" s="31"/>
      <c r="O296" s="4"/>
    </row>
    <row r="297" spans="1:15" ht="12.75">
      <c r="A297" s="4"/>
      <c r="B297" s="89"/>
      <c r="C297" s="89"/>
      <c r="D297" s="90" t="s">
        <v>643</v>
      </c>
      <c r="E297" s="90" t="s">
        <v>760</v>
      </c>
      <c r="F297" s="89"/>
      <c r="G297" s="91">
        <v>262</v>
      </c>
      <c r="H297" s="89"/>
      <c r="I297" s="89"/>
      <c r="J297" s="89"/>
      <c r="K297" s="89"/>
      <c r="L297" s="89"/>
      <c r="M297" s="89"/>
      <c r="N297" s="31"/>
      <c r="O297" s="4"/>
    </row>
    <row r="298" spans="1:15" ht="12.75">
      <c r="A298" s="4"/>
      <c r="B298" s="89"/>
      <c r="C298" s="89"/>
      <c r="D298" s="90" t="s">
        <v>644</v>
      </c>
      <c r="E298" s="90" t="s">
        <v>761</v>
      </c>
      <c r="F298" s="89"/>
      <c r="G298" s="91">
        <v>462</v>
      </c>
      <c r="H298" s="89"/>
      <c r="I298" s="89"/>
      <c r="J298" s="89"/>
      <c r="K298" s="89"/>
      <c r="L298" s="89"/>
      <c r="M298" s="89"/>
      <c r="N298" s="31"/>
      <c r="O298" s="4"/>
    </row>
    <row r="299" spans="1:64" ht="12.75">
      <c r="A299" s="44" t="s">
        <v>146</v>
      </c>
      <c r="B299" s="16" t="s">
        <v>302</v>
      </c>
      <c r="C299" s="16" t="s">
        <v>389</v>
      </c>
      <c r="D299" s="149" t="s">
        <v>594</v>
      </c>
      <c r="E299" s="176"/>
      <c r="F299" s="16" t="s">
        <v>778</v>
      </c>
      <c r="G299" s="36">
        <v>462</v>
      </c>
      <c r="H299" s="121"/>
      <c r="I299" s="36">
        <f>G299*AO299</f>
        <v>0</v>
      </c>
      <c r="J299" s="36">
        <f>G299*AP299</f>
        <v>0</v>
      </c>
      <c r="K299" s="36">
        <f>G299*H299</f>
        <v>0</v>
      </c>
      <c r="L299" s="36">
        <v>0</v>
      </c>
      <c r="M299" s="36">
        <f>G299*L299</f>
        <v>0</v>
      </c>
      <c r="N299" s="88" t="s">
        <v>806</v>
      </c>
      <c r="O299" s="4"/>
      <c r="Z299" s="36">
        <f>IF(AQ299="5",BJ299,0)</f>
        <v>0</v>
      </c>
      <c r="AB299" s="36">
        <f>IF(AQ299="1",BH299,0)</f>
        <v>0</v>
      </c>
      <c r="AC299" s="36">
        <f>IF(AQ299="1",BI299,0)</f>
        <v>0</v>
      </c>
      <c r="AD299" s="36">
        <f>IF(AQ299="7",BH299,0)</f>
        <v>0</v>
      </c>
      <c r="AE299" s="36">
        <f>IF(AQ299="7",BI299,0)</f>
        <v>0</v>
      </c>
      <c r="AF299" s="36">
        <f>IF(AQ299="2",BH299,0)</f>
        <v>0</v>
      </c>
      <c r="AG299" s="36">
        <f>IF(AQ299="2",BI299,0)</f>
        <v>0</v>
      </c>
      <c r="AH299" s="36">
        <f>IF(AQ299="0",BJ299,0)</f>
        <v>0</v>
      </c>
      <c r="AI299" s="27" t="s">
        <v>302</v>
      </c>
      <c r="AJ299" s="23">
        <f>IF(AN299=0,K299,0)</f>
        <v>0</v>
      </c>
      <c r="AK299" s="23">
        <f>IF(AN299=15,K299,0)</f>
        <v>0</v>
      </c>
      <c r="AL299" s="23">
        <f>IF(AN299=21,K299,0)</f>
        <v>0</v>
      </c>
      <c r="AN299" s="36">
        <v>21</v>
      </c>
      <c r="AO299" s="36">
        <f>H299*1</f>
        <v>0</v>
      </c>
      <c r="AP299" s="36">
        <f>H299*(1-1)</f>
        <v>0</v>
      </c>
      <c r="AQ299" s="38" t="s">
        <v>7</v>
      </c>
      <c r="AV299" s="36">
        <f>AW299+AX299</f>
        <v>0</v>
      </c>
      <c r="AW299" s="36">
        <f>G299*AO299</f>
        <v>0</v>
      </c>
      <c r="AX299" s="36">
        <f>G299*AP299</f>
        <v>0</v>
      </c>
      <c r="AY299" s="39" t="s">
        <v>825</v>
      </c>
      <c r="AZ299" s="39" t="s">
        <v>861</v>
      </c>
      <c r="BA299" s="27" t="s">
        <v>875</v>
      </c>
      <c r="BC299" s="36">
        <f>AW299+AX299</f>
        <v>0</v>
      </c>
      <c r="BD299" s="36">
        <f>H299/(100-BE299)*100</f>
        <v>0</v>
      </c>
      <c r="BE299" s="36">
        <v>0</v>
      </c>
      <c r="BF299" s="36">
        <f>M299</f>
        <v>0</v>
      </c>
      <c r="BH299" s="23">
        <f>G299*AO299</f>
        <v>0</v>
      </c>
      <c r="BI299" s="23">
        <f>G299*AP299</f>
        <v>0</v>
      </c>
      <c r="BJ299" s="23">
        <f>G299*H299</f>
        <v>0</v>
      </c>
      <c r="BK299" s="23" t="s">
        <v>884</v>
      </c>
      <c r="BL299" s="36">
        <v>91</v>
      </c>
    </row>
    <row r="300" spans="1:15" ht="12.75">
      <c r="A300" s="4"/>
      <c r="B300" s="89"/>
      <c r="C300" s="89"/>
      <c r="D300" s="90" t="s">
        <v>644</v>
      </c>
      <c r="E300" s="90" t="s">
        <v>761</v>
      </c>
      <c r="F300" s="89"/>
      <c r="G300" s="91">
        <v>462</v>
      </c>
      <c r="H300" s="89"/>
      <c r="I300" s="89"/>
      <c r="J300" s="89"/>
      <c r="K300" s="89"/>
      <c r="L300" s="89"/>
      <c r="M300" s="89"/>
      <c r="N300" s="31"/>
      <c r="O300" s="4"/>
    </row>
    <row r="301" spans="1:64" ht="12.75">
      <c r="A301" s="44" t="s">
        <v>147</v>
      </c>
      <c r="B301" s="16" t="s">
        <v>302</v>
      </c>
      <c r="C301" s="16" t="s">
        <v>390</v>
      </c>
      <c r="D301" s="149" t="s">
        <v>595</v>
      </c>
      <c r="E301" s="176"/>
      <c r="F301" s="16" t="s">
        <v>778</v>
      </c>
      <c r="G301" s="36">
        <v>262</v>
      </c>
      <c r="H301" s="121"/>
      <c r="I301" s="36">
        <f>G301*AO301</f>
        <v>0</v>
      </c>
      <c r="J301" s="36">
        <f>G301*AP301</f>
        <v>0</v>
      </c>
      <c r="K301" s="36">
        <f>G301*H301</f>
        <v>0</v>
      </c>
      <c r="L301" s="36">
        <v>0</v>
      </c>
      <c r="M301" s="36">
        <f>G301*L301</f>
        <v>0</v>
      </c>
      <c r="N301" s="88" t="s">
        <v>806</v>
      </c>
      <c r="O301" s="4"/>
      <c r="Z301" s="36">
        <f>IF(AQ301="5",BJ301,0)</f>
        <v>0</v>
      </c>
      <c r="AB301" s="36">
        <f>IF(AQ301="1",BH301,0)</f>
        <v>0</v>
      </c>
      <c r="AC301" s="36">
        <f>IF(AQ301="1",BI301,0)</f>
        <v>0</v>
      </c>
      <c r="AD301" s="36">
        <f>IF(AQ301="7",BH301,0)</f>
        <v>0</v>
      </c>
      <c r="AE301" s="36">
        <f>IF(AQ301="7",BI301,0)</f>
        <v>0</v>
      </c>
      <c r="AF301" s="36">
        <f>IF(AQ301="2",BH301,0)</f>
        <v>0</v>
      </c>
      <c r="AG301" s="36">
        <f>IF(AQ301="2",BI301,0)</f>
        <v>0</v>
      </c>
      <c r="AH301" s="36">
        <f>IF(AQ301="0",BJ301,0)</f>
        <v>0</v>
      </c>
      <c r="AI301" s="27" t="s">
        <v>302</v>
      </c>
      <c r="AJ301" s="23">
        <f>IF(AN301=0,K301,0)</f>
        <v>0</v>
      </c>
      <c r="AK301" s="23">
        <f>IF(AN301=15,K301,0)</f>
        <v>0</v>
      </c>
      <c r="AL301" s="23">
        <f>IF(AN301=21,K301,0)</f>
        <v>0</v>
      </c>
      <c r="AN301" s="36">
        <v>21</v>
      </c>
      <c r="AO301" s="36">
        <f>H301*1</f>
        <v>0</v>
      </c>
      <c r="AP301" s="36">
        <f>H301*(1-1)</f>
        <v>0</v>
      </c>
      <c r="AQ301" s="38" t="s">
        <v>7</v>
      </c>
      <c r="AV301" s="36">
        <f>AW301+AX301</f>
        <v>0</v>
      </c>
      <c r="AW301" s="36">
        <f>G301*AO301</f>
        <v>0</v>
      </c>
      <c r="AX301" s="36">
        <f>G301*AP301</f>
        <v>0</v>
      </c>
      <c r="AY301" s="39" t="s">
        <v>825</v>
      </c>
      <c r="AZ301" s="39" t="s">
        <v>861</v>
      </c>
      <c r="BA301" s="27" t="s">
        <v>875</v>
      </c>
      <c r="BC301" s="36">
        <f>AW301+AX301</f>
        <v>0</v>
      </c>
      <c r="BD301" s="36">
        <f>H301/(100-BE301)*100</f>
        <v>0</v>
      </c>
      <c r="BE301" s="36">
        <v>0</v>
      </c>
      <c r="BF301" s="36">
        <f>M301</f>
        <v>0</v>
      </c>
      <c r="BH301" s="23">
        <f>G301*AO301</f>
        <v>0</v>
      </c>
      <c r="BI301" s="23">
        <f>G301*AP301</f>
        <v>0</v>
      </c>
      <c r="BJ301" s="23">
        <f>G301*H301</f>
        <v>0</v>
      </c>
      <c r="BK301" s="23" t="s">
        <v>884</v>
      </c>
      <c r="BL301" s="36">
        <v>91</v>
      </c>
    </row>
    <row r="302" spans="1:15" ht="12.75">
      <c r="A302" s="4"/>
      <c r="B302" s="89"/>
      <c r="C302" s="89"/>
      <c r="D302" s="90" t="s">
        <v>643</v>
      </c>
      <c r="E302" s="90" t="s">
        <v>760</v>
      </c>
      <c r="F302" s="89"/>
      <c r="G302" s="91">
        <v>262</v>
      </c>
      <c r="H302" s="89"/>
      <c r="I302" s="89"/>
      <c r="J302" s="89"/>
      <c r="K302" s="89"/>
      <c r="L302" s="89"/>
      <c r="M302" s="89"/>
      <c r="N302" s="31"/>
      <c r="O302" s="4"/>
    </row>
    <row r="303" spans="1:64" ht="12.75">
      <c r="A303" s="44" t="s">
        <v>148</v>
      </c>
      <c r="B303" s="16" t="s">
        <v>302</v>
      </c>
      <c r="C303" s="16" t="s">
        <v>326</v>
      </c>
      <c r="D303" s="149" t="s">
        <v>497</v>
      </c>
      <c r="E303" s="176"/>
      <c r="F303" s="16" t="s">
        <v>778</v>
      </c>
      <c r="G303" s="36">
        <v>254</v>
      </c>
      <c r="H303" s="121"/>
      <c r="I303" s="36">
        <f>G303*AO303</f>
        <v>0</v>
      </c>
      <c r="J303" s="36">
        <f>G303*AP303</f>
        <v>0</v>
      </c>
      <c r="K303" s="36">
        <f>G303*H303</f>
        <v>0</v>
      </c>
      <c r="L303" s="36">
        <v>0</v>
      </c>
      <c r="M303" s="36">
        <f>G303*L303</f>
        <v>0</v>
      </c>
      <c r="N303" s="88" t="s">
        <v>806</v>
      </c>
      <c r="O303" s="4"/>
      <c r="Z303" s="36">
        <f>IF(AQ303="5",BJ303,0)</f>
        <v>0</v>
      </c>
      <c r="AB303" s="36">
        <f>IF(AQ303="1",BH303,0)</f>
        <v>0</v>
      </c>
      <c r="AC303" s="36">
        <f>IF(AQ303="1",BI303,0)</f>
        <v>0</v>
      </c>
      <c r="AD303" s="36">
        <f>IF(AQ303="7",BH303,0)</f>
        <v>0</v>
      </c>
      <c r="AE303" s="36">
        <f>IF(AQ303="7",BI303,0)</f>
        <v>0</v>
      </c>
      <c r="AF303" s="36">
        <f>IF(AQ303="2",BH303,0)</f>
        <v>0</v>
      </c>
      <c r="AG303" s="36">
        <f>IF(AQ303="2",BI303,0)</f>
        <v>0</v>
      </c>
      <c r="AH303" s="36">
        <f>IF(AQ303="0",BJ303,0)</f>
        <v>0</v>
      </c>
      <c r="AI303" s="27" t="s">
        <v>302</v>
      </c>
      <c r="AJ303" s="23">
        <f>IF(AN303=0,K303,0)</f>
        <v>0</v>
      </c>
      <c r="AK303" s="23">
        <f>IF(AN303=15,K303,0)</f>
        <v>0</v>
      </c>
      <c r="AL303" s="23">
        <f>IF(AN303=21,K303,0)</f>
        <v>0</v>
      </c>
      <c r="AN303" s="36">
        <v>21</v>
      </c>
      <c r="AO303" s="36">
        <f>H303*1</f>
        <v>0</v>
      </c>
      <c r="AP303" s="36">
        <f>H303*(1-1)</f>
        <v>0</v>
      </c>
      <c r="AQ303" s="38" t="s">
        <v>7</v>
      </c>
      <c r="AV303" s="36">
        <f>AW303+AX303</f>
        <v>0</v>
      </c>
      <c r="AW303" s="36">
        <f>G303*AO303</f>
        <v>0</v>
      </c>
      <c r="AX303" s="36">
        <f>G303*AP303</f>
        <v>0</v>
      </c>
      <c r="AY303" s="39" t="s">
        <v>825</v>
      </c>
      <c r="AZ303" s="39" t="s">
        <v>861</v>
      </c>
      <c r="BA303" s="27" t="s">
        <v>875</v>
      </c>
      <c r="BC303" s="36">
        <f>AW303+AX303</f>
        <v>0</v>
      </c>
      <c r="BD303" s="36">
        <f>H303/(100-BE303)*100</f>
        <v>0</v>
      </c>
      <c r="BE303" s="36">
        <v>0</v>
      </c>
      <c r="BF303" s="36">
        <f>M303</f>
        <v>0</v>
      </c>
      <c r="BH303" s="23">
        <f>G303*AO303</f>
        <v>0</v>
      </c>
      <c r="BI303" s="23">
        <f>G303*AP303</f>
        <v>0</v>
      </c>
      <c r="BJ303" s="23">
        <f>G303*H303</f>
        <v>0</v>
      </c>
      <c r="BK303" s="23" t="s">
        <v>884</v>
      </c>
      <c r="BL303" s="36">
        <v>91</v>
      </c>
    </row>
    <row r="304" spans="1:15" ht="12.75">
      <c r="A304" s="4"/>
      <c r="B304" s="89"/>
      <c r="C304" s="89"/>
      <c r="D304" s="90" t="s">
        <v>640</v>
      </c>
      <c r="E304" s="90" t="s">
        <v>754</v>
      </c>
      <c r="F304" s="89"/>
      <c r="G304" s="91">
        <v>254</v>
      </c>
      <c r="H304" s="89"/>
      <c r="I304" s="89"/>
      <c r="J304" s="89"/>
      <c r="K304" s="89"/>
      <c r="L304" s="89"/>
      <c r="M304" s="89"/>
      <c r="N304" s="31"/>
      <c r="O304" s="4"/>
    </row>
    <row r="305" spans="1:64" ht="12.75">
      <c r="A305" s="44" t="s">
        <v>149</v>
      </c>
      <c r="B305" s="16" t="s">
        <v>302</v>
      </c>
      <c r="C305" s="16" t="s">
        <v>327</v>
      </c>
      <c r="D305" s="149" t="s">
        <v>498</v>
      </c>
      <c r="E305" s="176"/>
      <c r="F305" s="16" t="s">
        <v>778</v>
      </c>
      <c r="G305" s="36">
        <v>7</v>
      </c>
      <c r="H305" s="121"/>
      <c r="I305" s="36">
        <f>G305*AO305</f>
        <v>0</v>
      </c>
      <c r="J305" s="36">
        <f>G305*AP305</f>
        <v>0</v>
      </c>
      <c r="K305" s="36">
        <f>G305*H305</f>
        <v>0</v>
      </c>
      <c r="L305" s="36">
        <v>0</v>
      </c>
      <c r="M305" s="36">
        <f>G305*L305</f>
        <v>0</v>
      </c>
      <c r="N305" s="88" t="s">
        <v>806</v>
      </c>
      <c r="O305" s="4"/>
      <c r="Z305" s="36">
        <f>IF(AQ305="5",BJ305,0)</f>
        <v>0</v>
      </c>
      <c r="AB305" s="36">
        <f>IF(AQ305="1",BH305,0)</f>
        <v>0</v>
      </c>
      <c r="AC305" s="36">
        <f>IF(AQ305="1",BI305,0)</f>
        <v>0</v>
      </c>
      <c r="AD305" s="36">
        <f>IF(AQ305="7",BH305,0)</f>
        <v>0</v>
      </c>
      <c r="AE305" s="36">
        <f>IF(AQ305="7",BI305,0)</f>
        <v>0</v>
      </c>
      <c r="AF305" s="36">
        <f>IF(AQ305="2",BH305,0)</f>
        <v>0</v>
      </c>
      <c r="AG305" s="36">
        <f>IF(AQ305="2",BI305,0)</f>
        <v>0</v>
      </c>
      <c r="AH305" s="36">
        <f>IF(AQ305="0",BJ305,0)</f>
        <v>0</v>
      </c>
      <c r="AI305" s="27" t="s">
        <v>302</v>
      </c>
      <c r="AJ305" s="23">
        <f>IF(AN305=0,K305,0)</f>
        <v>0</v>
      </c>
      <c r="AK305" s="23">
        <f>IF(AN305=15,K305,0)</f>
        <v>0</v>
      </c>
      <c r="AL305" s="23">
        <f>IF(AN305=21,K305,0)</f>
        <v>0</v>
      </c>
      <c r="AN305" s="36">
        <v>21</v>
      </c>
      <c r="AO305" s="36">
        <f>H305*1</f>
        <v>0</v>
      </c>
      <c r="AP305" s="36">
        <f>H305*(1-1)</f>
        <v>0</v>
      </c>
      <c r="AQ305" s="38" t="s">
        <v>7</v>
      </c>
      <c r="AV305" s="36">
        <f>AW305+AX305</f>
        <v>0</v>
      </c>
      <c r="AW305" s="36">
        <f>G305*AO305</f>
        <v>0</v>
      </c>
      <c r="AX305" s="36">
        <f>G305*AP305</f>
        <v>0</v>
      </c>
      <c r="AY305" s="39" t="s">
        <v>825</v>
      </c>
      <c r="AZ305" s="39" t="s">
        <v>861</v>
      </c>
      <c r="BA305" s="27" t="s">
        <v>875</v>
      </c>
      <c r="BC305" s="36">
        <f>AW305+AX305</f>
        <v>0</v>
      </c>
      <c r="BD305" s="36">
        <f>H305/(100-BE305)*100</f>
        <v>0</v>
      </c>
      <c r="BE305" s="36">
        <v>0</v>
      </c>
      <c r="BF305" s="36">
        <f>M305</f>
        <v>0</v>
      </c>
      <c r="BH305" s="23">
        <f>G305*AO305</f>
        <v>0</v>
      </c>
      <c r="BI305" s="23">
        <f>G305*AP305</f>
        <v>0</v>
      </c>
      <c r="BJ305" s="23">
        <f>G305*H305</f>
        <v>0</v>
      </c>
      <c r="BK305" s="23" t="s">
        <v>884</v>
      </c>
      <c r="BL305" s="36">
        <v>91</v>
      </c>
    </row>
    <row r="306" spans="1:15" ht="12.75">
      <c r="A306" s="4"/>
      <c r="B306" s="89"/>
      <c r="C306" s="89"/>
      <c r="D306" s="90" t="s">
        <v>13</v>
      </c>
      <c r="E306" s="90" t="s">
        <v>765</v>
      </c>
      <c r="F306" s="89"/>
      <c r="G306" s="91">
        <v>7</v>
      </c>
      <c r="H306" s="89"/>
      <c r="I306" s="89"/>
      <c r="J306" s="89"/>
      <c r="K306" s="89"/>
      <c r="L306" s="89"/>
      <c r="M306" s="89"/>
      <c r="N306" s="31"/>
      <c r="O306" s="4"/>
    </row>
    <row r="307" spans="1:64" ht="12.75">
      <c r="A307" s="44" t="s">
        <v>150</v>
      </c>
      <c r="B307" s="16" t="s">
        <v>302</v>
      </c>
      <c r="C307" s="16" t="s">
        <v>328</v>
      </c>
      <c r="D307" s="149" t="s">
        <v>499</v>
      </c>
      <c r="E307" s="176"/>
      <c r="F307" s="16" t="s">
        <v>778</v>
      </c>
      <c r="G307" s="36">
        <v>9</v>
      </c>
      <c r="H307" s="121"/>
      <c r="I307" s="36">
        <f>G307*AO307</f>
        <v>0</v>
      </c>
      <c r="J307" s="36">
        <f>G307*AP307</f>
        <v>0</v>
      </c>
      <c r="K307" s="36">
        <f>G307*H307</f>
        <v>0</v>
      </c>
      <c r="L307" s="36">
        <v>0</v>
      </c>
      <c r="M307" s="36">
        <f>G307*L307</f>
        <v>0</v>
      </c>
      <c r="N307" s="88" t="s">
        <v>806</v>
      </c>
      <c r="O307" s="4"/>
      <c r="Z307" s="36">
        <f>IF(AQ307="5",BJ307,0)</f>
        <v>0</v>
      </c>
      <c r="AB307" s="36">
        <f>IF(AQ307="1",BH307,0)</f>
        <v>0</v>
      </c>
      <c r="AC307" s="36">
        <f>IF(AQ307="1",BI307,0)</f>
        <v>0</v>
      </c>
      <c r="AD307" s="36">
        <f>IF(AQ307="7",BH307,0)</f>
        <v>0</v>
      </c>
      <c r="AE307" s="36">
        <f>IF(AQ307="7",BI307,0)</f>
        <v>0</v>
      </c>
      <c r="AF307" s="36">
        <f>IF(AQ307="2",BH307,0)</f>
        <v>0</v>
      </c>
      <c r="AG307" s="36">
        <f>IF(AQ307="2",BI307,0)</f>
        <v>0</v>
      </c>
      <c r="AH307" s="36">
        <f>IF(AQ307="0",BJ307,0)</f>
        <v>0</v>
      </c>
      <c r="AI307" s="27" t="s">
        <v>302</v>
      </c>
      <c r="AJ307" s="23">
        <f>IF(AN307=0,K307,0)</f>
        <v>0</v>
      </c>
      <c r="AK307" s="23">
        <f>IF(AN307=15,K307,0)</f>
        <v>0</v>
      </c>
      <c r="AL307" s="23">
        <f>IF(AN307=21,K307,0)</f>
        <v>0</v>
      </c>
      <c r="AN307" s="36">
        <v>21</v>
      </c>
      <c r="AO307" s="36">
        <f>H307*1</f>
        <v>0</v>
      </c>
      <c r="AP307" s="36">
        <f>H307*(1-1)</f>
        <v>0</v>
      </c>
      <c r="AQ307" s="38" t="s">
        <v>7</v>
      </c>
      <c r="AV307" s="36">
        <f>AW307+AX307</f>
        <v>0</v>
      </c>
      <c r="AW307" s="36">
        <f>G307*AO307</f>
        <v>0</v>
      </c>
      <c r="AX307" s="36">
        <f>G307*AP307</f>
        <v>0</v>
      </c>
      <c r="AY307" s="39" t="s">
        <v>825</v>
      </c>
      <c r="AZ307" s="39" t="s">
        <v>861</v>
      </c>
      <c r="BA307" s="27" t="s">
        <v>875</v>
      </c>
      <c r="BC307" s="36">
        <f>AW307+AX307</f>
        <v>0</v>
      </c>
      <c r="BD307" s="36">
        <f>H307/(100-BE307)*100</f>
        <v>0</v>
      </c>
      <c r="BE307" s="36">
        <v>0</v>
      </c>
      <c r="BF307" s="36">
        <f>M307</f>
        <v>0</v>
      </c>
      <c r="BH307" s="23">
        <f>G307*AO307</f>
        <v>0</v>
      </c>
      <c r="BI307" s="23">
        <f>G307*AP307</f>
        <v>0</v>
      </c>
      <c r="BJ307" s="23">
        <f>G307*H307</f>
        <v>0</v>
      </c>
      <c r="BK307" s="23" t="s">
        <v>884</v>
      </c>
      <c r="BL307" s="36">
        <v>91</v>
      </c>
    </row>
    <row r="308" spans="1:15" ht="12.75">
      <c r="A308" s="4"/>
      <c r="B308" s="89"/>
      <c r="C308" s="89"/>
      <c r="D308" s="90" t="s">
        <v>15</v>
      </c>
      <c r="E308" s="90" t="s">
        <v>767</v>
      </c>
      <c r="F308" s="89"/>
      <c r="G308" s="91">
        <v>9</v>
      </c>
      <c r="H308" s="89"/>
      <c r="I308" s="89"/>
      <c r="J308" s="89"/>
      <c r="K308" s="89"/>
      <c r="L308" s="89"/>
      <c r="M308" s="89"/>
      <c r="N308" s="31"/>
      <c r="O308" s="4"/>
    </row>
    <row r="309" spans="1:64" ht="12.75">
      <c r="A309" s="44" t="s">
        <v>151</v>
      </c>
      <c r="B309" s="16" t="s">
        <v>302</v>
      </c>
      <c r="C309" s="16" t="s">
        <v>411</v>
      </c>
      <c r="D309" s="149" t="s">
        <v>645</v>
      </c>
      <c r="E309" s="176"/>
      <c r="F309" s="16" t="s">
        <v>778</v>
      </c>
      <c r="G309" s="36">
        <v>22</v>
      </c>
      <c r="H309" s="121"/>
      <c r="I309" s="36">
        <f>G309*AO309</f>
        <v>0</v>
      </c>
      <c r="J309" s="36">
        <f>G309*AP309</f>
        <v>0</v>
      </c>
      <c r="K309" s="36">
        <f>G309*H309</f>
        <v>0</v>
      </c>
      <c r="L309" s="36">
        <v>0.05417</v>
      </c>
      <c r="M309" s="36">
        <f>G309*L309</f>
        <v>1.19174</v>
      </c>
      <c r="N309" s="88" t="s">
        <v>806</v>
      </c>
      <c r="O309" s="4"/>
      <c r="Z309" s="36">
        <f>IF(AQ309="5",BJ309,0)</f>
        <v>0</v>
      </c>
      <c r="AB309" s="36">
        <f>IF(AQ309="1",BH309,0)</f>
        <v>0</v>
      </c>
      <c r="AC309" s="36">
        <f>IF(AQ309="1",BI309,0)</f>
        <v>0</v>
      </c>
      <c r="AD309" s="36">
        <f>IF(AQ309="7",BH309,0)</f>
        <v>0</v>
      </c>
      <c r="AE309" s="36">
        <f>IF(AQ309="7",BI309,0)</f>
        <v>0</v>
      </c>
      <c r="AF309" s="36">
        <f>IF(AQ309="2",BH309,0)</f>
        <v>0</v>
      </c>
      <c r="AG309" s="36">
        <f>IF(AQ309="2",BI309,0)</f>
        <v>0</v>
      </c>
      <c r="AH309" s="36">
        <f>IF(AQ309="0",BJ309,0)</f>
        <v>0</v>
      </c>
      <c r="AI309" s="27" t="s">
        <v>302</v>
      </c>
      <c r="AJ309" s="23">
        <f>IF(AN309=0,K309,0)</f>
        <v>0</v>
      </c>
      <c r="AK309" s="23">
        <f>IF(AN309=15,K309,0)</f>
        <v>0</v>
      </c>
      <c r="AL309" s="23">
        <f>IF(AN309=21,K309,0)</f>
        <v>0</v>
      </c>
      <c r="AN309" s="36">
        <v>21</v>
      </c>
      <c r="AO309" s="36">
        <f>H309*1</f>
        <v>0</v>
      </c>
      <c r="AP309" s="36">
        <f>H309*(1-1)</f>
        <v>0</v>
      </c>
      <c r="AQ309" s="38" t="s">
        <v>7</v>
      </c>
      <c r="AV309" s="36">
        <f>AW309+AX309</f>
        <v>0</v>
      </c>
      <c r="AW309" s="36">
        <f>G309*AO309</f>
        <v>0</v>
      </c>
      <c r="AX309" s="36">
        <f>G309*AP309</f>
        <v>0</v>
      </c>
      <c r="AY309" s="39" t="s">
        <v>825</v>
      </c>
      <c r="AZ309" s="39" t="s">
        <v>861</v>
      </c>
      <c r="BA309" s="27" t="s">
        <v>875</v>
      </c>
      <c r="BC309" s="36">
        <f>AW309+AX309</f>
        <v>0</v>
      </c>
      <c r="BD309" s="36">
        <f>H309/(100-BE309)*100</f>
        <v>0</v>
      </c>
      <c r="BE309" s="36">
        <v>0</v>
      </c>
      <c r="BF309" s="36">
        <f>M309</f>
        <v>1.19174</v>
      </c>
      <c r="BH309" s="23">
        <f>G309*AO309</f>
        <v>0</v>
      </c>
      <c r="BI309" s="23">
        <f>G309*AP309</f>
        <v>0</v>
      </c>
      <c r="BJ309" s="23">
        <f>G309*H309</f>
        <v>0</v>
      </c>
      <c r="BK309" s="23" t="s">
        <v>884</v>
      </c>
      <c r="BL309" s="36">
        <v>91</v>
      </c>
    </row>
    <row r="310" spans="1:15" ht="12.75">
      <c r="A310" s="4"/>
      <c r="B310" s="89"/>
      <c r="C310" s="89"/>
      <c r="D310" s="90" t="s">
        <v>28</v>
      </c>
      <c r="E310" s="90"/>
      <c r="F310" s="89"/>
      <c r="G310" s="91">
        <v>22</v>
      </c>
      <c r="H310" s="89"/>
      <c r="I310" s="89"/>
      <c r="J310" s="89"/>
      <c r="K310" s="89"/>
      <c r="L310" s="89"/>
      <c r="M310" s="89"/>
      <c r="N310" s="31"/>
      <c r="O310" s="4"/>
    </row>
    <row r="311" spans="1:64" ht="12.75">
      <c r="A311" s="44" t="s">
        <v>152</v>
      </c>
      <c r="B311" s="16" t="s">
        <v>302</v>
      </c>
      <c r="C311" s="16" t="s">
        <v>329</v>
      </c>
      <c r="D311" s="149" t="s">
        <v>500</v>
      </c>
      <c r="E311" s="171"/>
      <c r="F311" s="16" t="s">
        <v>776</v>
      </c>
      <c r="G311" s="36">
        <v>85</v>
      </c>
      <c r="H311" s="121"/>
      <c r="I311" s="36">
        <f>G311*AO311</f>
        <v>0</v>
      </c>
      <c r="J311" s="36">
        <f>G311*AP311</f>
        <v>0</v>
      </c>
      <c r="K311" s="36">
        <f>G311*H311</f>
        <v>0</v>
      </c>
      <c r="L311" s="36">
        <v>0</v>
      </c>
      <c r="M311" s="36">
        <f>G311*L311</f>
        <v>0</v>
      </c>
      <c r="N311" s="88" t="s">
        <v>806</v>
      </c>
      <c r="O311" s="4"/>
      <c r="Z311" s="36">
        <f>IF(AQ311="5",BJ311,0)</f>
        <v>0</v>
      </c>
      <c r="AB311" s="36">
        <f>IF(AQ311="1",BH311,0)</f>
        <v>0</v>
      </c>
      <c r="AC311" s="36">
        <f>IF(AQ311="1",BI311,0)</f>
        <v>0</v>
      </c>
      <c r="AD311" s="36">
        <f>IF(AQ311="7",BH311,0)</f>
        <v>0</v>
      </c>
      <c r="AE311" s="36">
        <f>IF(AQ311="7",BI311,0)</f>
        <v>0</v>
      </c>
      <c r="AF311" s="36">
        <f>IF(AQ311="2",BH311,0)</f>
        <v>0</v>
      </c>
      <c r="AG311" s="36">
        <f>IF(AQ311="2",BI311,0)</f>
        <v>0</v>
      </c>
      <c r="AH311" s="36">
        <f>IF(AQ311="0",BJ311,0)</f>
        <v>0</v>
      </c>
      <c r="AI311" s="27" t="s">
        <v>302</v>
      </c>
      <c r="AJ311" s="21">
        <f>IF(AN311=0,K311,0)</f>
        <v>0</v>
      </c>
      <c r="AK311" s="21">
        <f>IF(AN311=15,K311,0)</f>
        <v>0</v>
      </c>
      <c r="AL311" s="21">
        <f>IF(AN311=21,K311,0)</f>
        <v>0</v>
      </c>
      <c r="AN311" s="36">
        <v>21</v>
      </c>
      <c r="AO311" s="36">
        <f>H311*0.593303571428571</f>
        <v>0</v>
      </c>
      <c r="AP311" s="36">
        <f>H311*(1-0.593303571428571)</f>
        <v>0</v>
      </c>
      <c r="AQ311" s="37" t="s">
        <v>7</v>
      </c>
      <c r="AV311" s="36">
        <f>AW311+AX311</f>
        <v>0</v>
      </c>
      <c r="AW311" s="36">
        <f>G311*AO311</f>
        <v>0</v>
      </c>
      <c r="AX311" s="36">
        <f>G311*AP311</f>
        <v>0</v>
      </c>
      <c r="AY311" s="39" t="s">
        <v>825</v>
      </c>
      <c r="AZ311" s="39" t="s">
        <v>861</v>
      </c>
      <c r="BA311" s="27" t="s">
        <v>875</v>
      </c>
      <c r="BC311" s="36">
        <f>AW311+AX311</f>
        <v>0</v>
      </c>
      <c r="BD311" s="36">
        <f>H311/(100-BE311)*100</f>
        <v>0</v>
      </c>
      <c r="BE311" s="36">
        <v>0</v>
      </c>
      <c r="BF311" s="36">
        <f>M311</f>
        <v>0</v>
      </c>
      <c r="BH311" s="21">
        <f>G311*AO311</f>
        <v>0</v>
      </c>
      <c r="BI311" s="21">
        <f>G311*AP311</f>
        <v>0</v>
      </c>
      <c r="BJ311" s="21">
        <f>G311*H311</f>
        <v>0</v>
      </c>
      <c r="BK311" s="21" t="s">
        <v>883</v>
      </c>
      <c r="BL311" s="36">
        <v>91</v>
      </c>
    </row>
    <row r="312" spans="1:15" ht="12.75">
      <c r="A312" s="4"/>
      <c r="B312" s="89"/>
      <c r="C312" s="89"/>
      <c r="D312" s="90" t="s">
        <v>646</v>
      </c>
      <c r="E312" s="90"/>
      <c r="F312" s="89"/>
      <c r="G312" s="91">
        <v>85</v>
      </c>
      <c r="H312" s="89"/>
      <c r="I312" s="89"/>
      <c r="J312" s="89"/>
      <c r="K312" s="89"/>
      <c r="L312" s="89"/>
      <c r="M312" s="89"/>
      <c r="N312" s="31"/>
      <c r="O312" s="4"/>
    </row>
    <row r="313" spans="1:64" ht="12.75">
      <c r="A313" s="44" t="s">
        <v>153</v>
      </c>
      <c r="B313" s="16" t="s">
        <v>302</v>
      </c>
      <c r="C313" s="16" t="s">
        <v>412</v>
      </c>
      <c r="D313" s="149" t="s">
        <v>647</v>
      </c>
      <c r="E313" s="171"/>
      <c r="F313" s="16" t="s">
        <v>776</v>
      </c>
      <c r="G313" s="36">
        <v>116</v>
      </c>
      <c r="H313" s="121"/>
      <c r="I313" s="36">
        <f>G313*AO313</f>
        <v>0</v>
      </c>
      <c r="J313" s="36">
        <f>G313*AP313</f>
        <v>0</v>
      </c>
      <c r="K313" s="36">
        <f>G313*H313</f>
        <v>0</v>
      </c>
      <c r="L313" s="36">
        <v>0.13</v>
      </c>
      <c r="M313" s="36">
        <f>G313*L313</f>
        <v>15.08</v>
      </c>
      <c r="N313" s="88" t="s">
        <v>806</v>
      </c>
      <c r="O313" s="4"/>
      <c r="Z313" s="36">
        <f>IF(AQ313="5",BJ313,0)</f>
        <v>0</v>
      </c>
      <c r="AB313" s="36">
        <f>IF(AQ313="1",BH313,0)</f>
        <v>0</v>
      </c>
      <c r="AC313" s="36">
        <f>IF(AQ313="1",BI313,0)</f>
        <v>0</v>
      </c>
      <c r="AD313" s="36">
        <f>IF(AQ313="7",BH313,0)</f>
        <v>0</v>
      </c>
      <c r="AE313" s="36">
        <f>IF(AQ313="7",BI313,0)</f>
        <v>0</v>
      </c>
      <c r="AF313" s="36">
        <f>IF(AQ313="2",BH313,0)</f>
        <v>0</v>
      </c>
      <c r="AG313" s="36">
        <f>IF(AQ313="2",BI313,0)</f>
        <v>0</v>
      </c>
      <c r="AH313" s="36">
        <f>IF(AQ313="0",BJ313,0)</f>
        <v>0</v>
      </c>
      <c r="AI313" s="27" t="s">
        <v>302</v>
      </c>
      <c r="AJ313" s="21">
        <f>IF(AN313=0,K313,0)</f>
        <v>0</v>
      </c>
      <c r="AK313" s="21">
        <f>IF(AN313=15,K313,0)</f>
        <v>0</v>
      </c>
      <c r="AL313" s="21">
        <f>IF(AN313=21,K313,0)</f>
        <v>0</v>
      </c>
      <c r="AN313" s="36">
        <v>21</v>
      </c>
      <c r="AO313" s="36">
        <f>H313*0.461939393939394</f>
        <v>0</v>
      </c>
      <c r="AP313" s="36">
        <f>H313*(1-0.461939393939394)</f>
        <v>0</v>
      </c>
      <c r="AQ313" s="37" t="s">
        <v>7</v>
      </c>
      <c r="AV313" s="36">
        <f>AW313+AX313</f>
        <v>0</v>
      </c>
      <c r="AW313" s="36">
        <f>G313*AO313</f>
        <v>0</v>
      </c>
      <c r="AX313" s="36">
        <f>G313*AP313</f>
        <v>0</v>
      </c>
      <c r="AY313" s="39" t="s">
        <v>825</v>
      </c>
      <c r="AZ313" s="39" t="s">
        <v>861</v>
      </c>
      <c r="BA313" s="27" t="s">
        <v>875</v>
      </c>
      <c r="BC313" s="36">
        <f>AW313+AX313</f>
        <v>0</v>
      </c>
      <c r="BD313" s="36">
        <f>H313/(100-BE313)*100</f>
        <v>0</v>
      </c>
      <c r="BE313" s="36">
        <v>0</v>
      </c>
      <c r="BF313" s="36">
        <f>M313</f>
        <v>15.08</v>
      </c>
      <c r="BH313" s="21">
        <f>G313*AO313</f>
        <v>0</v>
      </c>
      <c r="BI313" s="21">
        <f>G313*AP313</f>
        <v>0</v>
      </c>
      <c r="BJ313" s="21">
        <f>G313*H313</f>
        <v>0</v>
      </c>
      <c r="BK313" s="21" t="s">
        <v>883</v>
      </c>
      <c r="BL313" s="36">
        <v>91</v>
      </c>
    </row>
    <row r="314" spans="1:64" ht="12.75">
      <c r="A314" s="44" t="s">
        <v>154</v>
      </c>
      <c r="B314" s="16" t="s">
        <v>302</v>
      </c>
      <c r="C314" s="16" t="s">
        <v>413</v>
      </c>
      <c r="D314" s="149" t="s">
        <v>648</v>
      </c>
      <c r="E314" s="176"/>
      <c r="F314" s="16" t="s">
        <v>778</v>
      </c>
      <c r="G314" s="36">
        <v>232</v>
      </c>
      <c r="H314" s="121"/>
      <c r="I314" s="36">
        <f>G314*AO314</f>
        <v>0</v>
      </c>
      <c r="J314" s="36">
        <f>G314*AP314</f>
        <v>0</v>
      </c>
      <c r="K314" s="36">
        <f>G314*H314</f>
        <v>0</v>
      </c>
      <c r="L314" s="36">
        <v>0.022</v>
      </c>
      <c r="M314" s="36">
        <f>G314*L314</f>
        <v>5.104</v>
      </c>
      <c r="N314" s="88" t="s">
        <v>806</v>
      </c>
      <c r="O314" s="4"/>
      <c r="Z314" s="36">
        <f>IF(AQ314="5",BJ314,0)</f>
        <v>0</v>
      </c>
      <c r="AB314" s="36">
        <f>IF(AQ314="1",BH314,0)</f>
        <v>0</v>
      </c>
      <c r="AC314" s="36">
        <f>IF(AQ314="1",BI314,0)</f>
        <v>0</v>
      </c>
      <c r="AD314" s="36">
        <f>IF(AQ314="7",BH314,0)</f>
        <v>0</v>
      </c>
      <c r="AE314" s="36">
        <f>IF(AQ314="7",BI314,0)</f>
        <v>0</v>
      </c>
      <c r="AF314" s="36">
        <f>IF(AQ314="2",BH314,0)</f>
        <v>0</v>
      </c>
      <c r="AG314" s="36">
        <f>IF(AQ314="2",BI314,0)</f>
        <v>0</v>
      </c>
      <c r="AH314" s="36">
        <f>IF(AQ314="0",BJ314,0)</f>
        <v>0</v>
      </c>
      <c r="AI314" s="27" t="s">
        <v>302</v>
      </c>
      <c r="AJ314" s="23">
        <f>IF(AN314=0,K314,0)</f>
        <v>0</v>
      </c>
      <c r="AK314" s="23">
        <f>IF(AN314=15,K314,0)</f>
        <v>0</v>
      </c>
      <c r="AL314" s="23">
        <f>IF(AN314=21,K314,0)</f>
        <v>0</v>
      </c>
      <c r="AN314" s="36">
        <v>21</v>
      </c>
      <c r="AO314" s="36">
        <f>H314*1</f>
        <v>0</v>
      </c>
      <c r="AP314" s="36">
        <f>H314*(1-1)</f>
        <v>0</v>
      </c>
      <c r="AQ314" s="38" t="s">
        <v>7</v>
      </c>
      <c r="AV314" s="36">
        <f>AW314+AX314</f>
        <v>0</v>
      </c>
      <c r="AW314" s="36">
        <f>G314*AO314</f>
        <v>0</v>
      </c>
      <c r="AX314" s="36">
        <f>G314*AP314</f>
        <v>0</v>
      </c>
      <c r="AY314" s="39" t="s">
        <v>825</v>
      </c>
      <c r="AZ314" s="39" t="s">
        <v>861</v>
      </c>
      <c r="BA314" s="27" t="s">
        <v>875</v>
      </c>
      <c r="BC314" s="36">
        <f>AW314+AX314</f>
        <v>0</v>
      </c>
      <c r="BD314" s="36">
        <f>H314/(100-BE314)*100</f>
        <v>0</v>
      </c>
      <c r="BE314" s="36">
        <v>0</v>
      </c>
      <c r="BF314" s="36">
        <f>M314</f>
        <v>5.104</v>
      </c>
      <c r="BH314" s="23">
        <f>G314*AO314</f>
        <v>0</v>
      </c>
      <c r="BI314" s="23">
        <f>G314*AP314</f>
        <v>0</v>
      </c>
      <c r="BJ314" s="23">
        <f>G314*H314</f>
        <v>0</v>
      </c>
      <c r="BK314" s="23" t="s">
        <v>884</v>
      </c>
      <c r="BL314" s="36">
        <v>91</v>
      </c>
    </row>
    <row r="315" spans="1:15" ht="12.75">
      <c r="A315" s="4"/>
      <c r="B315" s="89"/>
      <c r="C315" s="89"/>
      <c r="D315" s="90" t="s">
        <v>649</v>
      </c>
      <c r="E315" s="90"/>
      <c r="F315" s="89"/>
      <c r="G315" s="91">
        <v>232</v>
      </c>
      <c r="H315" s="89"/>
      <c r="I315" s="89"/>
      <c r="J315" s="89"/>
      <c r="K315" s="89"/>
      <c r="L315" s="89"/>
      <c r="M315" s="89"/>
      <c r="N315" s="31"/>
      <c r="O315" s="4"/>
    </row>
    <row r="316" spans="1:47" ht="12.75">
      <c r="A316" s="82"/>
      <c r="B316" s="83" t="s">
        <v>302</v>
      </c>
      <c r="C316" s="83" t="s">
        <v>62</v>
      </c>
      <c r="D316" s="179" t="s">
        <v>521</v>
      </c>
      <c r="E316" s="174"/>
      <c r="F316" s="84" t="s">
        <v>6</v>
      </c>
      <c r="G316" s="84" t="s">
        <v>6</v>
      </c>
      <c r="H316" s="84"/>
      <c r="I316" s="85">
        <f>SUM(I317:I326)</f>
        <v>0</v>
      </c>
      <c r="J316" s="85">
        <f>SUM(J317:J326)</f>
        <v>0</v>
      </c>
      <c r="K316" s="85">
        <f>SUM(K317:K326)</f>
        <v>0</v>
      </c>
      <c r="L316" s="86"/>
      <c r="M316" s="85">
        <f>SUM(M317:M326)</f>
        <v>1770.713042</v>
      </c>
      <c r="N316" s="87"/>
      <c r="O316" s="4"/>
      <c r="AI316" s="27" t="s">
        <v>302</v>
      </c>
      <c r="AS316" s="41">
        <f>SUM(AJ317:AJ326)</f>
        <v>0</v>
      </c>
      <c r="AT316" s="41">
        <f>SUM(AK317:AK326)</f>
        <v>0</v>
      </c>
      <c r="AU316" s="41">
        <f>SUM(AL317:AL326)</f>
        <v>0</v>
      </c>
    </row>
    <row r="317" spans="1:64" ht="12.75">
      <c r="A317" s="44" t="s">
        <v>155</v>
      </c>
      <c r="B317" s="16" t="s">
        <v>302</v>
      </c>
      <c r="C317" s="16" t="s">
        <v>395</v>
      </c>
      <c r="D317" s="149" t="s">
        <v>650</v>
      </c>
      <c r="E317" s="171"/>
      <c r="F317" s="16" t="s">
        <v>775</v>
      </c>
      <c r="G317" s="36">
        <v>1551.71</v>
      </c>
      <c r="H317" s="121"/>
      <c r="I317" s="36">
        <f>G317*AO317</f>
        <v>0</v>
      </c>
      <c r="J317" s="36">
        <f>G317*AP317</f>
        <v>0</v>
      </c>
      <c r="K317" s="36">
        <f>G317*H317</f>
        <v>0</v>
      </c>
      <c r="L317" s="36">
        <v>0.55125</v>
      </c>
      <c r="M317" s="36">
        <f>G317*L317</f>
        <v>855.3801375</v>
      </c>
      <c r="N317" s="88" t="s">
        <v>806</v>
      </c>
      <c r="O317" s="4"/>
      <c r="Z317" s="36">
        <f>IF(AQ317="5",BJ317,0)</f>
        <v>0</v>
      </c>
      <c r="AB317" s="36">
        <f>IF(AQ317="1",BH317,0)</f>
        <v>0</v>
      </c>
      <c r="AC317" s="36">
        <f>IF(AQ317="1",BI317,0)</f>
        <v>0</v>
      </c>
      <c r="AD317" s="36">
        <f>IF(AQ317="7",BH317,0)</f>
        <v>0</v>
      </c>
      <c r="AE317" s="36">
        <f>IF(AQ317="7",BI317,0)</f>
        <v>0</v>
      </c>
      <c r="AF317" s="36">
        <f>IF(AQ317="2",BH317,0)</f>
        <v>0</v>
      </c>
      <c r="AG317" s="36">
        <f>IF(AQ317="2",BI317,0)</f>
        <v>0</v>
      </c>
      <c r="AH317" s="36">
        <f>IF(AQ317="0",BJ317,0)</f>
        <v>0</v>
      </c>
      <c r="AI317" s="27" t="s">
        <v>302</v>
      </c>
      <c r="AJ317" s="21">
        <f>IF(AN317=0,K317,0)</f>
        <v>0</v>
      </c>
      <c r="AK317" s="21">
        <f>IF(AN317=15,K317,0)</f>
        <v>0</v>
      </c>
      <c r="AL317" s="21">
        <f>IF(AN317=21,K317,0)</f>
        <v>0</v>
      </c>
      <c r="AN317" s="36">
        <v>21</v>
      </c>
      <c r="AO317" s="36">
        <f>H317*0.875520617598634</f>
        <v>0</v>
      </c>
      <c r="AP317" s="36">
        <f>H317*(1-0.875520617598634)</f>
        <v>0</v>
      </c>
      <c r="AQ317" s="37" t="s">
        <v>7</v>
      </c>
      <c r="AV317" s="36">
        <f>AW317+AX317</f>
        <v>0</v>
      </c>
      <c r="AW317" s="36">
        <f>G317*AO317</f>
        <v>0</v>
      </c>
      <c r="AX317" s="36">
        <f>G317*AP317</f>
        <v>0</v>
      </c>
      <c r="AY317" s="39" t="s">
        <v>827</v>
      </c>
      <c r="AZ317" s="39" t="s">
        <v>862</v>
      </c>
      <c r="BA317" s="27" t="s">
        <v>875</v>
      </c>
      <c r="BC317" s="36">
        <f>AW317+AX317</f>
        <v>0</v>
      </c>
      <c r="BD317" s="36">
        <f>H317/(100-BE317)*100</f>
        <v>0</v>
      </c>
      <c r="BE317" s="36">
        <v>0</v>
      </c>
      <c r="BF317" s="36">
        <f>M317</f>
        <v>855.3801375</v>
      </c>
      <c r="BH317" s="21">
        <f>G317*AO317</f>
        <v>0</v>
      </c>
      <c r="BI317" s="21">
        <f>G317*AP317</f>
        <v>0</v>
      </c>
      <c r="BJ317" s="21">
        <f>G317*H317</f>
        <v>0</v>
      </c>
      <c r="BK317" s="21" t="s">
        <v>883</v>
      </c>
      <c r="BL317" s="36">
        <v>56</v>
      </c>
    </row>
    <row r="318" spans="1:15" ht="12.75">
      <c r="A318" s="4"/>
      <c r="B318" s="89"/>
      <c r="C318" s="89"/>
      <c r="D318" s="90" t="s">
        <v>651</v>
      </c>
      <c r="E318" s="90" t="s">
        <v>758</v>
      </c>
      <c r="F318" s="89"/>
      <c r="G318" s="91">
        <v>524.96</v>
      </c>
      <c r="H318" s="89"/>
      <c r="I318" s="89"/>
      <c r="J318" s="89"/>
      <c r="K318" s="89"/>
      <c r="L318" s="89"/>
      <c r="M318" s="89"/>
      <c r="N318" s="31"/>
      <c r="O318" s="4"/>
    </row>
    <row r="319" spans="1:15" ht="12.75">
      <c r="A319" s="4"/>
      <c r="B319" s="89"/>
      <c r="C319" s="89"/>
      <c r="D319" s="90" t="s">
        <v>652</v>
      </c>
      <c r="E319" s="90" t="s">
        <v>768</v>
      </c>
      <c r="F319" s="89"/>
      <c r="G319" s="91">
        <v>1026.75</v>
      </c>
      <c r="H319" s="89"/>
      <c r="I319" s="89"/>
      <c r="J319" s="89"/>
      <c r="K319" s="89"/>
      <c r="L319" s="89"/>
      <c r="M319" s="89"/>
      <c r="N319" s="31"/>
      <c r="O319" s="4"/>
    </row>
    <row r="320" spans="1:64" ht="12.75">
      <c r="A320" s="44" t="s">
        <v>156</v>
      </c>
      <c r="B320" s="16" t="s">
        <v>302</v>
      </c>
      <c r="C320" s="16" t="s">
        <v>394</v>
      </c>
      <c r="D320" s="149" t="s">
        <v>606</v>
      </c>
      <c r="E320" s="171"/>
      <c r="F320" s="16" t="s">
        <v>775</v>
      </c>
      <c r="G320" s="36">
        <v>553.87</v>
      </c>
      <c r="H320" s="121"/>
      <c r="I320" s="36">
        <f>G320*AO320</f>
        <v>0</v>
      </c>
      <c r="J320" s="36">
        <f>G320*AP320</f>
        <v>0</v>
      </c>
      <c r="K320" s="36">
        <f>G320*H320</f>
        <v>0</v>
      </c>
      <c r="L320" s="36">
        <v>0.33075</v>
      </c>
      <c r="M320" s="36">
        <f>G320*L320</f>
        <v>183.1925025</v>
      </c>
      <c r="N320" s="88" t="s">
        <v>806</v>
      </c>
      <c r="O320" s="4"/>
      <c r="Z320" s="36">
        <f>IF(AQ320="5",BJ320,0)</f>
        <v>0</v>
      </c>
      <c r="AB320" s="36">
        <f>IF(AQ320="1",BH320,0)</f>
        <v>0</v>
      </c>
      <c r="AC320" s="36">
        <f>IF(AQ320="1",BI320,0)</f>
        <v>0</v>
      </c>
      <c r="AD320" s="36">
        <f>IF(AQ320="7",BH320,0)</f>
        <v>0</v>
      </c>
      <c r="AE320" s="36">
        <f>IF(AQ320="7",BI320,0)</f>
        <v>0</v>
      </c>
      <c r="AF320" s="36">
        <f>IF(AQ320="2",BH320,0)</f>
        <v>0</v>
      </c>
      <c r="AG320" s="36">
        <f>IF(AQ320="2",BI320,0)</f>
        <v>0</v>
      </c>
      <c r="AH320" s="36">
        <f>IF(AQ320="0",BJ320,0)</f>
        <v>0</v>
      </c>
      <c r="AI320" s="27" t="s">
        <v>302</v>
      </c>
      <c r="AJ320" s="21">
        <f>IF(AN320=0,K320,0)</f>
        <v>0</v>
      </c>
      <c r="AK320" s="21">
        <f>IF(AN320=15,K320,0)</f>
        <v>0</v>
      </c>
      <c r="AL320" s="21">
        <f>IF(AN320=21,K320,0)</f>
        <v>0</v>
      </c>
      <c r="AN320" s="36">
        <v>21</v>
      </c>
      <c r="AO320" s="36">
        <f>H320*0.854845895142709</f>
        <v>0</v>
      </c>
      <c r="AP320" s="36">
        <f>H320*(1-0.854845895142709)</f>
        <v>0</v>
      </c>
      <c r="AQ320" s="37" t="s">
        <v>7</v>
      </c>
      <c r="AV320" s="36">
        <f>AW320+AX320</f>
        <v>0</v>
      </c>
      <c r="AW320" s="36">
        <f>G320*AO320</f>
        <v>0</v>
      </c>
      <c r="AX320" s="36">
        <f>G320*AP320</f>
        <v>0</v>
      </c>
      <c r="AY320" s="39" t="s">
        <v>827</v>
      </c>
      <c r="AZ320" s="39" t="s">
        <v>862</v>
      </c>
      <c r="BA320" s="27" t="s">
        <v>875</v>
      </c>
      <c r="BC320" s="36">
        <f>AW320+AX320</f>
        <v>0</v>
      </c>
      <c r="BD320" s="36">
        <f>H320/(100-BE320)*100</f>
        <v>0</v>
      </c>
      <c r="BE320" s="36">
        <v>0</v>
      </c>
      <c r="BF320" s="36">
        <f>M320</f>
        <v>183.1925025</v>
      </c>
      <c r="BH320" s="21">
        <f>G320*AO320</f>
        <v>0</v>
      </c>
      <c r="BI320" s="21">
        <f>G320*AP320</f>
        <v>0</v>
      </c>
      <c r="BJ320" s="21">
        <f>G320*H320</f>
        <v>0</v>
      </c>
      <c r="BK320" s="21" t="s">
        <v>883</v>
      </c>
      <c r="BL320" s="36">
        <v>56</v>
      </c>
    </row>
    <row r="321" spans="1:15" ht="12.75">
      <c r="A321" s="4"/>
      <c r="B321" s="89"/>
      <c r="C321" s="89"/>
      <c r="D321" s="90" t="s">
        <v>653</v>
      </c>
      <c r="E321" s="90" t="s">
        <v>757</v>
      </c>
      <c r="F321" s="89"/>
      <c r="G321" s="91">
        <v>553.87</v>
      </c>
      <c r="H321" s="89"/>
      <c r="I321" s="89"/>
      <c r="J321" s="89"/>
      <c r="K321" s="89"/>
      <c r="L321" s="89"/>
      <c r="M321" s="89"/>
      <c r="N321" s="31"/>
      <c r="O321" s="4"/>
    </row>
    <row r="322" spans="1:64" ht="12.75">
      <c r="A322" s="44" t="s">
        <v>157</v>
      </c>
      <c r="B322" s="16" t="s">
        <v>302</v>
      </c>
      <c r="C322" s="16" t="s">
        <v>414</v>
      </c>
      <c r="D322" s="149" t="s">
        <v>654</v>
      </c>
      <c r="E322" s="171"/>
      <c r="F322" s="16" t="s">
        <v>775</v>
      </c>
      <c r="G322" s="36">
        <v>782.6</v>
      </c>
      <c r="H322" s="121"/>
      <c r="I322" s="36">
        <f>G322*AO322</f>
        <v>0</v>
      </c>
      <c r="J322" s="36">
        <f>G322*AP322</f>
        <v>0</v>
      </c>
      <c r="K322" s="36">
        <f>G322*H322</f>
        <v>0</v>
      </c>
      <c r="L322" s="36">
        <v>0.30651</v>
      </c>
      <c r="M322" s="36">
        <f>G322*L322</f>
        <v>239.874726</v>
      </c>
      <c r="N322" s="88" t="s">
        <v>806</v>
      </c>
      <c r="O322" s="4"/>
      <c r="Z322" s="36">
        <f>IF(AQ322="5",BJ322,0)</f>
        <v>0</v>
      </c>
      <c r="AB322" s="36">
        <f>IF(AQ322="1",BH322,0)</f>
        <v>0</v>
      </c>
      <c r="AC322" s="36">
        <f>IF(AQ322="1",BI322,0)</f>
        <v>0</v>
      </c>
      <c r="AD322" s="36">
        <f>IF(AQ322="7",BH322,0)</f>
        <v>0</v>
      </c>
      <c r="AE322" s="36">
        <f>IF(AQ322="7",BI322,0)</f>
        <v>0</v>
      </c>
      <c r="AF322" s="36">
        <f>IF(AQ322="2",BH322,0)</f>
        <v>0</v>
      </c>
      <c r="AG322" s="36">
        <f>IF(AQ322="2",BI322,0)</f>
        <v>0</v>
      </c>
      <c r="AH322" s="36">
        <f>IF(AQ322="0",BJ322,0)</f>
        <v>0</v>
      </c>
      <c r="AI322" s="27" t="s">
        <v>302</v>
      </c>
      <c r="AJ322" s="21">
        <f>IF(AN322=0,K322,0)</f>
        <v>0</v>
      </c>
      <c r="AK322" s="21">
        <f>IF(AN322=15,K322,0)</f>
        <v>0</v>
      </c>
      <c r="AL322" s="21">
        <f>IF(AN322=21,K322,0)</f>
        <v>0</v>
      </c>
      <c r="AN322" s="36">
        <v>21</v>
      </c>
      <c r="AO322" s="36">
        <f>H322*0.88404181184669</f>
        <v>0</v>
      </c>
      <c r="AP322" s="36">
        <f>H322*(1-0.88404181184669)</f>
        <v>0</v>
      </c>
      <c r="AQ322" s="37" t="s">
        <v>7</v>
      </c>
      <c r="AV322" s="36">
        <f>AW322+AX322</f>
        <v>0</v>
      </c>
      <c r="AW322" s="36">
        <f>G322*AO322</f>
        <v>0</v>
      </c>
      <c r="AX322" s="36">
        <f>G322*AP322</f>
        <v>0</v>
      </c>
      <c r="AY322" s="39" t="s">
        <v>827</v>
      </c>
      <c r="AZ322" s="39" t="s">
        <v>862</v>
      </c>
      <c r="BA322" s="27" t="s">
        <v>875</v>
      </c>
      <c r="BC322" s="36">
        <f>AW322+AX322</f>
        <v>0</v>
      </c>
      <c r="BD322" s="36">
        <f>H322/(100-BE322)*100</f>
        <v>0</v>
      </c>
      <c r="BE322" s="36">
        <v>0</v>
      </c>
      <c r="BF322" s="36">
        <f>M322</f>
        <v>239.874726</v>
      </c>
      <c r="BH322" s="21">
        <f>G322*AO322</f>
        <v>0</v>
      </c>
      <c r="BI322" s="21">
        <f>G322*AP322</f>
        <v>0</v>
      </c>
      <c r="BJ322" s="21">
        <f>G322*H322</f>
        <v>0</v>
      </c>
      <c r="BK322" s="21" t="s">
        <v>883</v>
      </c>
      <c r="BL322" s="36">
        <v>56</v>
      </c>
    </row>
    <row r="323" spans="1:15" ht="12.75">
      <c r="A323" s="4"/>
      <c r="B323" s="89"/>
      <c r="C323" s="89"/>
      <c r="D323" s="90" t="s">
        <v>655</v>
      </c>
      <c r="E323" s="90" t="s">
        <v>769</v>
      </c>
      <c r="F323" s="89"/>
      <c r="G323" s="91">
        <v>782.6</v>
      </c>
      <c r="H323" s="89"/>
      <c r="I323" s="89"/>
      <c r="J323" s="89"/>
      <c r="K323" s="89"/>
      <c r="L323" s="89"/>
      <c r="M323" s="89"/>
      <c r="N323" s="31"/>
      <c r="O323" s="4"/>
    </row>
    <row r="324" spans="1:64" ht="12.75">
      <c r="A324" s="44" t="s">
        <v>158</v>
      </c>
      <c r="B324" s="16" t="s">
        <v>302</v>
      </c>
      <c r="C324" s="16" t="s">
        <v>346</v>
      </c>
      <c r="D324" s="149" t="s">
        <v>522</v>
      </c>
      <c r="E324" s="171"/>
      <c r="F324" s="16" t="s">
        <v>775</v>
      </c>
      <c r="G324" s="36">
        <v>835.4</v>
      </c>
      <c r="H324" s="121"/>
      <c r="I324" s="36">
        <f>G324*AO324</f>
        <v>0</v>
      </c>
      <c r="J324" s="36">
        <f>G324*AP324</f>
        <v>0</v>
      </c>
      <c r="K324" s="36">
        <f>G324*H324</f>
        <v>0</v>
      </c>
      <c r="L324" s="36">
        <v>0.441</v>
      </c>
      <c r="M324" s="36">
        <f>G324*L324</f>
        <v>368.4114</v>
      </c>
      <c r="N324" s="88" t="s">
        <v>806</v>
      </c>
      <c r="O324" s="4"/>
      <c r="Z324" s="36">
        <f>IF(AQ324="5",BJ324,0)</f>
        <v>0</v>
      </c>
      <c r="AB324" s="36">
        <f>IF(AQ324="1",BH324,0)</f>
        <v>0</v>
      </c>
      <c r="AC324" s="36">
        <f>IF(AQ324="1",BI324,0)</f>
        <v>0</v>
      </c>
      <c r="AD324" s="36">
        <f>IF(AQ324="7",BH324,0)</f>
        <v>0</v>
      </c>
      <c r="AE324" s="36">
        <f>IF(AQ324="7",BI324,0)</f>
        <v>0</v>
      </c>
      <c r="AF324" s="36">
        <f>IF(AQ324="2",BH324,0)</f>
        <v>0</v>
      </c>
      <c r="AG324" s="36">
        <f>IF(AQ324="2",BI324,0)</f>
        <v>0</v>
      </c>
      <c r="AH324" s="36">
        <f>IF(AQ324="0",BJ324,0)</f>
        <v>0</v>
      </c>
      <c r="AI324" s="27" t="s">
        <v>302</v>
      </c>
      <c r="AJ324" s="21">
        <f>IF(AN324=0,K324,0)</f>
        <v>0</v>
      </c>
      <c r="AK324" s="21">
        <f>IF(AN324=15,K324,0)</f>
        <v>0</v>
      </c>
      <c r="AL324" s="21">
        <f>IF(AN324=21,K324,0)</f>
        <v>0</v>
      </c>
      <c r="AN324" s="36">
        <v>21</v>
      </c>
      <c r="AO324" s="36">
        <f>H324*0.855824012669504</f>
        <v>0</v>
      </c>
      <c r="AP324" s="36">
        <f>H324*(1-0.855824012669504)</f>
        <v>0</v>
      </c>
      <c r="AQ324" s="37" t="s">
        <v>7</v>
      </c>
      <c r="AV324" s="36">
        <f>AW324+AX324</f>
        <v>0</v>
      </c>
      <c r="AW324" s="36">
        <f>G324*AO324</f>
        <v>0</v>
      </c>
      <c r="AX324" s="36">
        <f>G324*AP324</f>
        <v>0</v>
      </c>
      <c r="AY324" s="39" t="s">
        <v>827</v>
      </c>
      <c r="AZ324" s="39" t="s">
        <v>862</v>
      </c>
      <c r="BA324" s="27" t="s">
        <v>875</v>
      </c>
      <c r="BC324" s="36">
        <f>AW324+AX324</f>
        <v>0</v>
      </c>
      <c r="BD324" s="36">
        <f>H324/(100-BE324)*100</f>
        <v>0</v>
      </c>
      <c r="BE324" s="36">
        <v>0</v>
      </c>
      <c r="BF324" s="36">
        <f>M324</f>
        <v>368.4114</v>
      </c>
      <c r="BH324" s="21">
        <f>G324*AO324</f>
        <v>0</v>
      </c>
      <c r="BI324" s="21">
        <f>G324*AP324</f>
        <v>0</v>
      </c>
      <c r="BJ324" s="21">
        <f>G324*H324</f>
        <v>0</v>
      </c>
      <c r="BK324" s="21" t="s">
        <v>883</v>
      </c>
      <c r="BL324" s="36">
        <v>56</v>
      </c>
    </row>
    <row r="325" spans="1:15" ht="12.75">
      <c r="A325" s="4"/>
      <c r="B325" s="89"/>
      <c r="C325" s="89"/>
      <c r="D325" s="90" t="s">
        <v>656</v>
      </c>
      <c r="E325" s="90" t="s">
        <v>769</v>
      </c>
      <c r="F325" s="89"/>
      <c r="G325" s="91">
        <v>835.4</v>
      </c>
      <c r="H325" s="89"/>
      <c r="I325" s="89"/>
      <c r="J325" s="89"/>
      <c r="K325" s="89"/>
      <c r="L325" s="89"/>
      <c r="M325" s="89"/>
      <c r="N325" s="31"/>
      <c r="O325" s="4"/>
    </row>
    <row r="326" spans="1:64" ht="12.75">
      <c r="A326" s="44" t="s">
        <v>159</v>
      </c>
      <c r="B326" s="16" t="s">
        <v>302</v>
      </c>
      <c r="C326" s="16" t="s">
        <v>415</v>
      </c>
      <c r="D326" s="149" t="s">
        <v>657</v>
      </c>
      <c r="E326" s="171"/>
      <c r="F326" s="16" t="s">
        <v>775</v>
      </c>
      <c r="G326" s="36">
        <v>782.6</v>
      </c>
      <c r="H326" s="121"/>
      <c r="I326" s="36">
        <f>G326*AO326</f>
        <v>0</v>
      </c>
      <c r="J326" s="36">
        <f>G326*AP326</f>
        <v>0</v>
      </c>
      <c r="K326" s="36">
        <f>G326*H326</f>
        <v>0</v>
      </c>
      <c r="L326" s="36">
        <v>0.15826</v>
      </c>
      <c r="M326" s="36">
        <f>G326*L326</f>
        <v>123.85427600000001</v>
      </c>
      <c r="N326" s="88" t="s">
        <v>806</v>
      </c>
      <c r="O326" s="4"/>
      <c r="Z326" s="36">
        <f>IF(AQ326="5",BJ326,0)</f>
        <v>0</v>
      </c>
      <c r="AB326" s="36">
        <f>IF(AQ326="1",BH326,0)</f>
        <v>0</v>
      </c>
      <c r="AC326" s="36">
        <f>IF(AQ326="1",BI326,0)</f>
        <v>0</v>
      </c>
      <c r="AD326" s="36">
        <f>IF(AQ326="7",BH326,0)</f>
        <v>0</v>
      </c>
      <c r="AE326" s="36">
        <f>IF(AQ326="7",BI326,0)</f>
        <v>0</v>
      </c>
      <c r="AF326" s="36">
        <f>IF(AQ326="2",BH326,0)</f>
        <v>0</v>
      </c>
      <c r="AG326" s="36">
        <f>IF(AQ326="2",BI326,0)</f>
        <v>0</v>
      </c>
      <c r="AH326" s="36">
        <f>IF(AQ326="0",BJ326,0)</f>
        <v>0</v>
      </c>
      <c r="AI326" s="27" t="s">
        <v>302</v>
      </c>
      <c r="AJ326" s="21">
        <f>IF(AN326=0,K326,0)</f>
        <v>0</v>
      </c>
      <c r="AK326" s="21">
        <f>IF(AN326=15,K326,0)</f>
        <v>0</v>
      </c>
      <c r="AL326" s="21">
        <f>IF(AN326=21,K326,0)</f>
        <v>0</v>
      </c>
      <c r="AN326" s="36">
        <v>21</v>
      </c>
      <c r="AO326" s="36">
        <f>H326*0.872980501392758</f>
        <v>0</v>
      </c>
      <c r="AP326" s="36">
        <f>H326*(1-0.872980501392758)</f>
        <v>0</v>
      </c>
      <c r="AQ326" s="37" t="s">
        <v>7</v>
      </c>
      <c r="AV326" s="36">
        <f>AW326+AX326</f>
        <v>0</v>
      </c>
      <c r="AW326" s="36">
        <f>G326*AO326</f>
        <v>0</v>
      </c>
      <c r="AX326" s="36">
        <f>G326*AP326</f>
        <v>0</v>
      </c>
      <c r="AY326" s="39" t="s">
        <v>827</v>
      </c>
      <c r="AZ326" s="39" t="s">
        <v>862</v>
      </c>
      <c r="BA326" s="27" t="s">
        <v>875</v>
      </c>
      <c r="BC326" s="36">
        <f>AW326+AX326</f>
        <v>0</v>
      </c>
      <c r="BD326" s="36">
        <f>H326/(100-BE326)*100</f>
        <v>0</v>
      </c>
      <c r="BE326" s="36">
        <v>0</v>
      </c>
      <c r="BF326" s="36">
        <f>M326</f>
        <v>123.85427600000001</v>
      </c>
      <c r="BH326" s="21">
        <f>G326*AO326</f>
        <v>0</v>
      </c>
      <c r="BI326" s="21">
        <f>G326*AP326</f>
        <v>0</v>
      </c>
      <c r="BJ326" s="21">
        <f>G326*H326</f>
        <v>0</v>
      </c>
      <c r="BK326" s="21" t="s">
        <v>883</v>
      </c>
      <c r="BL326" s="36">
        <v>56</v>
      </c>
    </row>
    <row r="327" spans="1:15" ht="12.75">
      <c r="A327" s="4"/>
      <c r="B327" s="89"/>
      <c r="C327" s="89"/>
      <c r="D327" s="90" t="s">
        <v>655</v>
      </c>
      <c r="E327" s="90" t="s">
        <v>769</v>
      </c>
      <c r="F327" s="89"/>
      <c r="G327" s="91">
        <v>782.6</v>
      </c>
      <c r="H327" s="89"/>
      <c r="I327" s="89"/>
      <c r="J327" s="89"/>
      <c r="K327" s="89"/>
      <c r="L327" s="89"/>
      <c r="M327" s="89"/>
      <c r="N327" s="31"/>
      <c r="O327" s="4"/>
    </row>
    <row r="328" spans="1:47" ht="12.75">
      <c r="A328" s="82"/>
      <c r="B328" s="83" t="s">
        <v>302</v>
      </c>
      <c r="C328" s="83" t="s">
        <v>63</v>
      </c>
      <c r="D328" s="179" t="s">
        <v>533</v>
      </c>
      <c r="E328" s="174"/>
      <c r="F328" s="84" t="s">
        <v>6</v>
      </c>
      <c r="G328" s="84" t="s">
        <v>6</v>
      </c>
      <c r="H328" s="84"/>
      <c r="I328" s="85">
        <f>SUM(I329:I333)</f>
        <v>0</v>
      </c>
      <c r="J328" s="85">
        <f>SUM(J329:J333)</f>
        <v>0</v>
      </c>
      <c r="K328" s="85">
        <f>SUM(K329:K333)</f>
        <v>0</v>
      </c>
      <c r="L328" s="86"/>
      <c r="M328" s="85">
        <f>SUM(M329:M333)</f>
        <v>86.04687000000001</v>
      </c>
      <c r="N328" s="87"/>
      <c r="O328" s="4"/>
      <c r="AI328" s="27" t="s">
        <v>302</v>
      </c>
      <c r="AS328" s="41">
        <f>SUM(AJ329:AJ333)</f>
        <v>0</v>
      </c>
      <c r="AT328" s="41">
        <f>SUM(AK329:AK333)</f>
        <v>0</v>
      </c>
      <c r="AU328" s="41">
        <f>SUM(AL329:AL333)</f>
        <v>0</v>
      </c>
    </row>
    <row r="329" spans="1:64" ht="12.75">
      <c r="A329" s="44" t="s">
        <v>160</v>
      </c>
      <c r="B329" s="16" t="s">
        <v>302</v>
      </c>
      <c r="C329" s="16" t="s">
        <v>353</v>
      </c>
      <c r="D329" s="149" t="s">
        <v>534</v>
      </c>
      <c r="E329" s="171"/>
      <c r="F329" s="16" t="s">
        <v>775</v>
      </c>
      <c r="G329" s="36">
        <v>782.6</v>
      </c>
      <c r="H329" s="121"/>
      <c r="I329" s="36">
        <f>G329*AO329</f>
        <v>0</v>
      </c>
      <c r="J329" s="36">
        <f>G329*AP329</f>
        <v>0</v>
      </c>
      <c r="K329" s="36">
        <f>G329*H329</f>
        <v>0</v>
      </c>
      <c r="L329" s="36">
        <v>0.10373</v>
      </c>
      <c r="M329" s="36">
        <f>G329*L329</f>
        <v>81.17909800000001</v>
      </c>
      <c r="N329" s="88" t="s">
        <v>806</v>
      </c>
      <c r="O329" s="4"/>
      <c r="Z329" s="36">
        <f>IF(AQ329="5",BJ329,0)</f>
        <v>0</v>
      </c>
      <c r="AB329" s="36">
        <f>IF(AQ329="1",BH329,0)</f>
        <v>0</v>
      </c>
      <c r="AC329" s="36">
        <f>IF(AQ329="1",BI329,0)</f>
        <v>0</v>
      </c>
      <c r="AD329" s="36">
        <f>IF(AQ329="7",BH329,0)</f>
        <v>0</v>
      </c>
      <c r="AE329" s="36">
        <f>IF(AQ329="7",BI329,0)</f>
        <v>0</v>
      </c>
      <c r="AF329" s="36">
        <f>IF(AQ329="2",BH329,0)</f>
        <v>0</v>
      </c>
      <c r="AG329" s="36">
        <f>IF(AQ329="2",BI329,0)</f>
        <v>0</v>
      </c>
      <c r="AH329" s="36">
        <f>IF(AQ329="0",BJ329,0)</f>
        <v>0</v>
      </c>
      <c r="AI329" s="27" t="s">
        <v>302</v>
      </c>
      <c r="AJ329" s="21">
        <f>IF(AN329=0,K329,0)</f>
        <v>0</v>
      </c>
      <c r="AK329" s="21">
        <f>IF(AN329=15,K329,0)</f>
        <v>0</v>
      </c>
      <c r="AL329" s="21">
        <f>IF(AN329=21,K329,0)</f>
        <v>0</v>
      </c>
      <c r="AN329" s="36">
        <v>21</v>
      </c>
      <c r="AO329" s="36">
        <f>H329*0.909036402569593</f>
        <v>0</v>
      </c>
      <c r="AP329" s="36">
        <f>H329*(1-0.909036402569593)</f>
        <v>0</v>
      </c>
      <c r="AQ329" s="37" t="s">
        <v>7</v>
      </c>
      <c r="AV329" s="36">
        <f>AW329+AX329</f>
        <v>0</v>
      </c>
      <c r="AW329" s="36">
        <f>G329*AO329</f>
        <v>0</v>
      </c>
      <c r="AX329" s="36">
        <f>G329*AP329</f>
        <v>0</v>
      </c>
      <c r="AY329" s="39" t="s">
        <v>828</v>
      </c>
      <c r="AZ329" s="39" t="s">
        <v>862</v>
      </c>
      <c r="BA329" s="27" t="s">
        <v>875</v>
      </c>
      <c r="BC329" s="36">
        <f>AW329+AX329</f>
        <v>0</v>
      </c>
      <c r="BD329" s="36">
        <f>H329/(100-BE329)*100</f>
        <v>0</v>
      </c>
      <c r="BE329" s="36">
        <v>0</v>
      </c>
      <c r="BF329" s="36">
        <f>M329</f>
        <v>81.17909800000001</v>
      </c>
      <c r="BH329" s="21">
        <f>G329*AO329</f>
        <v>0</v>
      </c>
      <c r="BI329" s="21">
        <f>G329*AP329</f>
        <v>0</v>
      </c>
      <c r="BJ329" s="21">
        <f>G329*H329</f>
        <v>0</v>
      </c>
      <c r="BK329" s="21" t="s">
        <v>883</v>
      </c>
      <c r="BL329" s="36">
        <v>57</v>
      </c>
    </row>
    <row r="330" spans="1:15" ht="12.75">
      <c r="A330" s="4"/>
      <c r="B330" s="89"/>
      <c r="C330" s="89"/>
      <c r="D330" s="90" t="s">
        <v>655</v>
      </c>
      <c r="E330" s="90" t="s">
        <v>769</v>
      </c>
      <c r="F330" s="89"/>
      <c r="G330" s="91">
        <v>782.6</v>
      </c>
      <c r="H330" s="89"/>
      <c r="I330" s="89"/>
      <c r="J330" s="89"/>
      <c r="K330" s="89"/>
      <c r="L330" s="89"/>
      <c r="M330" s="89"/>
      <c r="N330" s="31"/>
      <c r="O330" s="4"/>
    </row>
    <row r="331" spans="1:64" ht="12.75">
      <c r="A331" s="44" t="s">
        <v>161</v>
      </c>
      <c r="B331" s="16" t="s">
        <v>302</v>
      </c>
      <c r="C331" s="16" t="s">
        <v>354</v>
      </c>
      <c r="D331" s="149" t="s">
        <v>535</v>
      </c>
      <c r="E331" s="171"/>
      <c r="F331" s="16" t="s">
        <v>775</v>
      </c>
      <c r="G331" s="36">
        <v>782.6</v>
      </c>
      <c r="H331" s="121"/>
      <c r="I331" s="36">
        <f>G331*AO331</f>
        <v>0</v>
      </c>
      <c r="J331" s="36">
        <f>G331*AP331</f>
        <v>0</v>
      </c>
      <c r="K331" s="36">
        <f>G331*H331</f>
        <v>0</v>
      </c>
      <c r="L331" s="36">
        <v>0.00061</v>
      </c>
      <c r="M331" s="36">
        <f>G331*L331</f>
        <v>0.477386</v>
      </c>
      <c r="N331" s="88" t="s">
        <v>806</v>
      </c>
      <c r="O331" s="4"/>
      <c r="Z331" s="36">
        <f>IF(AQ331="5",BJ331,0)</f>
        <v>0</v>
      </c>
      <c r="AB331" s="36">
        <f>IF(AQ331="1",BH331,0)</f>
        <v>0</v>
      </c>
      <c r="AC331" s="36">
        <f>IF(AQ331="1",BI331,0)</f>
        <v>0</v>
      </c>
      <c r="AD331" s="36">
        <f>IF(AQ331="7",BH331,0)</f>
        <v>0</v>
      </c>
      <c r="AE331" s="36">
        <f>IF(AQ331="7",BI331,0)</f>
        <v>0</v>
      </c>
      <c r="AF331" s="36">
        <f>IF(AQ331="2",BH331,0)</f>
        <v>0</v>
      </c>
      <c r="AG331" s="36">
        <f>IF(AQ331="2",BI331,0)</f>
        <v>0</v>
      </c>
      <c r="AH331" s="36">
        <f>IF(AQ331="0",BJ331,0)</f>
        <v>0</v>
      </c>
      <c r="AI331" s="27" t="s">
        <v>302</v>
      </c>
      <c r="AJ331" s="21">
        <f>IF(AN331=0,K331,0)</f>
        <v>0</v>
      </c>
      <c r="AK331" s="21">
        <f>IF(AN331=15,K331,0)</f>
        <v>0</v>
      </c>
      <c r="AL331" s="21">
        <f>IF(AN331=21,K331,0)</f>
        <v>0</v>
      </c>
      <c r="AN331" s="36">
        <v>21</v>
      </c>
      <c r="AO331" s="36">
        <f>H331*0.925674077271746</f>
        <v>0</v>
      </c>
      <c r="AP331" s="36">
        <f>H331*(1-0.925674077271746)</f>
        <v>0</v>
      </c>
      <c r="AQ331" s="37" t="s">
        <v>7</v>
      </c>
      <c r="AV331" s="36">
        <f>AW331+AX331</f>
        <v>0</v>
      </c>
      <c r="AW331" s="36">
        <f>G331*AO331</f>
        <v>0</v>
      </c>
      <c r="AX331" s="36">
        <f>G331*AP331</f>
        <v>0</v>
      </c>
      <c r="AY331" s="39" t="s">
        <v>828</v>
      </c>
      <c r="AZ331" s="39" t="s">
        <v>862</v>
      </c>
      <c r="BA331" s="27" t="s">
        <v>875</v>
      </c>
      <c r="BC331" s="36">
        <f>AW331+AX331</f>
        <v>0</v>
      </c>
      <c r="BD331" s="36">
        <f>H331/(100-BE331)*100</f>
        <v>0</v>
      </c>
      <c r="BE331" s="36">
        <v>0</v>
      </c>
      <c r="BF331" s="36">
        <f>M331</f>
        <v>0.477386</v>
      </c>
      <c r="BH331" s="21">
        <f>G331*AO331</f>
        <v>0</v>
      </c>
      <c r="BI331" s="21">
        <f>G331*AP331</f>
        <v>0</v>
      </c>
      <c r="BJ331" s="21">
        <f>G331*H331</f>
        <v>0</v>
      </c>
      <c r="BK331" s="21" t="s">
        <v>883</v>
      </c>
      <c r="BL331" s="36">
        <v>57</v>
      </c>
    </row>
    <row r="332" spans="1:15" ht="12.75">
      <c r="A332" s="4"/>
      <c r="B332" s="89"/>
      <c r="C332" s="89"/>
      <c r="D332" s="90" t="s">
        <v>655</v>
      </c>
      <c r="E332" s="90" t="s">
        <v>769</v>
      </c>
      <c r="F332" s="89"/>
      <c r="G332" s="91">
        <v>782.6</v>
      </c>
      <c r="H332" s="89"/>
      <c r="I332" s="89"/>
      <c r="J332" s="89"/>
      <c r="K332" s="89"/>
      <c r="L332" s="89"/>
      <c r="M332" s="89"/>
      <c r="N332" s="31"/>
      <c r="O332" s="4"/>
    </row>
    <row r="333" spans="1:64" ht="12.75">
      <c r="A333" s="44" t="s">
        <v>162</v>
      </c>
      <c r="B333" s="16" t="s">
        <v>302</v>
      </c>
      <c r="C333" s="16" t="s">
        <v>355</v>
      </c>
      <c r="D333" s="149" t="s">
        <v>537</v>
      </c>
      <c r="E333" s="171"/>
      <c r="F333" s="16" t="s">
        <v>775</v>
      </c>
      <c r="G333" s="36">
        <v>782.6</v>
      </c>
      <c r="H333" s="121"/>
      <c r="I333" s="36">
        <f>G333*AO333</f>
        <v>0</v>
      </c>
      <c r="J333" s="36">
        <f>G333*AP333</f>
        <v>0</v>
      </c>
      <c r="K333" s="36">
        <f>G333*H333</f>
        <v>0</v>
      </c>
      <c r="L333" s="36">
        <v>0.00561</v>
      </c>
      <c r="M333" s="36">
        <f>G333*L333</f>
        <v>4.390386</v>
      </c>
      <c r="N333" s="88" t="s">
        <v>806</v>
      </c>
      <c r="O333" s="4"/>
      <c r="Z333" s="36">
        <f>IF(AQ333="5",BJ333,0)</f>
        <v>0</v>
      </c>
      <c r="AB333" s="36">
        <f>IF(AQ333="1",BH333,0)</f>
        <v>0</v>
      </c>
      <c r="AC333" s="36">
        <f>IF(AQ333="1",BI333,0)</f>
        <v>0</v>
      </c>
      <c r="AD333" s="36">
        <f>IF(AQ333="7",BH333,0)</f>
        <v>0</v>
      </c>
      <c r="AE333" s="36">
        <f>IF(AQ333="7",BI333,0)</f>
        <v>0</v>
      </c>
      <c r="AF333" s="36">
        <f>IF(AQ333="2",BH333,0)</f>
        <v>0</v>
      </c>
      <c r="AG333" s="36">
        <f>IF(AQ333="2",BI333,0)</f>
        <v>0</v>
      </c>
      <c r="AH333" s="36">
        <f>IF(AQ333="0",BJ333,0)</f>
        <v>0</v>
      </c>
      <c r="AI333" s="27" t="s">
        <v>302</v>
      </c>
      <c r="AJ333" s="21">
        <f>IF(AN333=0,K333,0)</f>
        <v>0</v>
      </c>
      <c r="AK333" s="21">
        <f>IF(AN333=15,K333,0)</f>
        <v>0</v>
      </c>
      <c r="AL333" s="21">
        <f>IF(AN333=21,K333,0)</f>
        <v>0</v>
      </c>
      <c r="AN333" s="36">
        <v>21</v>
      </c>
      <c r="AO333" s="36">
        <f>H333*0.868377965139138</f>
        <v>0</v>
      </c>
      <c r="AP333" s="36">
        <f>H333*(1-0.868377965139138)</f>
        <v>0</v>
      </c>
      <c r="AQ333" s="37" t="s">
        <v>7</v>
      </c>
      <c r="AV333" s="36">
        <f>AW333+AX333</f>
        <v>0</v>
      </c>
      <c r="AW333" s="36">
        <f>G333*AO333</f>
        <v>0</v>
      </c>
      <c r="AX333" s="36">
        <f>G333*AP333</f>
        <v>0</v>
      </c>
      <c r="AY333" s="39" t="s">
        <v>828</v>
      </c>
      <c r="AZ333" s="39" t="s">
        <v>862</v>
      </c>
      <c r="BA333" s="27" t="s">
        <v>875</v>
      </c>
      <c r="BC333" s="36">
        <f>AW333+AX333</f>
        <v>0</v>
      </c>
      <c r="BD333" s="36">
        <f>H333/(100-BE333)*100</f>
        <v>0</v>
      </c>
      <c r="BE333" s="36">
        <v>0</v>
      </c>
      <c r="BF333" s="36">
        <f>M333</f>
        <v>4.390386</v>
      </c>
      <c r="BH333" s="21">
        <f>G333*AO333</f>
        <v>0</v>
      </c>
      <c r="BI333" s="21">
        <f>G333*AP333</f>
        <v>0</v>
      </c>
      <c r="BJ333" s="21">
        <f>G333*H333</f>
        <v>0</v>
      </c>
      <c r="BK333" s="21" t="s">
        <v>883</v>
      </c>
      <c r="BL333" s="36">
        <v>57</v>
      </c>
    </row>
    <row r="334" spans="1:15" ht="12.75">
      <c r="A334" s="4"/>
      <c r="B334" s="89"/>
      <c r="C334" s="89"/>
      <c r="D334" s="90" t="s">
        <v>655</v>
      </c>
      <c r="E334" s="90" t="s">
        <v>769</v>
      </c>
      <c r="F334" s="89"/>
      <c r="G334" s="91">
        <v>782.6</v>
      </c>
      <c r="H334" s="89"/>
      <c r="I334" s="89"/>
      <c r="J334" s="89"/>
      <c r="K334" s="89"/>
      <c r="L334" s="89"/>
      <c r="M334" s="89"/>
      <c r="N334" s="31"/>
      <c r="O334" s="4"/>
    </row>
    <row r="335" spans="1:47" ht="12.75">
      <c r="A335" s="82"/>
      <c r="B335" s="83" t="s">
        <v>302</v>
      </c>
      <c r="C335" s="83" t="s">
        <v>65</v>
      </c>
      <c r="D335" s="179" t="s">
        <v>612</v>
      </c>
      <c r="E335" s="174"/>
      <c r="F335" s="84" t="s">
        <v>6</v>
      </c>
      <c r="G335" s="84" t="s">
        <v>6</v>
      </c>
      <c r="H335" s="84"/>
      <c r="I335" s="85">
        <f>SUM(I336:I348)</f>
        <v>0</v>
      </c>
      <c r="J335" s="85">
        <f>SUM(J336:J348)</f>
        <v>0</v>
      </c>
      <c r="K335" s="85">
        <f>SUM(K336:K348)</f>
        <v>0</v>
      </c>
      <c r="L335" s="86"/>
      <c r="M335" s="85">
        <f>SUM(M336:M348)</f>
        <v>428.70332199999996</v>
      </c>
      <c r="N335" s="87"/>
      <c r="O335" s="4"/>
      <c r="AI335" s="27" t="s">
        <v>302</v>
      </c>
      <c r="AS335" s="41">
        <f>SUM(AJ336:AJ348)</f>
        <v>0</v>
      </c>
      <c r="AT335" s="41">
        <f>SUM(AK336:AK348)</f>
        <v>0</v>
      </c>
      <c r="AU335" s="41">
        <f>SUM(AL336:AL348)</f>
        <v>0</v>
      </c>
    </row>
    <row r="336" spans="1:64" ht="12.75">
      <c r="A336" s="44" t="s">
        <v>163</v>
      </c>
      <c r="B336" s="16" t="s">
        <v>302</v>
      </c>
      <c r="C336" s="16" t="s">
        <v>399</v>
      </c>
      <c r="D336" s="149" t="s">
        <v>616</v>
      </c>
      <c r="E336" s="171"/>
      <c r="F336" s="16" t="s">
        <v>775</v>
      </c>
      <c r="G336" s="36">
        <v>553.87</v>
      </c>
      <c r="H336" s="121"/>
      <c r="I336" s="36">
        <f>G336*AO336</f>
        <v>0</v>
      </c>
      <c r="J336" s="36">
        <f>G336*AP336</f>
        <v>0</v>
      </c>
      <c r="K336" s="36">
        <f>G336*H336</f>
        <v>0</v>
      </c>
      <c r="L336" s="36">
        <v>0.0739</v>
      </c>
      <c r="M336" s="36">
        <f>G336*L336</f>
        <v>40.930992999999994</v>
      </c>
      <c r="N336" s="88" t="s">
        <v>806</v>
      </c>
      <c r="O336" s="4"/>
      <c r="Z336" s="36">
        <f>IF(AQ336="5",BJ336,0)</f>
        <v>0</v>
      </c>
      <c r="AB336" s="36">
        <f>IF(AQ336="1",BH336,0)</f>
        <v>0</v>
      </c>
      <c r="AC336" s="36">
        <f>IF(AQ336="1",BI336,0)</f>
        <v>0</v>
      </c>
      <c r="AD336" s="36">
        <f>IF(AQ336="7",BH336,0)</f>
        <v>0</v>
      </c>
      <c r="AE336" s="36">
        <f>IF(AQ336="7",BI336,0)</f>
        <v>0</v>
      </c>
      <c r="AF336" s="36">
        <f>IF(AQ336="2",BH336,0)</f>
        <v>0</v>
      </c>
      <c r="AG336" s="36">
        <f>IF(AQ336="2",BI336,0)</f>
        <v>0</v>
      </c>
      <c r="AH336" s="36">
        <f>IF(AQ336="0",BJ336,0)</f>
        <v>0</v>
      </c>
      <c r="AI336" s="27" t="s">
        <v>302</v>
      </c>
      <c r="AJ336" s="21">
        <f>IF(AN336=0,K336,0)</f>
        <v>0</v>
      </c>
      <c r="AK336" s="21">
        <f>IF(AN336=15,K336,0)</f>
        <v>0</v>
      </c>
      <c r="AL336" s="21">
        <f>IF(AN336=21,K336,0)</f>
        <v>0</v>
      </c>
      <c r="AN336" s="36">
        <v>21</v>
      </c>
      <c r="AO336" s="36">
        <f>H336*0.151280153608703</f>
        <v>0</v>
      </c>
      <c r="AP336" s="36">
        <f>H336*(1-0.151280153608703)</f>
        <v>0</v>
      </c>
      <c r="AQ336" s="37" t="s">
        <v>7</v>
      </c>
      <c r="AV336" s="36">
        <f>AW336+AX336</f>
        <v>0</v>
      </c>
      <c r="AW336" s="36">
        <f>G336*AO336</f>
        <v>0</v>
      </c>
      <c r="AX336" s="36">
        <f>G336*AP336</f>
        <v>0</v>
      </c>
      <c r="AY336" s="39" t="s">
        <v>838</v>
      </c>
      <c r="AZ336" s="39" t="s">
        <v>862</v>
      </c>
      <c r="BA336" s="27" t="s">
        <v>875</v>
      </c>
      <c r="BC336" s="36">
        <f>AW336+AX336</f>
        <v>0</v>
      </c>
      <c r="BD336" s="36">
        <f>H336/(100-BE336)*100</f>
        <v>0</v>
      </c>
      <c r="BE336" s="36">
        <v>0</v>
      </c>
      <c r="BF336" s="36">
        <f>M336</f>
        <v>40.930992999999994</v>
      </c>
      <c r="BH336" s="21">
        <f>G336*AO336</f>
        <v>0</v>
      </c>
      <c r="BI336" s="21">
        <f>G336*AP336</f>
        <v>0</v>
      </c>
      <c r="BJ336" s="21">
        <f>G336*H336</f>
        <v>0</v>
      </c>
      <c r="BK336" s="21" t="s">
        <v>883</v>
      </c>
      <c r="BL336" s="36">
        <v>59</v>
      </c>
    </row>
    <row r="337" spans="1:15" ht="12.75">
      <c r="A337" s="4"/>
      <c r="B337" s="89"/>
      <c r="C337" s="89"/>
      <c r="D337" s="90" t="s">
        <v>658</v>
      </c>
      <c r="E337" s="90" t="s">
        <v>757</v>
      </c>
      <c r="F337" s="89"/>
      <c r="G337" s="91">
        <v>530.4</v>
      </c>
      <c r="H337" s="89"/>
      <c r="I337" s="89"/>
      <c r="J337" s="89"/>
      <c r="K337" s="89"/>
      <c r="L337" s="89"/>
      <c r="M337" s="89"/>
      <c r="N337" s="31"/>
      <c r="O337" s="4"/>
    </row>
    <row r="338" spans="1:15" ht="12.75">
      <c r="A338" s="4"/>
      <c r="B338" s="89"/>
      <c r="C338" s="89"/>
      <c r="D338" s="90" t="s">
        <v>659</v>
      </c>
      <c r="E338" s="90" t="s">
        <v>764</v>
      </c>
      <c r="F338" s="89"/>
      <c r="G338" s="91">
        <v>23.47</v>
      </c>
      <c r="H338" s="89"/>
      <c r="I338" s="89"/>
      <c r="J338" s="89"/>
      <c r="K338" s="89"/>
      <c r="L338" s="89"/>
      <c r="M338" s="89"/>
      <c r="N338" s="31"/>
      <c r="O338" s="4"/>
    </row>
    <row r="339" spans="1:64" ht="12.75">
      <c r="A339" s="44" t="s">
        <v>164</v>
      </c>
      <c r="B339" s="16" t="s">
        <v>302</v>
      </c>
      <c r="C339" s="16" t="s">
        <v>400</v>
      </c>
      <c r="D339" s="149" t="s">
        <v>618</v>
      </c>
      <c r="E339" s="176"/>
      <c r="F339" s="16" t="s">
        <v>775</v>
      </c>
      <c r="G339" s="36">
        <v>530.4</v>
      </c>
      <c r="H339" s="121"/>
      <c r="I339" s="36">
        <f>G339*AO339</f>
        <v>0</v>
      </c>
      <c r="J339" s="36">
        <f>G339*AP339</f>
        <v>0</v>
      </c>
      <c r="K339" s="36">
        <f>G339*H339</f>
        <v>0</v>
      </c>
      <c r="L339" s="36">
        <v>0</v>
      </c>
      <c r="M339" s="36">
        <f>G339*L339</f>
        <v>0</v>
      </c>
      <c r="N339" s="88" t="s">
        <v>806</v>
      </c>
      <c r="O339" s="4"/>
      <c r="Z339" s="36">
        <f>IF(AQ339="5",BJ339,0)</f>
        <v>0</v>
      </c>
      <c r="AB339" s="36">
        <f>IF(AQ339="1",BH339,0)</f>
        <v>0</v>
      </c>
      <c r="AC339" s="36">
        <f>IF(AQ339="1",BI339,0)</f>
        <v>0</v>
      </c>
      <c r="AD339" s="36">
        <f>IF(AQ339="7",BH339,0)</f>
        <v>0</v>
      </c>
      <c r="AE339" s="36">
        <f>IF(AQ339="7",BI339,0)</f>
        <v>0</v>
      </c>
      <c r="AF339" s="36">
        <f>IF(AQ339="2",BH339,0)</f>
        <v>0</v>
      </c>
      <c r="AG339" s="36">
        <f>IF(AQ339="2",BI339,0)</f>
        <v>0</v>
      </c>
      <c r="AH339" s="36">
        <f>IF(AQ339="0",BJ339,0)</f>
        <v>0</v>
      </c>
      <c r="AI339" s="27" t="s">
        <v>302</v>
      </c>
      <c r="AJ339" s="23">
        <f>IF(AN339=0,K339,0)</f>
        <v>0</v>
      </c>
      <c r="AK339" s="23">
        <f>IF(AN339=15,K339,0)</f>
        <v>0</v>
      </c>
      <c r="AL339" s="23">
        <f>IF(AN339=21,K339,0)</f>
        <v>0</v>
      </c>
      <c r="AN339" s="36">
        <v>21</v>
      </c>
      <c r="AO339" s="36">
        <f>H339*1</f>
        <v>0</v>
      </c>
      <c r="AP339" s="36">
        <f>H339*(1-1)</f>
        <v>0</v>
      </c>
      <c r="AQ339" s="38" t="s">
        <v>7</v>
      </c>
      <c r="AV339" s="36">
        <f>AW339+AX339</f>
        <v>0</v>
      </c>
      <c r="AW339" s="36">
        <f>G339*AO339</f>
        <v>0</v>
      </c>
      <c r="AX339" s="36">
        <f>G339*AP339</f>
        <v>0</v>
      </c>
      <c r="AY339" s="39" t="s">
        <v>838</v>
      </c>
      <c r="AZ339" s="39" t="s">
        <v>862</v>
      </c>
      <c r="BA339" s="27" t="s">
        <v>875</v>
      </c>
      <c r="BC339" s="36">
        <f>AW339+AX339</f>
        <v>0</v>
      </c>
      <c r="BD339" s="36">
        <f>H339/(100-BE339)*100</f>
        <v>0</v>
      </c>
      <c r="BE339" s="36">
        <v>0</v>
      </c>
      <c r="BF339" s="36">
        <f>M339</f>
        <v>0</v>
      </c>
      <c r="BH339" s="23">
        <f>G339*AO339</f>
        <v>0</v>
      </c>
      <c r="BI339" s="23">
        <f>G339*AP339</f>
        <v>0</v>
      </c>
      <c r="BJ339" s="23">
        <f>G339*H339</f>
        <v>0</v>
      </c>
      <c r="BK339" s="23" t="s">
        <v>884</v>
      </c>
      <c r="BL339" s="36">
        <v>59</v>
      </c>
    </row>
    <row r="340" spans="1:15" ht="12.75">
      <c r="A340" s="4"/>
      <c r="B340" s="89"/>
      <c r="C340" s="89"/>
      <c r="D340" s="90" t="s">
        <v>658</v>
      </c>
      <c r="E340" s="90" t="s">
        <v>757</v>
      </c>
      <c r="F340" s="89"/>
      <c r="G340" s="91">
        <v>530.4</v>
      </c>
      <c r="H340" s="89"/>
      <c r="I340" s="89"/>
      <c r="J340" s="89"/>
      <c r="K340" s="89"/>
      <c r="L340" s="89"/>
      <c r="M340" s="89"/>
      <c r="N340" s="31"/>
      <c r="O340" s="4"/>
    </row>
    <row r="341" spans="1:64" ht="12.75">
      <c r="A341" s="44" t="s">
        <v>165</v>
      </c>
      <c r="B341" s="16" t="s">
        <v>302</v>
      </c>
      <c r="C341" s="16" t="s">
        <v>401</v>
      </c>
      <c r="D341" s="149" t="s">
        <v>619</v>
      </c>
      <c r="E341" s="176"/>
      <c r="F341" s="16" t="s">
        <v>775</v>
      </c>
      <c r="G341" s="36">
        <v>23.47</v>
      </c>
      <c r="H341" s="121"/>
      <c r="I341" s="36">
        <f>G341*AO341</f>
        <v>0</v>
      </c>
      <c r="J341" s="36">
        <f>G341*AP341</f>
        <v>0</v>
      </c>
      <c r="K341" s="36">
        <f>G341*H341</f>
        <v>0</v>
      </c>
      <c r="L341" s="36">
        <v>0</v>
      </c>
      <c r="M341" s="36">
        <f>G341*L341</f>
        <v>0</v>
      </c>
      <c r="N341" s="88" t="s">
        <v>806</v>
      </c>
      <c r="O341" s="4"/>
      <c r="Z341" s="36">
        <f>IF(AQ341="5",BJ341,0)</f>
        <v>0</v>
      </c>
      <c r="AB341" s="36">
        <f>IF(AQ341="1",BH341,0)</f>
        <v>0</v>
      </c>
      <c r="AC341" s="36">
        <f>IF(AQ341="1",BI341,0)</f>
        <v>0</v>
      </c>
      <c r="AD341" s="36">
        <f>IF(AQ341="7",BH341,0)</f>
        <v>0</v>
      </c>
      <c r="AE341" s="36">
        <f>IF(AQ341="7",BI341,0)</f>
        <v>0</v>
      </c>
      <c r="AF341" s="36">
        <f>IF(AQ341="2",BH341,0)</f>
        <v>0</v>
      </c>
      <c r="AG341" s="36">
        <f>IF(AQ341="2",BI341,0)</f>
        <v>0</v>
      </c>
      <c r="AH341" s="36">
        <f>IF(AQ341="0",BJ341,0)</f>
        <v>0</v>
      </c>
      <c r="AI341" s="27" t="s">
        <v>302</v>
      </c>
      <c r="AJ341" s="23">
        <f>IF(AN341=0,K341,0)</f>
        <v>0</v>
      </c>
      <c r="AK341" s="23">
        <f>IF(AN341=15,K341,0)</f>
        <v>0</v>
      </c>
      <c r="AL341" s="23">
        <f>IF(AN341=21,K341,0)</f>
        <v>0</v>
      </c>
      <c r="AN341" s="36">
        <v>21</v>
      </c>
      <c r="AO341" s="36">
        <f>H341*1</f>
        <v>0</v>
      </c>
      <c r="AP341" s="36">
        <f>H341*(1-1)</f>
        <v>0</v>
      </c>
      <c r="AQ341" s="38" t="s">
        <v>7</v>
      </c>
      <c r="AV341" s="36">
        <f>AW341+AX341</f>
        <v>0</v>
      </c>
      <c r="AW341" s="36">
        <f>G341*AO341</f>
        <v>0</v>
      </c>
      <c r="AX341" s="36">
        <f>G341*AP341</f>
        <v>0</v>
      </c>
      <c r="AY341" s="39" t="s">
        <v>838</v>
      </c>
      <c r="AZ341" s="39" t="s">
        <v>862</v>
      </c>
      <c r="BA341" s="27" t="s">
        <v>875</v>
      </c>
      <c r="BC341" s="36">
        <f>AW341+AX341</f>
        <v>0</v>
      </c>
      <c r="BD341" s="36">
        <f>H341/(100-BE341)*100</f>
        <v>0</v>
      </c>
      <c r="BE341" s="36">
        <v>0</v>
      </c>
      <c r="BF341" s="36">
        <f>M341</f>
        <v>0</v>
      </c>
      <c r="BH341" s="23">
        <f>G341*AO341</f>
        <v>0</v>
      </c>
      <c r="BI341" s="23">
        <f>G341*AP341</f>
        <v>0</v>
      </c>
      <c r="BJ341" s="23">
        <f>G341*H341</f>
        <v>0</v>
      </c>
      <c r="BK341" s="23" t="s">
        <v>884</v>
      </c>
      <c r="BL341" s="36">
        <v>59</v>
      </c>
    </row>
    <row r="342" spans="1:15" ht="12.75">
      <c r="A342" s="4"/>
      <c r="B342" s="89"/>
      <c r="C342" s="89"/>
      <c r="D342" s="90" t="s">
        <v>659</v>
      </c>
      <c r="E342" s="90" t="s">
        <v>757</v>
      </c>
      <c r="F342" s="89"/>
      <c r="G342" s="91">
        <v>23.47</v>
      </c>
      <c r="H342" s="89"/>
      <c r="I342" s="89"/>
      <c r="J342" s="89"/>
      <c r="K342" s="89"/>
      <c r="L342" s="89"/>
      <c r="M342" s="89"/>
      <c r="N342" s="31"/>
      <c r="O342" s="4"/>
    </row>
    <row r="343" spans="1:64" ht="12.75">
      <c r="A343" s="44" t="s">
        <v>166</v>
      </c>
      <c r="B343" s="16" t="s">
        <v>302</v>
      </c>
      <c r="C343" s="16" t="s">
        <v>396</v>
      </c>
      <c r="D343" s="149" t="s">
        <v>613</v>
      </c>
      <c r="E343" s="171"/>
      <c r="F343" s="16" t="s">
        <v>775</v>
      </c>
      <c r="G343" s="36">
        <v>1551.71</v>
      </c>
      <c r="H343" s="121"/>
      <c r="I343" s="36">
        <f>G343*AO343</f>
        <v>0</v>
      </c>
      <c r="J343" s="36">
        <f>G343*AP343</f>
        <v>0</v>
      </c>
      <c r="K343" s="36">
        <f>G343*H343</f>
        <v>0</v>
      </c>
      <c r="L343" s="36">
        <v>0.0739</v>
      </c>
      <c r="M343" s="36">
        <f>G343*L343</f>
        <v>114.671369</v>
      </c>
      <c r="N343" s="88" t="s">
        <v>806</v>
      </c>
      <c r="O343" s="4"/>
      <c r="Z343" s="36">
        <f>IF(AQ343="5",BJ343,0)</f>
        <v>0</v>
      </c>
      <c r="AB343" s="36">
        <f>IF(AQ343="1",BH343,0)</f>
        <v>0</v>
      </c>
      <c r="AC343" s="36">
        <f>IF(AQ343="1",BI343,0)</f>
        <v>0</v>
      </c>
      <c r="AD343" s="36">
        <f>IF(AQ343="7",BH343,0)</f>
        <v>0</v>
      </c>
      <c r="AE343" s="36">
        <f>IF(AQ343="7",BI343,0)</f>
        <v>0</v>
      </c>
      <c r="AF343" s="36">
        <f>IF(AQ343="2",BH343,0)</f>
        <v>0</v>
      </c>
      <c r="AG343" s="36">
        <f>IF(AQ343="2",BI343,0)</f>
        <v>0</v>
      </c>
      <c r="AH343" s="36">
        <f>IF(AQ343="0",BJ343,0)</f>
        <v>0</v>
      </c>
      <c r="AI343" s="27" t="s">
        <v>302</v>
      </c>
      <c r="AJ343" s="21">
        <f>IF(AN343=0,K343,0)</f>
        <v>0</v>
      </c>
      <c r="AK343" s="21">
        <f>IF(AN343=15,K343,0)</f>
        <v>0</v>
      </c>
      <c r="AL343" s="21">
        <f>IF(AN343=21,K343,0)</f>
        <v>0</v>
      </c>
      <c r="AN343" s="36">
        <v>21</v>
      </c>
      <c r="AO343" s="36">
        <f>H343*0.143837374074745</f>
        <v>0</v>
      </c>
      <c r="AP343" s="36">
        <f>H343*(1-0.143837374074745)</f>
        <v>0</v>
      </c>
      <c r="AQ343" s="37" t="s">
        <v>7</v>
      </c>
      <c r="AV343" s="36">
        <f>AW343+AX343</f>
        <v>0</v>
      </c>
      <c r="AW343" s="36">
        <f>G343*AO343</f>
        <v>0</v>
      </c>
      <c r="AX343" s="36">
        <f>G343*AP343</f>
        <v>0</v>
      </c>
      <c r="AY343" s="39" t="s">
        <v>838</v>
      </c>
      <c r="AZ343" s="39" t="s">
        <v>862</v>
      </c>
      <c r="BA343" s="27" t="s">
        <v>875</v>
      </c>
      <c r="BC343" s="36">
        <f>AW343+AX343</f>
        <v>0</v>
      </c>
      <c r="BD343" s="36">
        <f>H343/(100-BE343)*100</f>
        <v>0</v>
      </c>
      <c r="BE343" s="36">
        <v>0</v>
      </c>
      <c r="BF343" s="36">
        <f>M343</f>
        <v>114.671369</v>
      </c>
      <c r="BH343" s="21">
        <f>G343*AO343</f>
        <v>0</v>
      </c>
      <c r="BI343" s="21">
        <f>G343*AP343</f>
        <v>0</v>
      </c>
      <c r="BJ343" s="21">
        <f>G343*H343</f>
        <v>0</v>
      </c>
      <c r="BK343" s="21" t="s">
        <v>883</v>
      </c>
      <c r="BL343" s="36">
        <v>59</v>
      </c>
    </row>
    <row r="344" spans="1:15" ht="12.75">
      <c r="A344" s="4"/>
      <c r="B344" s="89"/>
      <c r="C344" s="89"/>
      <c r="D344" s="90" t="s">
        <v>660</v>
      </c>
      <c r="E344" s="90" t="s">
        <v>758</v>
      </c>
      <c r="F344" s="89"/>
      <c r="G344" s="91">
        <v>1500.71</v>
      </c>
      <c r="H344" s="89"/>
      <c r="I344" s="89"/>
      <c r="J344" s="89"/>
      <c r="K344" s="89"/>
      <c r="L344" s="89"/>
      <c r="M344" s="89"/>
      <c r="N344" s="31"/>
      <c r="O344" s="4"/>
    </row>
    <row r="345" spans="1:15" ht="12.75">
      <c r="A345" s="4"/>
      <c r="B345" s="89"/>
      <c r="C345" s="89"/>
      <c r="D345" s="90" t="s">
        <v>661</v>
      </c>
      <c r="E345" s="90" t="s">
        <v>770</v>
      </c>
      <c r="F345" s="89"/>
      <c r="G345" s="91">
        <v>51</v>
      </c>
      <c r="H345" s="89"/>
      <c r="I345" s="89"/>
      <c r="J345" s="89"/>
      <c r="K345" s="89"/>
      <c r="L345" s="89"/>
      <c r="M345" s="89"/>
      <c r="N345" s="31"/>
      <c r="O345" s="4"/>
    </row>
    <row r="346" spans="1:64" ht="12.75">
      <c r="A346" s="44" t="s">
        <v>167</v>
      </c>
      <c r="B346" s="16" t="s">
        <v>302</v>
      </c>
      <c r="C346" s="16" t="s">
        <v>397</v>
      </c>
      <c r="D346" s="149" t="s">
        <v>614</v>
      </c>
      <c r="E346" s="176"/>
      <c r="F346" s="16" t="s">
        <v>775</v>
      </c>
      <c r="G346" s="36">
        <v>51</v>
      </c>
      <c r="H346" s="121"/>
      <c r="I346" s="36">
        <f>G346*AO346</f>
        <v>0</v>
      </c>
      <c r="J346" s="36">
        <f>G346*AP346</f>
        <v>0</v>
      </c>
      <c r="K346" s="36">
        <f>G346*H346</f>
        <v>0</v>
      </c>
      <c r="L346" s="36">
        <v>0.176</v>
      </c>
      <c r="M346" s="36">
        <f>G346*L346</f>
        <v>8.975999999999999</v>
      </c>
      <c r="N346" s="88" t="s">
        <v>806</v>
      </c>
      <c r="O346" s="4"/>
      <c r="Z346" s="36">
        <f>IF(AQ346="5",BJ346,0)</f>
        <v>0</v>
      </c>
      <c r="AB346" s="36">
        <f>IF(AQ346="1",BH346,0)</f>
        <v>0</v>
      </c>
      <c r="AC346" s="36">
        <f>IF(AQ346="1",BI346,0)</f>
        <v>0</v>
      </c>
      <c r="AD346" s="36">
        <f>IF(AQ346="7",BH346,0)</f>
        <v>0</v>
      </c>
      <c r="AE346" s="36">
        <f>IF(AQ346="7",BI346,0)</f>
        <v>0</v>
      </c>
      <c r="AF346" s="36">
        <f>IF(AQ346="2",BH346,0)</f>
        <v>0</v>
      </c>
      <c r="AG346" s="36">
        <f>IF(AQ346="2",BI346,0)</f>
        <v>0</v>
      </c>
      <c r="AH346" s="36">
        <f>IF(AQ346="0",BJ346,0)</f>
        <v>0</v>
      </c>
      <c r="AI346" s="27" t="s">
        <v>302</v>
      </c>
      <c r="AJ346" s="23">
        <f>IF(AN346=0,K346,0)</f>
        <v>0</v>
      </c>
      <c r="AK346" s="23">
        <f>IF(AN346=15,K346,0)</f>
        <v>0</v>
      </c>
      <c r="AL346" s="23">
        <f>IF(AN346=21,K346,0)</f>
        <v>0</v>
      </c>
      <c r="AN346" s="36">
        <v>21</v>
      </c>
      <c r="AO346" s="36">
        <f>H346*1</f>
        <v>0</v>
      </c>
      <c r="AP346" s="36">
        <f>H346*(1-1)</f>
        <v>0</v>
      </c>
      <c r="AQ346" s="38" t="s">
        <v>7</v>
      </c>
      <c r="AV346" s="36">
        <f>AW346+AX346</f>
        <v>0</v>
      </c>
      <c r="AW346" s="36">
        <f>G346*AO346</f>
        <v>0</v>
      </c>
      <c r="AX346" s="36">
        <f>G346*AP346</f>
        <v>0</v>
      </c>
      <c r="AY346" s="39" t="s">
        <v>838</v>
      </c>
      <c r="AZ346" s="39" t="s">
        <v>862</v>
      </c>
      <c r="BA346" s="27" t="s">
        <v>875</v>
      </c>
      <c r="BC346" s="36">
        <f>AW346+AX346</f>
        <v>0</v>
      </c>
      <c r="BD346" s="36">
        <f>H346/(100-BE346)*100</f>
        <v>0</v>
      </c>
      <c r="BE346" s="36">
        <v>0</v>
      </c>
      <c r="BF346" s="36">
        <f>M346</f>
        <v>8.975999999999999</v>
      </c>
      <c r="BH346" s="23">
        <f>G346*AO346</f>
        <v>0</v>
      </c>
      <c r="BI346" s="23">
        <f>G346*AP346</f>
        <v>0</v>
      </c>
      <c r="BJ346" s="23">
        <f>G346*H346</f>
        <v>0</v>
      </c>
      <c r="BK346" s="23" t="s">
        <v>884</v>
      </c>
      <c r="BL346" s="36">
        <v>59</v>
      </c>
    </row>
    <row r="347" spans="1:15" ht="12.75">
      <c r="A347" s="4"/>
      <c r="B347" s="89"/>
      <c r="C347" s="89"/>
      <c r="D347" s="90" t="s">
        <v>661</v>
      </c>
      <c r="E347" s="90" t="s">
        <v>770</v>
      </c>
      <c r="F347" s="89"/>
      <c r="G347" s="91">
        <v>51</v>
      </c>
      <c r="H347" s="89"/>
      <c r="I347" s="89"/>
      <c r="J347" s="89"/>
      <c r="K347" s="89"/>
      <c r="L347" s="89"/>
      <c r="M347" s="89"/>
      <c r="N347" s="31"/>
      <c r="O347" s="4"/>
    </row>
    <row r="348" spans="1:64" ht="12.75">
      <c r="A348" s="44" t="s">
        <v>168</v>
      </c>
      <c r="B348" s="16" t="s">
        <v>302</v>
      </c>
      <c r="C348" s="16" t="s">
        <v>398</v>
      </c>
      <c r="D348" s="149" t="s">
        <v>615</v>
      </c>
      <c r="E348" s="176"/>
      <c r="F348" s="16" t="s">
        <v>775</v>
      </c>
      <c r="G348" s="36">
        <v>1500.71</v>
      </c>
      <c r="H348" s="121"/>
      <c r="I348" s="36">
        <f>G348*AO348</f>
        <v>0</v>
      </c>
      <c r="J348" s="36">
        <f>G348*AP348</f>
        <v>0</v>
      </c>
      <c r="K348" s="36">
        <f>G348*H348</f>
        <v>0</v>
      </c>
      <c r="L348" s="36">
        <v>0.176</v>
      </c>
      <c r="M348" s="36">
        <f>G348*L348</f>
        <v>264.12496</v>
      </c>
      <c r="N348" s="88" t="s">
        <v>806</v>
      </c>
      <c r="O348" s="4"/>
      <c r="Z348" s="36">
        <f>IF(AQ348="5",BJ348,0)</f>
        <v>0</v>
      </c>
      <c r="AB348" s="36">
        <f>IF(AQ348="1",BH348,0)</f>
        <v>0</v>
      </c>
      <c r="AC348" s="36">
        <f>IF(AQ348="1",BI348,0)</f>
        <v>0</v>
      </c>
      <c r="AD348" s="36">
        <f>IF(AQ348="7",BH348,0)</f>
        <v>0</v>
      </c>
      <c r="AE348" s="36">
        <f>IF(AQ348="7",BI348,0)</f>
        <v>0</v>
      </c>
      <c r="AF348" s="36">
        <f>IF(AQ348="2",BH348,0)</f>
        <v>0</v>
      </c>
      <c r="AG348" s="36">
        <f>IF(AQ348="2",BI348,0)</f>
        <v>0</v>
      </c>
      <c r="AH348" s="36">
        <f>IF(AQ348="0",BJ348,0)</f>
        <v>0</v>
      </c>
      <c r="AI348" s="27" t="s">
        <v>302</v>
      </c>
      <c r="AJ348" s="23">
        <f>IF(AN348=0,K348,0)</f>
        <v>0</v>
      </c>
      <c r="AK348" s="23">
        <f>IF(AN348=15,K348,0)</f>
        <v>0</v>
      </c>
      <c r="AL348" s="23">
        <f>IF(AN348=21,K348,0)</f>
        <v>0</v>
      </c>
      <c r="AN348" s="36">
        <v>21</v>
      </c>
      <c r="AO348" s="36">
        <f>H348*1</f>
        <v>0</v>
      </c>
      <c r="AP348" s="36">
        <f>H348*(1-1)</f>
        <v>0</v>
      </c>
      <c r="AQ348" s="38" t="s">
        <v>7</v>
      </c>
      <c r="AV348" s="36">
        <f>AW348+AX348</f>
        <v>0</v>
      </c>
      <c r="AW348" s="36">
        <f>G348*AO348</f>
        <v>0</v>
      </c>
      <c r="AX348" s="36">
        <f>G348*AP348</f>
        <v>0</v>
      </c>
      <c r="AY348" s="39" t="s">
        <v>838</v>
      </c>
      <c r="AZ348" s="39" t="s">
        <v>862</v>
      </c>
      <c r="BA348" s="27" t="s">
        <v>875</v>
      </c>
      <c r="BC348" s="36">
        <f>AW348+AX348</f>
        <v>0</v>
      </c>
      <c r="BD348" s="36">
        <f>H348/(100-BE348)*100</f>
        <v>0</v>
      </c>
      <c r="BE348" s="36">
        <v>0</v>
      </c>
      <c r="BF348" s="36">
        <f>M348</f>
        <v>264.12496</v>
      </c>
      <c r="BH348" s="23">
        <f>G348*AO348</f>
        <v>0</v>
      </c>
      <c r="BI348" s="23">
        <f>G348*AP348</f>
        <v>0</v>
      </c>
      <c r="BJ348" s="23">
        <f>G348*H348</f>
        <v>0</v>
      </c>
      <c r="BK348" s="23" t="s">
        <v>884</v>
      </c>
      <c r="BL348" s="36">
        <v>59</v>
      </c>
    </row>
    <row r="349" spans="1:15" ht="12.75">
      <c r="A349" s="4"/>
      <c r="B349" s="89"/>
      <c r="C349" s="89"/>
      <c r="D349" s="90" t="s">
        <v>662</v>
      </c>
      <c r="E349" s="90" t="s">
        <v>758</v>
      </c>
      <c r="F349" s="89"/>
      <c r="G349" s="91">
        <v>473.96</v>
      </c>
      <c r="H349" s="89"/>
      <c r="I349" s="89"/>
      <c r="J349" s="89"/>
      <c r="K349" s="89"/>
      <c r="L349" s="89"/>
      <c r="M349" s="89"/>
      <c r="N349" s="31"/>
      <c r="O349" s="4"/>
    </row>
    <row r="350" spans="1:15" ht="12.75">
      <c r="A350" s="4"/>
      <c r="B350" s="89"/>
      <c r="C350" s="89"/>
      <c r="D350" s="90" t="s">
        <v>652</v>
      </c>
      <c r="E350" s="90" t="s">
        <v>768</v>
      </c>
      <c r="F350" s="89"/>
      <c r="G350" s="91">
        <v>1026.75</v>
      </c>
      <c r="H350" s="89"/>
      <c r="I350" s="89"/>
      <c r="J350" s="89"/>
      <c r="K350" s="89"/>
      <c r="L350" s="89"/>
      <c r="M350" s="89"/>
      <c r="N350" s="31"/>
      <c r="O350" s="4"/>
    </row>
    <row r="351" spans="1:47" ht="12.75">
      <c r="A351" s="82"/>
      <c r="B351" s="83" t="s">
        <v>302</v>
      </c>
      <c r="C351" s="83" t="s">
        <v>95</v>
      </c>
      <c r="D351" s="179" t="s">
        <v>546</v>
      </c>
      <c r="E351" s="174"/>
      <c r="F351" s="84" t="s">
        <v>6</v>
      </c>
      <c r="G351" s="84" t="s">
        <v>6</v>
      </c>
      <c r="H351" s="84"/>
      <c r="I351" s="85">
        <f>SUM(I352:I352)</f>
        <v>0</v>
      </c>
      <c r="J351" s="85">
        <f>SUM(J352:J352)</f>
        <v>0</v>
      </c>
      <c r="K351" s="85">
        <f>SUM(K352:K352)</f>
        <v>0</v>
      </c>
      <c r="L351" s="86"/>
      <c r="M351" s="85">
        <f>SUM(M352:M352)</f>
        <v>5.4862400000000004</v>
      </c>
      <c r="N351" s="87"/>
      <c r="O351" s="4"/>
      <c r="AI351" s="27" t="s">
        <v>302</v>
      </c>
      <c r="AS351" s="41">
        <f>SUM(AJ352:AJ352)</f>
        <v>0</v>
      </c>
      <c r="AT351" s="41">
        <f>SUM(AK352:AK352)</f>
        <v>0</v>
      </c>
      <c r="AU351" s="41">
        <f>SUM(AL352:AL352)</f>
        <v>0</v>
      </c>
    </row>
    <row r="352" spans="1:64" ht="12.75">
      <c r="A352" s="44" t="s">
        <v>169</v>
      </c>
      <c r="B352" s="16" t="s">
        <v>302</v>
      </c>
      <c r="C352" s="16" t="s">
        <v>361</v>
      </c>
      <c r="D352" s="149" t="s">
        <v>547</v>
      </c>
      <c r="E352" s="171"/>
      <c r="F352" s="16" t="s">
        <v>778</v>
      </c>
      <c r="G352" s="36">
        <v>17</v>
      </c>
      <c r="H352" s="121"/>
      <c r="I352" s="36">
        <f>G352*AO352</f>
        <v>0</v>
      </c>
      <c r="J352" s="36">
        <f>G352*AP352</f>
        <v>0</v>
      </c>
      <c r="K352" s="36">
        <f>G352*H352</f>
        <v>0</v>
      </c>
      <c r="L352" s="36">
        <v>0.32272</v>
      </c>
      <c r="M352" s="36">
        <f>G352*L352</f>
        <v>5.4862400000000004</v>
      </c>
      <c r="N352" s="88" t="s">
        <v>806</v>
      </c>
      <c r="O352" s="4"/>
      <c r="Z352" s="36">
        <f>IF(AQ352="5",BJ352,0)</f>
        <v>0</v>
      </c>
      <c r="AB352" s="36">
        <f>IF(AQ352="1",BH352,0)</f>
        <v>0</v>
      </c>
      <c r="AC352" s="36">
        <f>IF(AQ352="1",BI352,0)</f>
        <v>0</v>
      </c>
      <c r="AD352" s="36">
        <f>IF(AQ352="7",BH352,0)</f>
        <v>0</v>
      </c>
      <c r="AE352" s="36">
        <f>IF(AQ352="7",BI352,0)</f>
        <v>0</v>
      </c>
      <c r="AF352" s="36">
        <f>IF(AQ352="2",BH352,0)</f>
        <v>0</v>
      </c>
      <c r="AG352" s="36">
        <f>IF(AQ352="2",BI352,0)</f>
        <v>0</v>
      </c>
      <c r="AH352" s="36">
        <f>IF(AQ352="0",BJ352,0)</f>
        <v>0</v>
      </c>
      <c r="AI352" s="27" t="s">
        <v>302</v>
      </c>
      <c r="AJ352" s="21">
        <f>IF(AN352=0,K352,0)</f>
        <v>0</v>
      </c>
      <c r="AK352" s="21">
        <f>IF(AN352=15,K352,0)</f>
        <v>0</v>
      </c>
      <c r="AL352" s="21">
        <f>IF(AN352=21,K352,0)</f>
        <v>0</v>
      </c>
      <c r="AN352" s="36">
        <v>21</v>
      </c>
      <c r="AO352" s="36">
        <f>H352*0.372802095796031</f>
        <v>0</v>
      </c>
      <c r="AP352" s="36">
        <f>H352*(1-0.372802095796031)</f>
        <v>0</v>
      </c>
      <c r="AQ352" s="37" t="s">
        <v>7</v>
      </c>
      <c r="AV352" s="36">
        <f>AW352+AX352</f>
        <v>0</v>
      </c>
      <c r="AW352" s="36">
        <f>G352*AO352</f>
        <v>0</v>
      </c>
      <c r="AX352" s="36">
        <f>G352*AP352</f>
        <v>0</v>
      </c>
      <c r="AY352" s="39" t="s">
        <v>830</v>
      </c>
      <c r="AZ352" s="39" t="s">
        <v>863</v>
      </c>
      <c r="BA352" s="27" t="s">
        <v>875</v>
      </c>
      <c r="BC352" s="36">
        <f>AW352+AX352</f>
        <v>0</v>
      </c>
      <c r="BD352" s="36">
        <f>H352/(100-BE352)*100</f>
        <v>0</v>
      </c>
      <c r="BE352" s="36">
        <v>0</v>
      </c>
      <c r="BF352" s="36">
        <f>M352</f>
        <v>5.4862400000000004</v>
      </c>
      <c r="BH352" s="21">
        <f>G352*AO352</f>
        <v>0</v>
      </c>
      <c r="BI352" s="21">
        <f>G352*AP352</f>
        <v>0</v>
      </c>
      <c r="BJ352" s="21">
        <f>G352*H352</f>
        <v>0</v>
      </c>
      <c r="BK352" s="21" t="s">
        <v>883</v>
      </c>
      <c r="BL352" s="36">
        <v>89</v>
      </c>
    </row>
    <row r="353" spans="1:47" ht="12.75">
      <c r="A353" s="82"/>
      <c r="B353" s="83" t="s">
        <v>302</v>
      </c>
      <c r="C353" s="83" t="s">
        <v>365</v>
      </c>
      <c r="D353" s="179" t="s">
        <v>551</v>
      </c>
      <c r="E353" s="174"/>
      <c r="F353" s="84" t="s">
        <v>6</v>
      </c>
      <c r="G353" s="84" t="s">
        <v>6</v>
      </c>
      <c r="H353" s="84"/>
      <c r="I353" s="85">
        <f>SUM(I354:I364)</f>
        <v>0</v>
      </c>
      <c r="J353" s="85">
        <f>SUM(J354:J364)</f>
        <v>0</v>
      </c>
      <c r="K353" s="85">
        <f>SUM(K354:K364)</f>
        <v>0</v>
      </c>
      <c r="L353" s="86"/>
      <c r="M353" s="85">
        <f>SUM(M354:M364)</f>
        <v>0</v>
      </c>
      <c r="N353" s="87"/>
      <c r="O353" s="4"/>
      <c r="AI353" s="27" t="s">
        <v>302</v>
      </c>
      <c r="AS353" s="41">
        <f>SUM(AJ354:AJ364)</f>
        <v>0</v>
      </c>
      <c r="AT353" s="41">
        <f>SUM(AK354:AK364)</f>
        <v>0</v>
      </c>
      <c r="AU353" s="41">
        <f>SUM(AL354:AL364)</f>
        <v>0</v>
      </c>
    </row>
    <row r="354" spans="1:64" ht="12.75">
      <c r="A354" s="44" t="s">
        <v>170</v>
      </c>
      <c r="B354" s="16" t="s">
        <v>302</v>
      </c>
      <c r="C354" s="16" t="s">
        <v>403</v>
      </c>
      <c r="D354" s="149" t="s">
        <v>621</v>
      </c>
      <c r="E354" s="171"/>
      <c r="F354" s="16" t="s">
        <v>781</v>
      </c>
      <c r="G354" s="36">
        <v>426.23</v>
      </c>
      <c r="H354" s="121"/>
      <c r="I354" s="36">
        <f>G354*AO354</f>
        <v>0</v>
      </c>
      <c r="J354" s="36">
        <f>G354*AP354</f>
        <v>0</v>
      </c>
      <c r="K354" s="36">
        <f>G354*H354</f>
        <v>0</v>
      </c>
      <c r="L354" s="36">
        <v>0</v>
      </c>
      <c r="M354" s="36">
        <f>G354*L354</f>
        <v>0</v>
      </c>
      <c r="N354" s="88" t="s">
        <v>806</v>
      </c>
      <c r="O354" s="4"/>
      <c r="Z354" s="36">
        <f>IF(AQ354="5",BJ354,0)</f>
        <v>0</v>
      </c>
      <c r="AB354" s="36">
        <f>IF(AQ354="1",BH354,0)</f>
        <v>0</v>
      </c>
      <c r="AC354" s="36">
        <f>IF(AQ354="1",BI354,0)</f>
        <v>0</v>
      </c>
      <c r="AD354" s="36">
        <f>IF(AQ354="7",BH354,0)</f>
        <v>0</v>
      </c>
      <c r="AE354" s="36">
        <f>IF(AQ354="7",BI354,0)</f>
        <v>0</v>
      </c>
      <c r="AF354" s="36">
        <f>IF(AQ354="2",BH354,0)</f>
        <v>0</v>
      </c>
      <c r="AG354" s="36">
        <f>IF(AQ354="2",BI354,0)</f>
        <v>0</v>
      </c>
      <c r="AH354" s="36">
        <f>IF(AQ354="0",BJ354,0)</f>
        <v>0</v>
      </c>
      <c r="AI354" s="27" t="s">
        <v>302</v>
      </c>
      <c r="AJ354" s="21">
        <f>IF(AN354=0,K354,0)</f>
        <v>0</v>
      </c>
      <c r="AK354" s="21">
        <f>IF(AN354=15,K354,0)</f>
        <v>0</v>
      </c>
      <c r="AL354" s="21">
        <f>IF(AN354=21,K354,0)</f>
        <v>0</v>
      </c>
      <c r="AN354" s="36">
        <v>21</v>
      </c>
      <c r="AO354" s="36">
        <f>H354*0</f>
        <v>0</v>
      </c>
      <c r="AP354" s="36">
        <f>H354*(1-0)</f>
        <v>0</v>
      </c>
      <c r="AQ354" s="37" t="s">
        <v>11</v>
      </c>
      <c r="AV354" s="36">
        <f>AW354+AX354</f>
        <v>0</v>
      </c>
      <c r="AW354" s="36">
        <f>G354*AO354</f>
        <v>0</v>
      </c>
      <c r="AX354" s="36">
        <f>G354*AP354</f>
        <v>0</v>
      </c>
      <c r="AY354" s="39" t="s">
        <v>831</v>
      </c>
      <c r="AZ354" s="39" t="s">
        <v>861</v>
      </c>
      <c r="BA354" s="27" t="s">
        <v>875</v>
      </c>
      <c r="BC354" s="36">
        <f>AW354+AX354</f>
        <v>0</v>
      </c>
      <c r="BD354" s="36">
        <f>H354/(100-BE354)*100</f>
        <v>0</v>
      </c>
      <c r="BE354" s="36">
        <v>0</v>
      </c>
      <c r="BF354" s="36">
        <f>M354</f>
        <v>0</v>
      </c>
      <c r="BH354" s="21">
        <f>G354*AO354</f>
        <v>0</v>
      </c>
      <c r="BI354" s="21">
        <f>G354*AP354</f>
        <v>0</v>
      </c>
      <c r="BJ354" s="21">
        <f>G354*H354</f>
        <v>0</v>
      </c>
      <c r="BK354" s="21" t="s">
        <v>883</v>
      </c>
      <c r="BL354" s="36" t="s">
        <v>365</v>
      </c>
    </row>
    <row r="355" spans="1:64" ht="12.75">
      <c r="A355" s="44" t="s">
        <v>171</v>
      </c>
      <c r="B355" s="16" t="s">
        <v>302</v>
      </c>
      <c r="C355" s="16" t="s">
        <v>404</v>
      </c>
      <c r="D355" s="149" t="s">
        <v>622</v>
      </c>
      <c r="E355" s="171"/>
      <c r="F355" s="16" t="s">
        <v>781</v>
      </c>
      <c r="G355" s="36">
        <v>2131.15</v>
      </c>
      <c r="H355" s="121"/>
      <c r="I355" s="36">
        <f>G355*AO355</f>
        <v>0</v>
      </c>
      <c r="J355" s="36">
        <f>G355*AP355</f>
        <v>0</v>
      </c>
      <c r="K355" s="36">
        <f>G355*H355</f>
        <v>0</v>
      </c>
      <c r="L355" s="36">
        <v>0</v>
      </c>
      <c r="M355" s="36">
        <f>G355*L355</f>
        <v>0</v>
      </c>
      <c r="N355" s="88" t="s">
        <v>806</v>
      </c>
      <c r="O355" s="4"/>
      <c r="Z355" s="36">
        <f>IF(AQ355="5",BJ355,0)</f>
        <v>0</v>
      </c>
      <c r="AB355" s="36">
        <f>IF(AQ355="1",BH355,0)</f>
        <v>0</v>
      </c>
      <c r="AC355" s="36">
        <f>IF(AQ355="1",BI355,0)</f>
        <v>0</v>
      </c>
      <c r="AD355" s="36">
        <f>IF(AQ355="7",BH355,0)</f>
        <v>0</v>
      </c>
      <c r="AE355" s="36">
        <f>IF(AQ355="7",BI355,0)</f>
        <v>0</v>
      </c>
      <c r="AF355" s="36">
        <f>IF(AQ355="2",BH355,0)</f>
        <v>0</v>
      </c>
      <c r="AG355" s="36">
        <f>IF(AQ355="2",BI355,0)</f>
        <v>0</v>
      </c>
      <c r="AH355" s="36">
        <f>IF(AQ355="0",BJ355,0)</f>
        <v>0</v>
      </c>
      <c r="AI355" s="27" t="s">
        <v>302</v>
      </c>
      <c r="AJ355" s="21">
        <f>IF(AN355=0,K355,0)</f>
        <v>0</v>
      </c>
      <c r="AK355" s="21">
        <f>IF(AN355=15,K355,0)</f>
        <v>0</v>
      </c>
      <c r="AL355" s="21">
        <f>IF(AN355=21,K355,0)</f>
        <v>0</v>
      </c>
      <c r="AN355" s="36">
        <v>21</v>
      </c>
      <c r="AO355" s="36">
        <f>H355*0</f>
        <v>0</v>
      </c>
      <c r="AP355" s="36">
        <f>H355*(1-0)</f>
        <v>0</v>
      </c>
      <c r="AQ355" s="37" t="s">
        <v>11</v>
      </c>
      <c r="AV355" s="36">
        <f>AW355+AX355</f>
        <v>0</v>
      </c>
      <c r="AW355" s="36">
        <f>G355*AO355</f>
        <v>0</v>
      </c>
      <c r="AX355" s="36">
        <f>G355*AP355</f>
        <v>0</v>
      </c>
      <c r="AY355" s="39" t="s">
        <v>831</v>
      </c>
      <c r="AZ355" s="39" t="s">
        <v>861</v>
      </c>
      <c r="BA355" s="27" t="s">
        <v>875</v>
      </c>
      <c r="BC355" s="36">
        <f>AW355+AX355</f>
        <v>0</v>
      </c>
      <c r="BD355" s="36">
        <f>H355/(100-BE355)*100</f>
        <v>0</v>
      </c>
      <c r="BE355" s="36">
        <v>0</v>
      </c>
      <c r="BF355" s="36">
        <f>M355</f>
        <v>0</v>
      </c>
      <c r="BH355" s="21">
        <f>G355*AO355</f>
        <v>0</v>
      </c>
      <c r="BI355" s="21">
        <f>G355*AP355</f>
        <v>0</v>
      </c>
      <c r="BJ355" s="21">
        <f>G355*H355</f>
        <v>0</v>
      </c>
      <c r="BK355" s="21" t="s">
        <v>883</v>
      </c>
      <c r="BL355" s="36" t="s">
        <v>365</v>
      </c>
    </row>
    <row r="356" spans="1:15" ht="12.75">
      <c r="A356" s="4"/>
      <c r="B356" s="89"/>
      <c r="C356" s="89"/>
      <c r="D356" s="90" t="s">
        <v>663</v>
      </c>
      <c r="E356" s="90"/>
      <c r="F356" s="89"/>
      <c r="G356" s="91">
        <v>2131.15</v>
      </c>
      <c r="H356" s="89"/>
      <c r="I356" s="89"/>
      <c r="J356" s="89"/>
      <c r="K356" s="89"/>
      <c r="L356" s="89"/>
      <c r="M356" s="89"/>
      <c r="N356" s="31"/>
      <c r="O356" s="4"/>
    </row>
    <row r="357" spans="1:64" ht="12.75">
      <c r="A357" s="44" t="s">
        <v>172</v>
      </c>
      <c r="B357" s="16" t="s">
        <v>302</v>
      </c>
      <c r="C357" s="16" t="s">
        <v>366</v>
      </c>
      <c r="D357" s="149" t="s">
        <v>552</v>
      </c>
      <c r="E357" s="171"/>
      <c r="F357" s="16" t="s">
        <v>781</v>
      </c>
      <c r="G357" s="36">
        <v>1406.98</v>
      </c>
      <c r="H357" s="121"/>
      <c r="I357" s="36">
        <f>G357*AO357</f>
        <v>0</v>
      </c>
      <c r="J357" s="36">
        <f>G357*AP357</f>
        <v>0</v>
      </c>
      <c r="K357" s="36">
        <f>G357*H357</f>
        <v>0</v>
      </c>
      <c r="L357" s="36">
        <v>0</v>
      </c>
      <c r="M357" s="36">
        <f>G357*L357</f>
        <v>0</v>
      </c>
      <c r="N357" s="88" t="s">
        <v>806</v>
      </c>
      <c r="O357" s="4"/>
      <c r="Z357" s="36">
        <f>IF(AQ357="5",BJ357,0)</f>
        <v>0</v>
      </c>
      <c r="AB357" s="36">
        <f>IF(AQ357="1",BH357,0)</f>
        <v>0</v>
      </c>
      <c r="AC357" s="36">
        <f>IF(AQ357="1",BI357,0)</f>
        <v>0</v>
      </c>
      <c r="AD357" s="36">
        <f>IF(AQ357="7",BH357,0)</f>
        <v>0</v>
      </c>
      <c r="AE357" s="36">
        <f>IF(AQ357="7",BI357,0)</f>
        <v>0</v>
      </c>
      <c r="AF357" s="36">
        <f>IF(AQ357="2",BH357,0)</f>
        <v>0</v>
      </c>
      <c r="AG357" s="36">
        <f>IF(AQ357="2",BI357,0)</f>
        <v>0</v>
      </c>
      <c r="AH357" s="36">
        <f>IF(AQ357="0",BJ357,0)</f>
        <v>0</v>
      </c>
      <c r="AI357" s="27" t="s">
        <v>302</v>
      </c>
      <c r="AJ357" s="21">
        <f>IF(AN357=0,K357,0)</f>
        <v>0</v>
      </c>
      <c r="AK357" s="21">
        <f>IF(AN357=15,K357,0)</f>
        <v>0</v>
      </c>
      <c r="AL357" s="21">
        <f>IF(AN357=21,K357,0)</f>
        <v>0</v>
      </c>
      <c r="AN357" s="36">
        <v>21</v>
      </c>
      <c r="AO357" s="36">
        <f>H357*0</f>
        <v>0</v>
      </c>
      <c r="AP357" s="36">
        <f>H357*(1-0)</f>
        <v>0</v>
      </c>
      <c r="AQ357" s="37" t="s">
        <v>11</v>
      </c>
      <c r="AV357" s="36">
        <f>AW357+AX357</f>
        <v>0</v>
      </c>
      <c r="AW357" s="36">
        <f>G357*AO357</f>
        <v>0</v>
      </c>
      <c r="AX357" s="36">
        <f>G357*AP357</f>
        <v>0</v>
      </c>
      <c r="AY357" s="39" t="s">
        <v>831</v>
      </c>
      <c r="AZ357" s="39" t="s">
        <v>861</v>
      </c>
      <c r="BA357" s="27" t="s">
        <v>875</v>
      </c>
      <c r="BC357" s="36">
        <f>AW357+AX357</f>
        <v>0</v>
      </c>
      <c r="BD357" s="36">
        <f>H357/(100-BE357)*100</f>
        <v>0</v>
      </c>
      <c r="BE357" s="36">
        <v>0</v>
      </c>
      <c r="BF357" s="36">
        <f>M357</f>
        <v>0</v>
      </c>
      <c r="BH357" s="21">
        <f>G357*AO357</f>
        <v>0</v>
      </c>
      <c r="BI357" s="21">
        <f>G357*AP357</f>
        <v>0</v>
      </c>
      <c r="BJ357" s="21">
        <f>G357*H357</f>
        <v>0</v>
      </c>
      <c r="BK357" s="21" t="s">
        <v>883</v>
      </c>
      <c r="BL357" s="36" t="s">
        <v>365</v>
      </c>
    </row>
    <row r="358" spans="1:64" ht="12.75">
      <c r="A358" s="44" t="s">
        <v>173</v>
      </c>
      <c r="B358" s="16" t="s">
        <v>302</v>
      </c>
      <c r="C358" s="16" t="s">
        <v>367</v>
      </c>
      <c r="D358" s="149" t="s">
        <v>553</v>
      </c>
      <c r="E358" s="171"/>
      <c r="F358" s="16" t="s">
        <v>781</v>
      </c>
      <c r="G358" s="36">
        <v>14069.8</v>
      </c>
      <c r="H358" s="121"/>
      <c r="I358" s="36">
        <f>G358*AO358</f>
        <v>0</v>
      </c>
      <c r="J358" s="36">
        <f>G358*AP358</f>
        <v>0</v>
      </c>
      <c r="K358" s="36">
        <f>G358*H358</f>
        <v>0</v>
      </c>
      <c r="L358" s="36">
        <v>0</v>
      </c>
      <c r="M358" s="36">
        <f>G358*L358</f>
        <v>0</v>
      </c>
      <c r="N358" s="88" t="s">
        <v>806</v>
      </c>
      <c r="O358" s="4"/>
      <c r="Z358" s="36">
        <f>IF(AQ358="5",BJ358,0)</f>
        <v>0</v>
      </c>
      <c r="AB358" s="36">
        <f>IF(AQ358="1",BH358,0)</f>
        <v>0</v>
      </c>
      <c r="AC358" s="36">
        <f>IF(AQ358="1",BI358,0)</f>
        <v>0</v>
      </c>
      <c r="AD358" s="36">
        <f>IF(AQ358="7",BH358,0)</f>
        <v>0</v>
      </c>
      <c r="AE358" s="36">
        <f>IF(AQ358="7",BI358,0)</f>
        <v>0</v>
      </c>
      <c r="AF358" s="36">
        <f>IF(AQ358="2",BH358,0)</f>
        <v>0</v>
      </c>
      <c r="AG358" s="36">
        <f>IF(AQ358="2",BI358,0)</f>
        <v>0</v>
      </c>
      <c r="AH358" s="36">
        <f>IF(AQ358="0",BJ358,0)</f>
        <v>0</v>
      </c>
      <c r="AI358" s="27" t="s">
        <v>302</v>
      </c>
      <c r="AJ358" s="21">
        <f>IF(AN358=0,K358,0)</f>
        <v>0</v>
      </c>
      <c r="AK358" s="21">
        <f>IF(AN358=15,K358,0)</f>
        <v>0</v>
      </c>
      <c r="AL358" s="21">
        <f>IF(AN358=21,K358,0)</f>
        <v>0</v>
      </c>
      <c r="AN358" s="36">
        <v>21</v>
      </c>
      <c r="AO358" s="36">
        <f>H358*0</f>
        <v>0</v>
      </c>
      <c r="AP358" s="36">
        <f>H358*(1-0)</f>
        <v>0</v>
      </c>
      <c r="AQ358" s="37" t="s">
        <v>11</v>
      </c>
      <c r="AV358" s="36">
        <f>AW358+AX358</f>
        <v>0</v>
      </c>
      <c r="AW358" s="36">
        <f>G358*AO358</f>
        <v>0</v>
      </c>
      <c r="AX358" s="36">
        <f>G358*AP358</f>
        <v>0</v>
      </c>
      <c r="AY358" s="39" t="s">
        <v>831</v>
      </c>
      <c r="AZ358" s="39" t="s">
        <v>861</v>
      </c>
      <c r="BA358" s="27" t="s">
        <v>875</v>
      </c>
      <c r="BC358" s="36">
        <f>AW358+AX358</f>
        <v>0</v>
      </c>
      <c r="BD358" s="36">
        <f>H358/(100-BE358)*100</f>
        <v>0</v>
      </c>
      <c r="BE358" s="36">
        <v>0</v>
      </c>
      <c r="BF358" s="36">
        <f>M358</f>
        <v>0</v>
      </c>
      <c r="BH358" s="21">
        <f>G358*AO358</f>
        <v>0</v>
      </c>
      <c r="BI358" s="21">
        <f>G358*AP358</f>
        <v>0</v>
      </c>
      <c r="BJ358" s="21">
        <f>G358*H358</f>
        <v>0</v>
      </c>
      <c r="BK358" s="21" t="s">
        <v>883</v>
      </c>
      <c r="BL358" s="36" t="s">
        <v>365</v>
      </c>
    </row>
    <row r="359" spans="1:15" ht="12.75">
      <c r="A359" s="4"/>
      <c r="B359" s="89"/>
      <c r="C359" s="89"/>
      <c r="D359" s="90" t="s">
        <v>664</v>
      </c>
      <c r="E359" s="90"/>
      <c r="F359" s="89"/>
      <c r="G359" s="91">
        <v>14069.8</v>
      </c>
      <c r="H359" s="89"/>
      <c r="I359" s="89"/>
      <c r="J359" s="89"/>
      <c r="K359" s="89"/>
      <c r="L359" s="89"/>
      <c r="M359" s="89"/>
      <c r="N359" s="31"/>
      <c r="O359" s="4"/>
    </row>
    <row r="360" spans="1:64" ht="12.75">
      <c r="A360" s="44" t="s">
        <v>174</v>
      </c>
      <c r="B360" s="16" t="s">
        <v>302</v>
      </c>
      <c r="C360" s="16" t="s">
        <v>368</v>
      </c>
      <c r="D360" s="149" t="s">
        <v>555</v>
      </c>
      <c r="E360" s="171"/>
      <c r="F360" s="16" t="s">
        <v>781</v>
      </c>
      <c r="G360" s="36">
        <v>209.9</v>
      </c>
      <c r="H360" s="121"/>
      <c r="I360" s="36">
        <f>G360*AO360</f>
        <v>0</v>
      </c>
      <c r="J360" s="36">
        <f>G360*AP360</f>
        <v>0</v>
      </c>
      <c r="K360" s="36">
        <f>G360*H360</f>
        <v>0</v>
      </c>
      <c r="L360" s="36">
        <v>0</v>
      </c>
      <c r="M360" s="36">
        <f>G360*L360</f>
        <v>0</v>
      </c>
      <c r="N360" s="88" t="s">
        <v>806</v>
      </c>
      <c r="O360" s="4"/>
      <c r="Z360" s="36">
        <f>IF(AQ360="5",BJ360,0)</f>
        <v>0</v>
      </c>
      <c r="AB360" s="36">
        <f>IF(AQ360="1",BH360,0)</f>
        <v>0</v>
      </c>
      <c r="AC360" s="36">
        <f>IF(AQ360="1",BI360,0)</f>
        <v>0</v>
      </c>
      <c r="AD360" s="36">
        <f>IF(AQ360="7",BH360,0)</f>
        <v>0</v>
      </c>
      <c r="AE360" s="36">
        <f>IF(AQ360="7",BI360,0)</f>
        <v>0</v>
      </c>
      <c r="AF360" s="36">
        <f>IF(AQ360="2",BH360,0)</f>
        <v>0</v>
      </c>
      <c r="AG360" s="36">
        <f>IF(AQ360="2",BI360,0)</f>
        <v>0</v>
      </c>
      <c r="AH360" s="36">
        <f>IF(AQ360="0",BJ360,0)</f>
        <v>0</v>
      </c>
      <c r="AI360" s="27" t="s">
        <v>302</v>
      </c>
      <c r="AJ360" s="21">
        <f>IF(AN360=0,K360,0)</f>
        <v>0</v>
      </c>
      <c r="AK360" s="21">
        <f>IF(AN360=15,K360,0)</f>
        <v>0</v>
      </c>
      <c r="AL360" s="21">
        <f>IF(AN360=21,K360,0)</f>
        <v>0</v>
      </c>
      <c r="AN360" s="36">
        <v>21</v>
      </c>
      <c r="AO360" s="36">
        <f>H360*0</f>
        <v>0</v>
      </c>
      <c r="AP360" s="36">
        <f>H360*(1-0)</f>
        <v>0</v>
      </c>
      <c r="AQ360" s="37" t="s">
        <v>11</v>
      </c>
      <c r="AV360" s="36">
        <f>AW360+AX360</f>
        <v>0</v>
      </c>
      <c r="AW360" s="36">
        <f>G360*AO360</f>
        <v>0</v>
      </c>
      <c r="AX360" s="36">
        <f>G360*AP360</f>
        <v>0</v>
      </c>
      <c r="AY360" s="39" t="s">
        <v>831</v>
      </c>
      <c r="AZ360" s="39" t="s">
        <v>861</v>
      </c>
      <c r="BA360" s="27" t="s">
        <v>875</v>
      </c>
      <c r="BC360" s="36">
        <f>AW360+AX360</f>
        <v>0</v>
      </c>
      <c r="BD360" s="36">
        <f>H360/(100-BE360)*100</f>
        <v>0</v>
      </c>
      <c r="BE360" s="36">
        <v>0</v>
      </c>
      <c r="BF360" s="36">
        <f>M360</f>
        <v>0</v>
      </c>
      <c r="BH360" s="21">
        <f>G360*AO360</f>
        <v>0</v>
      </c>
      <c r="BI360" s="21">
        <f>G360*AP360</f>
        <v>0</v>
      </c>
      <c r="BJ360" s="21">
        <f>G360*H360</f>
        <v>0</v>
      </c>
      <c r="BK360" s="21" t="s">
        <v>883</v>
      </c>
      <c r="BL360" s="36" t="s">
        <v>365</v>
      </c>
    </row>
    <row r="361" spans="1:64" ht="12.75">
      <c r="A361" s="44" t="s">
        <v>175</v>
      </c>
      <c r="B361" s="16" t="s">
        <v>302</v>
      </c>
      <c r="C361" s="16" t="s">
        <v>369</v>
      </c>
      <c r="D361" s="149" t="s">
        <v>556</v>
      </c>
      <c r="E361" s="171"/>
      <c r="F361" s="16" t="s">
        <v>781</v>
      </c>
      <c r="G361" s="36">
        <v>1259.4</v>
      </c>
      <c r="H361" s="121"/>
      <c r="I361" s="36">
        <f>G361*AO361</f>
        <v>0</v>
      </c>
      <c r="J361" s="36">
        <f>G361*AP361</f>
        <v>0</v>
      </c>
      <c r="K361" s="36">
        <f>G361*H361</f>
        <v>0</v>
      </c>
      <c r="L361" s="36">
        <v>0</v>
      </c>
      <c r="M361" s="36">
        <f>G361*L361</f>
        <v>0</v>
      </c>
      <c r="N361" s="88" t="s">
        <v>806</v>
      </c>
      <c r="O361" s="4"/>
      <c r="Z361" s="36">
        <f>IF(AQ361="5",BJ361,0)</f>
        <v>0</v>
      </c>
      <c r="AB361" s="36">
        <f>IF(AQ361="1",BH361,0)</f>
        <v>0</v>
      </c>
      <c r="AC361" s="36">
        <f>IF(AQ361="1",BI361,0)</f>
        <v>0</v>
      </c>
      <c r="AD361" s="36">
        <f>IF(AQ361="7",BH361,0)</f>
        <v>0</v>
      </c>
      <c r="AE361" s="36">
        <f>IF(AQ361="7",BI361,0)</f>
        <v>0</v>
      </c>
      <c r="AF361" s="36">
        <f>IF(AQ361="2",BH361,0)</f>
        <v>0</v>
      </c>
      <c r="AG361" s="36">
        <f>IF(AQ361="2",BI361,0)</f>
        <v>0</v>
      </c>
      <c r="AH361" s="36">
        <f>IF(AQ361="0",BJ361,0)</f>
        <v>0</v>
      </c>
      <c r="AI361" s="27" t="s">
        <v>302</v>
      </c>
      <c r="AJ361" s="21">
        <f>IF(AN361=0,K361,0)</f>
        <v>0</v>
      </c>
      <c r="AK361" s="21">
        <f>IF(AN361=15,K361,0)</f>
        <v>0</v>
      </c>
      <c r="AL361" s="21">
        <f>IF(AN361=21,K361,0)</f>
        <v>0</v>
      </c>
      <c r="AN361" s="36">
        <v>21</v>
      </c>
      <c r="AO361" s="36">
        <f>H361*0</f>
        <v>0</v>
      </c>
      <c r="AP361" s="36">
        <f>H361*(1-0)</f>
        <v>0</v>
      </c>
      <c r="AQ361" s="37" t="s">
        <v>11</v>
      </c>
      <c r="AV361" s="36">
        <f>AW361+AX361</f>
        <v>0</v>
      </c>
      <c r="AW361" s="36">
        <f>G361*AO361</f>
        <v>0</v>
      </c>
      <c r="AX361" s="36">
        <f>G361*AP361</f>
        <v>0</v>
      </c>
      <c r="AY361" s="39" t="s">
        <v>831</v>
      </c>
      <c r="AZ361" s="39" t="s">
        <v>861</v>
      </c>
      <c r="BA361" s="27" t="s">
        <v>875</v>
      </c>
      <c r="BC361" s="36">
        <f>AW361+AX361</f>
        <v>0</v>
      </c>
      <c r="BD361" s="36">
        <f>H361/(100-BE361)*100</f>
        <v>0</v>
      </c>
      <c r="BE361" s="36">
        <v>0</v>
      </c>
      <c r="BF361" s="36">
        <f>M361</f>
        <v>0</v>
      </c>
      <c r="BH361" s="21">
        <f>G361*AO361</f>
        <v>0</v>
      </c>
      <c r="BI361" s="21">
        <f>G361*AP361</f>
        <v>0</v>
      </c>
      <c r="BJ361" s="21">
        <f>G361*H361</f>
        <v>0</v>
      </c>
      <c r="BK361" s="21" t="s">
        <v>883</v>
      </c>
      <c r="BL361" s="36" t="s">
        <v>365</v>
      </c>
    </row>
    <row r="362" spans="1:15" ht="12.75">
      <c r="A362" s="4"/>
      <c r="B362" s="89"/>
      <c r="C362" s="89"/>
      <c r="D362" s="90" t="s">
        <v>665</v>
      </c>
      <c r="E362" s="90"/>
      <c r="F362" s="89"/>
      <c r="G362" s="91">
        <v>1259.4</v>
      </c>
      <c r="H362" s="89"/>
      <c r="I362" s="89"/>
      <c r="J362" s="89"/>
      <c r="K362" s="89"/>
      <c r="L362" s="89"/>
      <c r="M362" s="89"/>
      <c r="N362" s="31"/>
      <c r="O362" s="4"/>
    </row>
    <row r="363" spans="1:64" ht="12.75">
      <c r="A363" s="44" t="s">
        <v>176</v>
      </c>
      <c r="B363" s="16" t="s">
        <v>302</v>
      </c>
      <c r="C363" s="16" t="s">
        <v>370</v>
      </c>
      <c r="D363" s="149" t="s">
        <v>558</v>
      </c>
      <c r="E363" s="171"/>
      <c r="F363" s="16" t="s">
        <v>781</v>
      </c>
      <c r="G363" s="36">
        <v>239.87</v>
      </c>
      <c r="H363" s="121"/>
      <c r="I363" s="36">
        <f>G363*AO363</f>
        <v>0</v>
      </c>
      <c r="J363" s="36">
        <f>G363*AP363</f>
        <v>0</v>
      </c>
      <c r="K363" s="36">
        <f>G363*H363</f>
        <v>0</v>
      </c>
      <c r="L363" s="36">
        <v>0</v>
      </c>
      <c r="M363" s="36">
        <f>G363*L363</f>
        <v>0</v>
      </c>
      <c r="N363" s="88" t="s">
        <v>806</v>
      </c>
      <c r="O363" s="4"/>
      <c r="Z363" s="36">
        <f>IF(AQ363="5",BJ363,0)</f>
        <v>0</v>
      </c>
      <c r="AB363" s="36">
        <f>IF(AQ363="1",BH363,0)</f>
        <v>0</v>
      </c>
      <c r="AC363" s="36">
        <f>IF(AQ363="1",BI363,0)</f>
        <v>0</v>
      </c>
      <c r="AD363" s="36">
        <f>IF(AQ363="7",BH363,0)</f>
        <v>0</v>
      </c>
      <c r="AE363" s="36">
        <f>IF(AQ363="7",BI363,0)</f>
        <v>0</v>
      </c>
      <c r="AF363" s="36">
        <f>IF(AQ363="2",BH363,0)</f>
        <v>0</v>
      </c>
      <c r="AG363" s="36">
        <f>IF(AQ363="2",BI363,0)</f>
        <v>0</v>
      </c>
      <c r="AH363" s="36">
        <f>IF(AQ363="0",BJ363,0)</f>
        <v>0</v>
      </c>
      <c r="AI363" s="27" t="s">
        <v>302</v>
      </c>
      <c r="AJ363" s="21">
        <f>IF(AN363=0,K363,0)</f>
        <v>0</v>
      </c>
      <c r="AK363" s="21">
        <f>IF(AN363=15,K363,0)</f>
        <v>0</v>
      </c>
      <c r="AL363" s="21">
        <f>IF(AN363=21,K363,0)</f>
        <v>0</v>
      </c>
      <c r="AN363" s="36">
        <v>21</v>
      </c>
      <c r="AO363" s="36">
        <f>H363*0</f>
        <v>0</v>
      </c>
      <c r="AP363" s="36">
        <f>H363*(1-0)</f>
        <v>0</v>
      </c>
      <c r="AQ363" s="37" t="s">
        <v>11</v>
      </c>
      <c r="AV363" s="36">
        <f>AW363+AX363</f>
        <v>0</v>
      </c>
      <c r="AW363" s="36">
        <f>G363*AO363</f>
        <v>0</v>
      </c>
      <c r="AX363" s="36">
        <f>G363*AP363</f>
        <v>0</v>
      </c>
      <c r="AY363" s="39" t="s">
        <v>831</v>
      </c>
      <c r="AZ363" s="39" t="s">
        <v>861</v>
      </c>
      <c r="BA363" s="27" t="s">
        <v>875</v>
      </c>
      <c r="BC363" s="36">
        <f>AW363+AX363</f>
        <v>0</v>
      </c>
      <c r="BD363" s="36">
        <f>H363/(100-BE363)*100</f>
        <v>0</v>
      </c>
      <c r="BE363" s="36">
        <v>0</v>
      </c>
      <c r="BF363" s="36">
        <f>M363</f>
        <v>0</v>
      </c>
      <c r="BH363" s="21">
        <f>G363*AO363</f>
        <v>0</v>
      </c>
      <c r="BI363" s="21">
        <f>G363*AP363</f>
        <v>0</v>
      </c>
      <c r="BJ363" s="21">
        <f>G363*H363</f>
        <v>0</v>
      </c>
      <c r="BK363" s="21" t="s">
        <v>883</v>
      </c>
      <c r="BL363" s="36" t="s">
        <v>365</v>
      </c>
    </row>
    <row r="364" spans="1:64" ht="12.75">
      <c r="A364" s="44" t="s">
        <v>177</v>
      </c>
      <c r="B364" s="16" t="s">
        <v>302</v>
      </c>
      <c r="C364" s="16" t="s">
        <v>371</v>
      </c>
      <c r="D364" s="149" t="s">
        <v>559</v>
      </c>
      <c r="E364" s="171"/>
      <c r="F364" s="16" t="s">
        <v>781</v>
      </c>
      <c r="G364" s="36">
        <v>1918.96</v>
      </c>
      <c r="H364" s="121"/>
      <c r="I364" s="36">
        <f>G364*AO364</f>
        <v>0</v>
      </c>
      <c r="J364" s="36">
        <f>G364*AP364</f>
        <v>0</v>
      </c>
      <c r="K364" s="36">
        <f>G364*H364</f>
        <v>0</v>
      </c>
      <c r="L364" s="36">
        <v>0</v>
      </c>
      <c r="M364" s="36">
        <f>G364*L364</f>
        <v>0</v>
      </c>
      <c r="N364" s="88" t="s">
        <v>806</v>
      </c>
      <c r="O364" s="4"/>
      <c r="Z364" s="36">
        <f>IF(AQ364="5",BJ364,0)</f>
        <v>0</v>
      </c>
      <c r="AB364" s="36">
        <f>IF(AQ364="1",BH364,0)</f>
        <v>0</v>
      </c>
      <c r="AC364" s="36">
        <f>IF(AQ364="1",BI364,0)</f>
        <v>0</v>
      </c>
      <c r="AD364" s="36">
        <f>IF(AQ364="7",BH364,0)</f>
        <v>0</v>
      </c>
      <c r="AE364" s="36">
        <f>IF(AQ364="7",BI364,0)</f>
        <v>0</v>
      </c>
      <c r="AF364" s="36">
        <f>IF(AQ364="2",BH364,0)</f>
        <v>0</v>
      </c>
      <c r="AG364" s="36">
        <f>IF(AQ364="2",BI364,0)</f>
        <v>0</v>
      </c>
      <c r="AH364" s="36">
        <f>IF(AQ364="0",BJ364,0)</f>
        <v>0</v>
      </c>
      <c r="AI364" s="27" t="s">
        <v>302</v>
      </c>
      <c r="AJ364" s="21">
        <f>IF(AN364=0,K364,0)</f>
        <v>0</v>
      </c>
      <c r="AK364" s="21">
        <f>IF(AN364=15,K364,0)</f>
        <v>0</v>
      </c>
      <c r="AL364" s="21">
        <f>IF(AN364=21,K364,0)</f>
        <v>0</v>
      </c>
      <c r="AN364" s="36">
        <v>21</v>
      </c>
      <c r="AO364" s="36">
        <f>H364*0</f>
        <v>0</v>
      </c>
      <c r="AP364" s="36">
        <f>H364*(1-0)</f>
        <v>0</v>
      </c>
      <c r="AQ364" s="37" t="s">
        <v>11</v>
      </c>
      <c r="AV364" s="36">
        <f>AW364+AX364</f>
        <v>0</v>
      </c>
      <c r="AW364" s="36">
        <f>G364*AO364</f>
        <v>0</v>
      </c>
      <c r="AX364" s="36">
        <f>G364*AP364</f>
        <v>0</v>
      </c>
      <c r="AY364" s="39" t="s">
        <v>831</v>
      </c>
      <c r="AZ364" s="39" t="s">
        <v>861</v>
      </c>
      <c r="BA364" s="27" t="s">
        <v>875</v>
      </c>
      <c r="BC364" s="36">
        <f>AW364+AX364</f>
        <v>0</v>
      </c>
      <c r="BD364" s="36">
        <f>H364/(100-BE364)*100</f>
        <v>0</v>
      </c>
      <c r="BE364" s="36">
        <v>0</v>
      </c>
      <c r="BF364" s="36">
        <f>M364</f>
        <v>0</v>
      </c>
      <c r="BH364" s="21">
        <f>G364*AO364</f>
        <v>0</v>
      </c>
      <c r="BI364" s="21">
        <f>G364*AP364</f>
        <v>0</v>
      </c>
      <c r="BJ364" s="21">
        <f>G364*H364</f>
        <v>0</v>
      </c>
      <c r="BK364" s="21" t="s">
        <v>883</v>
      </c>
      <c r="BL364" s="36" t="s">
        <v>365</v>
      </c>
    </row>
    <row r="365" spans="1:15" ht="12.75">
      <c r="A365" s="4"/>
      <c r="B365" s="89"/>
      <c r="C365" s="89"/>
      <c r="D365" s="90" t="s">
        <v>666</v>
      </c>
      <c r="E365" s="90"/>
      <c r="F365" s="89"/>
      <c r="G365" s="91">
        <v>1918.96</v>
      </c>
      <c r="H365" s="89"/>
      <c r="I365" s="89"/>
      <c r="J365" s="89"/>
      <c r="K365" s="89"/>
      <c r="L365" s="89"/>
      <c r="M365" s="89"/>
      <c r="N365" s="31"/>
      <c r="O365" s="4"/>
    </row>
    <row r="366" spans="1:47" ht="12.75">
      <c r="A366" s="82"/>
      <c r="B366" s="83" t="s">
        <v>302</v>
      </c>
      <c r="C366" s="83" t="s">
        <v>372</v>
      </c>
      <c r="D366" s="179" t="s">
        <v>561</v>
      </c>
      <c r="E366" s="174"/>
      <c r="F366" s="84" t="s">
        <v>6</v>
      </c>
      <c r="G366" s="84" t="s">
        <v>6</v>
      </c>
      <c r="H366" s="84"/>
      <c r="I366" s="85">
        <f>SUM(I367:I367)</f>
        <v>0</v>
      </c>
      <c r="J366" s="85">
        <f>SUM(J367:J367)</f>
        <v>0</v>
      </c>
      <c r="K366" s="85">
        <f>SUM(K367:K367)</f>
        <v>0</v>
      </c>
      <c r="L366" s="86"/>
      <c r="M366" s="85">
        <f>SUM(M367:M367)</f>
        <v>0.007300000000000001</v>
      </c>
      <c r="N366" s="87"/>
      <c r="O366" s="4"/>
      <c r="AI366" s="27" t="s">
        <v>302</v>
      </c>
      <c r="AS366" s="41">
        <f>SUM(AJ367:AJ367)</f>
        <v>0</v>
      </c>
      <c r="AT366" s="41">
        <f>SUM(AK367:AK367)</f>
        <v>0</v>
      </c>
      <c r="AU366" s="41">
        <f>SUM(AL367:AL367)</f>
        <v>0</v>
      </c>
    </row>
    <row r="367" spans="1:64" ht="12.75">
      <c r="A367" s="44" t="s">
        <v>178</v>
      </c>
      <c r="B367" s="16" t="s">
        <v>302</v>
      </c>
      <c r="C367" s="16" t="s">
        <v>373</v>
      </c>
      <c r="D367" s="149" t="s">
        <v>562</v>
      </c>
      <c r="E367" s="171"/>
      <c r="F367" s="16" t="s">
        <v>775</v>
      </c>
      <c r="G367" s="36">
        <v>365</v>
      </c>
      <c r="H367" s="121"/>
      <c r="I367" s="36">
        <f>G367*AO367</f>
        <v>0</v>
      </c>
      <c r="J367" s="36">
        <f>G367*AP367</f>
        <v>0</v>
      </c>
      <c r="K367" s="36">
        <f>G367*H367</f>
        <v>0</v>
      </c>
      <c r="L367" s="36">
        <v>2E-05</v>
      </c>
      <c r="M367" s="36">
        <f>G367*L367</f>
        <v>0.007300000000000001</v>
      </c>
      <c r="N367" s="88" t="s">
        <v>806</v>
      </c>
      <c r="O367" s="4"/>
      <c r="Z367" s="36">
        <f>IF(AQ367="5",BJ367,0)</f>
        <v>0</v>
      </c>
      <c r="AB367" s="36">
        <f>IF(AQ367="1",BH367,0)</f>
        <v>0</v>
      </c>
      <c r="AC367" s="36">
        <f>IF(AQ367="1",BI367,0)</f>
        <v>0</v>
      </c>
      <c r="AD367" s="36">
        <f>IF(AQ367="7",BH367,0)</f>
        <v>0</v>
      </c>
      <c r="AE367" s="36">
        <f>IF(AQ367="7",BI367,0)</f>
        <v>0</v>
      </c>
      <c r="AF367" s="36">
        <f>IF(AQ367="2",BH367,0)</f>
        <v>0</v>
      </c>
      <c r="AG367" s="36">
        <f>IF(AQ367="2",BI367,0)</f>
        <v>0</v>
      </c>
      <c r="AH367" s="36">
        <f>IF(AQ367="0",BJ367,0)</f>
        <v>0</v>
      </c>
      <c r="AI367" s="27" t="s">
        <v>302</v>
      </c>
      <c r="AJ367" s="21">
        <f>IF(AN367=0,K367,0)</f>
        <v>0</v>
      </c>
      <c r="AK367" s="21">
        <f>IF(AN367=15,K367,0)</f>
        <v>0</v>
      </c>
      <c r="AL367" s="21">
        <f>IF(AN367=21,K367,0)</f>
        <v>0</v>
      </c>
      <c r="AN367" s="36">
        <v>21</v>
      </c>
      <c r="AO367" s="36">
        <f>H367*0.108177636570561</f>
        <v>0</v>
      </c>
      <c r="AP367" s="36">
        <f>H367*(1-0.108177636570561)</f>
        <v>0</v>
      </c>
      <c r="AQ367" s="37" t="s">
        <v>8</v>
      </c>
      <c r="AV367" s="36">
        <f>AW367+AX367</f>
        <v>0</v>
      </c>
      <c r="AW367" s="36">
        <f>G367*AO367</f>
        <v>0</v>
      </c>
      <c r="AX367" s="36">
        <f>G367*AP367</f>
        <v>0</v>
      </c>
      <c r="AY367" s="39" t="s">
        <v>832</v>
      </c>
      <c r="AZ367" s="39" t="s">
        <v>861</v>
      </c>
      <c r="BA367" s="27" t="s">
        <v>875</v>
      </c>
      <c r="BC367" s="36">
        <f>AW367+AX367</f>
        <v>0</v>
      </c>
      <c r="BD367" s="36">
        <f>H367/(100-BE367)*100</f>
        <v>0</v>
      </c>
      <c r="BE367" s="36">
        <v>0</v>
      </c>
      <c r="BF367" s="36">
        <f>M367</f>
        <v>0.007300000000000001</v>
      </c>
      <c r="BH367" s="21">
        <f>G367*AO367</f>
        <v>0</v>
      </c>
      <c r="BI367" s="21">
        <f>G367*AP367</f>
        <v>0</v>
      </c>
      <c r="BJ367" s="21">
        <f>G367*H367</f>
        <v>0</v>
      </c>
      <c r="BK367" s="21" t="s">
        <v>883</v>
      </c>
      <c r="BL367" s="36" t="s">
        <v>372</v>
      </c>
    </row>
    <row r="368" spans="1:47" ht="12.75">
      <c r="A368" s="82"/>
      <c r="B368" s="83" t="s">
        <v>302</v>
      </c>
      <c r="C368" s="83" t="s">
        <v>374</v>
      </c>
      <c r="D368" s="179" t="s">
        <v>563</v>
      </c>
      <c r="E368" s="174"/>
      <c r="F368" s="84" t="s">
        <v>6</v>
      </c>
      <c r="G368" s="84" t="s">
        <v>6</v>
      </c>
      <c r="H368" s="84"/>
      <c r="I368" s="85">
        <f>SUM(I369:I373)</f>
        <v>0</v>
      </c>
      <c r="J368" s="85">
        <f>SUM(J369:J373)</f>
        <v>0</v>
      </c>
      <c r="K368" s="85">
        <f>SUM(K369:K373)</f>
        <v>0</v>
      </c>
      <c r="L368" s="86"/>
      <c r="M368" s="85">
        <f>SUM(M369:M373)</f>
        <v>0</v>
      </c>
      <c r="N368" s="87"/>
      <c r="O368" s="4"/>
      <c r="AI368" s="27" t="s">
        <v>302</v>
      </c>
      <c r="AS368" s="41">
        <f>SUM(AJ369:AJ373)</f>
        <v>0</v>
      </c>
      <c r="AT368" s="41">
        <f>SUM(AK369:AK373)</f>
        <v>0</v>
      </c>
      <c r="AU368" s="41">
        <f>SUM(AL369:AL373)</f>
        <v>0</v>
      </c>
    </row>
    <row r="369" spans="1:64" ht="12.75">
      <c r="A369" s="44" t="s">
        <v>179</v>
      </c>
      <c r="B369" s="16" t="s">
        <v>302</v>
      </c>
      <c r="C369" s="16" t="s">
        <v>375</v>
      </c>
      <c r="D369" s="149" t="s">
        <v>564</v>
      </c>
      <c r="E369" s="171"/>
      <c r="F369" s="16" t="s">
        <v>781</v>
      </c>
      <c r="G369" s="36">
        <v>847.02</v>
      </c>
      <c r="H369" s="121"/>
      <c r="I369" s="36">
        <f>G369*AO369</f>
        <v>0</v>
      </c>
      <c r="J369" s="36">
        <f>G369*AP369</f>
        <v>0</v>
      </c>
      <c r="K369" s="36">
        <f>G369*H369</f>
        <v>0</v>
      </c>
      <c r="L369" s="36">
        <v>0</v>
      </c>
      <c r="M369" s="36">
        <f>G369*L369</f>
        <v>0</v>
      </c>
      <c r="N369" s="88" t="s">
        <v>806</v>
      </c>
      <c r="O369" s="4"/>
      <c r="Z369" s="36">
        <f>IF(AQ369="5",BJ369,0)</f>
        <v>0</v>
      </c>
      <c r="AB369" s="36">
        <f>IF(AQ369="1",BH369,0)</f>
        <v>0</v>
      </c>
      <c r="AC369" s="36">
        <f>IF(AQ369="1",BI369,0)</f>
        <v>0</v>
      </c>
      <c r="AD369" s="36">
        <f>IF(AQ369="7",BH369,0)</f>
        <v>0</v>
      </c>
      <c r="AE369" s="36">
        <f>IF(AQ369="7",BI369,0)</f>
        <v>0</v>
      </c>
      <c r="AF369" s="36">
        <f>IF(AQ369="2",BH369,0)</f>
        <v>0</v>
      </c>
      <c r="AG369" s="36">
        <f>IF(AQ369="2",BI369,0)</f>
        <v>0</v>
      </c>
      <c r="AH369" s="36">
        <f>IF(AQ369="0",BJ369,0)</f>
        <v>0</v>
      </c>
      <c r="AI369" s="27" t="s">
        <v>302</v>
      </c>
      <c r="AJ369" s="21">
        <f>IF(AN369=0,K369,0)</f>
        <v>0</v>
      </c>
      <c r="AK369" s="21">
        <f>IF(AN369=15,K369,0)</f>
        <v>0</v>
      </c>
      <c r="AL369" s="21">
        <f>IF(AN369=21,K369,0)</f>
        <v>0</v>
      </c>
      <c r="AN369" s="36">
        <v>21</v>
      </c>
      <c r="AO369" s="36">
        <f>H369*0</f>
        <v>0</v>
      </c>
      <c r="AP369" s="36">
        <f>H369*(1-0)</f>
        <v>0</v>
      </c>
      <c r="AQ369" s="37" t="s">
        <v>11</v>
      </c>
      <c r="AV369" s="36">
        <f>AW369+AX369</f>
        <v>0</v>
      </c>
      <c r="AW369" s="36">
        <f>G369*AO369</f>
        <v>0</v>
      </c>
      <c r="AX369" s="36">
        <f>G369*AP369</f>
        <v>0</v>
      </c>
      <c r="AY369" s="39" t="s">
        <v>833</v>
      </c>
      <c r="AZ369" s="39" t="s">
        <v>861</v>
      </c>
      <c r="BA369" s="27" t="s">
        <v>875</v>
      </c>
      <c r="BC369" s="36">
        <f>AW369+AX369</f>
        <v>0</v>
      </c>
      <c r="BD369" s="36">
        <f>H369/(100-BE369)*100</f>
        <v>0</v>
      </c>
      <c r="BE369" s="36">
        <v>0</v>
      </c>
      <c r="BF369" s="36">
        <f>M369</f>
        <v>0</v>
      </c>
      <c r="BH369" s="21">
        <f>G369*AO369</f>
        <v>0</v>
      </c>
      <c r="BI369" s="21">
        <f>G369*AP369</f>
        <v>0</v>
      </c>
      <c r="BJ369" s="21">
        <f>G369*H369</f>
        <v>0</v>
      </c>
      <c r="BK369" s="21" t="s">
        <v>883</v>
      </c>
      <c r="BL369" s="36" t="s">
        <v>374</v>
      </c>
    </row>
    <row r="370" spans="1:64" ht="12.75">
      <c r="A370" s="44" t="s">
        <v>180</v>
      </c>
      <c r="B370" s="16" t="s">
        <v>302</v>
      </c>
      <c r="C370" s="16" t="s">
        <v>376</v>
      </c>
      <c r="D370" s="149" t="s">
        <v>565</v>
      </c>
      <c r="E370" s="171"/>
      <c r="F370" s="16" t="s">
        <v>781</v>
      </c>
      <c r="G370" s="36">
        <v>3388.08</v>
      </c>
      <c r="H370" s="121"/>
      <c r="I370" s="36">
        <f>G370*AO370</f>
        <v>0</v>
      </c>
      <c r="J370" s="36">
        <f>G370*AP370</f>
        <v>0</v>
      </c>
      <c r="K370" s="36">
        <f>G370*H370</f>
        <v>0</v>
      </c>
      <c r="L370" s="36">
        <v>0</v>
      </c>
      <c r="M370" s="36">
        <f>G370*L370</f>
        <v>0</v>
      </c>
      <c r="N370" s="88" t="s">
        <v>806</v>
      </c>
      <c r="O370" s="4"/>
      <c r="Z370" s="36">
        <f>IF(AQ370="5",BJ370,0)</f>
        <v>0</v>
      </c>
      <c r="AB370" s="36">
        <f>IF(AQ370="1",BH370,0)</f>
        <v>0</v>
      </c>
      <c r="AC370" s="36">
        <f>IF(AQ370="1",BI370,0)</f>
        <v>0</v>
      </c>
      <c r="AD370" s="36">
        <f>IF(AQ370="7",BH370,0)</f>
        <v>0</v>
      </c>
      <c r="AE370" s="36">
        <f>IF(AQ370="7",BI370,0)</f>
        <v>0</v>
      </c>
      <c r="AF370" s="36">
        <f>IF(AQ370="2",BH370,0)</f>
        <v>0</v>
      </c>
      <c r="AG370" s="36">
        <f>IF(AQ370="2",BI370,0)</f>
        <v>0</v>
      </c>
      <c r="AH370" s="36">
        <f>IF(AQ370="0",BJ370,0)</f>
        <v>0</v>
      </c>
      <c r="AI370" s="27" t="s">
        <v>302</v>
      </c>
      <c r="AJ370" s="21">
        <f>IF(AN370=0,K370,0)</f>
        <v>0</v>
      </c>
      <c r="AK370" s="21">
        <f>IF(AN370=15,K370,0)</f>
        <v>0</v>
      </c>
      <c r="AL370" s="21">
        <f>IF(AN370=21,K370,0)</f>
        <v>0</v>
      </c>
      <c r="AN370" s="36">
        <v>21</v>
      </c>
      <c r="AO370" s="36">
        <f>H370*0</f>
        <v>0</v>
      </c>
      <c r="AP370" s="36">
        <f>H370*(1-0)</f>
        <v>0</v>
      </c>
      <c r="AQ370" s="37" t="s">
        <v>11</v>
      </c>
      <c r="AV370" s="36">
        <f>AW370+AX370</f>
        <v>0</v>
      </c>
      <c r="AW370" s="36">
        <f>G370*AO370</f>
        <v>0</v>
      </c>
      <c r="AX370" s="36">
        <f>G370*AP370</f>
        <v>0</v>
      </c>
      <c r="AY370" s="39" t="s">
        <v>833</v>
      </c>
      <c r="AZ370" s="39" t="s">
        <v>861</v>
      </c>
      <c r="BA370" s="27" t="s">
        <v>875</v>
      </c>
      <c r="BC370" s="36">
        <f>AW370+AX370</f>
        <v>0</v>
      </c>
      <c r="BD370" s="36">
        <f>H370/(100-BE370)*100</f>
        <v>0</v>
      </c>
      <c r="BE370" s="36">
        <v>0</v>
      </c>
      <c r="BF370" s="36">
        <f>M370</f>
        <v>0</v>
      </c>
      <c r="BH370" s="21">
        <f>G370*AO370</f>
        <v>0</v>
      </c>
      <c r="BI370" s="21">
        <f>G370*AP370</f>
        <v>0</v>
      </c>
      <c r="BJ370" s="21">
        <f>G370*H370</f>
        <v>0</v>
      </c>
      <c r="BK370" s="21" t="s">
        <v>883</v>
      </c>
      <c r="BL370" s="36" t="s">
        <v>374</v>
      </c>
    </row>
    <row r="371" spans="1:15" ht="12.75">
      <c r="A371" s="4"/>
      <c r="B371" s="89"/>
      <c r="C371" s="89"/>
      <c r="D371" s="90" t="s">
        <v>667</v>
      </c>
      <c r="E371" s="90"/>
      <c r="F371" s="89"/>
      <c r="G371" s="91">
        <v>3388.08</v>
      </c>
      <c r="H371" s="89"/>
      <c r="I371" s="89"/>
      <c r="J371" s="89"/>
      <c r="K371" s="89"/>
      <c r="L371" s="89"/>
      <c r="M371" s="89"/>
      <c r="N371" s="31"/>
      <c r="O371" s="4"/>
    </row>
    <row r="372" spans="1:64" ht="12.75">
      <c r="A372" s="44" t="s">
        <v>181</v>
      </c>
      <c r="B372" s="16" t="s">
        <v>302</v>
      </c>
      <c r="C372" s="16" t="s">
        <v>377</v>
      </c>
      <c r="D372" s="149" t="s">
        <v>567</v>
      </c>
      <c r="E372" s="171"/>
      <c r="F372" s="16" t="s">
        <v>781</v>
      </c>
      <c r="G372" s="36">
        <v>441.92</v>
      </c>
      <c r="H372" s="121"/>
      <c r="I372" s="36">
        <f>G372*AO372</f>
        <v>0</v>
      </c>
      <c r="J372" s="36">
        <f>G372*AP372</f>
        <v>0</v>
      </c>
      <c r="K372" s="36">
        <f>G372*H372</f>
        <v>0</v>
      </c>
      <c r="L372" s="36">
        <v>0</v>
      </c>
      <c r="M372" s="36">
        <f>G372*L372</f>
        <v>0</v>
      </c>
      <c r="N372" s="88" t="s">
        <v>806</v>
      </c>
      <c r="O372" s="4"/>
      <c r="Z372" s="36">
        <f>IF(AQ372="5",BJ372,0)</f>
        <v>0</v>
      </c>
      <c r="AB372" s="36">
        <f>IF(AQ372="1",BH372,0)</f>
        <v>0</v>
      </c>
      <c r="AC372" s="36">
        <f>IF(AQ372="1",BI372,0)</f>
        <v>0</v>
      </c>
      <c r="AD372" s="36">
        <f>IF(AQ372="7",BH372,0)</f>
        <v>0</v>
      </c>
      <c r="AE372" s="36">
        <f>IF(AQ372="7",BI372,0)</f>
        <v>0</v>
      </c>
      <c r="AF372" s="36">
        <f>IF(AQ372="2",BH372,0)</f>
        <v>0</v>
      </c>
      <c r="AG372" s="36">
        <f>IF(AQ372="2",BI372,0)</f>
        <v>0</v>
      </c>
      <c r="AH372" s="36">
        <f>IF(AQ372="0",BJ372,0)</f>
        <v>0</v>
      </c>
      <c r="AI372" s="27" t="s">
        <v>302</v>
      </c>
      <c r="AJ372" s="21">
        <f>IF(AN372=0,K372,0)</f>
        <v>0</v>
      </c>
      <c r="AK372" s="21">
        <f>IF(AN372=15,K372,0)</f>
        <v>0</v>
      </c>
      <c r="AL372" s="21">
        <f>IF(AN372=21,K372,0)</f>
        <v>0</v>
      </c>
      <c r="AN372" s="36">
        <v>21</v>
      </c>
      <c r="AO372" s="36">
        <f>H372*0</f>
        <v>0</v>
      </c>
      <c r="AP372" s="36">
        <f>H372*(1-0)</f>
        <v>0</v>
      </c>
      <c r="AQ372" s="37" t="s">
        <v>11</v>
      </c>
      <c r="AV372" s="36">
        <f>AW372+AX372</f>
        <v>0</v>
      </c>
      <c r="AW372" s="36">
        <f>G372*AO372</f>
        <v>0</v>
      </c>
      <c r="AX372" s="36">
        <f>G372*AP372</f>
        <v>0</v>
      </c>
      <c r="AY372" s="39" t="s">
        <v>833</v>
      </c>
      <c r="AZ372" s="39" t="s">
        <v>861</v>
      </c>
      <c r="BA372" s="27" t="s">
        <v>875</v>
      </c>
      <c r="BC372" s="36">
        <f>AW372+AX372</f>
        <v>0</v>
      </c>
      <c r="BD372" s="36">
        <f>H372/(100-BE372)*100</f>
        <v>0</v>
      </c>
      <c r="BE372" s="36">
        <v>0</v>
      </c>
      <c r="BF372" s="36">
        <f>M372</f>
        <v>0</v>
      </c>
      <c r="BH372" s="21">
        <f>G372*AO372</f>
        <v>0</v>
      </c>
      <c r="BI372" s="21">
        <f>G372*AP372</f>
        <v>0</v>
      </c>
      <c r="BJ372" s="21">
        <f>G372*H372</f>
        <v>0</v>
      </c>
      <c r="BK372" s="21" t="s">
        <v>883</v>
      </c>
      <c r="BL372" s="36" t="s">
        <v>374</v>
      </c>
    </row>
    <row r="373" spans="1:64" ht="12.75">
      <c r="A373" s="44" t="s">
        <v>182</v>
      </c>
      <c r="B373" s="16" t="s">
        <v>302</v>
      </c>
      <c r="C373" s="16" t="s">
        <v>409</v>
      </c>
      <c r="D373" s="149" t="s">
        <v>631</v>
      </c>
      <c r="E373" s="171"/>
      <c r="F373" s="16" t="s">
        <v>781</v>
      </c>
      <c r="G373" s="36">
        <v>405.1</v>
      </c>
      <c r="H373" s="121"/>
      <c r="I373" s="36">
        <f>G373*AO373</f>
        <v>0</v>
      </c>
      <c r="J373" s="36">
        <f>G373*AP373</f>
        <v>0</v>
      </c>
      <c r="K373" s="36">
        <f>G373*H373</f>
        <v>0</v>
      </c>
      <c r="L373" s="36">
        <v>0</v>
      </c>
      <c r="M373" s="36">
        <f>G373*L373</f>
        <v>0</v>
      </c>
      <c r="N373" s="88" t="s">
        <v>806</v>
      </c>
      <c r="O373" s="4"/>
      <c r="Z373" s="36">
        <f>IF(AQ373="5",BJ373,0)</f>
        <v>0</v>
      </c>
      <c r="AB373" s="36">
        <f>IF(AQ373="1",BH373,0)</f>
        <v>0</v>
      </c>
      <c r="AC373" s="36">
        <f>IF(AQ373="1",BI373,0)</f>
        <v>0</v>
      </c>
      <c r="AD373" s="36">
        <f>IF(AQ373="7",BH373,0)</f>
        <v>0</v>
      </c>
      <c r="AE373" s="36">
        <f>IF(AQ373="7",BI373,0)</f>
        <v>0</v>
      </c>
      <c r="AF373" s="36">
        <f>IF(AQ373="2",BH373,0)</f>
        <v>0</v>
      </c>
      <c r="AG373" s="36">
        <f>IF(AQ373="2",BI373,0)</f>
        <v>0</v>
      </c>
      <c r="AH373" s="36">
        <f>IF(AQ373="0",BJ373,0)</f>
        <v>0</v>
      </c>
      <c r="AI373" s="27" t="s">
        <v>302</v>
      </c>
      <c r="AJ373" s="21">
        <f>IF(AN373=0,K373,0)</f>
        <v>0</v>
      </c>
      <c r="AK373" s="21">
        <f>IF(AN373=15,K373,0)</f>
        <v>0</v>
      </c>
      <c r="AL373" s="21">
        <f>IF(AN373=21,K373,0)</f>
        <v>0</v>
      </c>
      <c r="AN373" s="36">
        <v>21</v>
      </c>
      <c r="AO373" s="36">
        <f>H373*0</f>
        <v>0</v>
      </c>
      <c r="AP373" s="36">
        <f>H373*(1-0)</f>
        <v>0</v>
      </c>
      <c r="AQ373" s="37" t="s">
        <v>11</v>
      </c>
      <c r="AV373" s="36">
        <f>AW373+AX373</f>
        <v>0</v>
      </c>
      <c r="AW373" s="36">
        <f>G373*AO373</f>
        <v>0</v>
      </c>
      <c r="AX373" s="36">
        <f>G373*AP373</f>
        <v>0</v>
      </c>
      <c r="AY373" s="39" t="s">
        <v>833</v>
      </c>
      <c r="AZ373" s="39" t="s">
        <v>861</v>
      </c>
      <c r="BA373" s="27" t="s">
        <v>875</v>
      </c>
      <c r="BC373" s="36">
        <f>AW373+AX373</f>
        <v>0</v>
      </c>
      <c r="BD373" s="36">
        <f>H373/(100-BE373)*100</f>
        <v>0</v>
      </c>
      <c r="BE373" s="36">
        <v>0</v>
      </c>
      <c r="BF373" s="36">
        <f>M373</f>
        <v>0</v>
      </c>
      <c r="BH373" s="21">
        <f>G373*AO373</f>
        <v>0</v>
      </c>
      <c r="BI373" s="21">
        <f>G373*AP373</f>
        <v>0</v>
      </c>
      <c r="BJ373" s="21">
        <f>G373*H373</f>
        <v>0</v>
      </c>
      <c r="BK373" s="21" t="s">
        <v>883</v>
      </c>
      <c r="BL373" s="36" t="s">
        <v>374</v>
      </c>
    </row>
    <row r="374" spans="1:15" ht="12.75">
      <c r="A374" s="92"/>
      <c r="B374" s="93" t="s">
        <v>303</v>
      </c>
      <c r="C374" s="93"/>
      <c r="D374" s="182" t="s">
        <v>939</v>
      </c>
      <c r="E374" s="181"/>
      <c r="F374" s="92" t="s">
        <v>6</v>
      </c>
      <c r="G374" s="92" t="s">
        <v>6</v>
      </c>
      <c r="H374" s="92"/>
      <c r="I374" s="94">
        <f>I375+I380+I385+I406+I409+I420+I429+I436</f>
        <v>0</v>
      </c>
      <c r="J374" s="94">
        <f>J375+J380+J385+J406+J409+J420+J429+J436</f>
        <v>0</v>
      </c>
      <c r="K374" s="94">
        <f>K375+K380+K385+K406+K409+K420+K429+K436</f>
        <v>0</v>
      </c>
      <c r="L374" s="96"/>
      <c r="M374" s="94">
        <f>M375+M380+M385+M406+M409+M420+M429+M436</f>
        <v>346.05530999999996</v>
      </c>
      <c r="N374" s="95"/>
      <c r="O374" s="81"/>
    </row>
    <row r="375" spans="1:47" ht="12.75">
      <c r="A375" s="82"/>
      <c r="B375" s="83" t="s">
        <v>303</v>
      </c>
      <c r="C375" s="83" t="s">
        <v>17</v>
      </c>
      <c r="D375" s="179" t="s">
        <v>462</v>
      </c>
      <c r="E375" s="174"/>
      <c r="F375" s="84" t="s">
        <v>6</v>
      </c>
      <c r="G375" s="84" t="s">
        <v>6</v>
      </c>
      <c r="H375" s="84"/>
      <c r="I375" s="85">
        <f>SUM(I376:I378)</f>
        <v>0</v>
      </c>
      <c r="J375" s="85">
        <f>SUM(J376:J378)</f>
        <v>0</v>
      </c>
      <c r="K375" s="85">
        <f>SUM(K376:K378)</f>
        <v>0</v>
      </c>
      <c r="L375" s="86"/>
      <c r="M375" s="85">
        <f>SUM(M376:M378)</f>
        <v>69.368</v>
      </c>
      <c r="N375" s="87"/>
      <c r="O375" s="4"/>
      <c r="AI375" s="27" t="s">
        <v>303</v>
      </c>
      <c r="AS375" s="41">
        <f>SUM(AJ376:AJ378)</f>
        <v>0</v>
      </c>
      <c r="AT375" s="41">
        <f>SUM(AK376:AK378)</f>
        <v>0</v>
      </c>
      <c r="AU375" s="41">
        <f>SUM(AL376:AL378)</f>
        <v>0</v>
      </c>
    </row>
    <row r="376" spans="1:64" ht="12.75">
      <c r="A376" s="44" t="s">
        <v>183</v>
      </c>
      <c r="B376" s="16" t="s">
        <v>303</v>
      </c>
      <c r="C376" s="16" t="s">
        <v>384</v>
      </c>
      <c r="D376" s="149" t="s">
        <v>575</v>
      </c>
      <c r="E376" s="171"/>
      <c r="F376" s="16" t="s">
        <v>775</v>
      </c>
      <c r="G376" s="36">
        <v>150.8</v>
      </c>
      <c r="H376" s="121"/>
      <c r="I376" s="36">
        <f>G376*AO376</f>
        <v>0</v>
      </c>
      <c r="J376" s="36">
        <f>G376*AP376</f>
        <v>0</v>
      </c>
      <c r="K376" s="36">
        <f>G376*H376</f>
        <v>0</v>
      </c>
      <c r="L376" s="36">
        <v>0.22</v>
      </c>
      <c r="M376" s="36">
        <f>G376*L376</f>
        <v>33.176</v>
      </c>
      <c r="N376" s="88" t="s">
        <v>806</v>
      </c>
      <c r="O376" s="4"/>
      <c r="Z376" s="36">
        <f>IF(AQ376="5",BJ376,0)</f>
        <v>0</v>
      </c>
      <c r="AB376" s="36">
        <f>IF(AQ376="1",BH376,0)</f>
        <v>0</v>
      </c>
      <c r="AC376" s="36">
        <f>IF(AQ376="1",BI376,0)</f>
        <v>0</v>
      </c>
      <c r="AD376" s="36">
        <f>IF(AQ376="7",BH376,0)</f>
        <v>0</v>
      </c>
      <c r="AE376" s="36">
        <f>IF(AQ376="7",BI376,0)</f>
        <v>0</v>
      </c>
      <c r="AF376" s="36">
        <f>IF(AQ376="2",BH376,0)</f>
        <v>0</v>
      </c>
      <c r="AG376" s="36">
        <f>IF(AQ376="2",BI376,0)</f>
        <v>0</v>
      </c>
      <c r="AH376" s="36">
        <f>IF(AQ376="0",BJ376,0)</f>
        <v>0</v>
      </c>
      <c r="AI376" s="27" t="s">
        <v>303</v>
      </c>
      <c r="AJ376" s="21">
        <f>IF(AN376=0,K376,0)</f>
        <v>0</v>
      </c>
      <c r="AK376" s="21">
        <f>IF(AN376=15,K376,0)</f>
        <v>0</v>
      </c>
      <c r="AL376" s="21">
        <f>IF(AN376=21,K376,0)</f>
        <v>0</v>
      </c>
      <c r="AN376" s="36">
        <v>21</v>
      </c>
      <c r="AO376" s="36">
        <f>H376*0</f>
        <v>0</v>
      </c>
      <c r="AP376" s="36">
        <f>H376*(1-0)</f>
        <v>0</v>
      </c>
      <c r="AQ376" s="37" t="s">
        <v>7</v>
      </c>
      <c r="AV376" s="36">
        <f>AW376+AX376</f>
        <v>0</v>
      </c>
      <c r="AW376" s="36">
        <f>G376*AO376</f>
        <v>0</v>
      </c>
      <c r="AX376" s="36">
        <f>G376*AP376</f>
        <v>0</v>
      </c>
      <c r="AY376" s="39" t="s">
        <v>819</v>
      </c>
      <c r="AZ376" s="39" t="s">
        <v>864</v>
      </c>
      <c r="BA376" s="27" t="s">
        <v>876</v>
      </c>
      <c r="BC376" s="36">
        <f>AW376+AX376</f>
        <v>0</v>
      </c>
      <c r="BD376" s="36">
        <f>H376/(100-BE376)*100</f>
        <v>0</v>
      </c>
      <c r="BE376" s="36">
        <v>0</v>
      </c>
      <c r="BF376" s="36">
        <f>M376</f>
        <v>33.176</v>
      </c>
      <c r="BH376" s="21">
        <f>G376*AO376</f>
        <v>0</v>
      </c>
      <c r="BI376" s="21">
        <f>G376*AP376</f>
        <v>0</v>
      </c>
      <c r="BJ376" s="21">
        <f>G376*H376</f>
        <v>0</v>
      </c>
      <c r="BK376" s="21" t="s">
        <v>883</v>
      </c>
      <c r="BL376" s="36">
        <v>11</v>
      </c>
    </row>
    <row r="377" spans="1:15" ht="12.75">
      <c r="A377" s="4"/>
      <c r="B377" s="89"/>
      <c r="C377" s="89"/>
      <c r="D377" s="90" t="s">
        <v>668</v>
      </c>
      <c r="E377" s="90"/>
      <c r="F377" s="89"/>
      <c r="G377" s="91">
        <v>150.8</v>
      </c>
      <c r="H377" s="89"/>
      <c r="I377" s="89"/>
      <c r="J377" s="89"/>
      <c r="K377" s="89"/>
      <c r="L377" s="89"/>
      <c r="M377" s="89"/>
      <c r="N377" s="31"/>
      <c r="O377" s="4"/>
    </row>
    <row r="378" spans="1:64" ht="12.75">
      <c r="A378" s="44" t="s">
        <v>184</v>
      </c>
      <c r="B378" s="16" t="s">
        <v>303</v>
      </c>
      <c r="C378" s="16" t="s">
        <v>311</v>
      </c>
      <c r="D378" s="149" t="s">
        <v>463</v>
      </c>
      <c r="E378" s="171"/>
      <c r="F378" s="16" t="s">
        <v>775</v>
      </c>
      <c r="G378" s="36">
        <v>150.8</v>
      </c>
      <c r="H378" s="121"/>
      <c r="I378" s="36">
        <f>G378*AO378</f>
        <v>0</v>
      </c>
      <c r="J378" s="36">
        <f>G378*AP378</f>
        <v>0</v>
      </c>
      <c r="K378" s="36">
        <f>G378*H378</f>
        <v>0</v>
      </c>
      <c r="L378" s="36">
        <v>0.24</v>
      </c>
      <c r="M378" s="36">
        <f>G378*L378</f>
        <v>36.192</v>
      </c>
      <c r="N378" s="88" t="s">
        <v>806</v>
      </c>
      <c r="O378" s="4"/>
      <c r="Z378" s="36">
        <f>IF(AQ378="5",BJ378,0)</f>
        <v>0</v>
      </c>
      <c r="AB378" s="36">
        <f>IF(AQ378="1",BH378,0)</f>
        <v>0</v>
      </c>
      <c r="AC378" s="36">
        <f>IF(AQ378="1",BI378,0)</f>
        <v>0</v>
      </c>
      <c r="AD378" s="36">
        <f>IF(AQ378="7",BH378,0)</f>
        <v>0</v>
      </c>
      <c r="AE378" s="36">
        <f>IF(AQ378="7",BI378,0)</f>
        <v>0</v>
      </c>
      <c r="AF378" s="36">
        <f>IF(AQ378="2",BH378,0)</f>
        <v>0</v>
      </c>
      <c r="AG378" s="36">
        <f>IF(AQ378="2",BI378,0)</f>
        <v>0</v>
      </c>
      <c r="AH378" s="36">
        <f>IF(AQ378="0",BJ378,0)</f>
        <v>0</v>
      </c>
      <c r="AI378" s="27" t="s">
        <v>303</v>
      </c>
      <c r="AJ378" s="21">
        <f>IF(AN378=0,K378,0)</f>
        <v>0</v>
      </c>
      <c r="AK378" s="21">
        <f>IF(AN378=15,K378,0)</f>
        <v>0</v>
      </c>
      <c r="AL378" s="21">
        <f>IF(AN378=21,K378,0)</f>
        <v>0</v>
      </c>
      <c r="AN378" s="36">
        <v>21</v>
      </c>
      <c r="AO378" s="36">
        <f>H378*0</f>
        <v>0</v>
      </c>
      <c r="AP378" s="36">
        <f>H378*(1-0)</f>
        <v>0</v>
      </c>
      <c r="AQ378" s="37" t="s">
        <v>7</v>
      </c>
      <c r="AV378" s="36">
        <f>AW378+AX378</f>
        <v>0</v>
      </c>
      <c r="AW378" s="36">
        <f>G378*AO378</f>
        <v>0</v>
      </c>
      <c r="AX378" s="36">
        <f>G378*AP378</f>
        <v>0</v>
      </c>
      <c r="AY378" s="39" t="s">
        <v>819</v>
      </c>
      <c r="AZ378" s="39" t="s">
        <v>864</v>
      </c>
      <c r="BA378" s="27" t="s">
        <v>876</v>
      </c>
      <c r="BC378" s="36">
        <f>AW378+AX378</f>
        <v>0</v>
      </c>
      <c r="BD378" s="36">
        <f>H378/(100-BE378)*100</f>
        <v>0</v>
      </c>
      <c r="BE378" s="36">
        <v>0</v>
      </c>
      <c r="BF378" s="36">
        <f>M378</f>
        <v>36.192</v>
      </c>
      <c r="BH378" s="21">
        <f>G378*AO378</f>
        <v>0</v>
      </c>
      <c r="BI378" s="21">
        <f>G378*AP378</f>
        <v>0</v>
      </c>
      <c r="BJ378" s="21">
        <f>G378*H378</f>
        <v>0</v>
      </c>
      <c r="BK378" s="21" t="s">
        <v>883</v>
      </c>
      <c r="BL378" s="36">
        <v>11</v>
      </c>
    </row>
    <row r="379" spans="1:15" ht="12.75">
      <c r="A379" s="4"/>
      <c r="B379" s="89"/>
      <c r="C379" s="89"/>
      <c r="D379" s="90" t="s">
        <v>668</v>
      </c>
      <c r="E379" s="90"/>
      <c r="F379" s="89"/>
      <c r="G379" s="91">
        <v>150.8</v>
      </c>
      <c r="H379" s="89"/>
      <c r="I379" s="89"/>
      <c r="J379" s="89"/>
      <c r="K379" s="89"/>
      <c r="L379" s="89"/>
      <c r="M379" s="89"/>
      <c r="N379" s="31"/>
      <c r="O379" s="4"/>
    </row>
    <row r="380" spans="1:47" ht="12.75">
      <c r="A380" s="2"/>
      <c r="B380" s="10" t="s">
        <v>303</v>
      </c>
      <c r="C380" s="10" t="s">
        <v>24</v>
      </c>
      <c r="D380" s="173" t="s">
        <v>478</v>
      </c>
      <c r="E380" s="174"/>
      <c r="F380" s="19" t="s">
        <v>6</v>
      </c>
      <c r="G380" s="19" t="s">
        <v>6</v>
      </c>
      <c r="H380" s="19"/>
      <c r="I380" s="41">
        <f>SUM(I381:I383)</f>
        <v>0</v>
      </c>
      <c r="J380" s="41">
        <f>SUM(J381:J383)</f>
        <v>0</v>
      </c>
      <c r="K380" s="41">
        <f>SUM(K381:K383)</f>
        <v>0</v>
      </c>
      <c r="L380" s="27"/>
      <c r="M380" s="41">
        <f>SUM(M381:M383)</f>
        <v>18.900000000000002</v>
      </c>
      <c r="N380" s="29"/>
      <c r="O380" s="4"/>
      <c r="AI380" s="27" t="s">
        <v>303</v>
      </c>
      <c r="AS380" s="41">
        <f>SUM(AJ381:AJ383)</f>
        <v>0</v>
      </c>
      <c r="AT380" s="41">
        <f>SUM(AK381:AK383)</f>
        <v>0</v>
      </c>
      <c r="AU380" s="41">
        <f>SUM(AL381:AL383)</f>
        <v>0</v>
      </c>
    </row>
    <row r="381" spans="1:64" ht="12.75">
      <c r="A381" s="44" t="s">
        <v>185</v>
      </c>
      <c r="B381" s="16" t="s">
        <v>303</v>
      </c>
      <c r="C381" s="16" t="s">
        <v>319</v>
      </c>
      <c r="D381" s="149" t="s">
        <v>480</v>
      </c>
      <c r="E381" s="171"/>
      <c r="F381" s="16" t="s">
        <v>775</v>
      </c>
      <c r="G381" s="36">
        <v>185.8</v>
      </c>
      <c r="H381" s="121"/>
      <c r="I381" s="36">
        <f>G381*AO381</f>
        <v>0</v>
      </c>
      <c r="J381" s="36">
        <f>G381*AP381</f>
        <v>0</v>
      </c>
      <c r="K381" s="36">
        <f>G381*H381</f>
        <v>0</v>
      </c>
      <c r="L381" s="36">
        <v>0</v>
      </c>
      <c r="M381" s="36">
        <f>G381*L381</f>
        <v>0</v>
      </c>
      <c r="N381" s="88" t="s">
        <v>806</v>
      </c>
      <c r="O381" s="4"/>
      <c r="Z381" s="36">
        <f>IF(AQ381="5",BJ381,0)</f>
        <v>0</v>
      </c>
      <c r="AB381" s="36">
        <f>IF(AQ381="1",BH381,0)</f>
        <v>0</v>
      </c>
      <c r="AC381" s="36">
        <f>IF(AQ381="1",BI381,0)</f>
        <v>0</v>
      </c>
      <c r="AD381" s="36">
        <f>IF(AQ381="7",BH381,0)</f>
        <v>0</v>
      </c>
      <c r="AE381" s="36">
        <f>IF(AQ381="7",BI381,0)</f>
        <v>0</v>
      </c>
      <c r="AF381" s="36">
        <f>IF(AQ381="2",BH381,0)</f>
        <v>0</v>
      </c>
      <c r="AG381" s="36">
        <f>IF(AQ381="2",BI381,0)</f>
        <v>0</v>
      </c>
      <c r="AH381" s="36">
        <f>IF(AQ381="0",BJ381,0)</f>
        <v>0</v>
      </c>
      <c r="AI381" s="27" t="s">
        <v>303</v>
      </c>
      <c r="AJ381" s="21">
        <f>IF(AN381=0,K381,0)</f>
        <v>0</v>
      </c>
      <c r="AK381" s="21">
        <f>IF(AN381=15,K381,0)</f>
        <v>0</v>
      </c>
      <c r="AL381" s="21">
        <f>IF(AN381=21,K381,0)</f>
        <v>0</v>
      </c>
      <c r="AN381" s="36">
        <v>21</v>
      </c>
      <c r="AO381" s="36">
        <f>H381*0</f>
        <v>0</v>
      </c>
      <c r="AP381" s="36">
        <f>H381*(1-0)</f>
        <v>0</v>
      </c>
      <c r="AQ381" s="37" t="s">
        <v>7</v>
      </c>
      <c r="AV381" s="36">
        <f>AW381+AX381</f>
        <v>0</v>
      </c>
      <c r="AW381" s="36">
        <f>G381*AO381</f>
        <v>0</v>
      </c>
      <c r="AX381" s="36">
        <f>G381*AP381</f>
        <v>0</v>
      </c>
      <c r="AY381" s="39" t="s">
        <v>822</v>
      </c>
      <c r="AZ381" s="39" t="s">
        <v>864</v>
      </c>
      <c r="BA381" s="27" t="s">
        <v>876</v>
      </c>
      <c r="BC381" s="36">
        <f>AW381+AX381</f>
        <v>0</v>
      </c>
      <c r="BD381" s="36">
        <f>H381/(100-BE381)*100</f>
        <v>0</v>
      </c>
      <c r="BE381" s="36">
        <v>0</v>
      </c>
      <c r="BF381" s="36">
        <f>M381</f>
        <v>0</v>
      </c>
      <c r="BH381" s="21">
        <f>G381*AO381</f>
        <v>0</v>
      </c>
      <c r="BI381" s="21">
        <f>G381*AP381</f>
        <v>0</v>
      </c>
      <c r="BJ381" s="21">
        <f>G381*H381</f>
        <v>0</v>
      </c>
      <c r="BK381" s="21" t="s">
        <v>883</v>
      </c>
      <c r="BL381" s="36">
        <v>18</v>
      </c>
    </row>
    <row r="382" spans="1:15" ht="12.75">
      <c r="A382" s="4"/>
      <c r="B382" s="89"/>
      <c r="C382" s="89"/>
      <c r="D382" s="90" t="s">
        <v>669</v>
      </c>
      <c r="E382" s="90"/>
      <c r="F382" s="89"/>
      <c r="G382" s="91">
        <v>185.8</v>
      </c>
      <c r="H382" s="89"/>
      <c r="I382" s="89"/>
      <c r="J382" s="89"/>
      <c r="K382" s="89"/>
      <c r="L382" s="89"/>
      <c r="M382" s="89"/>
      <c r="N382" s="31"/>
      <c r="O382" s="4"/>
    </row>
    <row r="383" spans="1:64" ht="12.75">
      <c r="A383" s="44" t="s">
        <v>186</v>
      </c>
      <c r="B383" s="16" t="s">
        <v>303</v>
      </c>
      <c r="C383" s="16" t="s">
        <v>314</v>
      </c>
      <c r="D383" s="149" t="s">
        <v>467</v>
      </c>
      <c r="E383" s="171"/>
      <c r="F383" s="16" t="s">
        <v>776</v>
      </c>
      <c r="G383" s="36">
        <v>70</v>
      </c>
      <c r="H383" s="121"/>
      <c r="I383" s="36">
        <f>G383*AO383</f>
        <v>0</v>
      </c>
      <c r="J383" s="36">
        <f>G383*AP383</f>
        <v>0</v>
      </c>
      <c r="K383" s="36">
        <f>G383*H383</f>
        <v>0</v>
      </c>
      <c r="L383" s="36">
        <v>0.27</v>
      </c>
      <c r="M383" s="36">
        <f>G383*L383</f>
        <v>18.900000000000002</v>
      </c>
      <c r="N383" s="88" t="s">
        <v>806</v>
      </c>
      <c r="O383" s="4"/>
      <c r="Z383" s="36">
        <f>IF(AQ383="5",BJ383,0)</f>
        <v>0</v>
      </c>
      <c r="AB383" s="36">
        <f>IF(AQ383="1",BH383,0)</f>
        <v>0</v>
      </c>
      <c r="AC383" s="36">
        <f>IF(AQ383="1",BI383,0)</f>
        <v>0</v>
      </c>
      <c r="AD383" s="36">
        <f>IF(AQ383="7",BH383,0)</f>
        <v>0</v>
      </c>
      <c r="AE383" s="36">
        <f>IF(AQ383="7",BI383,0)</f>
        <v>0</v>
      </c>
      <c r="AF383" s="36">
        <f>IF(AQ383="2",BH383,0)</f>
        <v>0</v>
      </c>
      <c r="AG383" s="36">
        <f>IF(AQ383="2",BI383,0)</f>
        <v>0</v>
      </c>
      <c r="AH383" s="36">
        <f>IF(AQ383="0",BJ383,0)</f>
        <v>0</v>
      </c>
      <c r="AI383" s="27" t="s">
        <v>303</v>
      </c>
      <c r="AJ383" s="21">
        <f>IF(AN383=0,K383,0)</f>
        <v>0</v>
      </c>
      <c r="AK383" s="21">
        <f>IF(AN383=15,K383,0)</f>
        <v>0</v>
      </c>
      <c r="AL383" s="21">
        <f>IF(AN383=21,K383,0)</f>
        <v>0</v>
      </c>
      <c r="AN383" s="36">
        <v>21</v>
      </c>
      <c r="AO383" s="36">
        <f>H383*0</f>
        <v>0</v>
      </c>
      <c r="AP383" s="36">
        <f>H383*(1-0)</f>
        <v>0</v>
      </c>
      <c r="AQ383" s="37" t="s">
        <v>7</v>
      </c>
      <c r="AV383" s="36">
        <f>AW383+AX383</f>
        <v>0</v>
      </c>
      <c r="AW383" s="36">
        <f>G383*AO383</f>
        <v>0</v>
      </c>
      <c r="AX383" s="36">
        <f>G383*AP383</f>
        <v>0</v>
      </c>
      <c r="AY383" s="39" t="s">
        <v>822</v>
      </c>
      <c r="AZ383" s="39" t="s">
        <v>864</v>
      </c>
      <c r="BA383" s="27" t="s">
        <v>876</v>
      </c>
      <c r="BC383" s="36">
        <f>AW383+AX383</f>
        <v>0</v>
      </c>
      <c r="BD383" s="36">
        <f>H383/(100-BE383)*100</f>
        <v>0</v>
      </c>
      <c r="BE383" s="36">
        <v>0</v>
      </c>
      <c r="BF383" s="36">
        <f>M383</f>
        <v>18.900000000000002</v>
      </c>
      <c r="BH383" s="21">
        <f>G383*AO383</f>
        <v>0</v>
      </c>
      <c r="BI383" s="21">
        <f>G383*AP383</f>
        <v>0</v>
      </c>
      <c r="BJ383" s="21">
        <f>G383*H383</f>
        <v>0</v>
      </c>
      <c r="BK383" s="21" t="s">
        <v>883</v>
      </c>
      <c r="BL383" s="36">
        <v>18</v>
      </c>
    </row>
    <row r="384" spans="1:15" ht="12.75">
      <c r="A384" s="4"/>
      <c r="B384" s="89"/>
      <c r="C384" s="89"/>
      <c r="D384" s="90" t="s">
        <v>670</v>
      </c>
      <c r="E384" s="90"/>
      <c r="F384" s="89"/>
      <c r="G384" s="91">
        <v>70</v>
      </c>
      <c r="H384" s="89"/>
      <c r="I384" s="89"/>
      <c r="J384" s="89"/>
      <c r="K384" s="89"/>
      <c r="L384" s="89"/>
      <c r="M384" s="89"/>
      <c r="N384" s="31"/>
      <c r="O384" s="4"/>
    </row>
    <row r="385" spans="1:47" ht="12.75">
      <c r="A385" s="82"/>
      <c r="B385" s="83" t="s">
        <v>303</v>
      </c>
      <c r="C385" s="83" t="s">
        <v>97</v>
      </c>
      <c r="D385" s="179" t="s">
        <v>494</v>
      </c>
      <c r="E385" s="174"/>
      <c r="F385" s="84" t="s">
        <v>6</v>
      </c>
      <c r="G385" s="84" t="s">
        <v>6</v>
      </c>
      <c r="H385" s="84"/>
      <c r="I385" s="85">
        <f>SUM(I386:I405)</f>
        <v>0</v>
      </c>
      <c r="J385" s="85">
        <f>SUM(J386:J405)</f>
        <v>0</v>
      </c>
      <c r="K385" s="85">
        <f>SUM(K386:K405)</f>
        <v>0</v>
      </c>
      <c r="L385" s="86"/>
      <c r="M385" s="85">
        <f>SUM(M386:M405)</f>
        <v>26.126959999999997</v>
      </c>
      <c r="N385" s="87"/>
      <c r="O385" s="4"/>
      <c r="AI385" s="27" t="s">
        <v>303</v>
      </c>
      <c r="AS385" s="41">
        <f>SUM(AJ386:AJ405)</f>
        <v>0</v>
      </c>
      <c r="AT385" s="41">
        <f>SUM(AK386:AK405)</f>
        <v>0</v>
      </c>
      <c r="AU385" s="41">
        <f>SUM(AL386:AL405)</f>
        <v>0</v>
      </c>
    </row>
    <row r="386" spans="1:64" ht="12.75">
      <c r="A386" s="44" t="s">
        <v>187</v>
      </c>
      <c r="B386" s="16" t="s">
        <v>303</v>
      </c>
      <c r="C386" s="16" t="s">
        <v>325</v>
      </c>
      <c r="D386" s="149" t="s">
        <v>495</v>
      </c>
      <c r="E386" s="171"/>
      <c r="F386" s="16" t="s">
        <v>776</v>
      </c>
      <c r="G386" s="36">
        <v>54</v>
      </c>
      <c r="H386" s="121"/>
      <c r="I386" s="36">
        <f>G386*AO386</f>
        <v>0</v>
      </c>
      <c r="J386" s="36">
        <f>G386*AP386</f>
        <v>0</v>
      </c>
      <c r="K386" s="36">
        <f>G386*H386</f>
        <v>0</v>
      </c>
      <c r="L386" s="36">
        <v>0.14424</v>
      </c>
      <c r="M386" s="36">
        <f>G386*L386</f>
        <v>7.78896</v>
      </c>
      <c r="N386" s="88" t="s">
        <v>806</v>
      </c>
      <c r="O386" s="4"/>
      <c r="Z386" s="36">
        <f>IF(AQ386="5",BJ386,0)</f>
        <v>0</v>
      </c>
      <c r="AB386" s="36">
        <f>IF(AQ386="1",BH386,0)</f>
        <v>0</v>
      </c>
      <c r="AC386" s="36">
        <f>IF(AQ386="1",BI386,0)</f>
        <v>0</v>
      </c>
      <c r="AD386" s="36">
        <f>IF(AQ386="7",BH386,0)</f>
        <v>0</v>
      </c>
      <c r="AE386" s="36">
        <f>IF(AQ386="7",BI386,0)</f>
        <v>0</v>
      </c>
      <c r="AF386" s="36">
        <f>IF(AQ386="2",BH386,0)</f>
        <v>0</v>
      </c>
      <c r="AG386" s="36">
        <f>IF(AQ386="2",BI386,0)</f>
        <v>0</v>
      </c>
      <c r="AH386" s="36">
        <f>IF(AQ386="0",BJ386,0)</f>
        <v>0</v>
      </c>
      <c r="AI386" s="27" t="s">
        <v>303</v>
      </c>
      <c r="AJ386" s="21">
        <f>IF(AN386=0,K386,0)</f>
        <v>0</v>
      </c>
      <c r="AK386" s="21">
        <f>IF(AN386=15,K386,0)</f>
        <v>0</v>
      </c>
      <c r="AL386" s="21">
        <f>IF(AN386=21,K386,0)</f>
        <v>0</v>
      </c>
      <c r="AN386" s="36">
        <v>21</v>
      </c>
      <c r="AO386" s="36">
        <f>H386*0.56736301369863</f>
        <v>0</v>
      </c>
      <c r="AP386" s="36">
        <f>H386*(1-0.56736301369863)</f>
        <v>0</v>
      </c>
      <c r="AQ386" s="37" t="s">
        <v>7</v>
      </c>
      <c r="AV386" s="36">
        <f>AW386+AX386</f>
        <v>0</v>
      </c>
      <c r="AW386" s="36">
        <f>G386*AO386</f>
        <v>0</v>
      </c>
      <c r="AX386" s="36">
        <f>G386*AP386</f>
        <v>0</v>
      </c>
      <c r="AY386" s="39" t="s">
        <v>825</v>
      </c>
      <c r="AZ386" s="39" t="s">
        <v>865</v>
      </c>
      <c r="BA386" s="27" t="s">
        <v>876</v>
      </c>
      <c r="BC386" s="36">
        <f>AW386+AX386</f>
        <v>0</v>
      </c>
      <c r="BD386" s="36">
        <f>H386/(100-BE386)*100</f>
        <v>0</v>
      </c>
      <c r="BE386" s="36">
        <v>0</v>
      </c>
      <c r="BF386" s="36">
        <f>M386</f>
        <v>7.78896</v>
      </c>
      <c r="BH386" s="21">
        <f>G386*AO386</f>
        <v>0</v>
      </c>
      <c r="BI386" s="21">
        <f>G386*AP386</f>
        <v>0</v>
      </c>
      <c r="BJ386" s="21">
        <f>G386*H386</f>
        <v>0</v>
      </c>
      <c r="BK386" s="21" t="s">
        <v>883</v>
      </c>
      <c r="BL386" s="36">
        <v>91</v>
      </c>
    </row>
    <row r="387" spans="1:15" ht="12.75">
      <c r="A387" s="4"/>
      <c r="B387" s="89"/>
      <c r="C387" s="89"/>
      <c r="D387" s="90" t="s">
        <v>671</v>
      </c>
      <c r="E387" s="90" t="s">
        <v>754</v>
      </c>
      <c r="F387" s="89"/>
      <c r="G387" s="91">
        <v>34</v>
      </c>
      <c r="H387" s="89"/>
      <c r="I387" s="89"/>
      <c r="J387" s="89"/>
      <c r="K387" s="89"/>
      <c r="L387" s="89"/>
      <c r="M387" s="89"/>
      <c r="N387" s="31"/>
      <c r="O387" s="4"/>
    </row>
    <row r="388" spans="1:15" ht="12.75">
      <c r="A388" s="4"/>
      <c r="B388" s="89"/>
      <c r="C388" s="89"/>
      <c r="D388" s="90" t="s">
        <v>672</v>
      </c>
      <c r="E388" s="90" t="s">
        <v>760</v>
      </c>
      <c r="F388" s="89"/>
      <c r="G388" s="91">
        <v>14</v>
      </c>
      <c r="H388" s="89"/>
      <c r="I388" s="89"/>
      <c r="J388" s="89"/>
      <c r="K388" s="89"/>
      <c r="L388" s="89"/>
      <c r="M388" s="89"/>
      <c r="N388" s="31"/>
      <c r="O388" s="4"/>
    </row>
    <row r="389" spans="1:15" ht="12.75">
      <c r="A389" s="4"/>
      <c r="B389" s="89"/>
      <c r="C389" s="89"/>
      <c r="D389" s="90" t="s">
        <v>9</v>
      </c>
      <c r="E389" s="90" t="s">
        <v>755</v>
      </c>
      <c r="F389" s="89"/>
      <c r="G389" s="91">
        <v>3</v>
      </c>
      <c r="H389" s="89"/>
      <c r="I389" s="89"/>
      <c r="J389" s="89"/>
      <c r="K389" s="89"/>
      <c r="L389" s="89"/>
      <c r="M389" s="89"/>
      <c r="N389" s="31"/>
      <c r="O389" s="4"/>
    </row>
    <row r="390" spans="1:15" ht="12.75">
      <c r="A390" s="4"/>
      <c r="B390" s="89"/>
      <c r="C390" s="89"/>
      <c r="D390" s="90" t="s">
        <v>9</v>
      </c>
      <c r="E390" s="90" t="s">
        <v>756</v>
      </c>
      <c r="F390" s="89"/>
      <c r="G390" s="91">
        <v>3</v>
      </c>
      <c r="H390" s="89"/>
      <c r="I390" s="89"/>
      <c r="J390" s="89"/>
      <c r="K390" s="89"/>
      <c r="L390" s="89"/>
      <c r="M390" s="89"/>
      <c r="N390" s="31"/>
      <c r="O390" s="4"/>
    </row>
    <row r="391" spans="1:64" ht="12.75">
      <c r="A391" s="44" t="s">
        <v>188</v>
      </c>
      <c r="B391" s="16" t="s">
        <v>303</v>
      </c>
      <c r="C391" s="16" t="s">
        <v>390</v>
      </c>
      <c r="D391" s="149" t="s">
        <v>595</v>
      </c>
      <c r="E391" s="176"/>
      <c r="F391" s="16" t="s">
        <v>778</v>
      </c>
      <c r="G391" s="36">
        <v>14</v>
      </c>
      <c r="H391" s="121"/>
      <c r="I391" s="36">
        <f>G391*AO391</f>
        <v>0</v>
      </c>
      <c r="J391" s="36">
        <f>G391*AP391</f>
        <v>0</v>
      </c>
      <c r="K391" s="36">
        <f>G391*H391</f>
        <v>0</v>
      </c>
      <c r="L391" s="36">
        <v>0</v>
      </c>
      <c r="M391" s="36">
        <f>G391*L391</f>
        <v>0</v>
      </c>
      <c r="N391" s="88" t="s">
        <v>806</v>
      </c>
      <c r="O391" s="4"/>
      <c r="Z391" s="36">
        <f>IF(AQ391="5",BJ391,0)</f>
        <v>0</v>
      </c>
      <c r="AB391" s="36">
        <f>IF(AQ391="1",BH391,0)</f>
        <v>0</v>
      </c>
      <c r="AC391" s="36">
        <f>IF(AQ391="1",BI391,0)</f>
        <v>0</v>
      </c>
      <c r="AD391" s="36">
        <f>IF(AQ391="7",BH391,0)</f>
        <v>0</v>
      </c>
      <c r="AE391" s="36">
        <f>IF(AQ391="7",BI391,0)</f>
        <v>0</v>
      </c>
      <c r="AF391" s="36">
        <f>IF(AQ391="2",BH391,0)</f>
        <v>0</v>
      </c>
      <c r="AG391" s="36">
        <f>IF(AQ391="2",BI391,0)</f>
        <v>0</v>
      </c>
      <c r="AH391" s="36">
        <f>IF(AQ391="0",BJ391,0)</f>
        <v>0</v>
      </c>
      <c r="AI391" s="27" t="s">
        <v>303</v>
      </c>
      <c r="AJ391" s="23">
        <f>IF(AN391=0,K391,0)</f>
        <v>0</v>
      </c>
      <c r="AK391" s="23">
        <f>IF(AN391=15,K391,0)</f>
        <v>0</v>
      </c>
      <c r="AL391" s="23">
        <f>IF(AN391=21,K391,0)</f>
        <v>0</v>
      </c>
      <c r="AN391" s="36">
        <v>21</v>
      </c>
      <c r="AO391" s="36">
        <f>H391*1</f>
        <v>0</v>
      </c>
      <c r="AP391" s="36">
        <f>H391*(1-1)</f>
        <v>0</v>
      </c>
      <c r="AQ391" s="38" t="s">
        <v>7</v>
      </c>
      <c r="AV391" s="36">
        <f>AW391+AX391</f>
        <v>0</v>
      </c>
      <c r="AW391" s="36">
        <f>G391*AO391</f>
        <v>0</v>
      </c>
      <c r="AX391" s="36">
        <f>G391*AP391</f>
        <v>0</v>
      </c>
      <c r="AY391" s="39" t="s">
        <v>825</v>
      </c>
      <c r="AZ391" s="39" t="s">
        <v>865</v>
      </c>
      <c r="BA391" s="27" t="s">
        <v>876</v>
      </c>
      <c r="BC391" s="36">
        <f>AW391+AX391</f>
        <v>0</v>
      </c>
      <c r="BD391" s="36">
        <f>H391/(100-BE391)*100</f>
        <v>0</v>
      </c>
      <c r="BE391" s="36">
        <v>0</v>
      </c>
      <c r="BF391" s="36">
        <f>M391</f>
        <v>0</v>
      </c>
      <c r="BH391" s="23">
        <f>G391*AO391</f>
        <v>0</v>
      </c>
      <c r="BI391" s="23">
        <f>G391*AP391</f>
        <v>0</v>
      </c>
      <c r="BJ391" s="23">
        <f>G391*H391</f>
        <v>0</v>
      </c>
      <c r="BK391" s="23" t="s">
        <v>884</v>
      </c>
      <c r="BL391" s="36">
        <v>91</v>
      </c>
    </row>
    <row r="392" spans="1:15" ht="12.75">
      <c r="A392" s="4"/>
      <c r="B392" s="89"/>
      <c r="C392" s="89"/>
      <c r="D392" s="90" t="s">
        <v>20</v>
      </c>
      <c r="E392" s="90" t="s">
        <v>760</v>
      </c>
      <c r="F392" s="89"/>
      <c r="G392" s="91">
        <v>14</v>
      </c>
      <c r="H392" s="89"/>
      <c r="I392" s="89"/>
      <c r="J392" s="89"/>
      <c r="K392" s="89"/>
      <c r="L392" s="89"/>
      <c r="M392" s="89"/>
      <c r="N392" s="31"/>
      <c r="O392" s="4"/>
    </row>
    <row r="393" spans="1:64" ht="12.75">
      <c r="A393" s="44" t="s">
        <v>189</v>
      </c>
      <c r="B393" s="16" t="s">
        <v>303</v>
      </c>
      <c r="C393" s="16" t="s">
        <v>326</v>
      </c>
      <c r="D393" s="149" t="s">
        <v>497</v>
      </c>
      <c r="E393" s="176"/>
      <c r="F393" s="16" t="s">
        <v>778</v>
      </c>
      <c r="G393" s="36">
        <v>54</v>
      </c>
      <c r="H393" s="121"/>
      <c r="I393" s="36">
        <f>G393*AO393</f>
        <v>0</v>
      </c>
      <c r="J393" s="36">
        <f>G393*AP393</f>
        <v>0</v>
      </c>
      <c r="K393" s="36">
        <f>G393*H393</f>
        <v>0</v>
      </c>
      <c r="L393" s="36">
        <v>0</v>
      </c>
      <c r="M393" s="36">
        <f>G393*L393</f>
        <v>0</v>
      </c>
      <c r="N393" s="88" t="s">
        <v>806</v>
      </c>
      <c r="O393" s="4"/>
      <c r="Z393" s="36">
        <f>IF(AQ393="5",BJ393,0)</f>
        <v>0</v>
      </c>
      <c r="AB393" s="36">
        <f>IF(AQ393="1",BH393,0)</f>
        <v>0</v>
      </c>
      <c r="AC393" s="36">
        <f>IF(AQ393="1",BI393,0)</f>
        <v>0</v>
      </c>
      <c r="AD393" s="36">
        <f>IF(AQ393="7",BH393,0)</f>
        <v>0</v>
      </c>
      <c r="AE393" s="36">
        <f>IF(AQ393="7",BI393,0)</f>
        <v>0</v>
      </c>
      <c r="AF393" s="36">
        <f>IF(AQ393="2",BH393,0)</f>
        <v>0</v>
      </c>
      <c r="AG393" s="36">
        <f>IF(AQ393="2",BI393,0)</f>
        <v>0</v>
      </c>
      <c r="AH393" s="36">
        <f>IF(AQ393="0",BJ393,0)</f>
        <v>0</v>
      </c>
      <c r="AI393" s="27" t="s">
        <v>303</v>
      </c>
      <c r="AJ393" s="23">
        <f>IF(AN393=0,K393,0)</f>
        <v>0</v>
      </c>
      <c r="AK393" s="23">
        <f>IF(AN393=15,K393,0)</f>
        <v>0</v>
      </c>
      <c r="AL393" s="23">
        <f>IF(AN393=21,K393,0)</f>
        <v>0</v>
      </c>
      <c r="AN393" s="36">
        <v>21</v>
      </c>
      <c r="AO393" s="36">
        <f>H393*1</f>
        <v>0</v>
      </c>
      <c r="AP393" s="36">
        <f>H393*(1-1)</f>
        <v>0</v>
      </c>
      <c r="AQ393" s="38" t="s">
        <v>7</v>
      </c>
      <c r="AV393" s="36">
        <f>AW393+AX393</f>
        <v>0</v>
      </c>
      <c r="AW393" s="36">
        <f>G393*AO393</f>
        <v>0</v>
      </c>
      <c r="AX393" s="36">
        <f>G393*AP393</f>
        <v>0</v>
      </c>
      <c r="AY393" s="39" t="s">
        <v>825</v>
      </c>
      <c r="AZ393" s="39" t="s">
        <v>865</v>
      </c>
      <c r="BA393" s="27" t="s">
        <v>876</v>
      </c>
      <c r="BC393" s="36">
        <f>AW393+AX393</f>
        <v>0</v>
      </c>
      <c r="BD393" s="36">
        <f>H393/(100-BE393)*100</f>
        <v>0</v>
      </c>
      <c r="BE393" s="36">
        <v>0</v>
      </c>
      <c r="BF393" s="36">
        <f>M393</f>
        <v>0</v>
      </c>
      <c r="BH393" s="23">
        <f>G393*AO393</f>
        <v>0</v>
      </c>
      <c r="BI393" s="23">
        <f>G393*AP393</f>
        <v>0</v>
      </c>
      <c r="BJ393" s="23">
        <f>G393*H393</f>
        <v>0</v>
      </c>
      <c r="BK393" s="23" t="s">
        <v>884</v>
      </c>
      <c r="BL393" s="36">
        <v>91</v>
      </c>
    </row>
    <row r="394" spans="1:15" ht="12.75">
      <c r="A394" s="4"/>
      <c r="B394" s="89"/>
      <c r="C394" s="89"/>
      <c r="D394" s="90" t="s">
        <v>60</v>
      </c>
      <c r="E394" s="90" t="s">
        <v>754</v>
      </c>
      <c r="F394" s="89"/>
      <c r="G394" s="91">
        <v>54</v>
      </c>
      <c r="H394" s="89"/>
      <c r="I394" s="89"/>
      <c r="J394" s="89"/>
      <c r="K394" s="89"/>
      <c r="L394" s="89"/>
      <c r="M394" s="89"/>
      <c r="N394" s="31"/>
      <c r="O394" s="4"/>
    </row>
    <row r="395" spans="1:64" ht="12.75">
      <c r="A395" s="44" t="s">
        <v>190</v>
      </c>
      <c r="B395" s="16" t="s">
        <v>303</v>
      </c>
      <c r="C395" s="16" t="s">
        <v>327</v>
      </c>
      <c r="D395" s="149" t="s">
        <v>498</v>
      </c>
      <c r="E395" s="176"/>
      <c r="F395" s="16" t="s">
        <v>778</v>
      </c>
      <c r="G395" s="36">
        <v>3</v>
      </c>
      <c r="H395" s="121"/>
      <c r="I395" s="36">
        <f>G395*AO395</f>
        <v>0</v>
      </c>
      <c r="J395" s="36">
        <f>G395*AP395</f>
        <v>0</v>
      </c>
      <c r="K395" s="36">
        <f>G395*H395</f>
        <v>0</v>
      </c>
      <c r="L395" s="36">
        <v>0</v>
      </c>
      <c r="M395" s="36">
        <f>G395*L395</f>
        <v>0</v>
      </c>
      <c r="N395" s="88" t="s">
        <v>806</v>
      </c>
      <c r="O395" s="4"/>
      <c r="Z395" s="36">
        <f>IF(AQ395="5",BJ395,0)</f>
        <v>0</v>
      </c>
      <c r="AB395" s="36">
        <f>IF(AQ395="1",BH395,0)</f>
        <v>0</v>
      </c>
      <c r="AC395" s="36">
        <f>IF(AQ395="1",BI395,0)</f>
        <v>0</v>
      </c>
      <c r="AD395" s="36">
        <f>IF(AQ395="7",BH395,0)</f>
        <v>0</v>
      </c>
      <c r="AE395" s="36">
        <f>IF(AQ395="7",BI395,0)</f>
        <v>0</v>
      </c>
      <c r="AF395" s="36">
        <f>IF(AQ395="2",BH395,0)</f>
        <v>0</v>
      </c>
      <c r="AG395" s="36">
        <f>IF(AQ395="2",BI395,0)</f>
        <v>0</v>
      </c>
      <c r="AH395" s="36">
        <f>IF(AQ395="0",BJ395,0)</f>
        <v>0</v>
      </c>
      <c r="AI395" s="27" t="s">
        <v>303</v>
      </c>
      <c r="AJ395" s="23">
        <f>IF(AN395=0,K395,0)</f>
        <v>0</v>
      </c>
      <c r="AK395" s="23">
        <f>IF(AN395=15,K395,0)</f>
        <v>0</v>
      </c>
      <c r="AL395" s="23">
        <f>IF(AN395=21,K395,0)</f>
        <v>0</v>
      </c>
      <c r="AN395" s="36">
        <v>21</v>
      </c>
      <c r="AO395" s="36">
        <f>H395*1</f>
        <v>0</v>
      </c>
      <c r="AP395" s="36">
        <f>H395*(1-1)</f>
        <v>0</v>
      </c>
      <c r="AQ395" s="38" t="s">
        <v>7</v>
      </c>
      <c r="AV395" s="36">
        <f>AW395+AX395</f>
        <v>0</v>
      </c>
      <c r="AW395" s="36">
        <f>G395*AO395</f>
        <v>0</v>
      </c>
      <c r="AX395" s="36">
        <f>G395*AP395</f>
        <v>0</v>
      </c>
      <c r="AY395" s="39" t="s">
        <v>825</v>
      </c>
      <c r="AZ395" s="39" t="s">
        <v>865</v>
      </c>
      <c r="BA395" s="27" t="s">
        <v>876</v>
      </c>
      <c r="BC395" s="36">
        <f>AW395+AX395</f>
        <v>0</v>
      </c>
      <c r="BD395" s="36">
        <f>H395/(100-BE395)*100</f>
        <v>0</v>
      </c>
      <c r="BE395" s="36">
        <v>0</v>
      </c>
      <c r="BF395" s="36">
        <f>M395</f>
        <v>0</v>
      </c>
      <c r="BH395" s="23">
        <f>G395*AO395</f>
        <v>0</v>
      </c>
      <c r="BI395" s="23">
        <f>G395*AP395</f>
        <v>0</v>
      </c>
      <c r="BJ395" s="23">
        <f>G395*H395</f>
        <v>0</v>
      </c>
      <c r="BK395" s="23" t="s">
        <v>884</v>
      </c>
      <c r="BL395" s="36">
        <v>91</v>
      </c>
    </row>
    <row r="396" spans="1:15" ht="12.75">
      <c r="A396" s="4"/>
      <c r="B396" s="89"/>
      <c r="C396" s="89"/>
      <c r="D396" s="90" t="s">
        <v>9</v>
      </c>
      <c r="E396" s="90" t="s">
        <v>756</v>
      </c>
      <c r="F396" s="89"/>
      <c r="G396" s="91">
        <v>3</v>
      </c>
      <c r="H396" s="89"/>
      <c r="I396" s="89"/>
      <c r="J396" s="89"/>
      <c r="K396" s="89"/>
      <c r="L396" s="89"/>
      <c r="M396" s="89"/>
      <c r="N396" s="31"/>
      <c r="O396" s="4"/>
    </row>
    <row r="397" spans="1:64" ht="12.75">
      <c r="A397" s="44" t="s">
        <v>191</v>
      </c>
      <c r="B397" s="16" t="s">
        <v>303</v>
      </c>
      <c r="C397" s="16" t="s">
        <v>328</v>
      </c>
      <c r="D397" s="149" t="s">
        <v>499</v>
      </c>
      <c r="E397" s="176"/>
      <c r="F397" s="16" t="s">
        <v>778</v>
      </c>
      <c r="G397" s="36">
        <v>3</v>
      </c>
      <c r="H397" s="121"/>
      <c r="I397" s="36">
        <f>G397*AO397</f>
        <v>0</v>
      </c>
      <c r="J397" s="36">
        <f>G397*AP397</f>
        <v>0</v>
      </c>
      <c r="K397" s="36">
        <f>G397*H397</f>
        <v>0</v>
      </c>
      <c r="L397" s="36">
        <v>0</v>
      </c>
      <c r="M397" s="36">
        <f>G397*L397</f>
        <v>0</v>
      </c>
      <c r="N397" s="88" t="s">
        <v>806</v>
      </c>
      <c r="O397" s="4"/>
      <c r="Z397" s="36">
        <f>IF(AQ397="5",BJ397,0)</f>
        <v>0</v>
      </c>
      <c r="AB397" s="36">
        <f>IF(AQ397="1",BH397,0)</f>
        <v>0</v>
      </c>
      <c r="AC397" s="36">
        <f>IF(AQ397="1",BI397,0)</f>
        <v>0</v>
      </c>
      <c r="AD397" s="36">
        <f>IF(AQ397="7",BH397,0)</f>
        <v>0</v>
      </c>
      <c r="AE397" s="36">
        <f>IF(AQ397="7",BI397,0)</f>
        <v>0</v>
      </c>
      <c r="AF397" s="36">
        <f>IF(AQ397="2",BH397,0)</f>
        <v>0</v>
      </c>
      <c r="AG397" s="36">
        <f>IF(AQ397="2",BI397,0)</f>
        <v>0</v>
      </c>
      <c r="AH397" s="36">
        <f>IF(AQ397="0",BJ397,0)</f>
        <v>0</v>
      </c>
      <c r="AI397" s="27" t="s">
        <v>303</v>
      </c>
      <c r="AJ397" s="23">
        <f>IF(AN397=0,K397,0)</f>
        <v>0</v>
      </c>
      <c r="AK397" s="23">
        <f>IF(AN397=15,K397,0)</f>
        <v>0</v>
      </c>
      <c r="AL397" s="23">
        <f>IF(AN397=21,K397,0)</f>
        <v>0</v>
      </c>
      <c r="AN397" s="36">
        <v>21</v>
      </c>
      <c r="AO397" s="36">
        <f>H397*1</f>
        <v>0</v>
      </c>
      <c r="AP397" s="36">
        <f>H397*(1-1)</f>
        <v>0</v>
      </c>
      <c r="AQ397" s="38" t="s">
        <v>7</v>
      </c>
      <c r="AV397" s="36">
        <f>AW397+AX397</f>
        <v>0</v>
      </c>
      <c r="AW397" s="36">
        <f>G397*AO397</f>
        <v>0</v>
      </c>
      <c r="AX397" s="36">
        <f>G397*AP397</f>
        <v>0</v>
      </c>
      <c r="AY397" s="39" t="s">
        <v>825</v>
      </c>
      <c r="AZ397" s="39" t="s">
        <v>865</v>
      </c>
      <c r="BA397" s="27" t="s">
        <v>876</v>
      </c>
      <c r="BC397" s="36">
        <f>AW397+AX397</f>
        <v>0</v>
      </c>
      <c r="BD397" s="36">
        <f>H397/(100-BE397)*100</f>
        <v>0</v>
      </c>
      <c r="BE397" s="36">
        <v>0</v>
      </c>
      <c r="BF397" s="36">
        <f>M397</f>
        <v>0</v>
      </c>
      <c r="BH397" s="23">
        <f>G397*AO397</f>
        <v>0</v>
      </c>
      <c r="BI397" s="23">
        <f>G397*AP397</f>
        <v>0</v>
      </c>
      <c r="BJ397" s="23">
        <f>G397*H397</f>
        <v>0</v>
      </c>
      <c r="BK397" s="23" t="s">
        <v>884</v>
      </c>
      <c r="BL397" s="36">
        <v>91</v>
      </c>
    </row>
    <row r="398" spans="1:15" ht="12.75">
      <c r="A398" s="4"/>
      <c r="B398" s="89"/>
      <c r="C398" s="89"/>
      <c r="D398" s="90" t="s">
        <v>9</v>
      </c>
      <c r="E398" s="90" t="s">
        <v>755</v>
      </c>
      <c r="F398" s="89"/>
      <c r="G398" s="91">
        <v>3</v>
      </c>
      <c r="H398" s="89"/>
      <c r="I398" s="89"/>
      <c r="J398" s="89"/>
      <c r="K398" s="89"/>
      <c r="L398" s="89"/>
      <c r="M398" s="89"/>
      <c r="N398" s="31"/>
      <c r="O398" s="4"/>
    </row>
    <row r="399" spans="1:64" ht="12.75">
      <c r="A399" s="3" t="s">
        <v>192</v>
      </c>
      <c r="B399" s="11" t="s">
        <v>303</v>
      </c>
      <c r="C399" s="11" t="s">
        <v>416</v>
      </c>
      <c r="D399" s="170" t="s">
        <v>673</v>
      </c>
      <c r="E399" s="171"/>
      <c r="F399" s="11" t="s">
        <v>776</v>
      </c>
      <c r="G399" s="21">
        <v>30</v>
      </c>
      <c r="H399" s="122"/>
      <c r="I399" s="21">
        <f>G399*AO399</f>
        <v>0</v>
      </c>
      <c r="J399" s="21">
        <f>G399*AP399</f>
        <v>0</v>
      </c>
      <c r="K399" s="21">
        <f>G399*H399</f>
        <v>0</v>
      </c>
      <c r="L399" s="21">
        <v>0.325</v>
      </c>
      <c r="M399" s="21">
        <f>G399*L399</f>
        <v>9.75</v>
      </c>
      <c r="N399" s="30" t="s">
        <v>806</v>
      </c>
      <c r="O399" s="4"/>
      <c r="Z399" s="36">
        <f>IF(AQ399="5",BJ399,0)</f>
        <v>0</v>
      </c>
      <c r="AB399" s="36">
        <f>IF(AQ399="1",BH399,0)</f>
        <v>0</v>
      </c>
      <c r="AC399" s="36">
        <f>IF(AQ399="1",BI399,0)</f>
        <v>0</v>
      </c>
      <c r="AD399" s="36">
        <f>IF(AQ399="7",BH399,0)</f>
        <v>0</v>
      </c>
      <c r="AE399" s="36">
        <f>IF(AQ399="7",BI399,0)</f>
        <v>0</v>
      </c>
      <c r="AF399" s="36">
        <f>IF(AQ399="2",BH399,0)</f>
        <v>0</v>
      </c>
      <c r="AG399" s="36">
        <f>IF(AQ399="2",BI399,0)</f>
        <v>0</v>
      </c>
      <c r="AH399" s="36">
        <f>IF(AQ399="0",BJ399,0)</f>
        <v>0</v>
      </c>
      <c r="AI399" s="27" t="s">
        <v>303</v>
      </c>
      <c r="AJ399" s="21">
        <f>IF(AN399=0,K399,0)</f>
        <v>0</v>
      </c>
      <c r="AK399" s="21">
        <f>IF(AN399=15,K399,0)</f>
        <v>0</v>
      </c>
      <c r="AL399" s="21">
        <f>IF(AN399=21,K399,0)</f>
        <v>0</v>
      </c>
      <c r="AN399" s="36">
        <v>21</v>
      </c>
      <c r="AO399" s="36">
        <f>H399*0.544953326108861</f>
        <v>0</v>
      </c>
      <c r="AP399" s="36">
        <f>H399*(1-0.544953326108861)</f>
        <v>0</v>
      </c>
      <c r="AQ399" s="37" t="s">
        <v>7</v>
      </c>
      <c r="AV399" s="36">
        <f>AW399+AX399</f>
        <v>0</v>
      </c>
      <c r="AW399" s="36">
        <f>G399*AO399</f>
        <v>0</v>
      </c>
      <c r="AX399" s="36">
        <f>G399*AP399</f>
        <v>0</v>
      </c>
      <c r="AY399" s="39" t="s">
        <v>825</v>
      </c>
      <c r="AZ399" s="39" t="s">
        <v>865</v>
      </c>
      <c r="BA399" s="27" t="s">
        <v>876</v>
      </c>
      <c r="BC399" s="36">
        <f>AW399+AX399</f>
        <v>0</v>
      </c>
      <c r="BD399" s="36">
        <f>H399/(100-BE399)*100</f>
        <v>0</v>
      </c>
      <c r="BE399" s="36">
        <v>0</v>
      </c>
      <c r="BF399" s="36">
        <f>M399</f>
        <v>9.75</v>
      </c>
      <c r="BH399" s="21">
        <f>G399*AO399</f>
        <v>0</v>
      </c>
      <c r="BI399" s="21">
        <f>G399*AP399</f>
        <v>0</v>
      </c>
      <c r="BJ399" s="21">
        <f>G399*H399</f>
        <v>0</v>
      </c>
      <c r="BK399" s="21" t="s">
        <v>883</v>
      </c>
      <c r="BL399" s="36">
        <v>91</v>
      </c>
    </row>
    <row r="400" spans="1:15" ht="12.75">
      <c r="A400" s="4"/>
      <c r="D400" s="14" t="s">
        <v>674</v>
      </c>
      <c r="E400" s="17"/>
      <c r="G400" s="22">
        <v>30</v>
      </c>
      <c r="N400" s="31"/>
      <c r="O400" s="4"/>
    </row>
    <row r="401" spans="1:64" ht="12.75">
      <c r="A401" s="5" t="s">
        <v>193</v>
      </c>
      <c r="B401" s="12" t="s">
        <v>303</v>
      </c>
      <c r="C401" s="12" t="s">
        <v>417</v>
      </c>
      <c r="D401" s="175" t="s">
        <v>675</v>
      </c>
      <c r="E401" s="176"/>
      <c r="F401" s="12" t="s">
        <v>778</v>
      </c>
      <c r="G401" s="23">
        <v>26</v>
      </c>
      <c r="H401" s="123"/>
      <c r="I401" s="23">
        <f>G401*AO401</f>
        <v>0</v>
      </c>
      <c r="J401" s="23">
        <f>G401*AP401</f>
        <v>0</v>
      </c>
      <c r="K401" s="23">
        <f>G401*H401</f>
        <v>0</v>
      </c>
      <c r="L401" s="23">
        <v>0.3</v>
      </c>
      <c r="M401" s="23">
        <f>G401*L401</f>
        <v>7.8</v>
      </c>
      <c r="N401" s="32" t="s">
        <v>806</v>
      </c>
      <c r="O401" s="4"/>
      <c r="Z401" s="36">
        <f>IF(AQ401="5",BJ401,0)</f>
        <v>0</v>
      </c>
      <c r="AB401" s="36">
        <f>IF(AQ401="1",BH401,0)</f>
        <v>0</v>
      </c>
      <c r="AC401" s="36">
        <f>IF(AQ401="1",BI401,0)</f>
        <v>0</v>
      </c>
      <c r="AD401" s="36">
        <f>IF(AQ401="7",BH401,0)</f>
        <v>0</v>
      </c>
      <c r="AE401" s="36">
        <f>IF(AQ401="7",BI401,0)</f>
        <v>0</v>
      </c>
      <c r="AF401" s="36">
        <f>IF(AQ401="2",BH401,0)</f>
        <v>0</v>
      </c>
      <c r="AG401" s="36">
        <f>IF(AQ401="2",BI401,0)</f>
        <v>0</v>
      </c>
      <c r="AH401" s="36">
        <f>IF(AQ401="0",BJ401,0)</f>
        <v>0</v>
      </c>
      <c r="AI401" s="27" t="s">
        <v>303</v>
      </c>
      <c r="AJ401" s="23">
        <f>IF(AN401=0,K401,0)</f>
        <v>0</v>
      </c>
      <c r="AK401" s="23">
        <f>IF(AN401=15,K401,0)</f>
        <v>0</v>
      </c>
      <c r="AL401" s="23">
        <f>IF(AN401=21,K401,0)</f>
        <v>0</v>
      </c>
      <c r="AN401" s="36">
        <v>21</v>
      </c>
      <c r="AO401" s="36">
        <f>H401*1</f>
        <v>0</v>
      </c>
      <c r="AP401" s="36">
        <f>H401*(1-1)</f>
        <v>0</v>
      </c>
      <c r="AQ401" s="38" t="s">
        <v>7</v>
      </c>
      <c r="AV401" s="36">
        <f>AW401+AX401</f>
        <v>0</v>
      </c>
      <c r="AW401" s="36">
        <f>G401*AO401</f>
        <v>0</v>
      </c>
      <c r="AX401" s="36">
        <f>G401*AP401</f>
        <v>0</v>
      </c>
      <c r="AY401" s="39" t="s">
        <v>825</v>
      </c>
      <c r="AZ401" s="39" t="s">
        <v>865</v>
      </c>
      <c r="BA401" s="27" t="s">
        <v>876</v>
      </c>
      <c r="BC401" s="36">
        <f>AW401+AX401</f>
        <v>0</v>
      </c>
      <c r="BD401" s="36">
        <f>H401/(100-BE401)*100</f>
        <v>0</v>
      </c>
      <c r="BE401" s="36">
        <v>0</v>
      </c>
      <c r="BF401" s="36">
        <f>M401</f>
        <v>7.8</v>
      </c>
      <c r="BH401" s="23">
        <f>G401*AO401</f>
        <v>0</v>
      </c>
      <c r="BI401" s="23">
        <f>G401*AP401</f>
        <v>0</v>
      </c>
      <c r="BJ401" s="23">
        <f>G401*H401</f>
        <v>0</v>
      </c>
      <c r="BK401" s="23" t="s">
        <v>884</v>
      </c>
      <c r="BL401" s="36">
        <v>91</v>
      </c>
    </row>
    <row r="402" spans="1:15" ht="12.75">
      <c r="A402" s="4"/>
      <c r="D402" s="14" t="s">
        <v>676</v>
      </c>
      <c r="E402" s="17"/>
      <c r="G402" s="22">
        <v>26</v>
      </c>
      <c r="N402" s="31"/>
      <c r="O402" s="4"/>
    </row>
    <row r="403" spans="1:64" ht="12.75">
      <c r="A403" s="5" t="s">
        <v>194</v>
      </c>
      <c r="B403" s="12" t="s">
        <v>303</v>
      </c>
      <c r="C403" s="12" t="s">
        <v>418</v>
      </c>
      <c r="D403" s="175" t="s">
        <v>677</v>
      </c>
      <c r="E403" s="176"/>
      <c r="F403" s="12" t="s">
        <v>778</v>
      </c>
      <c r="G403" s="23">
        <v>2</v>
      </c>
      <c r="H403" s="123"/>
      <c r="I403" s="23">
        <f>G403*AO403</f>
        <v>0</v>
      </c>
      <c r="J403" s="23">
        <f>G403*AP403</f>
        <v>0</v>
      </c>
      <c r="K403" s="23">
        <f>G403*H403</f>
        <v>0</v>
      </c>
      <c r="L403" s="23">
        <v>0.197</v>
      </c>
      <c r="M403" s="23">
        <f>G403*L403</f>
        <v>0.394</v>
      </c>
      <c r="N403" s="32" t="s">
        <v>806</v>
      </c>
      <c r="O403" s="4"/>
      <c r="Z403" s="36">
        <f>IF(AQ403="5",BJ403,0)</f>
        <v>0</v>
      </c>
      <c r="AB403" s="36">
        <f>IF(AQ403="1",BH403,0)</f>
        <v>0</v>
      </c>
      <c r="AC403" s="36">
        <f>IF(AQ403="1",BI403,0)</f>
        <v>0</v>
      </c>
      <c r="AD403" s="36">
        <f>IF(AQ403="7",BH403,0)</f>
        <v>0</v>
      </c>
      <c r="AE403" s="36">
        <f>IF(AQ403="7",BI403,0)</f>
        <v>0</v>
      </c>
      <c r="AF403" s="36">
        <f>IF(AQ403="2",BH403,0)</f>
        <v>0</v>
      </c>
      <c r="AG403" s="36">
        <f>IF(AQ403="2",BI403,0)</f>
        <v>0</v>
      </c>
      <c r="AH403" s="36">
        <f>IF(AQ403="0",BJ403,0)</f>
        <v>0</v>
      </c>
      <c r="AI403" s="27" t="s">
        <v>303</v>
      </c>
      <c r="AJ403" s="23">
        <f>IF(AN403=0,K403,0)</f>
        <v>0</v>
      </c>
      <c r="AK403" s="23">
        <f>IF(AN403=15,K403,0)</f>
        <v>0</v>
      </c>
      <c r="AL403" s="23">
        <f>IF(AN403=21,K403,0)</f>
        <v>0</v>
      </c>
      <c r="AN403" s="36">
        <v>21</v>
      </c>
      <c r="AO403" s="36">
        <f>H403*1</f>
        <v>0</v>
      </c>
      <c r="AP403" s="36">
        <f>H403*(1-1)</f>
        <v>0</v>
      </c>
      <c r="AQ403" s="38" t="s">
        <v>7</v>
      </c>
      <c r="AV403" s="36">
        <f>AW403+AX403</f>
        <v>0</v>
      </c>
      <c r="AW403" s="36">
        <f>G403*AO403</f>
        <v>0</v>
      </c>
      <c r="AX403" s="36">
        <f>G403*AP403</f>
        <v>0</v>
      </c>
      <c r="AY403" s="39" t="s">
        <v>825</v>
      </c>
      <c r="AZ403" s="39" t="s">
        <v>865</v>
      </c>
      <c r="BA403" s="27" t="s">
        <v>876</v>
      </c>
      <c r="BC403" s="36">
        <f>AW403+AX403</f>
        <v>0</v>
      </c>
      <c r="BD403" s="36">
        <f>H403/(100-BE403)*100</f>
        <v>0</v>
      </c>
      <c r="BE403" s="36">
        <v>0</v>
      </c>
      <c r="BF403" s="36">
        <f>M403</f>
        <v>0.394</v>
      </c>
      <c r="BH403" s="23">
        <f>G403*AO403</f>
        <v>0</v>
      </c>
      <c r="BI403" s="23">
        <f>G403*AP403</f>
        <v>0</v>
      </c>
      <c r="BJ403" s="23">
        <f>G403*H403</f>
        <v>0</v>
      </c>
      <c r="BK403" s="23" t="s">
        <v>884</v>
      </c>
      <c r="BL403" s="36">
        <v>91</v>
      </c>
    </row>
    <row r="404" spans="1:64" ht="12.75">
      <c r="A404" s="5" t="s">
        <v>195</v>
      </c>
      <c r="B404" s="12" t="s">
        <v>303</v>
      </c>
      <c r="C404" s="12" t="s">
        <v>419</v>
      </c>
      <c r="D404" s="175" t="s">
        <v>678</v>
      </c>
      <c r="E404" s="176"/>
      <c r="F404" s="12" t="s">
        <v>778</v>
      </c>
      <c r="G404" s="23">
        <v>2</v>
      </c>
      <c r="H404" s="123"/>
      <c r="I404" s="23">
        <f>G404*AO404</f>
        <v>0</v>
      </c>
      <c r="J404" s="23">
        <f>G404*AP404</f>
        <v>0</v>
      </c>
      <c r="K404" s="23">
        <f>G404*H404</f>
        <v>0</v>
      </c>
      <c r="L404" s="23">
        <v>0.197</v>
      </c>
      <c r="M404" s="23">
        <f>G404*L404</f>
        <v>0.394</v>
      </c>
      <c r="N404" s="32" t="s">
        <v>806</v>
      </c>
      <c r="O404" s="4"/>
      <c r="Z404" s="36">
        <f>IF(AQ404="5",BJ404,0)</f>
        <v>0</v>
      </c>
      <c r="AB404" s="36">
        <f>IF(AQ404="1",BH404,0)</f>
        <v>0</v>
      </c>
      <c r="AC404" s="36">
        <f>IF(AQ404="1",BI404,0)</f>
        <v>0</v>
      </c>
      <c r="AD404" s="36">
        <f>IF(AQ404="7",BH404,0)</f>
        <v>0</v>
      </c>
      <c r="AE404" s="36">
        <f>IF(AQ404="7",BI404,0)</f>
        <v>0</v>
      </c>
      <c r="AF404" s="36">
        <f>IF(AQ404="2",BH404,0)</f>
        <v>0</v>
      </c>
      <c r="AG404" s="36">
        <f>IF(AQ404="2",BI404,0)</f>
        <v>0</v>
      </c>
      <c r="AH404" s="36">
        <f>IF(AQ404="0",BJ404,0)</f>
        <v>0</v>
      </c>
      <c r="AI404" s="27" t="s">
        <v>303</v>
      </c>
      <c r="AJ404" s="23">
        <f>IF(AN404=0,K404,0)</f>
        <v>0</v>
      </c>
      <c r="AK404" s="23">
        <f>IF(AN404=15,K404,0)</f>
        <v>0</v>
      </c>
      <c r="AL404" s="23">
        <f>IF(AN404=21,K404,0)</f>
        <v>0</v>
      </c>
      <c r="AN404" s="36">
        <v>21</v>
      </c>
      <c r="AO404" s="36">
        <f>H404*1</f>
        <v>0</v>
      </c>
      <c r="AP404" s="36">
        <f>H404*(1-1)</f>
        <v>0</v>
      </c>
      <c r="AQ404" s="38" t="s">
        <v>7</v>
      </c>
      <c r="AV404" s="36">
        <f>AW404+AX404</f>
        <v>0</v>
      </c>
      <c r="AW404" s="36">
        <f>G404*AO404</f>
        <v>0</v>
      </c>
      <c r="AX404" s="36">
        <f>G404*AP404</f>
        <v>0</v>
      </c>
      <c r="AY404" s="39" t="s">
        <v>825</v>
      </c>
      <c r="AZ404" s="39" t="s">
        <v>865</v>
      </c>
      <c r="BA404" s="27" t="s">
        <v>876</v>
      </c>
      <c r="BC404" s="36">
        <f>AW404+AX404</f>
        <v>0</v>
      </c>
      <c r="BD404" s="36">
        <f>H404/(100-BE404)*100</f>
        <v>0</v>
      </c>
      <c r="BE404" s="36">
        <v>0</v>
      </c>
      <c r="BF404" s="36">
        <f>M404</f>
        <v>0.394</v>
      </c>
      <c r="BH404" s="23">
        <f>G404*AO404</f>
        <v>0</v>
      </c>
      <c r="BI404" s="23">
        <f>G404*AP404</f>
        <v>0</v>
      </c>
      <c r="BJ404" s="23">
        <f>G404*H404</f>
        <v>0</v>
      </c>
      <c r="BK404" s="23" t="s">
        <v>884</v>
      </c>
      <c r="BL404" s="36">
        <v>91</v>
      </c>
    </row>
    <row r="405" spans="1:64" ht="12.75">
      <c r="A405" s="44" t="s">
        <v>196</v>
      </c>
      <c r="B405" s="16" t="s">
        <v>303</v>
      </c>
      <c r="C405" s="16" t="s">
        <v>329</v>
      </c>
      <c r="D405" s="149" t="s">
        <v>500</v>
      </c>
      <c r="E405" s="171"/>
      <c r="F405" s="16" t="s">
        <v>776</v>
      </c>
      <c r="G405" s="36">
        <v>70</v>
      </c>
      <c r="H405" s="121"/>
      <c r="I405" s="36">
        <f>G405*AO405</f>
        <v>0</v>
      </c>
      <c r="J405" s="36">
        <f>G405*AP405</f>
        <v>0</v>
      </c>
      <c r="K405" s="36">
        <f>G405*H405</f>
        <v>0</v>
      </c>
      <c r="L405" s="36">
        <v>0</v>
      </c>
      <c r="M405" s="36">
        <f>G405*L405</f>
        <v>0</v>
      </c>
      <c r="N405" s="88" t="s">
        <v>806</v>
      </c>
      <c r="O405" s="4"/>
      <c r="Z405" s="36">
        <f>IF(AQ405="5",BJ405,0)</f>
        <v>0</v>
      </c>
      <c r="AB405" s="36">
        <f>IF(AQ405="1",BH405,0)</f>
        <v>0</v>
      </c>
      <c r="AC405" s="36">
        <f>IF(AQ405="1",BI405,0)</f>
        <v>0</v>
      </c>
      <c r="AD405" s="36">
        <f>IF(AQ405="7",BH405,0)</f>
        <v>0</v>
      </c>
      <c r="AE405" s="36">
        <f>IF(AQ405="7",BI405,0)</f>
        <v>0</v>
      </c>
      <c r="AF405" s="36">
        <f>IF(AQ405="2",BH405,0)</f>
        <v>0</v>
      </c>
      <c r="AG405" s="36">
        <f>IF(AQ405="2",BI405,0)</f>
        <v>0</v>
      </c>
      <c r="AH405" s="36">
        <f>IF(AQ405="0",BJ405,0)</f>
        <v>0</v>
      </c>
      <c r="AI405" s="27" t="s">
        <v>303</v>
      </c>
      <c r="AJ405" s="21">
        <f>IF(AN405=0,K405,0)</f>
        <v>0</v>
      </c>
      <c r="AK405" s="21">
        <f>IF(AN405=15,K405,0)</f>
        <v>0</v>
      </c>
      <c r="AL405" s="21">
        <f>IF(AN405=21,K405,0)</f>
        <v>0</v>
      </c>
      <c r="AN405" s="36">
        <v>21</v>
      </c>
      <c r="AO405" s="36">
        <f>H405*0.593303571428571</f>
        <v>0</v>
      </c>
      <c r="AP405" s="36">
        <f>H405*(1-0.593303571428571)</f>
        <v>0</v>
      </c>
      <c r="AQ405" s="37" t="s">
        <v>7</v>
      </c>
      <c r="AV405" s="36">
        <f>AW405+AX405</f>
        <v>0</v>
      </c>
      <c r="AW405" s="36">
        <f>G405*AO405</f>
        <v>0</v>
      </c>
      <c r="AX405" s="36">
        <f>G405*AP405</f>
        <v>0</v>
      </c>
      <c r="AY405" s="39" t="s">
        <v>825</v>
      </c>
      <c r="AZ405" s="39" t="s">
        <v>865</v>
      </c>
      <c r="BA405" s="27" t="s">
        <v>876</v>
      </c>
      <c r="BC405" s="36">
        <f>AW405+AX405</f>
        <v>0</v>
      </c>
      <c r="BD405" s="36">
        <f>H405/(100-BE405)*100</f>
        <v>0</v>
      </c>
      <c r="BE405" s="36">
        <v>0</v>
      </c>
      <c r="BF405" s="36">
        <f>M405</f>
        <v>0</v>
      </c>
      <c r="BH405" s="21">
        <f>G405*AO405</f>
        <v>0</v>
      </c>
      <c r="BI405" s="21">
        <f>G405*AP405</f>
        <v>0</v>
      </c>
      <c r="BJ405" s="21">
        <f>G405*H405</f>
        <v>0</v>
      </c>
      <c r="BK405" s="21" t="s">
        <v>883</v>
      </c>
      <c r="BL405" s="36">
        <v>91</v>
      </c>
    </row>
    <row r="406" spans="1:47" ht="12.75">
      <c r="A406" s="82"/>
      <c r="B406" s="83" t="s">
        <v>303</v>
      </c>
      <c r="C406" s="83" t="s">
        <v>99</v>
      </c>
      <c r="D406" s="179" t="s">
        <v>518</v>
      </c>
      <c r="E406" s="174"/>
      <c r="F406" s="84" t="s">
        <v>6</v>
      </c>
      <c r="G406" s="84" t="s">
        <v>6</v>
      </c>
      <c r="H406" s="84"/>
      <c r="I406" s="85">
        <f>SUM(I407:I407)</f>
        <v>0</v>
      </c>
      <c r="J406" s="85">
        <f>SUM(J407:J407)</f>
        <v>0</v>
      </c>
      <c r="K406" s="85">
        <f>SUM(K407:K407)</f>
        <v>0</v>
      </c>
      <c r="L406" s="86"/>
      <c r="M406" s="85">
        <f>SUM(M407:M407)</f>
        <v>0.02</v>
      </c>
      <c r="N406" s="87"/>
      <c r="O406" s="4"/>
      <c r="AI406" s="27" t="s">
        <v>303</v>
      </c>
      <c r="AS406" s="41">
        <f>SUM(AJ407:AJ407)</f>
        <v>0</v>
      </c>
      <c r="AT406" s="41">
        <f>SUM(AK407:AK407)</f>
        <v>0</v>
      </c>
      <c r="AU406" s="41">
        <f>SUM(AL407:AL407)</f>
        <v>0</v>
      </c>
    </row>
    <row r="407" spans="1:64" ht="12.75">
      <c r="A407" s="44" t="s">
        <v>197</v>
      </c>
      <c r="B407" s="16" t="s">
        <v>303</v>
      </c>
      <c r="C407" s="16" t="s">
        <v>420</v>
      </c>
      <c r="D407" s="149" t="s">
        <v>679</v>
      </c>
      <c r="E407" s="171"/>
      <c r="F407" s="16" t="s">
        <v>783</v>
      </c>
      <c r="G407" s="36">
        <v>20</v>
      </c>
      <c r="H407" s="121"/>
      <c r="I407" s="36">
        <f>G407*AO407</f>
        <v>0</v>
      </c>
      <c r="J407" s="36">
        <f>G407*AP407</f>
        <v>0</v>
      </c>
      <c r="K407" s="36">
        <f>G407*H407</f>
        <v>0</v>
      </c>
      <c r="L407" s="36">
        <v>0.001</v>
      </c>
      <c r="M407" s="36">
        <f>G407*L407</f>
        <v>0.02</v>
      </c>
      <c r="N407" s="88" t="s">
        <v>806</v>
      </c>
      <c r="O407" s="4"/>
      <c r="Z407" s="36">
        <f>IF(AQ407="5",BJ407,0)</f>
        <v>0</v>
      </c>
      <c r="AB407" s="36">
        <f>IF(AQ407="1",BH407,0)</f>
        <v>0</v>
      </c>
      <c r="AC407" s="36">
        <f>IF(AQ407="1",BI407,0)</f>
        <v>0</v>
      </c>
      <c r="AD407" s="36">
        <f>IF(AQ407="7",BH407,0)</f>
        <v>0</v>
      </c>
      <c r="AE407" s="36">
        <f>IF(AQ407="7",BI407,0)</f>
        <v>0</v>
      </c>
      <c r="AF407" s="36">
        <f>IF(AQ407="2",BH407,0)</f>
        <v>0</v>
      </c>
      <c r="AG407" s="36">
        <f>IF(AQ407="2",BI407,0)</f>
        <v>0</v>
      </c>
      <c r="AH407" s="36">
        <f>IF(AQ407="0",BJ407,0)</f>
        <v>0</v>
      </c>
      <c r="AI407" s="27" t="s">
        <v>303</v>
      </c>
      <c r="AJ407" s="21">
        <f>IF(AN407=0,K407,0)</f>
        <v>0</v>
      </c>
      <c r="AK407" s="21">
        <f>IF(AN407=15,K407,0)</f>
        <v>0</v>
      </c>
      <c r="AL407" s="21">
        <f>IF(AN407=21,K407,0)</f>
        <v>0</v>
      </c>
      <c r="AN407" s="36">
        <v>21</v>
      </c>
      <c r="AO407" s="36">
        <f>H407*0.547843942505133</f>
        <v>0</v>
      </c>
      <c r="AP407" s="36">
        <f>H407*(1-0.547843942505133)</f>
        <v>0</v>
      </c>
      <c r="AQ407" s="37" t="s">
        <v>7</v>
      </c>
      <c r="AV407" s="36">
        <f>AW407+AX407</f>
        <v>0</v>
      </c>
      <c r="AW407" s="36">
        <f>G407*AO407</f>
        <v>0</v>
      </c>
      <c r="AX407" s="36">
        <f>G407*AP407</f>
        <v>0</v>
      </c>
      <c r="AY407" s="39" t="s">
        <v>826</v>
      </c>
      <c r="AZ407" s="39" t="s">
        <v>865</v>
      </c>
      <c r="BA407" s="27" t="s">
        <v>876</v>
      </c>
      <c r="BC407" s="36">
        <f>AW407+AX407</f>
        <v>0</v>
      </c>
      <c r="BD407" s="36">
        <f>H407/(100-BE407)*100</f>
        <v>0</v>
      </c>
      <c r="BE407" s="36">
        <v>0</v>
      </c>
      <c r="BF407" s="36">
        <f>M407</f>
        <v>0.02</v>
      </c>
      <c r="BH407" s="21">
        <f>G407*AO407</f>
        <v>0</v>
      </c>
      <c r="BI407" s="21">
        <f>G407*AP407</f>
        <v>0</v>
      </c>
      <c r="BJ407" s="21">
        <f>G407*H407</f>
        <v>0</v>
      </c>
      <c r="BK407" s="21" t="s">
        <v>883</v>
      </c>
      <c r="BL407" s="36">
        <v>93</v>
      </c>
    </row>
    <row r="408" spans="1:15" ht="12.75">
      <c r="A408" s="4"/>
      <c r="B408" s="89"/>
      <c r="C408" s="89"/>
      <c r="D408" s="90" t="s">
        <v>26</v>
      </c>
      <c r="E408" s="90"/>
      <c r="F408" s="89"/>
      <c r="G408" s="91">
        <v>20</v>
      </c>
      <c r="H408" s="89"/>
      <c r="I408" s="89"/>
      <c r="J408" s="89"/>
      <c r="K408" s="89"/>
      <c r="L408" s="89"/>
      <c r="M408" s="89"/>
      <c r="N408" s="31"/>
      <c r="O408" s="4"/>
    </row>
    <row r="409" spans="1:47" ht="12.75">
      <c r="A409" s="2"/>
      <c r="B409" s="10" t="s">
        <v>303</v>
      </c>
      <c r="C409" s="10" t="s">
        <v>62</v>
      </c>
      <c r="D409" s="173" t="s">
        <v>521</v>
      </c>
      <c r="E409" s="174"/>
      <c r="F409" s="19" t="s">
        <v>6</v>
      </c>
      <c r="G409" s="19" t="s">
        <v>6</v>
      </c>
      <c r="H409" s="19"/>
      <c r="I409" s="41">
        <f>SUM(I410:I418)</f>
        <v>0</v>
      </c>
      <c r="J409" s="41">
        <f>SUM(J410:J418)</f>
        <v>0</v>
      </c>
      <c r="K409" s="41">
        <f>SUM(K410:K418)</f>
        <v>0</v>
      </c>
      <c r="L409" s="27"/>
      <c r="M409" s="41">
        <f>SUM(M410:M418)</f>
        <v>184.63075</v>
      </c>
      <c r="N409" s="29"/>
      <c r="O409" s="4"/>
      <c r="AI409" s="27" t="s">
        <v>303</v>
      </c>
      <c r="AS409" s="41">
        <f>SUM(AJ410:AJ418)</f>
        <v>0</v>
      </c>
      <c r="AT409" s="41">
        <f>SUM(AK410:AK418)</f>
        <v>0</v>
      </c>
      <c r="AU409" s="41">
        <f>SUM(AL410:AL418)</f>
        <v>0</v>
      </c>
    </row>
    <row r="410" spans="1:64" ht="12.75">
      <c r="A410" s="44" t="s">
        <v>198</v>
      </c>
      <c r="B410" s="16" t="s">
        <v>303</v>
      </c>
      <c r="C410" s="16" t="s">
        <v>395</v>
      </c>
      <c r="D410" s="149" t="s">
        <v>680</v>
      </c>
      <c r="E410" s="171"/>
      <c r="F410" s="16" t="s">
        <v>775</v>
      </c>
      <c r="G410" s="36">
        <v>25.02</v>
      </c>
      <c r="H410" s="121"/>
      <c r="I410" s="36">
        <f>G410*AO410</f>
        <v>0</v>
      </c>
      <c r="J410" s="36">
        <f>G410*AP410</f>
        <v>0</v>
      </c>
      <c r="K410" s="36">
        <f>G410*H410</f>
        <v>0</v>
      </c>
      <c r="L410" s="36">
        <v>0.55125</v>
      </c>
      <c r="M410" s="36">
        <f>G410*L410</f>
        <v>13.792275</v>
      </c>
      <c r="N410" s="88" t="s">
        <v>806</v>
      </c>
      <c r="O410" s="4"/>
      <c r="Z410" s="36">
        <f>IF(AQ410="5",BJ410,0)</f>
        <v>0</v>
      </c>
      <c r="AB410" s="36">
        <f>IF(AQ410="1",BH410,0)</f>
        <v>0</v>
      </c>
      <c r="AC410" s="36">
        <f>IF(AQ410="1",BI410,0)</f>
        <v>0</v>
      </c>
      <c r="AD410" s="36">
        <f>IF(AQ410="7",BH410,0)</f>
        <v>0</v>
      </c>
      <c r="AE410" s="36">
        <f>IF(AQ410="7",BI410,0)</f>
        <v>0</v>
      </c>
      <c r="AF410" s="36">
        <f>IF(AQ410="2",BH410,0)</f>
        <v>0</v>
      </c>
      <c r="AG410" s="36">
        <f>IF(AQ410="2",BI410,0)</f>
        <v>0</v>
      </c>
      <c r="AH410" s="36">
        <f>IF(AQ410="0",BJ410,0)</f>
        <v>0</v>
      </c>
      <c r="AI410" s="27" t="s">
        <v>303</v>
      </c>
      <c r="AJ410" s="21">
        <f>IF(AN410=0,K410,0)</f>
        <v>0</v>
      </c>
      <c r="AK410" s="21">
        <f>IF(AN410=15,K410,0)</f>
        <v>0</v>
      </c>
      <c r="AL410" s="21">
        <f>IF(AN410=21,K410,0)</f>
        <v>0</v>
      </c>
      <c r="AN410" s="36">
        <v>21</v>
      </c>
      <c r="AO410" s="36">
        <f>H410*0.875519253721967</f>
        <v>0</v>
      </c>
      <c r="AP410" s="36">
        <f>H410*(1-0.875519253721967)</f>
        <v>0</v>
      </c>
      <c r="AQ410" s="37" t="s">
        <v>7</v>
      </c>
      <c r="AV410" s="36">
        <f>AW410+AX410</f>
        <v>0</v>
      </c>
      <c r="AW410" s="36">
        <f>G410*AO410</f>
        <v>0</v>
      </c>
      <c r="AX410" s="36">
        <f>G410*AP410</f>
        <v>0</v>
      </c>
      <c r="AY410" s="39" t="s">
        <v>827</v>
      </c>
      <c r="AZ410" s="39" t="s">
        <v>866</v>
      </c>
      <c r="BA410" s="27" t="s">
        <v>876</v>
      </c>
      <c r="BC410" s="36">
        <f>AW410+AX410</f>
        <v>0</v>
      </c>
      <c r="BD410" s="36">
        <f>H410/(100-BE410)*100</f>
        <v>0</v>
      </c>
      <c r="BE410" s="36">
        <v>0</v>
      </c>
      <c r="BF410" s="36">
        <f>M410</f>
        <v>13.792275</v>
      </c>
      <c r="BH410" s="21">
        <f>G410*AO410</f>
        <v>0</v>
      </c>
      <c r="BI410" s="21">
        <f>G410*AP410</f>
        <v>0</v>
      </c>
      <c r="BJ410" s="21">
        <f>G410*H410</f>
        <v>0</v>
      </c>
      <c r="BK410" s="21" t="s">
        <v>883</v>
      </c>
      <c r="BL410" s="36">
        <v>56</v>
      </c>
    </row>
    <row r="411" spans="1:15" ht="12.75">
      <c r="A411" s="4"/>
      <c r="B411" s="89"/>
      <c r="C411" s="89"/>
      <c r="D411" s="90" t="s">
        <v>681</v>
      </c>
      <c r="E411" s="90" t="s">
        <v>771</v>
      </c>
      <c r="F411" s="89"/>
      <c r="G411" s="91">
        <v>25.02</v>
      </c>
      <c r="H411" s="89"/>
      <c r="I411" s="89"/>
      <c r="J411" s="89"/>
      <c r="K411" s="89"/>
      <c r="L411" s="89"/>
      <c r="M411" s="89"/>
      <c r="N411" s="31"/>
      <c r="O411" s="4"/>
    </row>
    <row r="412" spans="1:64" ht="12.75">
      <c r="A412" s="44" t="s">
        <v>199</v>
      </c>
      <c r="B412" s="16" t="s">
        <v>303</v>
      </c>
      <c r="C412" s="16" t="s">
        <v>349</v>
      </c>
      <c r="D412" s="149" t="s">
        <v>526</v>
      </c>
      <c r="E412" s="171"/>
      <c r="F412" s="16" t="s">
        <v>775</v>
      </c>
      <c r="G412" s="36">
        <v>156.3</v>
      </c>
      <c r="H412" s="121"/>
      <c r="I412" s="36">
        <f>G412*AO412</f>
        <v>0</v>
      </c>
      <c r="J412" s="36">
        <f>G412*AP412</f>
        <v>0</v>
      </c>
      <c r="K412" s="36">
        <f>G412*H412</f>
        <v>0</v>
      </c>
      <c r="L412" s="36">
        <v>0.46305</v>
      </c>
      <c r="M412" s="36">
        <f>G412*L412</f>
        <v>72.37471500000001</v>
      </c>
      <c r="N412" s="88" t="s">
        <v>806</v>
      </c>
      <c r="O412" s="4"/>
      <c r="Z412" s="36">
        <f>IF(AQ412="5",BJ412,0)</f>
        <v>0</v>
      </c>
      <c r="AB412" s="36">
        <f>IF(AQ412="1",BH412,0)</f>
        <v>0</v>
      </c>
      <c r="AC412" s="36">
        <f>IF(AQ412="1",BI412,0)</f>
        <v>0</v>
      </c>
      <c r="AD412" s="36">
        <f>IF(AQ412="7",BH412,0)</f>
        <v>0</v>
      </c>
      <c r="AE412" s="36">
        <f>IF(AQ412="7",BI412,0)</f>
        <v>0</v>
      </c>
      <c r="AF412" s="36">
        <f>IF(AQ412="2",BH412,0)</f>
        <v>0</v>
      </c>
      <c r="AG412" s="36">
        <f>IF(AQ412="2",BI412,0)</f>
        <v>0</v>
      </c>
      <c r="AH412" s="36">
        <f>IF(AQ412="0",BJ412,0)</f>
        <v>0</v>
      </c>
      <c r="AI412" s="27" t="s">
        <v>303</v>
      </c>
      <c r="AJ412" s="21">
        <f>IF(AN412=0,K412,0)</f>
        <v>0</v>
      </c>
      <c r="AK412" s="21">
        <f>IF(AN412=15,K412,0)</f>
        <v>0</v>
      </c>
      <c r="AL412" s="21">
        <f>IF(AN412=21,K412,0)</f>
        <v>0</v>
      </c>
      <c r="AN412" s="36">
        <v>21</v>
      </c>
      <c r="AO412" s="36">
        <f>H412*0.870338983050847</f>
        <v>0</v>
      </c>
      <c r="AP412" s="36">
        <f>H412*(1-0.870338983050847)</f>
        <v>0</v>
      </c>
      <c r="AQ412" s="37" t="s">
        <v>7</v>
      </c>
      <c r="AV412" s="36">
        <f>AW412+AX412</f>
        <v>0</v>
      </c>
      <c r="AW412" s="36">
        <f>G412*AO412</f>
        <v>0</v>
      </c>
      <c r="AX412" s="36">
        <f>G412*AP412</f>
        <v>0</v>
      </c>
      <c r="AY412" s="39" t="s">
        <v>827</v>
      </c>
      <c r="AZ412" s="39" t="s">
        <v>866</v>
      </c>
      <c r="BA412" s="27" t="s">
        <v>876</v>
      </c>
      <c r="BC412" s="36">
        <f>AW412+AX412</f>
        <v>0</v>
      </c>
      <c r="BD412" s="36">
        <f>H412/(100-BE412)*100</f>
        <v>0</v>
      </c>
      <c r="BE412" s="36">
        <v>0</v>
      </c>
      <c r="BF412" s="36">
        <f>M412</f>
        <v>72.37471500000001</v>
      </c>
      <c r="BH412" s="21">
        <f>G412*AO412</f>
        <v>0</v>
      </c>
      <c r="BI412" s="21">
        <f>G412*AP412</f>
        <v>0</v>
      </c>
      <c r="BJ412" s="21">
        <f>G412*H412</f>
        <v>0</v>
      </c>
      <c r="BK412" s="21" t="s">
        <v>883</v>
      </c>
      <c r="BL412" s="36">
        <v>56</v>
      </c>
    </row>
    <row r="413" spans="1:15" ht="12.75">
      <c r="A413" s="4"/>
      <c r="B413" s="89"/>
      <c r="C413" s="89"/>
      <c r="D413" s="90" t="s">
        <v>682</v>
      </c>
      <c r="E413" s="90" t="s">
        <v>753</v>
      </c>
      <c r="F413" s="89"/>
      <c r="G413" s="91">
        <v>156.3</v>
      </c>
      <c r="H413" s="89"/>
      <c r="I413" s="89"/>
      <c r="J413" s="89"/>
      <c r="K413" s="89"/>
      <c r="L413" s="89"/>
      <c r="M413" s="89"/>
      <c r="N413" s="31"/>
      <c r="O413" s="4"/>
    </row>
    <row r="414" spans="1:64" ht="12.75">
      <c r="A414" s="44" t="s">
        <v>200</v>
      </c>
      <c r="B414" s="16" t="s">
        <v>303</v>
      </c>
      <c r="C414" s="16" t="s">
        <v>350</v>
      </c>
      <c r="D414" s="149" t="s">
        <v>528</v>
      </c>
      <c r="E414" s="171"/>
      <c r="F414" s="16" t="s">
        <v>775</v>
      </c>
      <c r="G414" s="36">
        <v>138</v>
      </c>
      <c r="H414" s="121"/>
      <c r="I414" s="36">
        <f>G414*AO414</f>
        <v>0</v>
      </c>
      <c r="J414" s="36">
        <f>G414*AP414</f>
        <v>0</v>
      </c>
      <c r="K414" s="36">
        <f>G414*H414</f>
        <v>0</v>
      </c>
      <c r="L414" s="36">
        <v>0.15826</v>
      </c>
      <c r="M414" s="36">
        <f>G414*L414</f>
        <v>21.83988</v>
      </c>
      <c r="N414" s="88" t="s">
        <v>806</v>
      </c>
      <c r="O414" s="4"/>
      <c r="Z414" s="36">
        <f>IF(AQ414="5",BJ414,0)</f>
        <v>0</v>
      </c>
      <c r="AB414" s="36">
        <f>IF(AQ414="1",BH414,0)</f>
        <v>0</v>
      </c>
      <c r="AC414" s="36">
        <f>IF(AQ414="1",BI414,0)</f>
        <v>0</v>
      </c>
      <c r="AD414" s="36">
        <f>IF(AQ414="7",BH414,0)</f>
        <v>0</v>
      </c>
      <c r="AE414" s="36">
        <f>IF(AQ414="7",BI414,0)</f>
        <v>0</v>
      </c>
      <c r="AF414" s="36">
        <f>IF(AQ414="2",BH414,0)</f>
        <v>0</v>
      </c>
      <c r="AG414" s="36">
        <f>IF(AQ414="2",BI414,0)</f>
        <v>0</v>
      </c>
      <c r="AH414" s="36">
        <f>IF(AQ414="0",BJ414,0)</f>
        <v>0</v>
      </c>
      <c r="AI414" s="27" t="s">
        <v>303</v>
      </c>
      <c r="AJ414" s="21">
        <f>IF(AN414=0,K414,0)</f>
        <v>0</v>
      </c>
      <c r="AK414" s="21">
        <f>IF(AN414=15,K414,0)</f>
        <v>0</v>
      </c>
      <c r="AL414" s="21">
        <f>IF(AN414=21,K414,0)</f>
        <v>0</v>
      </c>
      <c r="AN414" s="36">
        <v>21</v>
      </c>
      <c r="AO414" s="36">
        <f>H414*0.789056603773585</f>
        <v>0</v>
      </c>
      <c r="AP414" s="36">
        <f>H414*(1-0.789056603773585)</f>
        <v>0</v>
      </c>
      <c r="AQ414" s="37" t="s">
        <v>7</v>
      </c>
      <c r="AV414" s="36">
        <f>AW414+AX414</f>
        <v>0</v>
      </c>
      <c r="AW414" s="36">
        <f>G414*AO414</f>
        <v>0</v>
      </c>
      <c r="AX414" s="36">
        <f>G414*AP414</f>
        <v>0</v>
      </c>
      <c r="AY414" s="39" t="s">
        <v>827</v>
      </c>
      <c r="AZ414" s="39" t="s">
        <v>866</v>
      </c>
      <c r="BA414" s="27" t="s">
        <v>876</v>
      </c>
      <c r="BC414" s="36">
        <f>AW414+AX414</f>
        <v>0</v>
      </c>
      <c r="BD414" s="36">
        <f>H414/(100-BE414)*100</f>
        <v>0</v>
      </c>
      <c r="BE414" s="36">
        <v>0</v>
      </c>
      <c r="BF414" s="36">
        <f>M414</f>
        <v>21.83988</v>
      </c>
      <c r="BH414" s="21">
        <f>G414*AO414</f>
        <v>0</v>
      </c>
      <c r="BI414" s="21">
        <f>G414*AP414</f>
        <v>0</v>
      </c>
      <c r="BJ414" s="21">
        <f>G414*H414</f>
        <v>0</v>
      </c>
      <c r="BK414" s="21" t="s">
        <v>883</v>
      </c>
      <c r="BL414" s="36">
        <v>56</v>
      </c>
    </row>
    <row r="415" spans="1:15" ht="12.75">
      <c r="A415" s="4"/>
      <c r="B415" s="89"/>
      <c r="C415" s="89"/>
      <c r="D415" s="90" t="s">
        <v>144</v>
      </c>
      <c r="E415" s="90" t="s">
        <v>753</v>
      </c>
      <c r="F415" s="89"/>
      <c r="G415" s="91">
        <v>138</v>
      </c>
      <c r="H415" s="89"/>
      <c r="I415" s="89"/>
      <c r="J415" s="89"/>
      <c r="K415" s="89"/>
      <c r="L415" s="89"/>
      <c r="M415" s="89"/>
      <c r="N415" s="31"/>
      <c r="O415" s="4"/>
    </row>
    <row r="416" spans="1:64" ht="12.75">
      <c r="A416" s="44" t="s">
        <v>201</v>
      </c>
      <c r="B416" s="16" t="s">
        <v>303</v>
      </c>
      <c r="C416" s="16" t="s">
        <v>351</v>
      </c>
      <c r="D416" s="149" t="s">
        <v>530</v>
      </c>
      <c r="E416" s="171"/>
      <c r="F416" s="16" t="s">
        <v>775</v>
      </c>
      <c r="G416" s="36">
        <v>220</v>
      </c>
      <c r="H416" s="121"/>
      <c r="I416" s="36">
        <f>G416*AO416</f>
        <v>0</v>
      </c>
      <c r="J416" s="36">
        <f>G416*AP416</f>
        <v>0</v>
      </c>
      <c r="K416" s="36">
        <f>G416*H416</f>
        <v>0</v>
      </c>
      <c r="L416" s="36">
        <v>0.211</v>
      </c>
      <c r="M416" s="36">
        <f>G416*L416</f>
        <v>46.42</v>
      </c>
      <c r="N416" s="88" t="s">
        <v>806</v>
      </c>
      <c r="O416" s="4"/>
      <c r="Z416" s="36">
        <f>IF(AQ416="5",BJ416,0)</f>
        <v>0</v>
      </c>
      <c r="AB416" s="36">
        <f>IF(AQ416="1",BH416,0)</f>
        <v>0</v>
      </c>
      <c r="AC416" s="36">
        <f>IF(AQ416="1",BI416,0)</f>
        <v>0</v>
      </c>
      <c r="AD416" s="36">
        <f>IF(AQ416="7",BH416,0)</f>
        <v>0</v>
      </c>
      <c r="AE416" s="36">
        <f>IF(AQ416="7",BI416,0)</f>
        <v>0</v>
      </c>
      <c r="AF416" s="36">
        <f>IF(AQ416="2",BH416,0)</f>
        <v>0</v>
      </c>
      <c r="AG416" s="36">
        <f>IF(AQ416="2",BI416,0)</f>
        <v>0</v>
      </c>
      <c r="AH416" s="36">
        <f>IF(AQ416="0",BJ416,0)</f>
        <v>0</v>
      </c>
      <c r="AI416" s="27" t="s">
        <v>303</v>
      </c>
      <c r="AJ416" s="21">
        <f>IF(AN416=0,K416,0)</f>
        <v>0</v>
      </c>
      <c r="AK416" s="21">
        <f>IF(AN416=15,K416,0)</f>
        <v>0</v>
      </c>
      <c r="AL416" s="21">
        <f>IF(AN416=21,K416,0)</f>
        <v>0</v>
      </c>
      <c r="AN416" s="36">
        <v>21</v>
      </c>
      <c r="AO416" s="36">
        <f>H416*0.815601867223969</f>
        <v>0</v>
      </c>
      <c r="AP416" s="36">
        <f>H416*(1-0.815601867223969)</f>
        <v>0</v>
      </c>
      <c r="AQ416" s="37" t="s">
        <v>7</v>
      </c>
      <c r="AV416" s="36">
        <f>AW416+AX416</f>
        <v>0</v>
      </c>
      <c r="AW416" s="36">
        <f>G416*AO416</f>
        <v>0</v>
      </c>
      <c r="AX416" s="36">
        <f>G416*AP416</f>
        <v>0</v>
      </c>
      <c r="AY416" s="39" t="s">
        <v>827</v>
      </c>
      <c r="AZ416" s="39" t="s">
        <v>866</v>
      </c>
      <c r="BA416" s="27" t="s">
        <v>876</v>
      </c>
      <c r="BC416" s="36">
        <f>AW416+AX416</f>
        <v>0</v>
      </c>
      <c r="BD416" s="36">
        <f>H416/(100-BE416)*100</f>
        <v>0</v>
      </c>
      <c r="BE416" s="36">
        <v>0</v>
      </c>
      <c r="BF416" s="36">
        <f>M416</f>
        <v>46.42</v>
      </c>
      <c r="BH416" s="21">
        <f>G416*AO416</f>
        <v>0</v>
      </c>
      <c r="BI416" s="21">
        <f>G416*AP416</f>
        <v>0</v>
      </c>
      <c r="BJ416" s="21">
        <f>G416*H416</f>
        <v>0</v>
      </c>
      <c r="BK416" s="21" t="s">
        <v>883</v>
      </c>
      <c r="BL416" s="36">
        <v>56</v>
      </c>
    </row>
    <row r="417" spans="1:15" ht="12.75">
      <c r="A417" s="4"/>
      <c r="B417" s="89"/>
      <c r="C417" s="89"/>
      <c r="D417" s="90" t="s">
        <v>683</v>
      </c>
      <c r="E417" s="90" t="s">
        <v>772</v>
      </c>
      <c r="F417" s="89"/>
      <c r="G417" s="91">
        <v>220</v>
      </c>
      <c r="H417" s="89"/>
      <c r="I417" s="89"/>
      <c r="J417" s="89"/>
      <c r="K417" s="89"/>
      <c r="L417" s="89"/>
      <c r="M417" s="89"/>
      <c r="N417" s="31"/>
      <c r="O417" s="4"/>
    </row>
    <row r="418" spans="1:64" ht="12.75">
      <c r="A418" s="44" t="s">
        <v>202</v>
      </c>
      <c r="B418" s="16" t="s">
        <v>303</v>
      </c>
      <c r="C418" s="16" t="s">
        <v>348</v>
      </c>
      <c r="D418" s="149" t="s">
        <v>525</v>
      </c>
      <c r="E418" s="171"/>
      <c r="F418" s="16" t="s">
        <v>775</v>
      </c>
      <c r="G418" s="36">
        <v>82</v>
      </c>
      <c r="H418" s="121"/>
      <c r="I418" s="36">
        <f>G418*AO418</f>
        <v>0</v>
      </c>
      <c r="J418" s="36">
        <f>G418*AP418</f>
        <v>0</v>
      </c>
      <c r="K418" s="36">
        <f>G418*H418</f>
        <v>0</v>
      </c>
      <c r="L418" s="36">
        <v>0.36834</v>
      </c>
      <c r="M418" s="36">
        <f>G418*L418</f>
        <v>30.20388</v>
      </c>
      <c r="N418" s="88" t="s">
        <v>807</v>
      </c>
      <c r="O418" s="4"/>
      <c r="Z418" s="36">
        <f>IF(AQ418="5",BJ418,0)</f>
        <v>0</v>
      </c>
      <c r="AB418" s="36">
        <f>IF(AQ418="1",BH418,0)</f>
        <v>0</v>
      </c>
      <c r="AC418" s="36">
        <f>IF(AQ418="1",BI418,0)</f>
        <v>0</v>
      </c>
      <c r="AD418" s="36">
        <f>IF(AQ418="7",BH418,0)</f>
        <v>0</v>
      </c>
      <c r="AE418" s="36">
        <f>IF(AQ418="7",BI418,0)</f>
        <v>0</v>
      </c>
      <c r="AF418" s="36">
        <f>IF(AQ418="2",BH418,0)</f>
        <v>0</v>
      </c>
      <c r="AG418" s="36">
        <f>IF(AQ418="2",BI418,0)</f>
        <v>0</v>
      </c>
      <c r="AH418" s="36">
        <f>IF(AQ418="0",BJ418,0)</f>
        <v>0</v>
      </c>
      <c r="AI418" s="27" t="s">
        <v>303</v>
      </c>
      <c r="AJ418" s="21">
        <f>IF(AN418=0,K418,0)</f>
        <v>0</v>
      </c>
      <c r="AK418" s="21">
        <f>IF(AN418=15,K418,0)</f>
        <v>0</v>
      </c>
      <c r="AL418" s="21">
        <f>IF(AN418=21,K418,0)</f>
        <v>0</v>
      </c>
      <c r="AN418" s="36">
        <v>21</v>
      </c>
      <c r="AO418" s="36">
        <f>H418*0.826497496043532</f>
        <v>0</v>
      </c>
      <c r="AP418" s="36">
        <f>H418*(1-0.826497496043532)</f>
        <v>0</v>
      </c>
      <c r="AQ418" s="37" t="s">
        <v>7</v>
      </c>
      <c r="AV418" s="36">
        <f>AW418+AX418</f>
        <v>0</v>
      </c>
      <c r="AW418" s="36">
        <f>G418*AO418</f>
        <v>0</v>
      </c>
      <c r="AX418" s="36">
        <f>G418*AP418</f>
        <v>0</v>
      </c>
      <c r="AY418" s="39" t="s">
        <v>827</v>
      </c>
      <c r="AZ418" s="39" t="s">
        <v>866</v>
      </c>
      <c r="BA418" s="27" t="s">
        <v>876</v>
      </c>
      <c r="BC418" s="36">
        <f>AW418+AX418</f>
        <v>0</v>
      </c>
      <c r="BD418" s="36">
        <f>H418/(100-BE418)*100</f>
        <v>0</v>
      </c>
      <c r="BE418" s="36">
        <v>0</v>
      </c>
      <c r="BF418" s="36">
        <f>M418</f>
        <v>30.20388</v>
      </c>
      <c r="BH418" s="21">
        <f>G418*AO418</f>
        <v>0</v>
      </c>
      <c r="BI418" s="21">
        <f>G418*AP418</f>
        <v>0</v>
      </c>
      <c r="BJ418" s="21">
        <f>G418*H418</f>
        <v>0</v>
      </c>
      <c r="BK418" s="21" t="s">
        <v>883</v>
      </c>
      <c r="BL418" s="36">
        <v>56</v>
      </c>
    </row>
    <row r="419" spans="1:15" ht="12.75">
      <c r="A419" s="4"/>
      <c r="B419" s="89"/>
      <c r="C419" s="89"/>
      <c r="D419" s="90" t="s">
        <v>88</v>
      </c>
      <c r="E419" s="90" t="s">
        <v>752</v>
      </c>
      <c r="F419" s="89"/>
      <c r="G419" s="91">
        <v>82</v>
      </c>
      <c r="H419" s="89"/>
      <c r="I419" s="89"/>
      <c r="J419" s="89"/>
      <c r="K419" s="89"/>
      <c r="L419" s="89"/>
      <c r="M419" s="89"/>
      <c r="N419" s="31"/>
      <c r="O419" s="4"/>
    </row>
    <row r="420" spans="1:47" ht="12.75">
      <c r="A420" s="2"/>
      <c r="B420" s="10" t="s">
        <v>303</v>
      </c>
      <c r="C420" s="10" t="s">
        <v>63</v>
      </c>
      <c r="D420" s="173" t="s">
        <v>533</v>
      </c>
      <c r="E420" s="174"/>
      <c r="F420" s="19" t="s">
        <v>6</v>
      </c>
      <c r="G420" s="19" t="s">
        <v>6</v>
      </c>
      <c r="H420" s="19"/>
      <c r="I420" s="41">
        <f>SUM(I421:I427)</f>
        <v>0</v>
      </c>
      <c r="J420" s="41">
        <f>SUM(J421:J427)</f>
        <v>0</v>
      </c>
      <c r="K420" s="41">
        <f>SUM(K421:K427)</f>
        <v>0</v>
      </c>
      <c r="L420" s="27"/>
      <c r="M420" s="41">
        <f>SUM(M421:M427)</f>
        <v>47.0096</v>
      </c>
      <c r="N420" s="29"/>
      <c r="O420" s="4"/>
      <c r="AI420" s="27" t="s">
        <v>303</v>
      </c>
      <c r="AS420" s="41">
        <f>SUM(AJ421:AJ427)</f>
        <v>0</v>
      </c>
      <c r="AT420" s="41">
        <f>SUM(AK421:AK427)</f>
        <v>0</v>
      </c>
      <c r="AU420" s="41">
        <f>SUM(AL421:AL427)</f>
        <v>0</v>
      </c>
    </row>
    <row r="421" spans="1:64" ht="12.75">
      <c r="A421" s="44" t="s">
        <v>203</v>
      </c>
      <c r="B421" s="16" t="s">
        <v>303</v>
      </c>
      <c r="C421" s="16" t="s">
        <v>353</v>
      </c>
      <c r="D421" s="149" t="s">
        <v>534</v>
      </c>
      <c r="E421" s="171"/>
      <c r="F421" s="16" t="s">
        <v>775</v>
      </c>
      <c r="G421" s="36">
        <v>220</v>
      </c>
      <c r="H421" s="121"/>
      <c r="I421" s="36">
        <f>G421*AO421</f>
        <v>0</v>
      </c>
      <c r="J421" s="36">
        <f>G421*AP421</f>
        <v>0</v>
      </c>
      <c r="K421" s="36">
        <f>G421*H421</f>
        <v>0</v>
      </c>
      <c r="L421" s="36">
        <v>0.10373</v>
      </c>
      <c r="M421" s="36">
        <f>G421*L421</f>
        <v>22.8206</v>
      </c>
      <c r="N421" s="88" t="s">
        <v>806</v>
      </c>
      <c r="O421" s="4"/>
      <c r="Z421" s="36">
        <f>IF(AQ421="5",BJ421,0)</f>
        <v>0</v>
      </c>
      <c r="AB421" s="36">
        <f>IF(AQ421="1",BH421,0)</f>
        <v>0</v>
      </c>
      <c r="AC421" s="36">
        <f>IF(AQ421="1",BI421,0)</f>
        <v>0</v>
      </c>
      <c r="AD421" s="36">
        <f>IF(AQ421="7",BH421,0)</f>
        <v>0</v>
      </c>
      <c r="AE421" s="36">
        <f>IF(AQ421="7",BI421,0)</f>
        <v>0</v>
      </c>
      <c r="AF421" s="36">
        <f>IF(AQ421="2",BH421,0)</f>
        <v>0</v>
      </c>
      <c r="AG421" s="36">
        <f>IF(AQ421="2",BI421,0)</f>
        <v>0</v>
      </c>
      <c r="AH421" s="36">
        <f>IF(AQ421="0",BJ421,0)</f>
        <v>0</v>
      </c>
      <c r="AI421" s="27" t="s">
        <v>303</v>
      </c>
      <c r="AJ421" s="21">
        <f>IF(AN421=0,K421,0)</f>
        <v>0</v>
      </c>
      <c r="AK421" s="21">
        <f>IF(AN421=15,K421,0)</f>
        <v>0</v>
      </c>
      <c r="AL421" s="21">
        <f>IF(AN421=21,K421,0)</f>
        <v>0</v>
      </c>
      <c r="AN421" s="36">
        <v>21</v>
      </c>
      <c r="AO421" s="36">
        <f>H421*0.909036402569593</f>
        <v>0</v>
      </c>
      <c r="AP421" s="36">
        <f>H421*(1-0.909036402569593)</f>
        <v>0</v>
      </c>
      <c r="AQ421" s="37" t="s">
        <v>7</v>
      </c>
      <c r="AV421" s="36">
        <f>AW421+AX421</f>
        <v>0</v>
      </c>
      <c r="AW421" s="36">
        <f>G421*AO421</f>
        <v>0</v>
      </c>
      <c r="AX421" s="36">
        <f>G421*AP421</f>
        <v>0</v>
      </c>
      <c r="AY421" s="39" t="s">
        <v>828</v>
      </c>
      <c r="AZ421" s="39" t="s">
        <v>866</v>
      </c>
      <c r="BA421" s="27" t="s">
        <v>876</v>
      </c>
      <c r="BC421" s="36">
        <f>AW421+AX421</f>
        <v>0</v>
      </c>
      <c r="BD421" s="36">
        <f>H421/(100-BE421)*100</f>
        <v>0</v>
      </c>
      <c r="BE421" s="36">
        <v>0</v>
      </c>
      <c r="BF421" s="36">
        <f>M421</f>
        <v>22.8206</v>
      </c>
      <c r="BH421" s="21">
        <f>G421*AO421</f>
        <v>0</v>
      </c>
      <c r="BI421" s="21">
        <f>G421*AP421</f>
        <v>0</v>
      </c>
      <c r="BJ421" s="21">
        <f>G421*H421</f>
        <v>0</v>
      </c>
      <c r="BK421" s="21" t="s">
        <v>883</v>
      </c>
      <c r="BL421" s="36">
        <v>57</v>
      </c>
    </row>
    <row r="422" spans="1:15" ht="12.75">
      <c r="A422" s="4"/>
      <c r="B422" s="89"/>
      <c r="C422" s="89"/>
      <c r="D422" s="90" t="s">
        <v>683</v>
      </c>
      <c r="E422" s="90" t="s">
        <v>772</v>
      </c>
      <c r="F422" s="89"/>
      <c r="G422" s="91">
        <v>220</v>
      </c>
      <c r="H422" s="89"/>
      <c r="I422" s="89"/>
      <c r="J422" s="89"/>
      <c r="K422" s="89"/>
      <c r="L422" s="89"/>
      <c r="M422" s="89"/>
      <c r="N422" s="31"/>
      <c r="O422" s="4"/>
    </row>
    <row r="423" spans="1:64" ht="12.75">
      <c r="A423" s="44" t="s">
        <v>204</v>
      </c>
      <c r="B423" s="16" t="s">
        <v>303</v>
      </c>
      <c r="C423" s="16" t="s">
        <v>354</v>
      </c>
      <c r="D423" s="149" t="s">
        <v>535</v>
      </c>
      <c r="E423" s="171"/>
      <c r="F423" s="16" t="s">
        <v>775</v>
      </c>
      <c r="G423" s="36">
        <v>220</v>
      </c>
      <c r="H423" s="121"/>
      <c r="I423" s="36">
        <f>G423*AO423</f>
        <v>0</v>
      </c>
      <c r="J423" s="36">
        <f>G423*AP423</f>
        <v>0</v>
      </c>
      <c r="K423" s="36">
        <f>G423*H423</f>
        <v>0</v>
      </c>
      <c r="L423" s="36">
        <v>0.00061</v>
      </c>
      <c r="M423" s="36">
        <f>G423*L423</f>
        <v>0.13419999999999999</v>
      </c>
      <c r="N423" s="88" t="s">
        <v>806</v>
      </c>
      <c r="O423" s="4"/>
      <c r="Z423" s="36">
        <f>IF(AQ423="5",BJ423,0)</f>
        <v>0</v>
      </c>
      <c r="AB423" s="36">
        <f>IF(AQ423="1",BH423,0)</f>
        <v>0</v>
      </c>
      <c r="AC423" s="36">
        <f>IF(AQ423="1",BI423,0)</f>
        <v>0</v>
      </c>
      <c r="AD423" s="36">
        <f>IF(AQ423="7",BH423,0)</f>
        <v>0</v>
      </c>
      <c r="AE423" s="36">
        <f>IF(AQ423="7",BI423,0)</f>
        <v>0</v>
      </c>
      <c r="AF423" s="36">
        <f>IF(AQ423="2",BH423,0)</f>
        <v>0</v>
      </c>
      <c r="AG423" s="36">
        <f>IF(AQ423="2",BI423,0)</f>
        <v>0</v>
      </c>
      <c r="AH423" s="36">
        <f>IF(AQ423="0",BJ423,0)</f>
        <v>0</v>
      </c>
      <c r="AI423" s="27" t="s">
        <v>303</v>
      </c>
      <c r="AJ423" s="21">
        <f>IF(AN423=0,K423,0)</f>
        <v>0</v>
      </c>
      <c r="AK423" s="21">
        <f>IF(AN423=15,K423,0)</f>
        <v>0</v>
      </c>
      <c r="AL423" s="21">
        <f>IF(AN423=21,K423,0)</f>
        <v>0</v>
      </c>
      <c r="AN423" s="36">
        <v>21</v>
      </c>
      <c r="AO423" s="36">
        <f>H423*0.925675675675676</f>
        <v>0</v>
      </c>
      <c r="AP423" s="36">
        <f>H423*(1-0.925675675675676)</f>
        <v>0</v>
      </c>
      <c r="AQ423" s="37" t="s">
        <v>7</v>
      </c>
      <c r="AV423" s="36">
        <f>AW423+AX423</f>
        <v>0</v>
      </c>
      <c r="AW423" s="36">
        <f>G423*AO423</f>
        <v>0</v>
      </c>
      <c r="AX423" s="36">
        <f>G423*AP423</f>
        <v>0</v>
      </c>
      <c r="AY423" s="39" t="s">
        <v>828</v>
      </c>
      <c r="AZ423" s="39" t="s">
        <v>866</v>
      </c>
      <c r="BA423" s="27" t="s">
        <v>876</v>
      </c>
      <c r="BC423" s="36">
        <f>AW423+AX423</f>
        <v>0</v>
      </c>
      <c r="BD423" s="36">
        <f>H423/(100-BE423)*100</f>
        <v>0</v>
      </c>
      <c r="BE423" s="36">
        <v>0</v>
      </c>
      <c r="BF423" s="36">
        <f>M423</f>
        <v>0.13419999999999999</v>
      </c>
      <c r="BH423" s="21">
        <f>G423*AO423</f>
        <v>0</v>
      </c>
      <c r="BI423" s="21">
        <f>G423*AP423</f>
        <v>0</v>
      </c>
      <c r="BJ423" s="21">
        <f>G423*H423</f>
        <v>0</v>
      </c>
      <c r="BK423" s="21" t="s">
        <v>883</v>
      </c>
      <c r="BL423" s="36">
        <v>57</v>
      </c>
    </row>
    <row r="424" spans="1:15" ht="12.75">
      <c r="A424" s="4"/>
      <c r="B424" s="89"/>
      <c r="C424" s="89"/>
      <c r="D424" s="90" t="s">
        <v>683</v>
      </c>
      <c r="E424" s="90" t="s">
        <v>772</v>
      </c>
      <c r="F424" s="89"/>
      <c r="G424" s="91">
        <v>220</v>
      </c>
      <c r="H424" s="89"/>
      <c r="I424" s="89"/>
      <c r="J424" s="89"/>
      <c r="K424" s="89"/>
      <c r="L424" s="89"/>
      <c r="M424" s="89"/>
      <c r="N424" s="31"/>
      <c r="O424" s="4"/>
    </row>
    <row r="425" spans="1:64" ht="12.75">
      <c r="A425" s="44" t="s">
        <v>205</v>
      </c>
      <c r="B425" s="16" t="s">
        <v>303</v>
      </c>
      <c r="C425" s="16" t="s">
        <v>355</v>
      </c>
      <c r="D425" s="149" t="s">
        <v>537</v>
      </c>
      <c r="E425" s="171"/>
      <c r="F425" s="16" t="s">
        <v>775</v>
      </c>
      <c r="G425" s="36">
        <v>220</v>
      </c>
      <c r="H425" s="121"/>
      <c r="I425" s="36">
        <f>G425*AO425</f>
        <v>0</v>
      </c>
      <c r="J425" s="36">
        <f>G425*AP425</f>
        <v>0</v>
      </c>
      <c r="K425" s="36">
        <f>G425*H425</f>
        <v>0</v>
      </c>
      <c r="L425" s="36">
        <v>0.00561</v>
      </c>
      <c r="M425" s="36">
        <f>G425*L425</f>
        <v>1.2342000000000002</v>
      </c>
      <c r="N425" s="88" t="s">
        <v>806</v>
      </c>
      <c r="O425" s="4"/>
      <c r="Z425" s="36">
        <f>IF(AQ425="5",BJ425,0)</f>
        <v>0</v>
      </c>
      <c r="AB425" s="36">
        <f>IF(AQ425="1",BH425,0)</f>
        <v>0</v>
      </c>
      <c r="AC425" s="36">
        <f>IF(AQ425="1",BI425,0)</f>
        <v>0</v>
      </c>
      <c r="AD425" s="36">
        <f>IF(AQ425="7",BH425,0)</f>
        <v>0</v>
      </c>
      <c r="AE425" s="36">
        <f>IF(AQ425="7",BI425,0)</f>
        <v>0</v>
      </c>
      <c r="AF425" s="36">
        <f>IF(AQ425="2",BH425,0)</f>
        <v>0</v>
      </c>
      <c r="AG425" s="36">
        <f>IF(AQ425="2",BI425,0)</f>
        <v>0</v>
      </c>
      <c r="AH425" s="36">
        <f>IF(AQ425="0",BJ425,0)</f>
        <v>0</v>
      </c>
      <c r="AI425" s="27" t="s">
        <v>303</v>
      </c>
      <c r="AJ425" s="21">
        <f>IF(AN425=0,K425,0)</f>
        <v>0</v>
      </c>
      <c r="AK425" s="21">
        <f>IF(AN425=15,K425,0)</f>
        <v>0</v>
      </c>
      <c r="AL425" s="21">
        <f>IF(AN425=21,K425,0)</f>
        <v>0</v>
      </c>
      <c r="AN425" s="36">
        <v>21</v>
      </c>
      <c r="AO425" s="36">
        <f>H425*0.868376068376068</f>
        <v>0</v>
      </c>
      <c r="AP425" s="36">
        <f>H425*(1-0.868376068376068)</f>
        <v>0</v>
      </c>
      <c r="AQ425" s="37" t="s">
        <v>7</v>
      </c>
      <c r="AV425" s="36">
        <f>AW425+AX425</f>
        <v>0</v>
      </c>
      <c r="AW425" s="36">
        <f>G425*AO425</f>
        <v>0</v>
      </c>
      <c r="AX425" s="36">
        <f>G425*AP425</f>
        <v>0</v>
      </c>
      <c r="AY425" s="39" t="s">
        <v>828</v>
      </c>
      <c r="AZ425" s="39" t="s">
        <v>866</v>
      </c>
      <c r="BA425" s="27" t="s">
        <v>876</v>
      </c>
      <c r="BC425" s="36">
        <f>AW425+AX425</f>
        <v>0</v>
      </c>
      <c r="BD425" s="36">
        <f>H425/(100-BE425)*100</f>
        <v>0</v>
      </c>
      <c r="BE425" s="36">
        <v>0</v>
      </c>
      <c r="BF425" s="36">
        <f>M425</f>
        <v>1.2342000000000002</v>
      </c>
      <c r="BH425" s="21">
        <f>G425*AO425</f>
        <v>0</v>
      </c>
      <c r="BI425" s="21">
        <f>G425*AP425</f>
        <v>0</v>
      </c>
      <c r="BJ425" s="21">
        <f>G425*H425</f>
        <v>0</v>
      </c>
      <c r="BK425" s="21" t="s">
        <v>883</v>
      </c>
      <c r="BL425" s="36">
        <v>57</v>
      </c>
    </row>
    <row r="426" spans="1:15" ht="12.75">
      <c r="A426" s="4"/>
      <c r="B426" s="89"/>
      <c r="C426" s="89"/>
      <c r="D426" s="90" t="s">
        <v>683</v>
      </c>
      <c r="E426" s="90" t="s">
        <v>772</v>
      </c>
      <c r="F426" s="89"/>
      <c r="G426" s="91">
        <v>220</v>
      </c>
      <c r="H426" s="89"/>
      <c r="I426" s="89"/>
      <c r="J426" s="89"/>
      <c r="K426" s="89"/>
      <c r="L426" s="89"/>
      <c r="M426" s="89"/>
      <c r="N426" s="31"/>
      <c r="O426" s="4"/>
    </row>
    <row r="427" spans="1:64" ht="12.75">
      <c r="A427" s="3" t="s">
        <v>206</v>
      </c>
      <c r="B427" s="11" t="s">
        <v>303</v>
      </c>
      <c r="C427" s="11" t="s">
        <v>421</v>
      </c>
      <c r="D427" s="170" t="s">
        <v>684</v>
      </c>
      <c r="E427" s="171"/>
      <c r="F427" s="11" t="s">
        <v>775</v>
      </c>
      <c r="G427" s="21">
        <v>220</v>
      </c>
      <c r="H427" s="122"/>
      <c r="I427" s="21">
        <f>G427*AO427</f>
        <v>0</v>
      </c>
      <c r="J427" s="21">
        <f>G427*AP427</f>
        <v>0</v>
      </c>
      <c r="K427" s="21">
        <f>G427*H427</f>
        <v>0</v>
      </c>
      <c r="L427" s="21">
        <v>0.10373</v>
      </c>
      <c r="M427" s="21">
        <f>G427*L427</f>
        <v>22.8206</v>
      </c>
      <c r="N427" s="30" t="s">
        <v>806</v>
      </c>
      <c r="O427" s="4"/>
      <c r="Z427" s="36">
        <f>IF(AQ427="5",BJ427,0)</f>
        <v>0</v>
      </c>
      <c r="AB427" s="36">
        <f>IF(AQ427="1",BH427,0)</f>
        <v>0</v>
      </c>
      <c r="AC427" s="36">
        <f>IF(AQ427="1",BI427,0)</f>
        <v>0</v>
      </c>
      <c r="AD427" s="36">
        <f>IF(AQ427="7",BH427,0)</f>
        <v>0</v>
      </c>
      <c r="AE427" s="36">
        <f>IF(AQ427="7",BI427,0)</f>
        <v>0</v>
      </c>
      <c r="AF427" s="36">
        <f>IF(AQ427="2",BH427,0)</f>
        <v>0</v>
      </c>
      <c r="AG427" s="36">
        <f>IF(AQ427="2",BI427,0)</f>
        <v>0</v>
      </c>
      <c r="AH427" s="36">
        <f>IF(AQ427="0",BJ427,0)</f>
        <v>0</v>
      </c>
      <c r="AI427" s="27" t="s">
        <v>303</v>
      </c>
      <c r="AJ427" s="21">
        <f>IF(AN427=0,K427,0)</f>
        <v>0</v>
      </c>
      <c r="AK427" s="21">
        <f>IF(AN427=15,K427,0)</f>
        <v>0</v>
      </c>
      <c r="AL427" s="21">
        <f>IF(AN427=21,K427,0)</f>
        <v>0</v>
      </c>
      <c r="AN427" s="36">
        <v>21</v>
      </c>
      <c r="AO427" s="36">
        <f>H427*0.858177388244053</f>
        <v>0</v>
      </c>
      <c r="AP427" s="36">
        <f>H427*(1-0.858177388244053)</f>
        <v>0</v>
      </c>
      <c r="AQ427" s="37" t="s">
        <v>7</v>
      </c>
      <c r="AV427" s="36">
        <f>AW427+AX427</f>
        <v>0</v>
      </c>
      <c r="AW427" s="36">
        <f>G427*AO427</f>
        <v>0</v>
      </c>
      <c r="AX427" s="36">
        <f>G427*AP427</f>
        <v>0</v>
      </c>
      <c r="AY427" s="39" t="s">
        <v>828</v>
      </c>
      <c r="AZ427" s="39" t="s">
        <v>866</v>
      </c>
      <c r="BA427" s="27" t="s">
        <v>876</v>
      </c>
      <c r="BC427" s="36">
        <f>AW427+AX427</f>
        <v>0</v>
      </c>
      <c r="BD427" s="36">
        <f>H427/(100-BE427)*100</f>
        <v>0</v>
      </c>
      <c r="BE427" s="36">
        <v>0</v>
      </c>
      <c r="BF427" s="36">
        <f>M427</f>
        <v>22.8206</v>
      </c>
      <c r="BH427" s="21">
        <f>G427*AO427</f>
        <v>0</v>
      </c>
      <c r="BI427" s="21">
        <f>G427*AP427</f>
        <v>0</v>
      </c>
      <c r="BJ427" s="21">
        <f>G427*H427</f>
        <v>0</v>
      </c>
      <c r="BK427" s="21" t="s">
        <v>883</v>
      </c>
      <c r="BL427" s="36">
        <v>57</v>
      </c>
    </row>
    <row r="428" spans="1:15" ht="12.75">
      <c r="A428" s="4"/>
      <c r="D428" s="14" t="s">
        <v>683</v>
      </c>
      <c r="E428" s="17" t="s">
        <v>772</v>
      </c>
      <c r="G428" s="22">
        <v>220</v>
      </c>
      <c r="N428" s="31"/>
      <c r="O428" s="4"/>
    </row>
    <row r="429" spans="1:47" ht="12.75">
      <c r="A429" s="2"/>
      <c r="B429" s="10" t="s">
        <v>303</v>
      </c>
      <c r="C429" s="10" t="s">
        <v>365</v>
      </c>
      <c r="D429" s="173" t="s">
        <v>551</v>
      </c>
      <c r="E429" s="174"/>
      <c r="F429" s="19" t="s">
        <v>6</v>
      </c>
      <c r="G429" s="19" t="s">
        <v>6</v>
      </c>
      <c r="H429" s="19"/>
      <c r="I429" s="41">
        <f>SUM(I430:I434)</f>
        <v>0</v>
      </c>
      <c r="J429" s="41">
        <f>SUM(J430:J434)</f>
        <v>0</v>
      </c>
      <c r="K429" s="41">
        <f>SUM(K430:K434)</f>
        <v>0</v>
      </c>
      <c r="L429" s="27"/>
      <c r="M429" s="41">
        <f>SUM(M430:M434)</f>
        <v>0</v>
      </c>
      <c r="N429" s="29"/>
      <c r="O429" s="4"/>
      <c r="AI429" s="27" t="s">
        <v>303</v>
      </c>
      <c r="AS429" s="41">
        <f>SUM(AJ430:AJ434)</f>
        <v>0</v>
      </c>
      <c r="AT429" s="41">
        <f>SUM(AK430:AK434)</f>
        <v>0</v>
      </c>
      <c r="AU429" s="41">
        <f>SUM(AL430:AL434)</f>
        <v>0</v>
      </c>
    </row>
    <row r="430" spans="1:64" ht="12.75">
      <c r="A430" s="3" t="s">
        <v>207</v>
      </c>
      <c r="B430" s="11" t="s">
        <v>303</v>
      </c>
      <c r="C430" s="11" t="s">
        <v>366</v>
      </c>
      <c r="D430" s="170" t="s">
        <v>552</v>
      </c>
      <c r="E430" s="171"/>
      <c r="F430" s="11" t="s">
        <v>781</v>
      </c>
      <c r="G430" s="21">
        <v>154.23</v>
      </c>
      <c r="H430" s="122"/>
      <c r="I430" s="21">
        <f>G430*AO430</f>
        <v>0</v>
      </c>
      <c r="J430" s="21">
        <f>G430*AP430</f>
        <v>0</v>
      </c>
      <c r="K430" s="21">
        <f>G430*H430</f>
        <v>0</v>
      </c>
      <c r="L430" s="21">
        <v>0</v>
      </c>
      <c r="M430" s="21">
        <f>G430*L430</f>
        <v>0</v>
      </c>
      <c r="N430" s="30" t="s">
        <v>806</v>
      </c>
      <c r="O430" s="4"/>
      <c r="Z430" s="36">
        <f>IF(AQ430="5",BJ430,0)</f>
        <v>0</v>
      </c>
      <c r="AB430" s="36">
        <f>IF(AQ430="1",BH430,0)</f>
        <v>0</v>
      </c>
      <c r="AC430" s="36">
        <f>IF(AQ430="1",BI430,0)</f>
        <v>0</v>
      </c>
      <c r="AD430" s="36">
        <f>IF(AQ430="7",BH430,0)</f>
        <v>0</v>
      </c>
      <c r="AE430" s="36">
        <f>IF(AQ430="7",BI430,0)</f>
        <v>0</v>
      </c>
      <c r="AF430" s="36">
        <f>IF(AQ430="2",BH430,0)</f>
        <v>0</v>
      </c>
      <c r="AG430" s="36">
        <f>IF(AQ430="2",BI430,0)</f>
        <v>0</v>
      </c>
      <c r="AH430" s="36">
        <f>IF(AQ430="0",BJ430,0)</f>
        <v>0</v>
      </c>
      <c r="AI430" s="27" t="s">
        <v>303</v>
      </c>
      <c r="AJ430" s="21">
        <f>IF(AN430=0,K430,0)</f>
        <v>0</v>
      </c>
      <c r="AK430" s="21">
        <f>IF(AN430=15,K430,0)</f>
        <v>0</v>
      </c>
      <c r="AL430" s="21">
        <f>IF(AN430=21,K430,0)</f>
        <v>0</v>
      </c>
      <c r="AN430" s="36">
        <v>21</v>
      </c>
      <c r="AO430" s="36">
        <f>H430*0</f>
        <v>0</v>
      </c>
      <c r="AP430" s="36">
        <f>H430*(1-0)</f>
        <v>0</v>
      </c>
      <c r="AQ430" s="37" t="s">
        <v>11</v>
      </c>
      <c r="AV430" s="36">
        <f>AW430+AX430</f>
        <v>0</v>
      </c>
      <c r="AW430" s="36">
        <f>G430*AO430</f>
        <v>0</v>
      </c>
      <c r="AX430" s="36">
        <f>G430*AP430</f>
        <v>0</v>
      </c>
      <c r="AY430" s="39" t="s">
        <v>831</v>
      </c>
      <c r="AZ430" s="39" t="s">
        <v>865</v>
      </c>
      <c r="BA430" s="27" t="s">
        <v>876</v>
      </c>
      <c r="BC430" s="36">
        <f>AW430+AX430</f>
        <v>0</v>
      </c>
      <c r="BD430" s="36">
        <f>H430/(100-BE430)*100</f>
        <v>0</v>
      </c>
      <c r="BE430" s="36">
        <v>0</v>
      </c>
      <c r="BF430" s="36">
        <f>M430</f>
        <v>0</v>
      </c>
      <c r="BH430" s="21">
        <f>G430*AO430</f>
        <v>0</v>
      </c>
      <c r="BI430" s="21">
        <f>G430*AP430</f>
        <v>0</v>
      </c>
      <c r="BJ430" s="21">
        <f>G430*H430</f>
        <v>0</v>
      </c>
      <c r="BK430" s="21" t="s">
        <v>883</v>
      </c>
      <c r="BL430" s="36" t="s">
        <v>365</v>
      </c>
    </row>
    <row r="431" spans="1:64" ht="12.75">
      <c r="A431" s="3" t="s">
        <v>208</v>
      </c>
      <c r="B431" s="11" t="s">
        <v>303</v>
      </c>
      <c r="C431" s="11" t="s">
        <v>367</v>
      </c>
      <c r="D431" s="170" t="s">
        <v>553</v>
      </c>
      <c r="E431" s="171"/>
      <c r="F431" s="11" t="s">
        <v>781</v>
      </c>
      <c r="G431" s="21">
        <v>1542.3</v>
      </c>
      <c r="H431" s="122"/>
      <c r="I431" s="21">
        <f>G431*AO431</f>
        <v>0</v>
      </c>
      <c r="J431" s="21">
        <f>G431*AP431</f>
        <v>0</v>
      </c>
      <c r="K431" s="21">
        <f>G431*H431</f>
        <v>0</v>
      </c>
      <c r="L431" s="21">
        <v>0</v>
      </c>
      <c r="M431" s="21">
        <f>G431*L431</f>
        <v>0</v>
      </c>
      <c r="N431" s="30" t="s">
        <v>806</v>
      </c>
      <c r="O431" s="4"/>
      <c r="Z431" s="36">
        <f>IF(AQ431="5",BJ431,0)</f>
        <v>0</v>
      </c>
      <c r="AB431" s="36">
        <f>IF(AQ431="1",BH431,0)</f>
        <v>0</v>
      </c>
      <c r="AC431" s="36">
        <f>IF(AQ431="1",BI431,0)</f>
        <v>0</v>
      </c>
      <c r="AD431" s="36">
        <f>IF(AQ431="7",BH431,0)</f>
        <v>0</v>
      </c>
      <c r="AE431" s="36">
        <f>IF(AQ431="7",BI431,0)</f>
        <v>0</v>
      </c>
      <c r="AF431" s="36">
        <f>IF(AQ431="2",BH431,0)</f>
        <v>0</v>
      </c>
      <c r="AG431" s="36">
        <f>IF(AQ431="2",BI431,0)</f>
        <v>0</v>
      </c>
      <c r="AH431" s="36">
        <f>IF(AQ431="0",BJ431,0)</f>
        <v>0</v>
      </c>
      <c r="AI431" s="27" t="s">
        <v>303</v>
      </c>
      <c r="AJ431" s="21">
        <f>IF(AN431=0,K431,0)</f>
        <v>0</v>
      </c>
      <c r="AK431" s="21">
        <f>IF(AN431=15,K431,0)</f>
        <v>0</v>
      </c>
      <c r="AL431" s="21">
        <f>IF(AN431=21,K431,0)</f>
        <v>0</v>
      </c>
      <c r="AN431" s="36">
        <v>21</v>
      </c>
      <c r="AO431" s="36">
        <f>H431*0</f>
        <v>0</v>
      </c>
      <c r="AP431" s="36">
        <f>H431*(1-0)</f>
        <v>0</v>
      </c>
      <c r="AQ431" s="37" t="s">
        <v>11</v>
      </c>
      <c r="AV431" s="36">
        <f>AW431+AX431</f>
        <v>0</v>
      </c>
      <c r="AW431" s="36">
        <f>G431*AO431</f>
        <v>0</v>
      </c>
      <c r="AX431" s="36">
        <f>G431*AP431</f>
        <v>0</v>
      </c>
      <c r="AY431" s="39" t="s">
        <v>831</v>
      </c>
      <c r="AZ431" s="39" t="s">
        <v>865</v>
      </c>
      <c r="BA431" s="27" t="s">
        <v>876</v>
      </c>
      <c r="BC431" s="36">
        <f>AW431+AX431</f>
        <v>0</v>
      </c>
      <c r="BD431" s="36">
        <f>H431/(100-BE431)*100</f>
        <v>0</v>
      </c>
      <c r="BE431" s="36">
        <v>0</v>
      </c>
      <c r="BF431" s="36">
        <f>M431</f>
        <v>0</v>
      </c>
      <c r="BH431" s="21">
        <f>G431*AO431</f>
        <v>0</v>
      </c>
      <c r="BI431" s="21">
        <f>G431*AP431</f>
        <v>0</v>
      </c>
      <c r="BJ431" s="21">
        <f>G431*H431</f>
        <v>0</v>
      </c>
      <c r="BK431" s="21" t="s">
        <v>883</v>
      </c>
      <c r="BL431" s="36" t="s">
        <v>365</v>
      </c>
    </row>
    <row r="432" spans="1:15" ht="12.75">
      <c r="A432" s="4"/>
      <c r="D432" s="14" t="s">
        <v>685</v>
      </c>
      <c r="E432" s="17"/>
      <c r="G432" s="22">
        <v>1542.3</v>
      </c>
      <c r="N432" s="31"/>
      <c r="O432" s="4"/>
    </row>
    <row r="433" spans="1:64" ht="12.75">
      <c r="A433" s="3" t="s">
        <v>209</v>
      </c>
      <c r="B433" s="11" t="s">
        <v>303</v>
      </c>
      <c r="C433" s="11" t="s">
        <v>368</v>
      </c>
      <c r="D433" s="170" t="s">
        <v>555</v>
      </c>
      <c r="E433" s="171"/>
      <c r="F433" s="11" t="s">
        <v>781</v>
      </c>
      <c r="G433" s="21">
        <v>92.45</v>
      </c>
      <c r="H433" s="122"/>
      <c r="I433" s="21">
        <f>G433*AO433</f>
        <v>0</v>
      </c>
      <c r="J433" s="21">
        <f>G433*AP433</f>
        <v>0</v>
      </c>
      <c r="K433" s="21">
        <f>G433*H433</f>
        <v>0</v>
      </c>
      <c r="L433" s="21">
        <v>0</v>
      </c>
      <c r="M433" s="21">
        <f>G433*L433</f>
        <v>0</v>
      </c>
      <c r="N433" s="30" t="s">
        <v>806</v>
      </c>
      <c r="O433" s="4"/>
      <c r="Z433" s="36">
        <f>IF(AQ433="5",BJ433,0)</f>
        <v>0</v>
      </c>
      <c r="AB433" s="36">
        <f>IF(AQ433="1",BH433,0)</f>
        <v>0</v>
      </c>
      <c r="AC433" s="36">
        <f>IF(AQ433="1",BI433,0)</f>
        <v>0</v>
      </c>
      <c r="AD433" s="36">
        <f>IF(AQ433="7",BH433,0)</f>
        <v>0</v>
      </c>
      <c r="AE433" s="36">
        <f>IF(AQ433="7",BI433,0)</f>
        <v>0</v>
      </c>
      <c r="AF433" s="36">
        <f>IF(AQ433="2",BH433,0)</f>
        <v>0</v>
      </c>
      <c r="AG433" s="36">
        <f>IF(AQ433="2",BI433,0)</f>
        <v>0</v>
      </c>
      <c r="AH433" s="36">
        <f>IF(AQ433="0",BJ433,0)</f>
        <v>0</v>
      </c>
      <c r="AI433" s="27" t="s">
        <v>303</v>
      </c>
      <c r="AJ433" s="21">
        <f>IF(AN433=0,K433,0)</f>
        <v>0</v>
      </c>
      <c r="AK433" s="21">
        <f>IF(AN433=15,K433,0)</f>
        <v>0</v>
      </c>
      <c r="AL433" s="21">
        <f>IF(AN433=21,K433,0)</f>
        <v>0</v>
      </c>
      <c r="AN433" s="36">
        <v>21</v>
      </c>
      <c r="AO433" s="36">
        <f>H433*0</f>
        <v>0</v>
      </c>
      <c r="AP433" s="36">
        <f>H433*(1-0)</f>
        <v>0</v>
      </c>
      <c r="AQ433" s="37" t="s">
        <v>11</v>
      </c>
      <c r="AV433" s="36">
        <f>AW433+AX433</f>
        <v>0</v>
      </c>
      <c r="AW433" s="36">
        <f>G433*AO433</f>
        <v>0</v>
      </c>
      <c r="AX433" s="36">
        <f>G433*AP433</f>
        <v>0</v>
      </c>
      <c r="AY433" s="39" t="s">
        <v>831</v>
      </c>
      <c r="AZ433" s="39" t="s">
        <v>865</v>
      </c>
      <c r="BA433" s="27" t="s">
        <v>876</v>
      </c>
      <c r="BC433" s="36">
        <f>AW433+AX433</f>
        <v>0</v>
      </c>
      <c r="BD433" s="36">
        <f>H433/(100-BE433)*100</f>
        <v>0</v>
      </c>
      <c r="BE433" s="36">
        <v>0</v>
      </c>
      <c r="BF433" s="36">
        <f>M433</f>
        <v>0</v>
      </c>
      <c r="BH433" s="21">
        <f>G433*AO433</f>
        <v>0</v>
      </c>
      <c r="BI433" s="21">
        <f>G433*AP433</f>
        <v>0</v>
      </c>
      <c r="BJ433" s="21">
        <f>G433*H433</f>
        <v>0</v>
      </c>
      <c r="BK433" s="21" t="s">
        <v>883</v>
      </c>
      <c r="BL433" s="36" t="s">
        <v>365</v>
      </c>
    </row>
    <row r="434" spans="1:64" ht="12.75">
      <c r="A434" s="3" t="s">
        <v>210</v>
      </c>
      <c r="B434" s="11" t="s">
        <v>303</v>
      </c>
      <c r="C434" s="11" t="s">
        <v>369</v>
      </c>
      <c r="D434" s="170" t="s">
        <v>556</v>
      </c>
      <c r="E434" s="171"/>
      <c r="F434" s="11" t="s">
        <v>781</v>
      </c>
      <c r="G434" s="21">
        <v>554.7</v>
      </c>
      <c r="H434" s="122"/>
      <c r="I434" s="21">
        <f>G434*AO434</f>
        <v>0</v>
      </c>
      <c r="J434" s="21">
        <f>G434*AP434</f>
        <v>0</v>
      </c>
      <c r="K434" s="21">
        <f>G434*H434</f>
        <v>0</v>
      </c>
      <c r="L434" s="21">
        <v>0</v>
      </c>
      <c r="M434" s="21">
        <f>G434*L434</f>
        <v>0</v>
      </c>
      <c r="N434" s="30" t="s">
        <v>806</v>
      </c>
      <c r="O434" s="4"/>
      <c r="Z434" s="36">
        <f>IF(AQ434="5",BJ434,0)</f>
        <v>0</v>
      </c>
      <c r="AB434" s="36">
        <f>IF(AQ434="1",BH434,0)</f>
        <v>0</v>
      </c>
      <c r="AC434" s="36">
        <f>IF(AQ434="1",BI434,0)</f>
        <v>0</v>
      </c>
      <c r="AD434" s="36">
        <f>IF(AQ434="7",BH434,0)</f>
        <v>0</v>
      </c>
      <c r="AE434" s="36">
        <f>IF(AQ434="7",BI434,0)</f>
        <v>0</v>
      </c>
      <c r="AF434" s="36">
        <f>IF(AQ434="2",BH434,0)</f>
        <v>0</v>
      </c>
      <c r="AG434" s="36">
        <f>IF(AQ434="2",BI434,0)</f>
        <v>0</v>
      </c>
      <c r="AH434" s="36">
        <f>IF(AQ434="0",BJ434,0)</f>
        <v>0</v>
      </c>
      <c r="AI434" s="27" t="s">
        <v>303</v>
      </c>
      <c r="AJ434" s="21">
        <f>IF(AN434=0,K434,0)</f>
        <v>0</v>
      </c>
      <c r="AK434" s="21">
        <f>IF(AN434=15,K434,0)</f>
        <v>0</v>
      </c>
      <c r="AL434" s="21">
        <f>IF(AN434=21,K434,0)</f>
        <v>0</v>
      </c>
      <c r="AN434" s="36">
        <v>21</v>
      </c>
      <c r="AO434" s="36">
        <f>H434*0</f>
        <v>0</v>
      </c>
      <c r="AP434" s="36">
        <f>H434*(1-0)</f>
        <v>0</v>
      </c>
      <c r="AQ434" s="37" t="s">
        <v>11</v>
      </c>
      <c r="AV434" s="36">
        <f>AW434+AX434</f>
        <v>0</v>
      </c>
      <c r="AW434" s="36">
        <f>G434*AO434</f>
        <v>0</v>
      </c>
      <c r="AX434" s="36">
        <f>G434*AP434</f>
        <v>0</v>
      </c>
      <c r="AY434" s="39" t="s">
        <v>831</v>
      </c>
      <c r="AZ434" s="39" t="s">
        <v>865</v>
      </c>
      <c r="BA434" s="27" t="s">
        <v>876</v>
      </c>
      <c r="BC434" s="36">
        <f>AW434+AX434</f>
        <v>0</v>
      </c>
      <c r="BD434" s="36">
        <f>H434/(100-BE434)*100</f>
        <v>0</v>
      </c>
      <c r="BE434" s="36">
        <v>0</v>
      </c>
      <c r="BF434" s="36">
        <f>M434</f>
        <v>0</v>
      </c>
      <c r="BH434" s="21">
        <f>G434*AO434</f>
        <v>0</v>
      </c>
      <c r="BI434" s="21">
        <f>G434*AP434</f>
        <v>0</v>
      </c>
      <c r="BJ434" s="21">
        <f>G434*H434</f>
        <v>0</v>
      </c>
      <c r="BK434" s="21" t="s">
        <v>883</v>
      </c>
      <c r="BL434" s="36" t="s">
        <v>365</v>
      </c>
    </row>
    <row r="435" spans="1:15" ht="12.75">
      <c r="A435" s="4"/>
      <c r="D435" s="14" t="s">
        <v>686</v>
      </c>
      <c r="E435" s="17"/>
      <c r="G435" s="22">
        <v>554.7</v>
      </c>
      <c r="N435" s="31"/>
      <c r="O435" s="4"/>
    </row>
    <row r="436" spans="1:47" ht="12.75">
      <c r="A436" s="82"/>
      <c r="B436" s="83" t="s">
        <v>303</v>
      </c>
      <c r="C436" s="83" t="s">
        <v>374</v>
      </c>
      <c r="D436" s="179" t="s">
        <v>563</v>
      </c>
      <c r="E436" s="174"/>
      <c r="F436" s="84" t="s">
        <v>6</v>
      </c>
      <c r="G436" s="84" t="s">
        <v>6</v>
      </c>
      <c r="H436" s="84"/>
      <c r="I436" s="85">
        <f>SUM(I437:I442)</f>
        <v>0</v>
      </c>
      <c r="J436" s="85">
        <f>SUM(J437:J442)</f>
        <v>0</v>
      </c>
      <c r="K436" s="85">
        <f>SUM(K437:K442)</f>
        <v>0</v>
      </c>
      <c r="L436" s="86"/>
      <c r="M436" s="85">
        <f>SUM(M437:M442)</f>
        <v>0</v>
      </c>
      <c r="N436" s="87"/>
      <c r="O436" s="4"/>
      <c r="AI436" s="27" t="s">
        <v>303</v>
      </c>
      <c r="AS436" s="41">
        <f>SUM(AJ437:AJ442)</f>
        <v>0</v>
      </c>
      <c r="AT436" s="41">
        <f>SUM(AK437:AK442)</f>
        <v>0</v>
      </c>
      <c r="AU436" s="41">
        <f>SUM(AL437:AL442)</f>
        <v>0</v>
      </c>
    </row>
    <row r="437" spans="1:64" ht="12.75">
      <c r="A437" s="44" t="s">
        <v>211</v>
      </c>
      <c r="B437" s="16" t="s">
        <v>303</v>
      </c>
      <c r="C437" s="16" t="s">
        <v>375</v>
      </c>
      <c r="D437" s="149" t="s">
        <v>564</v>
      </c>
      <c r="E437" s="171"/>
      <c r="F437" s="16" t="s">
        <v>781</v>
      </c>
      <c r="G437" s="36">
        <v>88.27</v>
      </c>
      <c r="H437" s="121"/>
      <c r="I437" s="36">
        <f>G437*AO437</f>
        <v>0</v>
      </c>
      <c r="J437" s="36">
        <f>G437*AP437</f>
        <v>0</v>
      </c>
      <c r="K437" s="36">
        <f>G437*H437</f>
        <v>0</v>
      </c>
      <c r="L437" s="36">
        <v>0</v>
      </c>
      <c r="M437" s="36">
        <f>G437*L437</f>
        <v>0</v>
      </c>
      <c r="N437" s="88" t="s">
        <v>806</v>
      </c>
      <c r="O437" s="4"/>
      <c r="Z437" s="36">
        <f>IF(AQ437="5",BJ437,0)</f>
        <v>0</v>
      </c>
      <c r="AB437" s="36">
        <f>IF(AQ437="1",BH437,0)</f>
        <v>0</v>
      </c>
      <c r="AC437" s="36">
        <f>IF(AQ437="1",BI437,0)</f>
        <v>0</v>
      </c>
      <c r="AD437" s="36">
        <f>IF(AQ437="7",BH437,0)</f>
        <v>0</v>
      </c>
      <c r="AE437" s="36">
        <f>IF(AQ437="7",BI437,0)</f>
        <v>0</v>
      </c>
      <c r="AF437" s="36">
        <f>IF(AQ437="2",BH437,0)</f>
        <v>0</v>
      </c>
      <c r="AG437" s="36">
        <f>IF(AQ437="2",BI437,0)</f>
        <v>0</v>
      </c>
      <c r="AH437" s="36">
        <f>IF(AQ437="0",BJ437,0)</f>
        <v>0</v>
      </c>
      <c r="AI437" s="27" t="s">
        <v>303</v>
      </c>
      <c r="AJ437" s="21">
        <f>IF(AN437=0,K437,0)</f>
        <v>0</v>
      </c>
      <c r="AK437" s="21">
        <f>IF(AN437=15,K437,0)</f>
        <v>0</v>
      </c>
      <c r="AL437" s="21">
        <f>IF(AN437=21,K437,0)</f>
        <v>0</v>
      </c>
      <c r="AN437" s="36">
        <v>21</v>
      </c>
      <c r="AO437" s="36">
        <f>H437*0</f>
        <v>0</v>
      </c>
      <c r="AP437" s="36">
        <f>H437*(1-0)</f>
        <v>0</v>
      </c>
      <c r="AQ437" s="37" t="s">
        <v>11</v>
      </c>
      <c r="AV437" s="36">
        <f>AW437+AX437</f>
        <v>0</v>
      </c>
      <c r="AW437" s="36">
        <f>G437*AO437</f>
        <v>0</v>
      </c>
      <c r="AX437" s="36">
        <f>G437*AP437</f>
        <v>0</v>
      </c>
      <c r="AY437" s="39" t="s">
        <v>833</v>
      </c>
      <c r="AZ437" s="39" t="s">
        <v>865</v>
      </c>
      <c r="BA437" s="27" t="s">
        <v>876</v>
      </c>
      <c r="BC437" s="36">
        <f>AW437+AX437</f>
        <v>0</v>
      </c>
      <c r="BD437" s="36">
        <f>H437/(100-BE437)*100</f>
        <v>0</v>
      </c>
      <c r="BE437" s="36">
        <v>0</v>
      </c>
      <c r="BF437" s="36">
        <f>M437</f>
        <v>0</v>
      </c>
      <c r="BH437" s="21">
        <f>G437*AO437</f>
        <v>0</v>
      </c>
      <c r="BI437" s="21">
        <f>G437*AP437</f>
        <v>0</v>
      </c>
      <c r="BJ437" s="21">
        <f>G437*H437</f>
        <v>0</v>
      </c>
      <c r="BK437" s="21" t="s">
        <v>883</v>
      </c>
      <c r="BL437" s="36" t="s">
        <v>374</v>
      </c>
    </row>
    <row r="438" spans="1:64" ht="12.75">
      <c r="A438" s="44" t="s">
        <v>212</v>
      </c>
      <c r="B438" s="16" t="s">
        <v>303</v>
      </c>
      <c r="C438" s="16" t="s">
        <v>376</v>
      </c>
      <c r="D438" s="149" t="s">
        <v>565</v>
      </c>
      <c r="E438" s="171"/>
      <c r="F438" s="16" t="s">
        <v>781</v>
      </c>
      <c r="G438" s="36">
        <v>353.08</v>
      </c>
      <c r="H438" s="121"/>
      <c r="I438" s="36">
        <f>G438*AO438</f>
        <v>0</v>
      </c>
      <c r="J438" s="36">
        <f>G438*AP438</f>
        <v>0</v>
      </c>
      <c r="K438" s="36">
        <f>G438*H438</f>
        <v>0</v>
      </c>
      <c r="L438" s="36">
        <v>0</v>
      </c>
      <c r="M438" s="36">
        <f>G438*L438</f>
        <v>0</v>
      </c>
      <c r="N438" s="88" t="s">
        <v>806</v>
      </c>
      <c r="O438" s="4"/>
      <c r="Z438" s="36">
        <f>IF(AQ438="5",BJ438,0)</f>
        <v>0</v>
      </c>
      <c r="AB438" s="36">
        <f>IF(AQ438="1",BH438,0)</f>
        <v>0</v>
      </c>
      <c r="AC438" s="36">
        <f>IF(AQ438="1",BI438,0)</f>
        <v>0</v>
      </c>
      <c r="AD438" s="36">
        <f>IF(AQ438="7",BH438,0)</f>
        <v>0</v>
      </c>
      <c r="AE438" s="36">
        <f>IF(AQ438="7",BI438,0)</f>
        <v>0</v>
      </c>
      <c r="AF438" s="36">
        <f>IF(AQ438="2",BH438,0)</f>
        <v>0</v>
      </c>
      <c r="AG438" s="36">
        <f>IF(AQ438="2",BI438,0)</f>
        <v>0</v>
      </c>
      <c r="AH438" s="36">
        <f>IF(AQ438="0",BJ438,0)</f>
        <v>0</v>
      </c>
      <c r="AI438" s="27" t="s">
        <v>303</v>
      </c>
      <c r="AJ438" s="21">
        <f>IF(AN438=0,K438,0)</f>
        <v>0</v>
      </c>
      <c r="AK438" s="21">
        <f>IF(AN438=15,K438,0)</f>
        <v>0</v>
      </c>
      <c r="AL438" s="21">
        <f>IF(AN438=21,K438,0)</f>
        <v>0</v>
      </c>
      <c r="AN438" s="36">
        <v>21</v>
      </c>
      <c r="AO438" s="36">
        <f>H438*0</f>
        <v>0</v>
      </c>
      <c r="AP438" s="36">
        <f>H438*(1-0)</f>
        <v>0</v>
      </c>
      <c r="AQ438" s="37" t="s">
        <v>11</v>
      </c>
      <c r="AV438" s="36">
        <f>AW438+AX438</f>
        <v>0</v>
      </c>
      <c r="AW438" s="36">
        <f>G438*AO438</f>
        <v>0</v>
      </c>
      <c r="AX438" s="36">
        <f>G438*AP438</f>
        <v>0</v>
      </c>
      <c r="AY438" s="39" t="s">
        <v>833</v>
      </c>
      <c r="AZ438" s="39" t="s">
        <v>865</v>
      </c>
      <c r="BA438" s="27" t="s">
        <v>876</v>
      </c>
      <c r="BC438" s="36">
        <f>AW438+AX438</f>
        <v>0</v>
      </c>
      <c r="BD438" s="36">
        <f>H438/(100-BE438)*100</f>
        <v>0</v>
      </c>
      <c r="BE438" s="36">
        <v>0</v>
      </c>
      <c r="BF438" s="36">
        <f>M438</f>
        <v>0</v>
      </c>
      <c r="BH438" s="21">
        <f>G438*AO438</f>
        <v>0</v>
      </c>
      <c r="BI438" s="21">
        <f>G438*AP438</f>
        <v>0</v>
      </c>
      <c r="BJ438" s="21">
        <f>G438*H438</f>
        <v>0</v>
      </c>
      <c r="BK438" s="21" t="s">
        <v>883</v>
      </c>
      <c r="BL438" s="36" t="s">
        <v>374</v>
      </c>
    </row>
    <row r="439" spans="1:15" ht="12.75">
      <c r="A439" s="4"/>
      <c r="B439" s="89"/>
      <c r="C439" s="89"/>
      <c r="D439" s="90" t="s">
        <v>687</v>
      </c>
      <c r="E439" s="90"/>
      <c r="F439" s="89"/>
      <c r="G439" s="91">
        <v>353.08</v>
      </c>
      <c r="H439" s="89"/>
      <c r="I439" s="89"/>
      <c r="J439" s="89"/>
      <c r="K439" s="89"/>
      <c r="L439" s="89"/>
      <c r="M439" s="89"/>
      <c r="N439" s="31"/>
      <c r="O439" s="4"/>
    </row>
    <row r="440" spans="1:64" ht="12.75">
      <c r="A440" s="44" t="s">
        <v>213</v>
      </c>
      <c r="B440" s="16" t="s">
        <v>303</v>
      </c>
      <c r="C440" s="16" t="s">
        <v>408</v>
      </c>
      <c r="D440" s="149" t="s">
        <v>629</v>
      </c>
      <c r="E440" s="171"/>
      <c r="F440" s="16" t="s">
        <v>781</v>
      </c>
      <c r="G440" s="36">
        <v>88.27</v>
      </c>
      <c r="H440" s="121"/>
      <c r="I440" s="36">
        <f>G440*AO440</f>
        <v>0</v>
      </c>
      <c r="J440" s="36">
        <f>G440*AP440</f>
        <v>0</v>
      </c>
      <c r="K440" s="36">
        <f>G440*H440</f>
        <v>0</v>
      </c>
      <c r="L440" s="36">
        <v>0</v>
      </c>
      <c r="M440" s="36">
        <f>G440*L440</f>
        <v>0</v>
      </c>
      <c r="N440" s="88" t="s">
        <v>806</v>
      </c>
      <c r="O440" s="4"/>
      <c r="Z440" s="36">
        <f>IF(AQ440="5",BJ440,0)</f>
        <v>0</v>
      </c>
      <c r="AB440" s="36">
        <f>IF(AQ440="1",BH440,0)</f>
        <v>0</v>
      </c>
      <c r="AC440" s="36">
        <f>IF(AQ440="1",BI440,0)</f>
        <v>0</v>
      </c>
      <c r="AD440" s="36">
        <f>IF(AQ440="7",BH440,0)</f>
        <v>0</v>
      </c>
      <c r="AE440" s="36">
        <f>IF(AQ440="7",BI440,0)</f>
        <v>0</v>
      </c>
      <c r="AF440" s="36">
        <f>IF(AQ440="2",BH440,0)</f>
        <v>0</v>
      </c>
      <c r="AG440" s="36">
        <f>IF(AQ440="2",BI440,0)</f>
        <v>0</v>
      </c>
      <c r="AH440" s="36">
        <f>IF(AQ440="0",BJ440,0)</f>
        <v>0</v>
      </c>
      <c r="AI440" s="27" t="s">
        <v>303</v>
      </c>
      <c r="AJ440" s="21">
        <f>IF(AN440=0,K440,0)</f>
        <v>0</v>
      </c>
      <c r="AK440" s="21">
        <f>IF(AN440=15,K440,0)</f>
        <v>0</v>
      </c>
      <c r="AL440" s="21">
        <f>IF(AN440=21,K440,0)</f>
        <v>0</v>
      </c>
      <c r="AN440" s="36">
        <v>21</v>
      </c>
      <c r="AO440" s="36">
        <f>H440*0</f>
        <v>0</v>
      </c>
      <c r="AP440" s="36">
        <f>H440*(1-0)</f>
        <v>0</v>
      </c>
      <c r="AQ440" s="37" t="s">
        <v>11</v>
      </c>
      <c r="AV440" s="36">
        <f>AW440+AX440</f>
        <v>0</v>
      </c>
      <c r="AW440" s="36">
        <f>G440*AO440</f>
        <v>0</v>
      </c>
      <c r="AX440" s="36">
        <f>G440*AP440</f>
        <v>0</v>
      </c>
      <c r="AY440" s="39" t="s">
        <v>833</v>
      </c>
      <c r="AZ440" s="39" t="s">
        <v>865</v>
      </c>
      <c r="BA440" s="27" t="s">
        <v>876</v>
      </c>
      <c r="BC440" s="36">
        <f>AW440+AX440</f>
        <v>0</v>
      </c>
      <c r="BD440" s="36">
        <f>H440/(100-BE440)*100</f>
        <v>0</v>
      </c>
      <c r="BE440" s="36">
        <v>0</v>
      </c>
      <c r="BF440" s="36">
        <f>M440</f>
        <v>0</v>
      </c>
      <c r="BH440" s="21">
        <f>G440*AO440</f>
        <v>0</v>
      </c>
      <c r="BI440" s="21">
        <f>G440*AP440</f>
        <v>0</v>
      </c>
      <c r="BJ440" s="21">
        <f>G440*H440</f>
        <v>0</v>
      </c>
      <c r="BK440" s="21" t="s">
        <v>883</v>
      </c>
      <c r="BL440" s="36" t="s">
        <v>374</v>
      </c>
    </row>
    <row r="441" spans="1:64" ht="12.75">
      <c r="A441" s="44" t="s">
        <v>214</v>
      </c>
      <c r="B441" s="16" t="s">
        <v>303</v>
      </c>
      <c r="C441" s="16" t="s">
        <v>377</v>
      </c>
      <c r="D441" s="149" t="s">
        <v>567</v>
      </c>
      <c r="E441" s="171"/>
      <c r="F441" s="16" t="s">
        <v>781</v>
      </c>
      <c r="G441" s="36">
        <v>55.09</v>
      </c>
      <c r="H441" s="121"/>
      <c r="I441" s="36">
        <f>G441*AO441</f>
        <v>0</v>
      </c>
      <c r="J441" s="36">
        <f>G441*AP441</f>
        <v>0</v>
      </c>
      <c r="K441" s="36">
        <f>G441*H441</f>
        <v>0</v>
      </c>
      <c r="L441" s="36">
        <v>0</v>
      </c>
      <c r="M441" s="36">
        <f>G441*L441</f>
        <v>0</v>
      </c>
      <c r="N441" s="88" t="s">
        <v>806</v>
      </c>
      <c r="O441" s="4"/>
      <c r="Z441" s="36">
        <f>IF(AQ441="5",BJ441,0)</f>
        <v>0</v>
      </c>
      <c r="AB441" s="36">
        <f>IF(AQ441="1",BH441,0)</f>
        <v>0</v>
      </c>
      <c r="AC441" s="36">
        <f>IF(AQ441="1",BI441,0)</f>
        <v>0</v>
      </c>
      <c r="AD441" s="36">
        <f>IF(AQ441="7",BH441,0)</f>
        <v>0</v>
      </c>
      <c r="AE441" s="36">
        <f>IF(AQ441="7",BI441,0)</f>
        <v>0</v>
      </c>
      <c r="AF441" s="36">
        <f>IF(AQ441="2",BH441,0)</f>
        <v>0</v>
      </c>
      <c r="AG441" s="36">
        <f>IF(AQ441="2",BI441,0)</f>
        <v>0</v>
      </c>
      <c r="AH441" s="36">
        <f>IF(AQ441="0",BJ441,0)</f>
        <v>0</v>
      </c>
      <c r="AI441" s="27" t="s">
        <v>303</v>
      </c>
      <c r="AJ441" s="21">
        <f>IF(AN441=0,K441,0)</f>
        <v>0</v>
      </c>
      <c r="AK441" s="21">
        <f>IF(AN441=15,K441,0)</f>
        <v>0</v>
      </c>
      <c r="AL441" s="21">
        <f>IF(AN441=21,K441,0)</f>
        <v>0</v>
      </c>
      <c r="AN441" s="36">
        <v>21</v>
      </c>
      <c r="AO441" s="36">
        <f>H441*0</f>
        <v>0</v>
      </c>
      <c r="AP441" s="36">
        <f>H441*(1-0)</f>
        <v>0</v>
      </c>
      <c r="AQ441" s="37" t="s">
        <v>11</v>
      </c>
      <c r="AV441" s="36">
        <f>AW441+AX441</f>
        <v>0</v>
      </c>
      <c r="AW441" s="36">
        <f>G441*AO441</f>
        <v>0</v>
      </c>
      <c r="AX441" s="36">
        <f>G441*AP441</f>
        <v>0</v>
      </c>
      <c r="AY441" s="39" t="s">
        <v>833</v>
      </c>
      <c r="AZ441" s="39" t="s">
        <v>865</v>
      </c>
      <c r="BA441" s="27" t="s">
        <v>876</v>
      </c>
      <c r="BC441" s="36">
        <f>AW441+AX441</f>
        <v>0</v>
      </c>
      <c r="BD441" s="36">
        <f>H441/(100-BE441)*100</f>
        <v>0</v>
      </c>
      <c r="BE441" s="36">
        <v>0</v>
      </c>
      <c r="BF441" s="36">
        <f>M441</f>
        <v>0</v>
      </c>
      <c r="BH441" s="21">
        <f>G441*AO441</f>
        <v>0</v>
      </c>
      <c r="BI441" s="21">
        <f>G441*AP441</f>
        <v>0</v>
      </c>
      <c r="BJ441" s="21">
        <f>G441*H441</f>
        <v>0</v>
      </c>
      <c r="BK441" s="21" t="s">
        <v>883</v>
      </c>
      <c r="BL441" s="36" t="s">
        <v>374</v>
      </c>
    </row>
    <row r="442" spans="1:64" ht="12.75">
      <c r="A442" s="44" t="s">
        <v>215</v>
      </c>
      <c r="B442" s="16" t="s">
        <v>303</v>
      </c>
      <c r="C442" s="16" t="s">
        <v>409</v>
      </c>
      <c r="D442" s="149" t="s">
        <v>631</v>
      </c>
      <c r="E442" s="171"/>
      <c r="F442" s="16" t="s">
        <v>781</v>
      </c>
      <c r="G442" s="36">
        <v>33.18</v>
      </c>
      <c r="H442" s="121"/>
      <c r="I442" s="36">
        <f>G442*AO442</f>
        <v>0</v>
      </c>
      <c r="J442" s="36">
        <f>G442*AP442</f>
        <v>0</v>
      </c>
      <c r="K442" s="36">
        <f>G442*H442</f>
        <v>0</v>
      </c>
      <c r="L442" s="36">
        <v>0</v>
      </c>
      <c r="M442" s="36">
        <f>G442*L442</f>
        <v>0</v>
      </c>
      <c r="N442" s="88" t="s">
        <v>806</v>
      </c>
      <c r="O442" s="4"/>
      <c r="Z442" s="36">
        <f>IF(AQ442="5",BJ442,0)</f>
        <v>0</v>
      </c>
      <c r="AB442" s="36">
        <f>IF(AQ442="1",BH442,0)</f>
        <v>0</v>
      </c>
      <c r="AC442" s="36">
        <f>IF(AQ442="1",BI442,0)</f>
        <v>0</v>
      </c>
      <c r="AD442" s="36">
        <f>IF(AQ442="7",BH442,0)</f>
        <v>0</v>
      </c>
      <c r="AE442" s="36">
        <f>IF(AQ442="7",BI442,0)</f>
        <v>0</v>
      </c>
      <c r="AF442" s="36">
        <f>IF(AQ442="2",BH442,0)</f>
        <v>0</v>
      </c>
      <c r="AG442" s="36">
        <f>IF(AQ442="2",BI442,0)</f>
        <v>0</v>
      </c>
      <c r="AH442" s="36">
        <f>IF(AQ442="0",BJ442,0)</f>
        <v>0</v>
      </c>
      <c r="AI442" s="27" t="s">
        <v>303</v>
      </c>
      <c r="AJ442" s="21">
        <f>IF(AN442=0,K442,0)</f>
        <v>0</v>
      </c>
      <c r="AK442" s="21">
        <f>IF(AN442=15,K442,0)</f>
        <v>0</v>
      </c>
      <c r="AL442" s="21">
        <f>IF(AN442=21,K442,0)</f>
        <v>0</v>
      </c>
      <c r="AN442" s="36">
        <v>21</v>
      </c>
      <c r="AO442" s="36">
        <f>H442*0</f>
        <v>0</v>
      </c>
      <c r="AP442" s="36">
        <f>H442*(1-0)</f>
        <v>0</v>
      </c>
      <c r="AQ442" s="37" t="s">
        <v>11</v>
      </c>
      <c r="AV442" s="36">
        <f>AW442+AX442</f>
        <v>0</v>
      </c>
      <c r="AW442" s="36">
        <f>G442*AO442</f>
        <v>0</v>
      </c>
      <c r="AX442" s="36">
        <f>G442*AP442</f>
        <v>0</v>
      </c>
      <c r="AY442" s="39" t="s">
        <v>833</v>
      </c>
      <c r="AZ442" s="39" t="s">
        <v>865</v>
      </c>
      <c r="BA442" s="27" t="s">
        <v>876</v>
      </c>
      <c r="BC442" s="36">
        <f>AW442+AX442</f>
        <v>0</v>
      </c>
      <c r="BD442" s="36">
        <f>H442/(100-BE442)*100</f>
        <v>0</v>
      </c>
      <c r="BE442" s="36">
        <v>0</v>
      </c>
      <c r="BF442" s="36">
        <f>M442</f>
        <v>0</v>
      </c>
      <c r="BH442" s="21">
        <f>G442*AO442</f>
        <v>0</v>
      </c>
      <c r="BI442" s="21">
        <f>G442*AP442</f>
        <v>0</v>
      </c>
      <c r="BJ442" s="21">
        <f>G442*H442</f>
        <v>0</v>
      </c>
      <c r="BK442" s="21" t="s">
        <v>883</v>
      </c>
      <c r="BL442" s="36" t="s">
        <v>374</v>
      </c>
    </row>
    <row r="443" spans="1:15" ht="12.75">
      <c r="A443" s="92"/>
      <c r="B443" s="93" t="s">
        <v>304</v>
      </c>
      <c r="C443" s="93"/>
      <c r="D443" s="180" t="s">
        <v>938</v>
      </c>
      <c r="E443" s="181"/>
      <c r="F443" s="92" t="s">
        <v>6</v>
      </c>
      <c r="G443" s="92" t="s">
        <v>6</v>
      </c>
      <c r="H443" s="92"/>
      <c r="I443" s="94">
        <f>I444+I447+I451+I458+I463+I472+I477+I480+I483+I487+I498+I515+I526</f>
        <v>0</v>
      </c>
      <c r="J443" s="94">
        <f>J444+J447+J451+J458+J463+J472+J477+J480+J483+J487+J498+J515+J526</f>
        <v>0</v>
      </c>
      <c r="K443" s="94">
        <f>K444+K447+K451+K458+K463+K472+K477+K480+K483+K487+K498+K515+K526</f>
        <v>0</v>
      </c>
      <c r="L443" s="96"/>
      <c r="M443" s="94">
        <f>M444+M447+M451+M458+M463+M472+M477+M480+M483+M487+M498+M515+M526</f>
        <v>192.60612899999998</v>
      </c>
      <c r="N443" s="95"/>
      <c r="O443" s="81"/>
    </row>
    <row r="444" spans="1:47" ht="12.75">
      <c r="A444" s="82"/>
      <c r="B444" s="83" t="s">
        <v>304</v>
      </c>
      <c r="C444" s="83" t="s">
        <v>17</v>
      </c>
      <c r="D444" s="179" t="s">
        <v>462</v>
      </c>
      <c r="E444" s="174"/>
      <c r="F444" s="84" t="s">
        <v>6</v>
      </c>
      <c r="G444" s="84" t="s">
        <v>6</v>
      </c>
      <c r="H444" s="84"/>
      <c r="I444" s="85">
        <f>SUM(I445:I445)</f>
        <v>0</v>
      </c>
      <c r="J444" s="85">
        <f>SUM(J445:J445)</f>
        <v>0</v>
      </c>
      <c r="K444" s="85">
        <f>SUM(K445:K445)</f>
        <v>0</v>
      </c>
      <c r="L444" s="86"/>
      <c r="M444" s="85">
        <f>SUM(M445:M445)</f>
        <v>0</v>
      </c>
      <c r="N444" s="87"/>
      <c r="O444" s="4"/>
      <c r="AI444" s="27" t="s">
        <v>304</v>
      </c>
      <c r="AS444" s="41">
        <f>SUM(AJ445:AJ445)</f>
        <v>0</v>
      </c>
      <c r="AT444" s="41">
        <f>SUM(AK445:AK445)</f>
        <v>0</v>
      </c>
      <c r="AU444" s="41">
        <f>SUM(AL445:AL445)</f>
        <v>0</v>
      </c>
    </row>
    <row r="445" spans="1:64" ht="12.75">
      <c r="A445" s="44" t="s">
        <v>216</v>
      </c>
      <c r="B445" s="16" t="s">
        <v>304</v>
      </c>
      <c r="C445" s="16" t="s">
        <v>422</v>
      </c>
      <c r="D445" s="149" t="s">
        <v>688</v>
      </c>
      <c r="E445" s="171"/>
      <c r="F445" s="16" t="s">
        <v>784</v>
      </c>
      <c r="G445" s="36">
        <v>100</v>
      </c>
      <c r="H445" s="121"/>
      <c r="I445" s="36">
        <f>G445*AO445</f>
        <v>0</v>
      </c>
      <c r="J445" s="36">
        <f>G445*AP445</f>
        <v>0</v>
      </c>
      <c r="K445" s="36">
        <f>G445*H445</f>
        <v>0</v>
      </c>
      <c r="L445" s="36">
        <v>0</v>
      </c>
      <c r="M445" s="36">
        <f>G445*L445</f>
        <v>0</v>
      </c>
      <c r="N445" s="88" t="s">
        <v>806</v>
      </c>
      <c r="O445" s="4"/>
      <c r="Z445" s="36">
        <f>IF(AQ445="5",BJ445,0)</f>
        <v>0</v>
      </c>
      <c r="AB445" s="36">
        <f>IF(AQ445="1",BH445,0)</f>
        <v>0</v>
      </c>
      <c r="AC445" s="36">
        <f>IF(AQ445="1",BI445,0)</f>
        <v>0</v>
      </c>
      <c r="AD445" s="36">
        <f>IF(AQ445="7",BH445,0)</f>
        <v>0</v>
      </c>
      <c r="AE445" s="36">
        <f>IF(AQ445="7",BI445,0)</f>
        <v>0</v>
      </c>
      <c r="AF445" s="36">
        <f>IF(AQ445="2",BH445,0)</f>
        <v>0</v>
      </c>
      <c r="AG445" s="36">
        <f>IF(AQ445="2",BI445,0)</f>
        <v>0</v>
      </c>
      <c r="AH445" s="36">
        <f>IF(AQ445="0",BJ445,0)</f>
        <v>0</v>
      </c>
      <c r="AI445" s="27" t="s">
        <v>304</v>
      </c>
      <c r="AJ445" s="21">
        <f>IF(AN445=0,K445,0)</f>
        <v>0</v>
      </c>
      <c r="AK445" s="21">
        <f>IF(AN445=15,K445,0)</f>
        <v>0</v>
      </c>
      <c r="AL445" s="21">
        <f>IF(AN445=21,K445,0)</f>
        <v>0</v>
      </c>
      <c r="AN445" s="36">
        <v>21</v>
      </c>
      <c r="AO445" s="36">
        <f>H445*0</f>
        <v>0</v>
      </c>
      <c r="AP445" s="36">
        <f>H445*(1-0)</f>
        <v>0</v>
      </c>
      <c r="AQ445" s="37" t="s">
        <v>7</v>
      </c>
      <c r="AV445" s="36">
        <f>AW445+AX445</f>
        <v>0</v>
      </c>
      <c r="AW445" s="36">
        <f>G445*AO445</f>
        <v>0</v>
      </c>
      <c r="AX445" s="36">
        <f>G445*AP445</f>
        <v>0</v>
      </c>
      <c r="AY445" s="39" t="s">
        <v>819</v>
      </c>
      <c r="AZ445" s="39" t="s">
        <v>867</v>
      </c>
      <c r="BA445" s="27" t="s">
        <v>877</v>
      </c>
      <c r="BC445" s="36">
        <f>AW445+AX445</f>
        <v>0</v>
      </c>
      <c r="BD445" s="36">
        <f>H445/(100-BE445)*100</f>
        <v>0</v>
      </c>
      <c r="BE445" s="36">
        <v>0</v>
      </c>
      <c r="BF445" s="36">
        <f>M445</f>
        <v>0</v>
      </c>
      <c r="BH445" s="21">
        <f>G445*AO445</f>
        <v>0</v>
      </c>
      <c r="BI445" s="21">
        <f>G445*AP445</f>
        <v>0</v>
      </c>
      <c r="BJ445" s="21">
        <f>G445*H445</f>
        <v>0</v>
      </c>
      <c r="BK445" s="21" t="s">
        <v>883</v>
      </c>
      <c r="BL445" s="36">
        <v>11</v>
      </c>
    </row>
    <row r="446" spans="1:15" ht="12.75">
      <c r="A446" s="4"/>
      <c r="B446" s="89"/>
      <c r="C446" s="89"/>
      <c r="D446" s="90" t="s">
        <v>689</v>
      </c>
      <c r="E446" s="90"/>
      <c r="F446" s="89"/>
      <c r="G446" s="91">
        <v>100</v>
      </c>
      <c r="H446" s="89"/>
      <c r="I446" s="89"/>
      <c r="J446" s="89"/>
      <c r="K446" s="89"/>
      <c r="L446" s="89"/>
      <c r="M446" s="89"/>
      <c r="N446" s="31"/>
      <c r="O446" s="4"/>
    </row>
    <row r="447" spans="1:47" ht="12.75">
      <c r="A447" s="82"/>
      <c r="B447" s="83" t="s">
        <v>304</v>
      </c>
      <c r="C447" s="83" t="s">
        <v>117</v>
      </c>
      <c r="D447" s="179" t="s">
        <v>690</v>
      </c>
      <c r="E447" s="174"/>
      <c r="F447" s="84" t="s">
        <v>6</v>
      </c>
      <c r="G447" s="84" t="s">
        <v>6</v>
      </c>
      <c r="H447" s="84"/>
      <c r="I447" s="85">
        <f>SUM(I448:I449)</f>
        <v>0</v>
      </c>
      <c r="J447" s="85">
        <f>SUM(J448:J449)</f>
        <v>0</v>
      </c>
      <c r="K447" s="85">
        <f>SUM(K448:K449)</f>
        <v>0</v>
      </c>
      <c r="L447" s="86"/>
      <c r="M447" s="85">
        <f>SUM(M448:M449)</f>
        <v>0</v>
      </c>
      <c r="N447" s="87"/>
      <c r="O447" s="4"/>
      <c r="AI447" s="27" t="s">
        <v>304</v>
      </c>
      <c r="AS447" s="41">
        <f>SUM(AJ448:AJ449)</f>
        <v>0</v>
      </c>
      <c r="AT447" s="41">
        <f>SUM(AK448:AK449)</f>
        <v>0</v>
      </c>
      <c r="AU447" s="41">
        <f>SUM(AL448:AL449)</f>
        <v>0</v>
      </c>
    </row>
    <row r="448" spans="1:64" ht="12.75">
      <c r="A448" s="44" t="s">
        <v>217</v>
      </c>
      <c r="B448" s="16" t="s">
        <v>304</v>
      </c>
      <c r="C448" s="16" t="s">
        <v>423</v>
      </c>
      <c r="D448" s="149" t="s">
        <v>691</v>
      </c>
      <c r="E448" s="171"/>
      <c r="F448" s="16" t="s">
        <v>782</v>
      </c>
      <c r="G448" s="36">
        <v>5</v>
      </c>
      <c r="H448" s="121"/>
      <c r="I448" s="36">
        <f>G448*AO448</f>
        <v>0</v>
      </c>
      <c r="J448" s="36">
        <f>G448*AP448</f>
        <v>0</v>
      </c>
      <c r="K448" s="36">
        <f>G448*H448</f>
        <v>0</v>
      </c>
      <c r="L448" s="36">
        <v>0</v>
      </c>
      <c r="M448" s="36">
        <f>G448*L448</f>
        <v>0</v>
      </c>
      <c r="N448" s="88"/>
      <c r="O448" s="4"/>
      <c r="Z448" s="36">
        <f>IF(AQ448="5",BJ448,0)</f>
        <v>0</v>
      </c>
      <c r="AB448" s="36">
        <f>IF(AQ448="1",BH448,0)</f>
        <v>0</v>
      </c>
      <c r="AC448" s="36">
        <f>IF(AQ448="1",BI448,0)</f>
        <v>0</v>
      </c>
      <c r="AD448" s="36">
        <f>IF(AQ448="7",BH448,0)</f>
        <v>0</v>
      </c>
      <c r="AE448" s="36">
        <f>IF(AQ448="7",BI448,0)</f>
        <v>0</v>
      </c>
      <c r="AF448" s="36">
        <f>IF(AQ448="2",BH448,0)</f>
        <v>0</v>
      </c>
      <c r="AG448" s="36">
        <f>IF(AQ448="2",BI448,0)</f>
        <v>0</v>
      </c>
      <c r="AH448" s="36">
        <f>IF(AQ448="0",BJ448,0)</f>
        <v>0</v>
      </c>
      <c r="AI448" s="27" t="s">
        <v>304</v>
      </c>
      <c r="AJ448" s="21">
        <f>IF(AN448=0,K448,0)</f>
        <v>0</v>
      </c>
      <c r="AK448" s="21">
        <f>IF(AN448=15,K448,0)</f>
        <v>0</v>
      </c>
      <c r="AL448" s="21">
        <f>IF(AN448=21,K448,0)</f>
        <v>0</v>
      </c>
      <c r="AN448" s="36">
        <v>21</v>
      </c>
      <c r="AO448" s="36">
        <f>H448*0</f>
        <v>0</v>
      </c>
      <c r="AP448" s="36">
        <f>H448*(1-0)</f>
        <v>0</v>
      </c>
      <c r="AQ448" s="37" t="s">
        <v>7</v>
      </c>
      <c r="AV448" s="36">
        <f>AW448+AX448</f>
        <v>0</v>
      </c>
      <c r="AW448" s="36">
        <f>G448*AO448</f>
        <v>0</v>
      </c>
      <c r="AX448" s="36">
        <f>G448*AP448</f>
        <v>0</v>
      </c>
      <c r="AY448" s="39" t="s">
        <v>840</v>
      </c>
      <c r="AZ448" s="39" t="s">
        <v>867</v>
      </c>
      <c r="BA448" s="27" t="s">
        <v>877</v>
      </c>
      <c r="BC448" s="36">
        <f>AW448+AX448</f>
        <v>0</v>
      </c>
      <c r="BD448" s="36">
        <f>H448/(100-BE448)*100</f>
        <v>0</v>
      </c>
      <c r="BE448" s="36">
        <v>0</v>
      </c>
      <c r="BF448" s="36">
        <f>M448</f>
        <v>0</v>
      </c>
      <c r="BH448" s="21">
        <f>G448*AO448</f>
        <v>0</v>
      </c>
      <c r="BI448" s="21">
        <f>G448*AP448</f>
        <v>0</v>
      </c>
      <c r="BJ448" s="21">
        <f>G448*H448</f>
        <v>0</v>
      </c>
      <c r="BK448" s="21" t="s">
        <v>883</v>
      </c>
      <c r="BL448" s="36">
        <v>111</v>
      </c>
    </row>
    <row r="449" spans="1:64" ht="12.75">
      <c r="A449" s="44" t="s">
        <v>218</v>
      </c>
      <c r="B449" s="16" t="s">
        <v>304</v>
      </c>
      <c r="C449" s="16" t="s">
        <v>424</v>
      </c>
      <c r="D449" s="149" t="s">
        <v>692</v>
      </c>
      <c r="E449" s="171"/>
      <c r="F449" s="16" t="s">
        <v>782</v>
      </c>
      <c r="G449" s="36">
        <v>83.46</v>
      </c>
      <c r="H449" s="121"/>
      <c r="I449" s="36">
        <f>G449*AO449</f>
        <v>0</v>
      </c>
      <c r="J449" s="36">
        <f>G449*AP449</f>
        <v>0</v>
      </c>
      <c r="K449" s="36">
        <f>G449*H449</f>
        <v>0</v>
      </c>
      <c r="L449" s="36">
        <v>0</v>
      </c>
      <c r="M449" s="36">
        <f>G449*L449</f>
        <v>0</v>
      </c>
      <c r="N449" s="88"/>
      <c r="O449" s="4"/>
      <c r="Z449" s="36">
        <f>IF(AQ449="5",BJ449,0)</f>
        <v>0</v>
      </c>
      <c r="AB449" s="36">
        <f>IF(AQ449="1",BH449,0)</f>
        <v>0</v>
      </c>
      <c r="AC449" s="36">
        <f>IF(AQ449="1",BI449,0)</f>
        <v>0</v>
      </c>
      <c r="AD449" s="36">
        <f>IF(AQ449="7",BH449,0)</f>
        <v>0</v>
      </c>
      <c r="AE449" s="36">
        <f>IF(AQ449="7",BI449,0)</f>
        <v>0</v>
      </c>
      <c r="AF449" s="36">
        <f>IF(AQ449="2",BH449,0)</f>
        <v>0</v>
      </c>
      <c r="AG449" s="36">
        <f>IF(AQ449="2",BI449,0)</f>
        <v>0</v>
      </c>
      <c r="AH449" s="36">
        <f>IF(AQ449="0",BJ449,0)</f>
        <v>0</v>
      </c>
      <c r="AI449" s="27" t="s">
        <v>304</v>
      </c>
      <c r="AJ449" s="21">
        <f>IF(AN449=0,K449,0)</f>
        <v>0</v>
      </c>
      <c r="AK449" s="21">
        <f>IF(AN449=15,K449,0)</f>
        <v>0</v>
      </c>
      <c r="AL449" s="21">
        <f>IF(AN449=21,K449,0)</f>
        <v>0</v>
      </c>
      <c r="AN449" s="36">
        <v>21</v>
      </c>
      <c r="AO449" s="36">
        <f>H449*0</f>
        <v>0</v>
      </c>
      <c r="AP449" s="36">
        <f>H449*(1-0)</f>
        <v>0</v>
      </c>
      <c r="AQ449" s="37" t="s">
        <v>7</v>
      </c>
      <c r="AV449" s="36">
        <f>AW449+AX449</f>
        <v>0</v>
      </c>
      <c r="AW449" s="36">
        <f>G449*AO449</f>
        <v>0</v>
      </c>
      <c r="AX449" s="36">
        <f>G449*AP449</f>
        <v>0</v>
      </c>
      <c r="AY449" s="39" t="s">
        <v>840</v>
      </c>
      <c r="AZ449" s="39" t="s">
        <v>867</v>
      </c>
      <c r="BA449" s="27" t="s">
        <v>877</v>
      </c>
      <c r="BC449" s="36">
        <f>AW449+AX449</f>
        <v>0</v>
      </c>
      <c r="BD449" s="36">
        <f>H449/(100-BE449)*100</f>
        <v>0</v>
      </c>
      <c r="BE449" s="36">
        <v>0</v>
      </c>
      <c r="BF449" s="36">
        <f>M449</f>
        <v>0</v>
      </c>
      <c r="BH449" s="21">
        <f>G449*AO449</f>
        <v>0</v>
      </c>
      <c r="BI449" s="21">
        <f>G449*AP449</f>
        <v>0</v>
      </c>
      <c r="BJ449" s="21">
        <f>G449*H449</f>
        <v>0</v>
      </c>
      <c r="BK449" s="21" t="s">
        <v>883</v>
      </c>
      <c r="BL449" s="36">
        <v>111</v>
      </c>
    </row>
    <row r="450" spans="1:15" ht="12.75">
      <c r="A450" s="4"/>
      <c r="B450" s="89"/>
      <c r="C450" s="89"/>
      <c r="D450" s="90" t="s">
        <v>693</v>
      </c>
      <c r="E450" s="90"/>
      <c r="F450" s="89"/>
      <c r="G450" s="91">
        <v>83.46</v>
      </c>
      <c r="H450" s="89"/>
      <c r="I450" s="89"/>
      <c r="J450" s="89"/>
      <c r="K450" s="89"/>
      <c r="L450" s="89"/>
      <c r="M450" s="89"/>
      <c r="N450" s="31"/>
      <c r="O450" s="4"/>
    </row>
    <row r="451" spans="1:47" ht="12.75">
      <c r="A451" s="82"/>
      <c r="B451" s="83" t="s">
        <v>304</v>
      </c>
      <c r="C451" s="83" t="s">
        <v>19</v>
      </c>
      <c r="D451" s="179" t="s">
        <v>694</v>
      </c>
      <c r="E451" s="174"/>
      <c r="F451" s="84" t="s">
        <v>6</v>
      </c>
      <c r="G451" s="84" t="s">
        <v>6</v>
      </c>
      <c r="H451" s="84"/>
      <c r="I451" s="85">
        <f>SUM(I452:I456)</f>
        <v>0</v>
      </c>
      <c r="J451" s="85">
        <f>SUM(J452:J456)</f>
        <v>0</v>
      </c>
      <c r="K451" s="85">
        <f>SUM(K452:K456)</f>
        <v>0</v>
      </c>
      <c r="L451" s="86"/>
      <c r="M451" s="85">
        <f>SUM(M452:M456)</f>
        <v>0</v>
      </c>
      <c r="N451" s="87"/>
      <c r="O451" s="4"/>
      <c r="AI451" s="27" t="s">
        <v>304</v>
      </c>
      <c r="AS451" s="41">
        <f>SUM(AJ452:AJ456)</f>
        <v>0</v>
      </c>
      <c r="AT451" s="41">
        <f>SUM(AK452:AK456)</f>
        <v>0</v>
      </c>
      <c r="AU451" s="41">
        <f>SUM(AL452:AL456)</f>
        <v>0</v>
      </c>
    </row>
    <row r="452" spans="1:64" ht="12.75">
      <c r="A452" s="44" t="s">
        <v>219</v>
      </c>
      <c r="B452" s="16" t="s">
        <v>304</v>
      </c>
      <c r="C452" s="16" t="s">
        <v>425</v>
      </c>
      <c r="D452" s="149" t="s">
        <v>695</v>
      </c>
      <c r="E452" s="171"/>
      <c r="F452" s="16" t="s">
        <v>777</v>
      </c>
      <c r="G452" s="36">
        <v>151.89</v>
      </c>
      <c r="H452" s="121"/>
      <c r="I452" s="36">
        <f>G452*AO452</f>
        <v>0</v>
      </c>
      <c r="J452" s="36">
        <f>G452*AP452</f>
        <v>0</v>
      </c>
      <c r="K452" s="36">
        <f>G452*H452</f>
        <v>0</v>
      </c>
      <c r="L452" s="36">
        <v>0</v>
      </c>
      <c r="M452" s="36">
        <f>G452*L452</f>
        <v>0</v>
      </c>
      <c r="N452" s="88" t="s">
        <v>806</v>
      </c>
      <c r="O452" s="4"/>
      <c r="Z452" s="36">
        <f>IF(AQ452="5",BJ452,0)</f>
        <v>0</v>
      </c>
      <c r="AB452" s="36">
        <f>IF(AQ452="1",BH452,0)</f>
        <v>0</v>
      </c>
      <c r="AC452" s="36">
        <f>IF(AQ452="1",BI452,0)</f>
        <v>0</v>
      </c>
      <c r="AD452" s="36">
        <f>IF(AQ452="7",BH452,0)</f>
        <v>0</v>
      </c>
      <c r="AE452" s="36">
        <f>IF(AQ452="7",BI452,0)</f>
        <v>0</v>
      </c>
      <c r="AF452" s="36">
        <f>IF(AQ452="2",BH452,0)</f>
        <v>0</v>
      </c>
      <c r="AG452" s="36">
        <f>IF(AQ452="2",BI452,0)</f>
        <v>0</v>
      </c>
      <c r="AH452" s="36">
        <f>IF(AQ452="0",BJ452,0)</f>
        <v>0</v>
      </c>
      <c r="AI452" s="27" t="s">
        <v>304</v>
      </c>
      <c r="AJ452" s="21">
        <f>IF(AN452=0,K452,0)</f>
        <v>0</v>
      </c>
      <c r="AK452" s="21">
        <f>IF(AN452=15,K452,0)</f>
        <v>0</v>
      </c>
      <c r="AL452" s="21">
        <f>IF(AN452=21,K452,0)</f>
        <v>0</v>
      </c>
      <c r="AN452" s="36">
        <v>21</v>
      </c>
      <c r="AO452" s="36">
        <f>H452*0</f>
        <v>0</v>
      </c>
      <c r="AP452" s="36">
        <f>H452*(1-0)</f>
        <v>0</v>
      </c>
      <c r="AQ452" s="37" t="s">
        <v>7</v>
      </c>
      <c r="AV452" s="36">
        <f>AW452+AX452</f>
        <v>0</v>
      </c>
      <c r="AW452" s="36">
        <f>G452*AO452</f>
        <v>0</v>
      </c>
      <c r="AX452" s="36">
        <f>G452*AP452</f>
        <v>0</v>
      </c>
      <c r="AY452" s="39" t="s">
        <v>841</v>
      </c>
      <c r="AZ452" s="39" t="s">
        <v>867</v>
      </c>
      <c r="BA452" s="27" t="s">
        <v>877</v>
      </c>
      <c r="BC452" s="36">
        <f>AW452+AX452</f>
        <v>0</v>
      </c>
      <c r="BD452" s="36">
        <f>H452/(100-BE452)*100</f>
        <v>0</v>
      </c>
      <c r="BE452" s="36">
        <v>0</v>
      </c>
      <c r="BF452" s="36">
        <f>M452</f>
        <v>0</v>
      </c>
      <c r="BH452" s="21">
        <f>G452*AO452</f>
        <v>0</v>
      </c>
      <c r="BI452" s="21">
        <f>G452*AP452</f>
        <v>0</v>
      </c>
      <c r="BJ452" s="21">
        <f>G452*H452</f>
        <v>0</v>
      </c>
      <c r="BK452" s="21" t="s">
        <v>883</v>
      </c>
      <c r="BL452" s="36">
        <v>13</v>
      </c>
    </row>
    <row r="453" spans="1:15" ht="12.75">
      <c r="A453" s="4"/>
      <c r="B453" s="89"/>
      <c r="C453" s="89"/>
      <c r="D453" s="90" t="s">
        <v>696</v>
      </c>
      <c r="E453" s="90"/>
      <c r="F453" s="89"/>
      <c r="G453" s="91">
        <v>151.89</v>
      </c>
      <c r="H453" s="89"/>
      <c r="I453" s="89"/>
      <c r="J453" s="89"/>
      <c r="K453" s="89"/>
      <c r="L453" s="89"/>
      <c r="M453" s="89"/>
      <c r="N453" s="31"/>
      <c r="O453" s="4"/>
    </row>
    <row r="454" spans="1:64" ht="12.75">
      <c r="A454" s="44" t="s">
        <v>220</v>
      </c>
      <c r="B454" s="16" t="s">
        <v>304</v>
      </c>
      <c r="C454" s="16" t="s">
        <v>426</v>
      </c>
      <c r="D454" s="149" t="s">
        <v>697</v>
      </c>
      <c r="E454" s="171"/>
      <c r="F454" s="16" t="s">
        <v>777</v>
      </c>
      <c r="G454" s="36">
        <v>151.89</v>
      </c>
      <c r="H454" s="121"/>
      <c r="I454" s="36">
        <f>G454*AO454</f>
        <v>0</v>
      </c>
      <c r="J454" s="36">
        <f>G454*AP454</f>
        <v>0</v>
      </c>
      <c r="K454" s="36">
        <f>G454*H454</f>
        <v>0</v>
      </c>
      <c r="L454" s="36">
        <v>0</v>
      </c>
      <c r="M454" s="36">
        <f>G454*L454</f>
        <v>0</v>
      </c>
      <c r="N454" s="88" t="s">
        <v>806</v>
      </c>
      <c r="O454" s="4"/>
      <c r="Z454" s="36">
        <f>IF(AQ454="5",BJ454,0)</f>
        <v>0</v>
      </c>
      <c r="AB454" s="36">
        <f>IF(AQ454="1",BH454,0)</f>
        <v>0</v>
      </c>
      <c r="AC454" s="36">
        <f>IF(AQ454="1",BI454,0)</f>
        <v>0</v>
      </c>
      <c r="AD454" s="36">
        <f>IF(AQ454="7",BH454,0)</f>
        <v>0</v>
      </c>
      <c r="AE454" s="36">
        <f>IF(AQ454="7",BI454,0)</f>
        <v>0</v>
      </c>
      <c r="AF454" s="36">
        <f>IF(AQ454="2",BH454,0)</f>
        <v>0</v>
      </c>
      <c r="AG454" s="36">
        <f>IF(AQ454="2",BI454,0)</f>
        <v>0</v>
      </c>
      <c r="AH454" s="36">
        <f>IF(AQ454="0",BJ454,0)</f>
        <v>0</v>
      </c>
      <c r="AI454" s="27" t="s">
        <v>304</v>
      </c>
      <c r="AJ454" s="21">
        <f>IF(AN454=0,K454,0)</f>
        <v>0</v>
      </c>
      <c r="AK454" s="21">
        <f>IF(AN454=15,K454,0)</f>
        <v>0</v>
      </c>
      <c r="AL454" s="21">
        <f>IF(AN454=21,K454,0)</f>
        <v>0</v>
      </c>
      <c r="AN454" s="36">
        <v>21</v>
      </c>
      <c r="AO454" s="36">
        <f>H454*0</f>
        <v>0</v>
      </c>
      <c r="AP454" s="36">
        <f>H454*(1-0)</f>
        <v>0</v>
      </c>
      <c r="AQ454" s="37" t="s">
        <v>7</v>
      </c>
      <c r="AV454" s="36">
        <f>AW454+AX454</f>
        <v>0</v>
      </c>
      <c r="AW454" s="36">
        <f>G454*AO454</f>
        <v>0</v>
      </c>
      <c r="AX454" s="36">
        <f>G454*AP454</f>
        <v>0</v>
      </c>
      <c r="AY454" s="39" t="s">
        <v>841</v>
      </c>
      <c r="AZ454" s="39" t="s">
        <v>867</v>
      </c>
      <c r="BA454" s="27" t="s">
        <v>877</v>
      </c>
      <c r="BC454" s="36">
        <f>AW454+AX454</f>
        <v>0</v>
      </c>
      <c r="BD454" s="36">
        <f>H454/(100-BE454)*100</f>
        <v>0</v>
      </c>
      <c r="BE454" s="36">
        <v>0</v>
      </c>
      <c r="BF454" s="36">
        <f>M454</f>
        <v>0</v>
      </c>
      <c r="BH454" s="21">
        <f>G454*AO454</f>
        <v>0</v>
      </c>
      <c r="BI454" s="21">
        <f>G454*AP454</f>
        <v>0</v>
      </c>
      <c r="BJ454" s="21">
        <f>G454*H454</f>
        <v>0</v>
      </c>
      <c r="BK454" s="21" t="s">
        <v>883</v>
      </c>
      <c r="BL454" s="36">
        <v>13</v>
      </c>
    </row>
    <row r="455" spans="1:15" ht="12.75">
      <c r="A455" s="4"/>
      <c r="B455" s="89"/>
      <c r="C455" s="89"/>
      <c r="D455" s="90" t="s">
        <v>698</v>
      </c>
      <c r="E455" s="90"/>
      <c r="F455" s="89"/>
      <c r="G455" s="91">
        <v>151.89</v>
      </c>
      <c r="H455" s="89"/>
      <c r="I455" s="89"/>
      <c r="J455" s="89"/>
      <c r="K455" s="89"/>
      <c r="L455" s="89"/>
      <c r="M455" s="89"/>
      <c r="N455" s="31"/>
      <c r="O455" s="4"/>
    </row>
    <row r="456" spans="1:64" ht="12.75">
      <c r="A456" s="44" t="s">
        <v>221</v>
      </c>
      <c r="B456" s="16" t="s">
        <v>304</v>
      </c>
      <c r="C456" s="16" t="s">
        <v>427</v>
      </c>
      <c r="D456" s="149" t="s">
        <v>699</v>
      </c>
      <c r="E456" s="171"/>
      <c r="F456" s="16" t="s">
        <v>777</v>
      </c>
      <c r="G456" s="36">
        <v>5.25</v>
      </c>
      <c r="H456" s="121"/>
      <c r="I456" s="36">
        <f>G456*AO456</f>
        <v>0</v>
      </c>
      <c r="J456" s="36">
        <f>G456*AP456</f>
        <v>0</v>
      </c>
      <c r="K456" s="36">
        <f>G456*H456</f>
        <v>0</v>
      </c>
      <c r="L456" s="36">
        <v>0</v>
      </c>
      <c r="M456" s="36">
        <f>G456*L456</f>
        <v>0</v>
      </c>
      <c r="N456" s="88" t="s">
        <v>806</v>
      </c>
      <c r="O456" s="4"/>
      <c r="Z456" s="36">
        <f>IF(AQ456="5",BJ456,0)</f>
        <v>0</v>
      </c>
      <c r="AB456" s="36">
        <f>IF(AQ456="1",BH456,0)</f>
        <v>0</v>
      </c>
      <c r="AC456" s="36">
        <f>IF(AQ456="1",BI456,0)</f>
        <v>0</v>
      </c>
      <c r="AD456" s="36">
        <f>IF(AQ456="7",BH456,0)</f>
        <v>0</v>
      </c>
      <c r="AE456" s="36">
        <f>IF(AQ456="7",BI456,0)</f>
        <v>0</v>
      </c>
      <c r="AF456" s="36">
        <f>IF(AQ456="2",BH456,0)</f>
        <v>0</v>
      </c>
      <c r="AG456" s="36">
        <f>IF(AQ456="2",BI456,0)</f>
        <v>0</v>
      </c>
      <c r="AH456" s="36">
        <f>IF(AQ456="0",BJ456,0)</f>
        <v>0</v>
      </c>
      <c r="AI456" s="27" t="s">
        <v>304</v>
      </c>
      <c r="AJ456" s="21">
        <f>IF(AN456=0,K456,0)</f>
        <v>0</v>
      </c>
      <c r="AK456" s="21">
        <f>IF(AN456=15,K456,0)</f>
        <v>0</v>
      </c>
      <c r="AL456" s="21">
        <f>IF(AN456=21,K456,0)</f>
        <v>0</v>
      </c>
      <c r="AN456" s="36">
        <v>21</v>
      </c>
      <c r="AO456" s="36">
        <f>H456*0</f>
        <v>0</v>
      </c>
      <c r="AP456" s="36">
        <f>H456*(1-0)</f>
        <v>0</v>
      </c>
      <c r="AQ456" s="37" t="s">
        <v>7</v>
      </c>
      <c r="AV456" s="36">
        <f>AW456+AX456</f>
        <v>0</v>
      </c>
      <c r="AW456" s="36">
        <f>G456*AO456</f>
        <v>0</v>
      </c>
      <c r="AX456" s="36">
        <f>G456*AP456</f>
        <v>0</v>
      </c>
      <c r="AY456" s="39" t="s">
        <v>841</v>
      </c>
      <c r="AZ456" s="39" t="s">
        <v>867</v>
      </c>
      <c r="BA456" s="27" t="s">
        <v>877</v>
      </c>
      <c r="BC456" s="36">
        <f>AW456+AX456</f>
        <v>0</v>
      </c>
      <c r="BD456" s="36">
        <f>H456/(100-BE456)*100</f>
        <v>0</v>
      </c>
      <c r="BE456" s="36">
        <v>0</v>
      </c>
      <c r="BF456" s="36">
        <f>M456</f>
        <v>0</v>
      </c>
      <c r="BH456" s="21">
        <f>G456*AO456</f>
        <v>0</v>
      </c>
      <c r="BI456" s="21">
        <f>G456*AP456</f>
        <v>0</v>
      </c>
      <c r="BJ456" s="21">
        <f>G456*H456</f>
        <v>0</v>
      </c>
      <c r="BK456" s="21" t="s">
        <v>883</v>
      </c>
      <c r="BL456" s="36">
        <v>13</v>
      </c>
    </row>
    <row r="457" spans="1:15" ht="12.75">
      <c r="A457" s="4"/>
      <c r="B457" s="89"/>
      <c r="C457" s="89"/>
      <c r="D457" s="90" t="s">
        <v>700</v>
      </c>
      <c r="E457" s="90"/>
      <c r="F457" s="89"/>
      <c r="G457" s="91">
        <v>5.25</v>
      </c>
      <c r="H457" s="89"/>
      <c r="I457" s="89"/>
      <c r="J457" s="89"/>
      <c r="K457" s="89"/>
      <c r="L457" s="89"/>
      <c r="M457" s="89"/>
      <c r="N457" s="31"/>
      <c r="O457" s="4"/>
    </row>
    <row r="458" spans="1:47" ht="12.75">
      <c r="A458" s="82"/>
      <c r="B458" s="83" t="s">
        <v>304</v>
      </c>
      <c r="C458" s="83" t="s">
        <v>21</v>
      </c>
      <c r="D458" s="179" t="s">
        <v>701</v>
      </c>
      <c r="E458" s="174"/>
      <c r="F458" s="84" t="s">
        <v>6</v>
      </c>
      <c r="G458" s="84" t="s">
        <v>6</v>
      </c>
      <c r="H458" s="84"/>
      <c r="I458" s="85">
        <f>SUM(I459:I461)</f>
        <v>0</v>
      </c>
      <c r="J458" s="85">
        <f>SUM(J459:J461)</f>
        <v>0</v>
      </c>
      <c r="K458" s="85">
        <f>SUM(K459:K461)</f>
        <v>0</v>
      </c>
      <c r="L458" s="86"/>
      <c r="M458" s="85">
        <f>SUM(M459:M461)</f>
        <v>0.1435426</v>
      </c>
      <c r="N458" s="87"/>
      <c r="O458" s="4"/>
      <c r="AI458" s="27" t="s">
        <v>304</v>
      </c>
      <c r="AS458" s="41">
        <f>SUM(AJ459:AJ461)</f>
        <v>0</v>
      </c>
      <c r="AT458" s="41">
        <f>SUM(AK459:AK461)</f>
        <v>0</v>
      </c>
      <c r="AU458" s="41">
        <f>SUM(AL459:AL461)</f>
        <v>0</v>
      </c>
    </row>
    <row r="459" spans="1:64" ht="12.75">
      <c r="A459" s="44" t="s">
        <v>222</v>
      </c>
      <c r="B459" s="16" t="s">
        <v>304</v>
      </c>
      <c r="C459" s="16" t="s">
        <v>428</v>
      </c>
      <c r="D459" s="149" t="s">
        <v>702</v>
      </c>
      <c r="E459" s="171"/>
      <c r="F459" s="16" t="s">
        <v>775</v>
      </c>
      <c r="G459" s="36">
        <v>166.91</v>
      </c>
      <c r="H459" s="121"/>
      <c r="I459" s="36">
        <f>G459*AO459</f>
        <v>0</v>
      </c>
      <c r="J459" s="36">
        <f>G459*AP459</f>
        <v>0</v>
      </c>
      <c r="K459" s="36">
        <f>G459*H459</f>
        <v>0</v>
      </c>
      <c r="L459" s="36">
        <v>0.00086</v>
      </c>
      <c r="M459" s="36">
        <f>G459*L459</f>
        <v>0.1435426</v>
      </c>
      <c r="N459" s="88" t="s">
        <v>806</v>
      </c>
      <c r="O459" s="4"/>
      <c r="Z459" s="36">
        <f>IF(AQ459="5",BJ459,0)</f>
        <v>0</v>
      </c>
      <c r="AB459" s="36">
        <f>IF(AQ459="1",BH459,0)</f>
        <v>0</v>
      </c>
      <c r="AC459" s="36">
        <f>IF(AQ459="1",BI459,0)</f>
        <v>0</v>
      </c>
      <c r="AD459" s="36">
        <f>IF(AQ459="7",BH459,0)</f>
        <v>0</v>
      </c>
      <c r="AE459" s="36">
        <f>IF(AQ459="7",BI459,0)</f>
        <v>0</v>
      </c>
      <c r="AF459" s="36">
        <f>IF(AQ459="2",BH459,0)</f>
        <v>0</v>
      </c>
      <c r="AG459" s="36">
        <f>IF(AQ459="2",BI459,0)</f>
        <v>0</v>
      </c>
      <c r="AH459" s="36">
        <f>IF(AQ459="0",BJ459,0)</f>
        <v>0</v>
      </c>
      <c r="AI459" s="27" t="s">
        <v>304</v>
      </c>
      <c r="AJ459" s="21">
        <f>IF(AN459=0,K459,0)</f>
        <v>0</v>
      </c>
      <c r="AK459" s="21">
        <f>IF(AN459=15,K459,0)</f>
        <v>0</v>
      </c>
      <c r="AL459" s="21">
        <f>IF(AN459=21,K459,0)</f>
        <v>0</v>
      </c>
      <c r="AN459" s="36">
        <v>21</v>
      </c>
      <c r="AO459" s="36">
        <f>H459*0.0714989469177661</f>
        <v>0</v>
      </c>
      <c r="AP459" s="36">
        <f>H459*(1-0.0714989469177661)</f>
        <v>0</v>
      </c>
      <c r="AQ459" s="37" t="s">
        <v>7</v>
      </c>
      <c r="AV459" s="36">
        <f>AW459+AX459</f>
        <v>0</v>
      </c>
      <c r="AW459" s="36">
        <f>G459*AO459</f>
        <v>0</v>
      </c>
      <c r="AX459" s="36">
        <f>G459*AP459</f>
        <v>0</v>
      </c>
      <c r="AY459" s="39" t="s">
        <v>842</v>
      </c>
      <c r="AZ459" s="39" t="s">
        <v>867</v>
      </c>
      <c r="BA459" s="27" t="s">
        <v>877</v>
      </c>
      <c r="BC459" s="36">
        <f>AW459+AX459</f>
        <v>0</v>
      </c>
      <c r="BD459" s="36">
        <f>H459/(100-BE459)*100</f>
        <v>0</v>
      </c>
      <c r="BE459" s="36">
        <v>0</v>
      </c>
      <c r="BF459" s="36">
        <f>M459</f>
        <v>0.1435426</v>
      </c>
      <c r="BH459" s="21">
        <f>G459*AO459</f>
        <v>0</v>
      </c>
      <c r="BI459" s="21">
        <f>G459*AP459</f>
        <v>0</v>
      </c>
      <c r="BJ459" s="21">
        <f>G459*H459</f>
        <v>0</v>
      </c>
      <c r="BK459" s="21" t="s">
        <v>883</v>
      </c>
      <c r="BL459" s="36">
        <v>15</v>
      </c>
    </row>
    <row r="460" spans="1:15" ht="12.75">
      <c r="A460" s="4"/>
      <c r="B460" s="89"/>
      <c r="C460" s="89"/>
      <c r="D460" s="90" t="s">
        <v>703</v>
      </c>
      <c r="E460" s="90"/>
      <c r="F460" s="89"/>
      <c r="G460" s="91">
        <v>166.91</v>
      </c>
      <c r="H460" s="89"/>
      <c r="I460" s="89"/>
      <c r="J460" s="89"/>
      <c r="K460" s="89"/>
      <c r="L460" s="89"/>
      <c r="M460" s="89"/>
      <c r="N460" s="31"/>
      <c r="O460" s="4"/>
    </row>
    <row r="461" spans="1:64" ht="12.75">
      <c r="A461" s="44" t="s">
        <v>223</v>
      </c>
      <c r="B461" s="16" t="s">
        <v>304</v>
      </c>
      <c r="C461" s="16" t="s">
        <v>429</v>
      </c>
      <c r="D461" s="149" t="s">
        <v>704</v>
      </c>
      <c r="E461" s="171"/>
      <c r="F461" s="16" t="s">
        <v>775</v>
      </c>
      <c r="G461" s="36">
        <v>166.91</v>
      </c>
      <c r="H461" s="121"/>
      <c r="I461" s="36">
        <f>G461*AO461</f>
        <v>0</v>
      </c>
      <c r="J461" s="36">
        <f>G461*AP461</f>
        <v>0</v>
      </c>
      <c r="K461" s="36">
        <f>G461*H461</f>
        <v>0</v>
      </c>
      <c r="L461" s="36">
        <v>0</v>
      </c>
      <c r="M461" s="36">
        <f>G461*L461</f>
        <v>0</v>
      </c>
      <c r="N461" s="88" t="s">
        <v>806</v>
      </c>
      <c r="O461" s="4"/>
      <c r="Z461" s="36">
        <f>IF(AQ461="5",BJ461,0)</f>
        <v>0</v>
      </c>
      <c r="AB461" s="36">
        <f>IF(AQ461="1",BH461,0)</f>
        <v>0</v>
      </c>
      <c r="AC461" s="36">
        <f>IF(AQ461="1",BI461,0)</f>
        <v>0</v>
      </c>
      <c r="AD461" s="36">
        <f>IF(AQ461="7",BH461,0)</f>
        <v>0</v>
      </c>
      <c r="AE461" s="36">
        <f>IF(AQ461="7",BI461,0)</f>
        <v>0</v>
      </c>
      <c r="AF461" s="36">
        <f>IF(AQ461="2",BH461,0)</f>
        <v>0</v>
      </c>
      <c r="AG461" s="36">
        <f>IF(AQ461="2",BI461,0)</f>
        <v>0</v>
      </c>
      <c r="AH461" s="36">
        <f>IF(AQ461="0",BJ461,0)</f>
        <v>0</v>
      </c>
      <c r="AI461" s="27" t="s">
        <v>304</v>
      </c>
      <c r="AJ461" s="21">
        <f>IF(AN461=0,K461,0)</f>
        <v>0</v>
      </c>
      <c r="AK461" s="21">
        <f>IF(AN461=15,K461,0)</f>
        <v>0</v>
      </c>
      <c r="AL461" s="21">
        <f>IF(AN461=21,K461,0)</f>
        <v>0</v>
      </c>
      <c r="AN461" s="36">
        <v>21</v>
      </c>
      <c r="AO461" s="36">
        <f>H461*0</f>
        <v>0</v>
      </c>
      <c r="AP461" s="36">
        <f>H461*(1-0)</f>
        <v>0</v>
      </c>
      <c r="AQ461" s="37" t="s">
        <v>7</v>
      </c>
      <c r="AV461" s="36">
        <f>AW461+AX461</f>
        <v>0</v>
      </c>
      <c r="AW461" s="36">
        <f>G461*AO461</f>
        <v>0</v>
      </c>
      <c r="AX461" s="36">
        <f>G461*AP461</f>
        <v>0</v>
      </c>
      <c r="AY461" s="39" t="s">
        <v>842</v>
      </c>
      <c r="AZ461" s="39" t="s">
        <v>867</v>
      </c>
      <c r="BA461" s="27" t="s">
        <v>877</v>
      </c>
      <c r="BC461" s="36">
        <f>AW461+AX461</f>
        <v>0</v>
      </c>
      <c r="BD461" s="36">
        <f>H461/(100-BE461)*100</f>
        <v>0</v>
      </c>
      <c r="BE461" s="36">
        <v>0</v>
      </c>
      <c r="BF461" s="36">
        <f>M461</f>
        <v>0</v>
      </c>
      <c r="BH461" s="21">
        <f>G461*AO461</f>
        <v>0</v>
      </c>
      <c r="BI461" s="21">
        <f>G461*AP461</f>
        <v>0</v>
      </c>
      <c r="BJ461" s="21">
        <f>G461*H461</f>
        <v>0</v>
      </c>
      <c r="BK461" s="21" t="s">
        <v>883</v>
      </c>
      <c r="BL461" s="36">
        <v>15</v>
      </c>
    </row>
    <row r="462" spans="1:15" ht="12.75">
      <c r="A462" s="4"/>
      <c r="B462" s="89"/>
      <c r="C462" s="89"/>
      <c r="D462" s="90" t="s">
        <v>705</v>
      </c>
      <c r="E462" s="90"/>
      <c r="F462" s="89"/>
      <c r="G462" s="91">
        <v>166.91</v>
      </c>
      <c r="H462" s="89"/>
      <c r="I462" s="89"/>
      <c r="J462" s="89"/>
      <c r="K462" s="89"/>
      <c r="L462" s="89"/>
      <c r="M462" s="89"/>
      <c r="N462" s="31"/>
      <c r="O462" s="4"/>
    </row>
    <row r="463" spans="1:47" ht="12.75">
      <c r="A463" s="82"/>
      <c r="B463" s="83" t="s">
        <v>304</v>
      </c>
      <c r="C463" s="83" t="s">
        <v>22</v>
      </c>
      <c r="D463" s="179" t="s">
        <v>473</v>
      </c>
      <c r="E463" s="174"/>
      <c r="F463" s="84" t="s">
        <v>6</v>
      </c>
      <c r="G463" s="84" t="s">
        <v>6</v>
      </c>
      <c r="H463" s="84"/>
      <c r="I463" s="85">
        <f>SUM(I464:I470)</f>
        <v>0</v>
      </c>
      <c r="J463" s="85">
        <f>SUM(J464:J470)</f>
        <v>0</v>
      </c>
      <c r="K463" s="85">
        <f>SUM(K464:K470)</f>
        <v>0</v>
      </c>
      <c r="L463" s="86"/>
      <c r="M463" s="85">
        <f>SUM(M464:M470)</f>
        <v>0</v>
      </c>
      <c r="N463" s="87"/>
      <c r="O463" s="4"/>
      <c r="AI463" s="27" t="s">
        <v>304</v>
      </c>
      <c r="AS463" s="41">
        <f>SUM(AJ464:AJ470)</f>
        <v>0</v>
      </c>
      <c r="AT463" s="41">
        <f>SUM(AK464:AK470)</f>
        <v>0</v>
      </c>
      <c r="AU463" s="41">
        <f>SUM(AL464:AL470)</f>
        <v>0</v>
      </c>
    </row>
    <row r="464" spans="1:64" ht="12.75">
      <c r="A464" s="44" t="s">
        <v>224</v>
      </c>
      <c r="B464" s="16" t="s">
        <v>304</v>
      </c>
      <c r="C464" s="16" t="s">
        <v>430</v>
      </c>
      <c r="D464" s="149" t="s">
        <v>706</v>
      </c>
      <c r="E464" s="171"/>
      <c r="F464" s="16" t="s">
        <v>777</v>
      </c>
      <c r="G464" s="36">
        <v>151.89</v>
      </c>
      <c r="H464" s="121"/>
      <c r="I464" s="36">
        <f>G464*AO464</f>
        <v>0</v>
      </c>
      <c r="J464" s="36">
        <f>G464*AP464</f>
        <v>0</v>
      </c>
      <c r="K464" s="36">
        <f>G464*H464</f>
        <v>0</v>
      </c>
      <c r="L464" s="36">
        <v>0</v>
      </c>
      <c r="M464" s="36">
        <f>G464*L464</f>
        <v>0</v>
      </c>
      <c r="N464" s="88" t="s">
        <v>806</v>
      </c>
      <c r="O464" s="4"/>
      <c r="Z464" s="36">
        <f>IF(AQ464="5",BJ464,0)</f>
        <v>0</v>
      </c>
      <c r="AB464" s="36">
        <f>IF(AQ464="1",BH464,0)</f>
        <v>0</v>
      </c>
      <c r="AC464" s="36">
        <f>IF(AQ464="1",BI464,0)</f>
        <v>0</v>
      </c>
      <c r="AD464" s="36">
        <f>IF(AQ464="7",BH464,0)</f>
        <v>0</v>
      </c>
      <c r="AE464" s="36">
        <f>IF(AQ464="7",BI464,0)</f>
        <v>0</v>
      </c>
      <c r="AF464" s="36">
        <f>IF(AQ464="2",BH464,0)</f>
        <v>0</v>
      </c>
      <c r="AG464" s="36">
        <f>IF(AQ464="2",BI464,0)</f>
        <v>0</v>
      </c>
      <c r="AH464" s="36">
        <f>IF(AQ464="0",BJ464,0)</f>
        <v>0</v>
      </c>
      <c r="AI464" s="27" t="s">
        <v>304</v>
      </c>
      <c r="AJ464" s="21">
        <f>IF(AN464=0,K464,0)</f>
        <v>0</v>
      </c>
      <c r="AK464" s="21">
        <f>IF(AN464=15,K464,0)</f>
        <v>0</v>
      </c>
      <c r="AL464" s="21">
        <f>IF(AN464=21,K464,0)</f>
        <v>0</v>
      </c>
      <c r="AN464" s="36">
        <v>21</v>
      </c>
      <c r="AO464" s="36">
        <f>H464*0</f>
        <v>0</v>
      </c>
      <c r="AP464" s="36">
        <f>H464*(1-0)</f>
        <v>0</v>
      </c>
      <c r="AQ464" s="37" t="s">
        <v>7</v>
      </c>
      <c r="AV464" s="36">
        <f>AW464+AX464</f>
        <v>0</v>
      </c>
      <c r="AW464" s="36">
        <f>G464*AO464</f>
        <v>0</v>
      </c>
      <c r="AX464" s="36">
        <f>G464*AP464</f>
        <v>0</v>
      </c>
      <c r="AY464" s="39" t="s">
        <v>821</v>
      </c>
      <c r="AZ464" s="39" t="s">
        <v>867</v>
      </c>
      <c r="BA464" s="27" t="s">
        <v>877</v>
      </c>
      <c r="BC464" s="36">
        <f>AW464+AX464</f>
        <v>0</v>
      </c>
      <c r="BD464" s="36">
        <f>H464/(100-BE464)*100</f>
        <v>0</v>
      </c>
      <c r="BE464" s="36">
        <v>0</v>
      </c>
      <c r="BF464" s="36">
        <f>M464</f>
        <v>0</v>
      </c>
      <c r="BH464" s="21">
        <f>G464*AO464</f>
        <v>0</v>
      </c>
      <c r="BI464" s="21">
        <f>G464*AP464</f>
        <v>0</v>
      </c>
      <c r="BJ464" s="21">
        <f>G464*H464</f>
        <v>0</v>
      </c>
      <c r="BK464" s="21" t="s">
        <v>883</v>
      </c>
      <c r="BL464" s="36">
        <v>16</v>
      </c>
    </row>
    <row r="465" spans="1:15" ht="12.75">
      <c r="A465" s="4"/>
      <c r="B465" s="89"/>
      <c r="C465" s="89"/>
      <c r="D465" s="90" t="s">
        <v>698</v>
      </c>
      <c r="E465" s="90"/>
      <c r="F465" s="89"/>
      <c r="G465" s="91">
        <v>151.89</v>
      </c>
      <c r="H465" s="89"/>
      <c r="I465" s="89"/>
      <c r="J465" s="89"/>
      <c r="K465" s="89"/>
      <c r="L465" s="89"/>
      <c r="M465" s="89"/>
      <c r="N465" s="31"/>
      <c r="O465" s="4"/>
    </row>
    <row r="466" spans="1:64" ht="12.75">
      <c r="A466" s="44" t="s">
        <v>225</v>
      </c>
      <c r="B466" s="16" t="s">
        <v>304</v>
      </c>
      <c r="C466" s="16" t="s">
        <v>316</v>
      </c>
      <c r="D466" s="149" t="s">
        <v>474</v>
      </c>
      <c r="E466" s="171"/>
      <c r="F466" s="16" t="s">
        <v>777</v>
      </c>
      <c r="G466" s="36">
        <v>151.89</v>
      </c>
      <c r="H466" s="121"/>
      <c r="I466" s="36">
        <f>G466*AO466</f>
        <v>0</v>
      </c>
      <c r="J466" s="36">
        <f>G466*AP466</f>
        <v>0</v>
      </c>
      <c r="K466" s="36">
        <f>G466*H466</f>
        <v>0</v>
      </c>
      <c r="L466" s="36">
        <v>0</v>
      </c>
      <c r="M466" s="36">
        <f>G466*L466</f>
        <v>0</v>
      </c>
      <c r="N466" s="88" t="s">
        <v>806</v>
      </c>
      <c r="O466" s="4"/>
      <c r="Z466" s="36">
        <f>IF(AQ466="5",BJ466,0)</f>
        <v>0</v>
      </c>
      <c r="AB466" s="36">
        <f>IF(AQ466="1",BH466,0)</f>
        <v>0</v>
      </c>
      <c r="AC466" s="36">
        <f>IF(AQ466="1",BI466,0)</f>
        <v>0</v>
      </c>
      <c r="AD466" s="36">
        <f>IF(AQ466="7",BH466,0)</f>
        <v>0</v>
      </c>
      <c r="AE466" s="36">
        <f>IF(AQ466="7",BI466,0)</f>
        <v>0</v>
      </c>
      <c r="AF466" s="36">
        <f>IF(AQ466="2",BH466,0)</f>
        <v>0</v>
      </c>
      <c r="AG466" s="36">
        <f>IF(AQ466="2",BI466,0)</f>
        <v>0</v>
      </c>
      <c r="AH466" s="36">
        <f>IF(AQ466="0",BJ466,0)</f>
        <v>0</v>
      </c>
      <c r="AI466" s="27" t="s">
        <v>304</v>
      </c>
      <c r="AJ466" s="21">
        <f>IF(AN466=0,K466,0)</f>
        <v>0</v>
      </c>
      <c r="AK466" s="21">
        <f>IF(AN466=15,K466,0)</f>
        <v>0</v>
      </c>
      <c r="AL466" s="21">
        <f>IF(AN466=21,K466,0)</f>
        <v>0</v>
      </c>
      <c r="AN466" s="36">
        <v>21</v>
      </c>
      <c r="AO466" s="36">
        <f>H466*0</f>
        <v>0</v>
      </c>
      <c r="AP466" s="36">
        <f>H466*(1-0)</f>
        <v>0</v>
      </c>
      <c r="AQ466" s="37" t="s">
        <v>7</v>
      </c>
      <c r="AV466" s="36">
        <f>AW466+AX466</f>
        <v>0</v>
      </c>
      <c r="AW466" s="36">
        <f>G466*AO466</f>
        <v>0</v>
      </c>
      <c r="AX466" s="36">
        <f>G466*AP466</f>
        <v>0</v>
      </c>
      <c r="AY466" s="39" t="s">
        <v>821</v>
      </c>
      <c r="AZ466" s="39" t="s">
        <v>867</v>
      </c>
      <c r="BA466" s="27" t="s">
        <v>877</v>
      </c>
      <c r="BC466" s="36">
        <f>AW466+AX466</f>
        <v>0</v>
      </c>
      <c r="BD466" s="36">
        <f>H466/(100-BE466)*100</f>
        <v>0</v>
      </c>
      <c r="BE466" s="36">
        <v>0</v>
      </c>
      <c r="BF466" s="36">
        <f>M466</f>
        <v>0</v>
      </c>
      <c r="BH466" s="21">
        <f>G466*AO466</f>
        <v>0</v>
      </c>
      <c r="BI466" s="21">
        <f>G466*AP466</f>
        <v>0</v>
      </c>
      <c r="BJ466" s="21">
        <f>G466*H466</f>
        <v>0</v>
      </c>
      <c r="BK466" s="21" t="s">
        <v>883</v>
      </c>
      <c r="BL466" s="36">
        <v>16</v>
      </c>
    </row>
    <row r="467" spans="1:15" ht="12.75">
      <c r="A467" s="4"/>
      <c r="B467" s="89"/>
      <c r="C467" s="89"/>
      <c r="D467" s="90" t="s">
        <v>698</v>
      </c>
      <c r="E467" s="90"/>
      <c r="F467" s="89"/>
      <c r="G467" s="91">
        <v>151.89</v>
      </c>
      <c r="H467" s="89"/>
      <c r="I467" s="89"/>
      <c r="J467" s="89"/>
      <c r="K467" s="89"/>
      <c r="L467" s="89"/>
      <c r="M467" s="89"/>
      <c r="N467" s="31"/>
      <c r="O467" s="4"/>
    </row>
    <row r="468" spans="1:64" ht="12.75">
      <c r="A468" s="44" t="s">
        <v>226</v>
      </c>
      <c r="B468" s="16" t="s">
        <v>304</v>
      </c>
      <c r="C468" s="16" t="s">
        <v>317</v>
      </c>
      <c r="D468" s="149" t="s">
        <v>477</v>
      </c>
      <c r="E468" s="171"/>
      <c r="F468" s="16" t="s">
        <v>777</v>
      </c>
      <c r="G468" s="36">
        <v>151.89</v>
      </c>
      <c r="H468" s="121"/>
      <c r="I468" s="36">
        <f>G468*AO468</f>
        <v>0</v>
      </c>
      <c r="J468" s="36">
        <f>G468*AP468</f>
        <v>0</v>
      </c>
      <c r="K468" s="36">
        <f>G468*H468</f>
        <v>0</v>
      </c>
      <c r="L468" s="36">
        <v>0</v>
      </c>
      <c r="M468" s="36">
        <f>G468*L468</f>
        <v>0</v>
      </c>
      <c r="N468" s="88" t="s">
        <v>806</v>
      </c>
      <c r="O468" s="4"/>
      <c r="Z468" s="36">
        <f>IF(AQ468="5",BJ468,0)</f>
        <v>0</v>
      </c>
      <c r="AB468" s="36">
        <f>IF(AQ468="1",BH468,0)</f>
        <v>0</v>
      </c>
      <c r="AC468" s="36">
        <f>IF(AQ468="1",BI468,0)</f>
        <v>0</v>
      </c>
      <c r="AD468" s="36">
        <f>IF(AQ468="7",BH468,0)</f>
        <v>0</v>
      </c>
      <c r="AE468" s="36">
        <f>IF(AQ468="7",BI468,0)</f>
        <v>0</v>
      </c>
      <c r="AF468" s="36">
        <f>IF(AQ468="2",BH468,0)</f>
        <v>0</v>
      </c>
      <c r="AG468" s="36">
        <f>IF(AQ468="2",BI468,0)</f>
        <v>0</v>
      </c>
      <c r="AH468" s="36">
        <f>IF(AQ468="0",BJ468,0)</f>
        <v>0</v>
      </c>
      <c r="AI468" s="27" t="s">
        <v>304</v>
      </c>
      <c r="AJ468" s="21">
        <f>IF(AN468=0,K468,0)</f>
        <v>0</v>
      </c>
      <c r="AK468" s="21">
        <f>IF(AN468=15,K468,0)</f>
        <v>0</v>
      </c>
      <c r="AL468" s="21">
        <f>IF(AN468=21,K468,0)</f>
        <v>0</v>
      </c>
      <c r="AN468" s="36">
        <v>21</v>
      </c>
      <c r="AO468" s="36">
        <f>H468*0</f>
        <v>0</v>
      </c>
      <c r="AP468" s="36">
        <f>H468*(1-0)</f>
        <v>0</v>
      </c>
      <c r="AQ468" s="37" t="s">
        <v>7</v>
      </c>
      <c r="AV468" s="36">
        <f>AW468+AX468</f>
        <v>0</v>
      </c>
      <c r="AW468" s="36">
        <f>G468*AO468</f>
        <v>0</v>
      </c>
      <c r="AX468" s="36">
        <f>G468*AP468</f>
        <v>0</v>
      </c>
      <c r="AY468" s="39" t="s">
        <v>821</v>
      </c>
      <c r="AZ468" s="39" t="s">
        <v>867</v>
      </c>
      <c r="BA468" s="27" t="s">
        <v>877</v>
      </c>
      <c r="BC468" s="36">
        <f>AW468+AX468</f>
        <v>0</v>
      </c>
      <c r="BD468" s="36">
        <f>H468/(100-BE468)*100</f>
        <v>0</v>
      </c>
      <c r="BE468" s="36">
        <v>0</v>
      </c>
      <c r="BF468" s="36">
        <f>M468</f>
        <v>0</v>
      </c>
      <c r="BH468" s="21">
        <f>G468*AO468</f>
        <v>0</v>
      </c>
      <c r="BI468" s="21">
        <f>G468*AP468</f>
        <v>0</v>
      </c>
      <c r="BJ468" s="21">
        <f>G468*H468</f>
        <v>0</v>
      </c>
      <c r="BK468" s="21" t="s">
        <v>883</v>
      </c>
      <c r="BL468" s="36">
        <v>16</v>
      </c>
    </row>
    <row r="469" spans="1:15" ht="12.75">
      <c r="A469" s="4"/>
      <c r="B469" s="89"/>
      <c r="C469" s="89"/>
      <c r="D469" s="90" t="s">
        <v>698</v>
      </c>
      <c r="E469" s="90"/>
      <c r="F469" s="89"/>
      <c r="G469" s="91">
        <v>151.89</v>
      </c>
      <c r="H469" s="89"/>
      <c r="I469" s="89"/>
      <c r="J469" s="89"/>
      <c r="K469" s="89"/>
      <c r="L469" s="89"/>
      <c r="M469" s="89"/>
      <c r="N469" s="31"/>
      <c r="O469" s="4"/>
    </row>
    <row r="470" spans="1:64" ht="12.75">
      <c r="A470" s="44" t="s">
        <v>227</v>
      </c>
      <c r="B470" s="16" t="s">
        <v>304</v>
      </c>
      <c r="C470" s="16" t="s">
        <v>431</v>
      </c>
      <c r="D470" s="149" t="s">
        <v>707</v>
      </c>
      <c r="E470" s="171"/>
      <c r="F470" s="16" t="s">
        <v>777</v>
      </c>
      <c r="G470" s="36">
        <v>759.45</v>
      </c>
      <c r="H470" s="121"/>
      <c r="I470" s="36">
        <f>G470*AO470</f>
        <v>0</v>
      </c>
      <c r="J470" s="36">
        <f>G470*AP470</f>
        <v>0</v>
      </c>
      <c r="K470" s="36">
        <f>G470*H470</f>
        <v>0</v>
      </c>
      <c r="L470" s="36">
        <v>0</v>
      </c>
      <c r="M470" s="36">
        <f>G470*L470</f>
        <v>0</v>
      </c>
      <c r="N470" s="88" t="s">
        <v>806</v>
      </c>
      <c r="O470" s="4"/>
      <c r="Z470" s="36">
        <f>IF(AQ470="5",BJ470,0)</f>
        <v>0</v>
      </c>
      <c r="AB470" s="36">
        <f>IF(AQ470="1",BH470,0)</f>
        <v>0</v>
      </c>
      <c r="AC470" s="36">
        <f>IF(AQ470="1",BI470,0)</f>
        <v>0</v>
      </c>
      <c r="AD470" s="36">
        <f>IF(AQ470="7",BH470,0)</f>
        <v>0</v>
      </c>
      <c r="AE470" s="36">
        <f>IF(AQ470="7",BI470,0)</f>
        <v>0</v>
      </c>
      <c r="AF470" s="36">
        <f>IF(AQ470="2",BH470,0)</f>
        <v>0</v>
      </c>
      <c r="AG470" s="36">
        <f>IF(AQ470="2",BI470,0)</f>
        <v>0</v>
      </c>
      <c r="AH470" s="36">
        <f>IF(AQ470="0",BJ470,0)</f>
        <v>0</v>
      </c>
      <c r="AI470" s="27" t="s">
        <v>304</v>
      </c>
      <c r="AJ470" s="21">
        <f>IF(AN470=0,K470,0)</f>
        <v>0</v>
      </c>
      <c r="AK470" s="21">
        <f>IF(AN470=15,K470,0)</f>
        <v>0</v>
      </c>
      <c r="AL470" s="21">
        <f>IF(AN470=21,K470,0)</f>
        <v>0</v>
      </c>
      <c r="AN470" s="36">
        <v>21</v>
      </c>
      <c r="AO470" s="36">
        <f>H470*0</f>
        <v>0</v>
      </c>
      <c r="AP470" s="36">
        <f>H470*(1-0)</f>
        <v>0</v>
      </c>
      <c r="AQ470" s="37" t="s">
        <v>7</v>
      </c>
      <c r="AV470" s="36">
        <f>AW470+AX470</f>
        <v>0</v>
      </c>
      <c r="AW470" s="36">
        <f>G470*AO470</f>
        <v>0</v>
      </c>
      <c r="AX470" s="36">
        <f>G470*AP470</f>
        <v>0</v>
      </c>
      <c r="AY470" s="39" t="s">
        <v>821</v>
      </c>
      <c r="AZ470" s="39" t="s">
        <v>867</v>
      </c>
      <c r="BA470" s="27" t="s">
        <v>877</v>
      </c>
      <c r="BC470" s="36">
        <f>AW470+AX470</f>
        <v>0</v>
      </c>
      <c r="BD470" s="36">
        <f>H470/(100-BE470)*100</f>
        <v>0</v>
      </c>
      <c r="BE470" s="36">
        <v>0</v>
      </c>
      <c r="BF470" s="36">
        <f>M470</f>
        <v>0</v>
      </c>
      <c r="BH470" s="21">
        <f>G470*AO470</f>
        <v>0</v>
      </c>
      <c r="BI470" s="21">
        <f>G470*AP470</f>
        <v>0</v>
      </c>
      <c r="BJ470" s="21">
        <f>G470*H470</f>
        <v>0</v>
      </c>
      <c r="BK470" s="21" t="s">
        <v>883</v>
      </c>
      <c r="BL470" s="36">
        <v>16</v>
      </c>
    </row>
    <row r="471" spans="1:15" ht="12.75">
      <c r="A471" s="4"/>
      <c r="B471" s="89"/>
      <c r="C471" s="89"/>
      <c r="D471" s="90" t="s">
        <v>708</v>
      </c>
      <c r="E471" s="90"/>
      <c r="F471" s="89"/>
      <c r="G471" s="91">
        <v>759.45</v>
      </c>
      <c r="H471" s="89"/>
      <c r="I471" s="89"/>
      <c r="J471" s="89"/>
      <c r="K471" s="89"/>
      <c r="L471" s="89"/>
      <c r="M471" s="89"/>
      <c r="N471" s="31"/>
      <c r="O471" s="4"/>
    </row>
    <row r="472" spans="1:47" ht="12.75">
      <c r="A472" s="82"/>
      <c r="B472" s="83" t="s">
        <v>304</v>
      </c>
      <c r="C472" s="83" t="s">
        <v>23</v>
      </c>
      <c r="D472" s="179" t="s">
        <v>709</v>
      </c>
      <c r="E472" s="174"/>
      <c r="F472" s="84" t="s">
        <v>6</v>
      </c>
      <c r="G472" s="84" t="s">
        <v>6</v>
      </c>
      <c r="H472" s="84"/>
      <c r="I472" s="85">
        <f>SUM(I473:I475)</f>
        <v>0</v>
      </c>
      <c r="J472" s="85">
        <f>SUM(J473:J475)</f>
        <v>0</v>
      </c>
      <c r="K472" s="85">
        <f>SUM(K473:K475)</f>
        <v>0</v>
      </c>
      <c r="L472" s="86"/>
      <c r="M472" s="85">
        <f>SUM(M473:M475)</f>
        <v>140.964</v>
      </c>
      <c r="N472" s="87"/>
      <c r="O472" s="4"/>
      <c r="AI472" s="27" t="s">
        <v>304</v>
      </c>
      <c r="AS472" s="41">
        <f>SUM(AJ473:AJ475)</f>
        <v>0</v>
      </c>
      <c r="AT472" s="41">
        <f>SUM(AK473:AK475)</f>
        <v>0</v>
      </c>
      <c r="AU472" s="41">
        <f>SUM(AL473:AL475)</f>
        <v>0</v>
      </c>
    </row>
    <row r="473" spans="1:64" ht="12.75">
      <c r="A473" s="44" t="s">
        <v>228</v>
      </c>
      <c r="B473" s="16" t="s">
        <v>304</v>
      </c>
      <c r="C473" s="16" t="s">
        <v>432</v>
      </c>
      <c r="D473" s="149" t="s">
        <v>710</v>
      </c>
      <c r="E473" s="171"/>
      <c r="F473" s="16" t="s">
        <v>777</v>
      </c>
      <c r="G473" s="36">
        <v>82.92</v>
      </c>
      <c r="H473" s="121"/>
      <c r="I473" s="36">
        <f>G473*AO473</f>
        <v>0</v>
      </c>
      <c r="J473" s="36">
        <f>G473*AP473</f>
        <v>0</v>
      </c>
      <c r="K473" s="36">
        <f>G473*H473</f>
        <v>0</v>
      </c>
      <c r="L473" s="36">
        <v>1.7</v>
      </c>
      <c r="M473" s="36">
        <f>G473*L473</f>
        <v>140.964</v>
      </c>
      <c r="N473" s="88" t="s">
        <v>806</v>
      </c>
      <c r="O473" s="4"/>
      <c r="Z473" s="36">
        <f>IF(AQ473="5",BJ473,0)</f>
        <v>0</v>
      </c>
      <c r="AB473" s="36">
        <f>IF(AQ473="1",BH473,0)</f>
        <v>0</v>
      </c>
      <c r="AC473" s="36">
        <f>IF(AQ473="1",BI473,0)</f>
        <v>0</v>
      </c>
      <c r="AD473" s="36">
        <f>IF(AQ473="7",BH473,0)</f>
        <v>0</v>
      </c>
      <c r="AE473" s="36">
        <f>IF(AQ473="7",BI473,0)</f>
        <v>0</v>
      </c>
      <c r="AF473" s="36">
        <f>IF(AQ473="2",BH473,0)</f>
        <v>0</v>
      </c>
      <c r="AG473" s="36">
        <f>IF(AQ473="2",BI473,0)</f>
        <v>0</v>
      </c>
      <c r="AH473" s="36">
        <f>IF(AQ473="0",BJ473,0)</f>
        <v>0</v>
      </c>
      <c r="AI473" s="27" t="s">
        <v>304</v>
      </c>
      <c r="AJ473" s="21">
        <f>IF(AN473=0,K473,0)</f>
        <v>0</v>
      </c>
      <c r="AK473" s="21">
        <f>IF(AN473=15,K473,0)</f>
        <v>0</v>
      </c>
      <c r="AL473" s="21">
        <f>IF(AN473=21,K473,0)</f>
        <v>0</v>
      </c>
      <c r="AN473" s="36">
        <v>21</v>
      </c>
      <c r="AO473" s="36">
        <f>H473*0.456007597019151</f>
        <v>0</v>
      </c>
      <c r="AP473" s="36">
        <f>H473*(1-0.456007597019151)</f>
        <v>0</v>
      </c>
      <c r="AQ473" s="37" t="s">
        <v>7</v>
      </c>
      <c r="AV473" s="36">
        <f>AW473+AX473</f>
        <v>0</v>
      </c>
      <c r="AW473" s="36">
        <f>G473*AO473</f>
        <v>0</v>
      </c>
      <c r="AX473" s="36">
        <f>G473*AP473</f>
        <v>0</v>
      </c>
      <c r="AY473" s="39" t="s">
        <v>843</v>
      </c>
      <c r="AZ473" s="39" t="s">
        <v>867</v>
      </c>
      <c r="BA473" s="27" t="s">
        <v>877</v>
      </c>
      <c r="BC473" s="36">
        <f>AW473+AX473</f>
        <v>0</v>
      </c>
      <c r="BD473" s="36">
        <f>H473/(100-BE473)*100</f>
        <v>0</v>
      </c>
      <c r="BE473" s="36">
        <v>0</v>
      </c>
      <c r="BF473" s="36">
        <f>M473</f>
        <v>140.964</v>
      </c>
      <c r="BH473" s="21">
        <f>G473*AO473</f>
        <v>0</v>
      </c>
      <c r="BI473" s="21">
        <f>G473*AP473</f>
        <v>0</v>
      </c>
      <c r="BJ473" s="21">
        <f>G473*H473</f>
        <v>0</v>
      </c>
      <c r="BK473" s="21" t="s">
        <v>883</v>
      </c>
      <c r="BL473" s="36">
        <v>17</v>
      </c>
    </row>
    <row r="474" spans="1:15" ht="12.75">
      <c r="A474" s="4"/>
      <c r="B474" s="89"/>
      <c r="C474" s="89"/>
      <c r="D474" s="90" t="s">
        <v>711</v>
      </c>
      <c r="E474" s="90"/>
      <c r="F474" s="89"/>
      <c r="G474" s="91">
        <v>82.92</v>
      </c>
      <c r="H474" s="89"/>
      <c r="I474" s="89"/>
      <c r="J474" s="89"/>
      <c r="K474" s="89"/>
      <c r="L474" s="89"/>
      <c r="M474" s="89"/>
      <c r="N474" s="31"/>
      <c r="O474" s="4"/>
    </row>
    <row r="475" spans="1:64" ht="12.75">
      <c r="A475" s="44" t="s">
        <v>229</v>
      </c>
      <c r="B475" s="16" t="s">
        <v>304</v>
      </c>
      <c r="C475" s="16" t="s">
        <v>433</v>
      </c>
      <c r="D475" s="149" t="s">
        <v>712</v>
      </c>
      <c r="E475" s="171"/>
      <c r="F475" s="16" t="s">
        <v>777</v>
      </c>
      <c r="G475" s="36">
        <v>58.42</v>
      </c>
      <c r="H475" s="121"/>
      <c r="I475" s="36">
        <f>G475*AO475</f>
        <v>0</v>
      </c>
      <c r="J475" s="36">
        <f>G475*AP475</f>
        <v>0</v>
      </c>
      <c r="K475" s="36">
        <f>G475*H475</f>
        <v>0</v>
      </c>
      <c r="L475" s="36">
        <v>0</v>
      </c>
      <c r="M475" s="36">
        <f>G475*L475</f>
        <v>0</v>
      </c>
      <c r="N475" s="88" t="s">
        <v>806</v>
      </c>
      <c r="O475" s="4"/>
      <c r="Z475" s="36">
        <f>IF(AQ475="5",BJ475,0)</f>
        <v>0</v>
      </c>
      <c r="AB475" s="36">
        <f>IF(AQ475="1",BH475,0)</f>
        <v>0</v>
      </c>
      <c r="AC475" s="36">
        <f>IF(AQ475="1",BI475,0)</f>
        <v>0</v>
      </c>
      <c r="AD475" s="36">
        <f>IF(AQ475="7",BH475,0)</f>
        <v>0</v>
      </c>
      <c r="AE475" s="36">
        <f>IF(AQ475="7",BI475,0)</f>
        <v>0</v>
      </c>
      <c r="AF475" s="36">
        <f>IF(AQ475="2",BH475,0)</f>
        <v>0</v>
      </c>
      <c r="AG475" s="36">
        <f>IF(AQ475="2",BI475,0)</f>
        <v>0</v>
      </c>
      <c r="AH475" s="36">
        <f>IF(AQ475="0",BJ475,0)</f>
        <v>0</v>
      </c>
      <c r="AI475" s="27" t="s">
        <v>304</v>
      </c>
      <c r="AJ475" s="21">
        <f>IF(AN475=0,K475,0)</f>
        <v>0</v>
      </c>
      <c r="AK475" s="21">
        <f>IF(AN475=15,K475,0)</f>
        <v>0</v>
      </c>
      <c r="AL475" s="21">
        <f>IF(AN475=21,K475,0)</f>
        <v>0</v>
      </c>
      <c r="AN475" s="36">
        <v>21</v>
      </c>
      <c r="AO475" s="36">
        <f>H475*0</f>
        <v>0</v>
      </c>
      <c r="AP475" s="36">
        <f>H475*(1-0)</f>
        <v>0</v>
      </c>
      <c r="AQ475" s="37" t="s">
        <v>7</v>
      </c>
      <c r="AV475" s="36">
        <f>AW475+AX475</f>
        <v>0</v>
      </c>
      <c r="AW475" s="36">
        <f>G475*AO475</f>
        <v>0</v>
      </c>
      <c r="AX475" s="36">
        <f>G475*AP475</f>
        <v>0</v>
      </c>
      <c r="AY475" s="39" t="s">
        <v>843</v>
      </c>
      <c r="AZ475" s="39" t="s">
        <v>867</v>
      </c>
      <c r="BA475" s="27" t="s">
        <v>877</v>
      </c>
      <c r="BC475" s="36">
        <f>AW475+AX475</f>
        <v>0</v>
      </c>
      <c r="BD475" s="36">
        <f>H475/(100-BE475)*100</f>
        <v>0</v>
      </c>
      <c r="BE475" s="36">
        <v>0</v>
      </c>
      <c r="BF475" s="36">
        <f>M475</f>
        <v>0</v>
      </c>
      <c r="BH475" s="21">
        <f>G475*AO475</f>
        <v>0</v>
      </c>
      <c r="BI475" s="21">
        <f>G475*AP475</f>
        <v>0</v>
      </c>
      <c r="BJ475" s="21">
        <f>G475*H475</f>
        <v>0</v>
      </c>
      <c r="BK475" s="21" t="s">
        <v>883</v>
      </c>
      <c r="BL475" s="36">
        <v>17</v>
      </c>
    </row>
    <row r="476" spans="1:15" ht="12.75">
      <c r="A476" s="4"/>
      <c r="B476" s="89"/>
      <c r="C476" s="89"/>
      <c r="D476" s="90" t="s">
        <v>713</v>
      </c>
      <c r="E476" s="90"/>
      <c r="F476" s="89"/>
      <c r="G476" s="91">
        <v>58.42</v>
      </c>
      <c r="H476" s="89"/>
      <c r="I476" s="89"/>
      <c r="J476" s="89"/>
      <c r="K476" s="89"/>
      <c r="L476" s="89"/>
      <c r="M476" s="89"/>
      <c r="N476" s="31"/>
      <c r="O476" s="4"/>
    </row>
    <row r="477" spans="1:47" ht="12.75">
      <c r="A477" s="82"/>
      <c r="B477" s="83" t="s">
        <v>304</v>
      </c>
      <c r="C477" s="83" t="s">
        <v>97</v>
      </c>
      <c r="D477" s="179" t="s">
        <v>494</v>
      </c>
      <c r="E477" s="174"/>
      <c r="F477" s="84" t="s">
        <v>6</v>
      </c>
      <c r="G477" s="84" t="s">
        <v>6</v>
      </c>
      <c r="H477" s="84"/>
      <c r="I477" s="85">
        <f>SUM(I478:I478)</f>
        <v>0</v>
      </c>
      <c r="J477" s="85">
        <f>SUM(J478:J478)</f>
        <v>0</v>
      </c>
      <c r="K477" s="85">
        <f>SUM(K478:K478)</f>
        <v>0</v>
      </c>
      <c r="L477" s="86"/>
      <c r="M477" s="85">
        <f>SUM(M478:M478)</f>
        <v>3.841215</v>
      </c>
      <c r="N477" s="87"/>
      <c r="O477" s="4"/>
      <c r="AI477" s="27" t="s">
        <v>304</v>
      </c>
      <c r="AS477" s="41">
        <f>SUM(AJ478:AJ478)</f>
        <v>0</v>
      </c>
      <c r="AT477" s="41">
        <f>SUM(AK478:AK478)</f>
        <v>0</v>
      </c>
      <c r="AU477" s="41">
        <f>SUM(AL478:AL478)</f>
        <v>0</v>
      </c>
    </row>
    <row r="478" spans="1:64" ht="12.75">
      <c r="A478" s="44" t="s">
        <v>230</v>
      </c>
      <c r="B478" s="16" t="s">
        <v>304</v>
      </c>
      <c r="C478" s="16" t="s">
        <v>434</v>
      </c>
      <c r="D478" s="149" t="s">
        <v>714</v>
      </c>
      <c r="E478" s="171"/>
      <c r="F478" s="16" t="s">
        <v>777</v>
      </c>
      <c r="G478" s="36">
        <v>1.5</v>
      </c>
      <c r="H478" s="121"/>
      <c r="I478" s="36">
        <f>G478*AO478</f>
        <v>0</v>
      </c>
      <c r="J478" s="36">
        <f>G478*AP478</f>
        <v>0</v>
      </c>
      <c r="K478" s="36">
        <f>G478*H478</f>
        <v>0</v>
      </c>
      <c r="L478" s="36">
        <v>2.56081</v>
      </c>
      <c r="M478" s="36">
        <f>G478*L478</f>
        <v>3.841215</v>
      </c>
      <c r="N478" s="88" t="s">
        <v>806</v>
      </c>
      <c r="O478" s="4"/>
      <c r="Z478" s="36">
        <f>IF(AQ478="5",BJ478,0)</f>
        <v>0</v>
      </c>
      <c r="AB478" s="36">
        <f>IF(AQ478="1",BH478,0)</f>
        <v>0</v>
      </c>
      <c r="AC478" s="36">
        <f>IF(AQ478="1",BI478,0)</f>
        <v>0</v>
      </c>
      <c r="AD478" s="36">
        <f>IF(AQ478="7",BH478,0)</f>
        <v>0</v>
      </c>
      <c r="AE478" s="36">
        <f>IF(AQ478="7",BI478,0)</f>
        <v>0</v>
      </c>
      <c r="AF478" s="36">
        <f>IF(AQ478="2",BH478,0)</f>
        <v>0</v>
      </c>
      <c r="AG478" s="36">
        <f>IF(AQ478="2",BI478,0)</f>
        <v>0</v>
      </c>
      <c r="AH478" s="36">
        <f>IF(AQ478="0",BJ478,0)</f>
        <v>0</v>
      </c>
      <c r="AI478" s="27" t="s">
        <v>304</v>
      </c>
      <c r="AJ478" s="21">
        <f>IF(AN478=0,K478,0)</f>
        <v>0</v>
      </c>
      <c r="AK478" s="21">
        <f>IF(AN478=15,K478,0)</f>
        <v>0</v>
      </c>
      <c r="AL478" s="21">
        <f>IF(AN478=21,K478,0)</f>
        <v>0</v>
      </c>
      <c r="AN478" s="36">
        <v>21</v>
      </c>
      <c r="AO478" s="36">
        <f>H478*0.780244224422442</f>
        <v>0</v>
      </c>
      <c r="AP478" s="36">
        <f>H478*(1-0.780244224422442)</f>
        <v>0</v>
      </c>
      <c r="AQ478" s="37" t="s">
        <v>7</v>
      </c>
      <c r="AV478" s="36">
        <f>AW478+AX478</f>
        <v>0</v>
      </c>
      <c r="AW478" s="36">
        <f>G478*AO478</f>
        <v>0</v>
      </c>
      <c r="AX478" s="36">
        <f>G478*AP478</f>
        <v>0</v>
      </c>
      <c r="AY478" s="39" t="s">
        <v>825</v>
      </c>
      <c r="AZ478" s="39" t="s">
        <v>868</v>
      </c>
      <c r="BA478" s="27" t="s">
        <v>877</v>
      </c>
      <c r="BC478" s="36">
        <f>AW478+AX478</f>
        <v>0</v>
      </c>
      <c r="BD478" s="36">
        <f>H478/(100-BE478)*100</f>
        <v>0</v>
      </c>
      <c r="BE478" s="36">
        <v>0</v>
      </c>
      <c r="BF478" s="36">
        <f>M478</f>
        <v>3.841215</v>
      </c>
      <c r="BH478" s="21">
        <f>G478*AO478</f>
        <v>0</v>
      </c>
      <c r="BI478" s="21">
        <f>G478*AP478</f>
        <v>0</v>
      </c>
      <c r="BJ478" s="21">
        <f>G478*H478</f>
        <v>0</v>
      </c>
      <c r="BK478" s="21" t="s">
        <v>883</v>
      </c>
      <c r="BL478" s="36">
        <v>91</v>
      </c>
    </row>
    <row r="479" spans="1:15" ht="12.75">
      <c r="A479" s="4"/>
      <c r="B479" s="89"/>
      <c r="C479" s="89"/>
      <c r="D479" s="90" t="s">
        <v>715</v>
      </c>
      <c r="E479" s="90"/>
      <c r="F479" s="89"/>
      <c r="G479" s="91">
        <v>1.5</v>
      </c>
      <c r="H479" s="89"/>
      <c r="I479" s="89"/>
      <c r="J479" s="89"/>
      <c r="K479" s="89"/>
      <c r="L479" s="89"/>
      <c r="M479" s="89"/>
      <c r="N479" s="31"/>
      <c r="O479" s="4"/>
    </row>
    <row r="480" spans="1:47" ht="12.75">
      <c r="A480" s="82"/>
      <c r="B480" s="83" t="s">
        <v>304</v>
      </c>
      <c r="C480" s="83" t="s">
        <v>102</v>
      </c>
      <c r="D480" s="179" t="s">
        <v>604</v>
      </c>
      <c r="E480" s="174"/>
      <c r="F480" s="84" t="s">
        <v>6</v>
      </c>
      <c r="G480" s="84" t="s">
        <v>6</v>
      </c>
      <c r="H480" s="84"/>
      <c r="I480" s="85">
        <f>SUM(I481:I481)</f>
        <v>0</v>
      </c>
      <c r="J480" s="85">
        <f>SUM(J481:J481)</f>
        <v>0</v>
      </c>
      <c r="K480" s="85">
        <f>SUM(K481:K481)</f>
        <v>0</v>
      </c>
      <c r="L480" s="86"/>
      <c r="M480" s="85">
        <f>SUM(M481:M481)</f>
        <v>7.8110214</v>
      </c>
      <c r="N480" s="87"/>
      <c r="O480" s="4"/>
      <c r="AI480" s="27" t="s">
        <v>304</v>
      </c>
      <c r="AS480" s="41">
        <f>SUM(AJ481:AJ481)</f>
        <v>0</v>
      </c>
      <c r="AT480" s="41">
        <f>SUM(AK481:AK481)</f>
        <v>0</v>
      </c>
      <c r="AU480" s="41">
        <f>SUM(AL481:AL481)</f>
        <v>0</v>
      </c>
    </row>
    <row r="481" spans="1:64" ht="12.75">
      <c r="A481" s="44" t="s">
        <v>231</v>
      </c>
      <c r="B481" s="16" t="s">
        <v>304</v>
      </c>
      <c r="C481" s="16" t="s">
        <v>435</v>
      </c>
      <c r="D481" s="149" t="s">
        <v>716</v>
      </c>
      <c r="E481" s="171"/>
      <c r="F481" s="16" t="s">
        <v>776</v>
      </c>
      <c r="G481" s="36">
        <v>83.46</v>
      </c>
      <c r="H481" s="121"/>
      <c r="I481" s="36">
        <f>G481*AO481</f>
        <v>0</v>
      </c>
      <c r="J481" s="36">
        <f>G481*AP481</f>
        <v>0</v>
      </c>
      <c r="K481" s="36">
        <f>G481*H481</f>
        <v>0</v>
      </c>
      <c r="L481" s="36">
        <v>0.09359</v>
      </c>
      <c r="M481" s="36">
        <f>G481*L481</f>
        <v>7.8110214</v>
      </c>
      <c r="N481" s="88" t="s">
        <v>806</v>
      </c>
      <c r="O481" s="4"/>
      <c r="Z481" s="36">
        <f>IF(AQ481="5",BJ481,0)</f>
        <v>0</v>
      </c>
      <c r="AB481" s="36">
        <f>IF(AQ481="1",BH481,0)</f>
        <v>0</v>
      </c>
      <c r="AC481" s="36">
        <f>IF(AQ481="1",BI481,0)</f>
        <v>0</v>
      </c>
      <c r="AD481" s="36">
        <f>IF(AQ481="7",BH481,0)</f>
        <v>0</v>
      </c>
      <c r="AE481" s="36">
        <f>IF(AQ481="7",BI481,0)</f>
        <v>0</v>
      </c>
      <c r="AF481" s="36">
        <f>IF(AQ481="2",BH481,0)</f>
        <v>0</v>
      </c>
      <c r="AG481" s="36">
        <f>IF(AQ481="2",BI481,0)</f>
        <v>0</v>
      </c>
      <c r="AH481" s="36">
        <f>IF(AQ481="0",BJ481,0)</f>
        <v>0</v>
      </c>
      <c r="AI481" s="27" t="s">
        <v>304</v>
      </c>
      <c r="AJ481" s="21">
        <f>IF(AN481=0,K481,0)</f>
        <v>0</v>
      </c>
      <c r="AK481" s="21">
        <f>IF(AN481=15,K481,0)</f>
        <v>0</v>
      </c>
      <c r="AL481" s="21">
        <f>IF(AN481=21,K481,0)</f>
        <v>0</v>
      </c>
      <c r="AN481" s="36">
        <v>21</v>
      </c>
      <c r="AO481" s="36">
        <f>H481*0.0529528558220277</f>
        <v>0</v>
      </c>
      <c r="AP481" s="36">
        <f>H481*(1-0.0529528558220277)</f>
        <v>0</v>
      </c>
      <c r="AQ481" s="37" t="s">
        <v>7</v>
      </c>
      <c r="AV481" s="36">
        <f>AW481+AX481</f>
        <v>0</v>
      </c>
      <c r="AW481" s="36">
        <f>G481*AO481</f>
        <v>0</v>
      </c>
      <c r="AX481" s="36">
        <f>G481*AP481</f>
        <v>0</v>
      </c>
      <c r="AY481" s="39" t="s">
        <v>837</v>
      </c>
      <c r="AZ481" s="39" t="s">
        <v>868</v>
      </c>
      <c r="BA481" s="27" t="s">
        <v>877</v>
      </c>
      <c r="BC481" s="36">
        <f>AW481+AX481</f>
        <v>0</v>
      </c>
      <c r="BD481" s="36">
        <f>H481/(100-BE481)*100</f>
        <v>0</v>
      </c>
      <c r="BE481" s="36">
        <v>0</v>
      </c>
      <c r="BF481" s="36">
        <f>M481</f>
        <v>7.8110214</v>
      </c>
      <c r="BH481" s="21">
        <f>G481*AO481</f>
        <v>0</v>
      </c>
      <c r="BI481" s="21">
        <f>G481*AP481</f>
        <v>0</v>
      </c>
      <c r="BJ481" s="21">
        <f>G481*H481</f>
        <v>0</v>
      </c>
      <c r="BK481" s="21" t="s">
        <v>883</v>
      </c>
      <c r="BL481" s="36">
        <v>96</v>
      </c>
    </row>
    <row r="482" spans="1:15" ht="12.75">
      <c r="A482" s="4"/>
      <c r="B482" s="89"/>
      <c r="C482" s="89"/>
      <c r="D482" s="90" t="s">
        <v>693</v>
      </c>
      <c r="E482" s="90"/>
      <c r="F482" s="89"/>
      <c r="G482" s="91">
        <v>83.46</v>
      </c>
      <c r="H482" s="89"/>
      <c r="I482" s="89"/>
      <c r="J482" s="89"/>
      <c r="K482" s="89"/>
      <c r="L482" s="89"/>
      <c r="M482" s="89"/>
      <c r="N482" s="31"/>
      <c r="O482" s="4"/>
    </row>
    <row r="483" spans="1:47" ht="12.75">
      <c r="A483" s="82"/>
      <c r="B483" s="83" t="s">
        <v>304</v>
      </c>
      <c r="C483" s="83" t="s">
        <v>87</v>
      </c>
      <c r="D483" s="179" t="s">
        <v>717</v>
      </c>
      <c r="E483" s="174"/>
      <c r="F483" s="84" t="s">
        <v>6</v>
      </c>
      <c r="G483" s="84" t="s">
        <v>6</v>
      </c>
      <c r="H483" s="84"/>
      <c r="I483" s="85">
        <f>SUM(I484:I486)</f>
        <v>0</v>
      </c>
      <c r="J483" s="85">
        <f>SUM(J484:J486)</f>
        <v>0</v>
      </c>
      <c r="K483" s="85">
        <f>SUM(K484:K486)</f>
        <v>0</v>
      </c>
      <c r="L483" s="86"/>
      <c r="M483" s="85">
        <f>SUM(M484:M486)</f>
        <v>26.35011</v>
      </c>
      <c r="N483" s="87"/>
      <c r="O483" s="4"/>
      <c r="AI483" s="27" t="s">
        <v>304</v>
      </c>
      <c r="AS483" s="41">
        <f>SUM(AJ484:AJ486)</f>
        <v>0</v>
      </c>
      <c r="AT483" s="41">
        <f>SUM(AK484:AK486)</f>
        <v>0</v>
      </c>
      <c r="AU483" s="41">
        <f>SUM(AL484:AL486)</f>
        <v>0</v>
      </c>
    </row>
    <row r="484" spans="1:64" ht="12.75">
      <c r="A484" s="44" t="s">
        <v>232</v>
      </c>
      <c r="B484" s="16" t="s">
        <v>304</v>
      </c>
      <c r="C484" s="16" t="s">
        <v>436</v>
      </c>
      <c r="D484" s="149" t="s">
        <v>718</v>
      </c>
      <c r="E484" s="171"/>
      <c r="F484" s="16" t="s">
        <v>776</v>
      </c>
      <c r="G484" s="36">
        <v>83.5</v>
      </c>
      <c r="H484" s="121"/>
      <c r="I484" s="36">
        <f>G484*AO484</f>
        <v>0</v>
      </c>
      <c r="J484" s="36">
        <f>G484*AP484</f>
        <v>0</v>
      </c>
      <c r="K484" s="36">
        <f>G484*H484</f>
        <v>0</v>
      </c>
      <c r="L484" s="36">
        <v>0.01066</v>
      </c>
      <c r="M484" s="36">
        <f>G484*L484</f>
        <v>0.89011</v>
      </c>
      <c r="N484" s="88" t="s">
        <v>806</v>
      </c>
      <c r="O484" s="4"/>
      <c r="Z484" s="36">
        <f>IF(AQ484="5",BJ484,0)</f>
        <v>0</v>
      </c>
      <c r="AB484" s="36">
        <f>IF(AQ484="1",BH484,0)</f>
        <v>0</v>
      </c>
      <c r="AC484" s="36">
        <f>IF(AQ484="1",BI484,0)</f>
        <v>0</v>
      </c>
      <c r="AD484" s="36">
        <f>IF(AQ484="7",BH484,0)</f>
        <v>0</v>
      </c>
      <c r="AE484" s="36">
        <f>IF(AQ484="7",BI484,0)</f>
        <v>0</v>
      </c>
      <c r="AF484" s="36">
        <f>IF(AQ484="2",BH484,0)</f>
        <v>0</v>
      </c>
      <c r="AG484" s="36">
        <f>IF(AQ484="2",BI484,0)</f>
        <v>0</v>
      </c>
      <c r="AH484" s="36">
        <f>IF(AQ484="0",BJ484,0)</f>
        <v>0</v>
      </c>
      <c r="AI484" s="27" t="s">
        <v>304</v>
      </c>
      <c r="AJ484" s="21">
        <f>IF(AN484=0,K484,0)</f>
        <v>0</v>
      </c>
      <c r="AK484" s="21">
        <f>IF(AN484=15,K484,0)</f>
        <v>0</v>
      </c>
      <c r="AL484" s="21">
        <f>IF(AN484=21,K484,0)</f>
        <v>0</v>
      </c>
      <c r="AN484" s="36">
        <v>21</v>
      </c>
      <c r="AO484" s="36">
        <f>H484*0.0914487694944992</f>
        <v>0</v>
      </c>
      <c r="AP484" s="36">
        <f>H484*(1-0.0914487694944992)</f>
        <v>0</v>
      </c>
      <c r="AQ484" s="37" t="s">
        <v>7</v>
      </c>
      <c r="AV484" s="36">
        <f>AW484+AX484</f>
        <v>0</v>
      </c>
      <c r="AW484" s="36">
        <f>G484*AO484</f>
        <v>0</v>
      </c>
      <c r="AX484" s="36">
        <f>G484*AP484</f>
        <v>0</v>
      </c>
      <c r="AY484" s="39" t="s">
        <v>844</v>
      </c>
      <c r="AZ484" s="39" t="s">
        <v>869</v>
      </c>
      <c r="BA484" s="27" t="s">
        <v>877</v>
      </c>
      <c r="BC484" s="36">
        <f>AW484+AX484</f>
        <v>0</v>
      </c>
      <c r="BD484" s="36">
        <f>H484/(100-BE484)*100</f>
        <v>0</v>
      </c>
      <c r="BE484" s="36">
        <v>0</v>
      </c>
      <c r="BF484" s="36">
        <f>M484</f>
        <v>0.89011</v>
      </c>
      <c r="BH484" s="21">
        <f>G484*AO484</f>
        <v>0</v>
      </c>
      <c r="BI484" s="21">
        <f>G484*AP484</f>
        <v>0</v>
      </c>
      <c r="BJ484" s="21">
        <f>G484*H484</f>
        <v>0</v>
      </c>
      <c r="BK484" s="21" t="s">
        <v>883</v>
      </c>
      <c r="BL484" s="36">
        <v>81</v>
      </c>
    </row>
    <row r="485" spans="1:15" ht="12.75">
      <c r="A485" s="4"/>
      <c r="B485" s="89"/>
      <c r="C485" s="89"/>
      <c r="D485" s="90" t="s">
        <v>719</v>
      </c>
      <c r="E485" s="90"/>
      <c r="F485" s="89"/>
      <c r="G485" s="91">
        <v>83.5</v>
      </c>
      <c r="H485" s="89"/>
      <c r="I485" s="89"/>
      <c r="J485" s="89"/>
      <c r="K485" s="89"/>
      <c r="L485" s="89"/>
      <c r="M485" s="89"/>
      <c r="N485" s="31"/>
      <c r="O485" s="4"/>
    </row>
    <row r="486" spans="1:64" ht="12.75">
      <c r="A486" s="44" t="s">
        <v>233</v>
      </c>
      <c r="B486" s="16" t="s">
        <v>304</v>
      </c>
      <c r="C486" s="16" t="s">
        <v>437</v>
      </c>
      <c r="D486" s="149" t="s">
        <v>720</v>
      </c>
      <c r="E486" s="176"/>
      <c r="F486" s="16" t="s">
        <v>778</v>
      </c>
      <c r="G486" s="36">
        <v>33.5</v>
      </c>
      <c r="H486" s="121"/>
      <c r="I486" s="36">
        <f>G486*AO486</f>
        <v>0</v>
      </c>
      <c r="J486" s="36">
        <f>G486*AP486</f>
        <v>0</v>
      </c>
      <c r="K486" s="36">
        <f>G486*H486</f>
        <v>0</v>
      </c>
      <c r="L486" s="36">
        <v>0.76</v>
      </c>
      <c r="M486" s="36">
        <f>G486*L486</f>
        <v>25.46</v>
      </c>
      <c r="N486" s="88" t="s">
        <v>806</v>
      </c>
      <c r="O486" s="4"/>
      <c r="Z486" s="36">
        <f>IF(AQ486="5",BJ486,0)</f>
        <v>0</v>
      </c>
      <c r="AB486" s="36">
        <f>IF(AQ486="1",BH486,0)</f>
        <v>0</v>
      </c>
      <c r="AC486" s="36">
        <f>IF(AQ486="1",BI486,0)</f>
        <v>0</v>
      </c>
      <c r="AD486" s="36">
        <f>IF(AQ486="7",BH486,0)</f>
        <v>0</v>
      </c>
      <c r="AE486" s="36">
        <f>IF(AQ486="7",BI486,0)</f>
        <v>0</v>
      </c>
      <c r="AF486" s="36">
        <f>IF(AQ486="2",BH486,0)</f>
        <v>0</v>
      </c>
      <c r="AG486" s="36">
        <f>IF(AQ486="2",BI486,0)</f>
        <v>0</v>
      </c>
      <c r="AH486" s="36">
        <f>IF(AQ486="0",BJ486,0)</f>
        <v>0</v>
      </c>
      <c r="AI486" s="27" t="s">
        <v>304</v>
      </c>
      <c r="AJ486" s="23">
        <f>IF(AN486=0,K486,0)</f>
        <v>0</v>
      </c>
      <c r="AK486" s="23">
        <f>IF(AN486=15,K486,0)</f>
        <v>0</v>
      </c>
      <c r="AL486" s="23">
        <f>IF(AN486=21,K486,0)</f>
        <v>0</v>
      </c>
      <c r="AN486" s="36">
        <v>21</v>
      </c>
      <c r="AO486" s="36">
        <f>H486*1</f>
        <v>0</v>
      </c>
      <c r="AP486" s="36">
        <f>H486*(1-1)</f>
        <v>0</v>
      </c>
      <c r="AQ486" s="38" t="s">
        <v>7</v>
      </c>
      <c r="AV486" s="36">
        <f>AW486+AX486</f>
        <v>0</v>
      </c>
      <c r="AW486" s="36">
        <f>G486*AO486</f>
        <v>0</v>
      </c>
      <c r="AX486" s="36">
        <f>G486*AP486</f>
        <v>0</v>
      </c>
      <c r="AY486" s="39" t="s">
        <v>844</v>
      </c>
      <c r="AZ486" s="39" t="s">
        <v>869</v>
      </c>
      <c r="BA486" s="27" t="s">
        <v>877</v>
      </c>
      <c r="BC486" s="36">
        <f>AW486+AX486</f>
        <v>0</v>
      </c>
      <c r="BD486" s="36">
        <f>H486/(100-BE486)*100</f>
        <v>0</v>
      </c>
      <c r="BE486" s="36">
        <v>0</v>
      </c>
      <c r="BF486" s="36">
        <f>M486</f>
        <v>25.46</v>
      </c>
      <c r="BH486" s="23">
        <f>G486*AO486</f>
        <v>0</v>
      </c>
      <c r="BI486" s="23">
        <f>G486*AP486</f>
        <v>0</v>
      </c>
      <c r="BJ486" s="23">
        <f>G486*H486</f>
        <v>0</v>
      </c>
      <c r="BK486" s="23" t="s">
        <v>884</v>
      </c>
      <c r="BL486" s="36">
        <v>81</v>
      </c>
    </row>
    <row r="487" spans="1:47" ht="12.75">
      <c r="A487" s="82"/>
      <c r="B487" s="83" t="s">
        <v>304</v>
      </c>
      <c r="C487" s="83" t="s">
        <v>93</v>
      </c>
      <c r="D487" s="179" t="s">
        <v>538</v>
      </c>
      <c r="E487" s="174"/>
      <c r="F487" s="84" t="s">
        <v>6</v>
      </c>
      <c r="G487" s="84" t="s">
        <v>6</v>
      </c>
      <c r="H487" s="84"/>
      <c r="I487" s="85">
        <f>SUM(I488:I496)</f>
        <v>0</v>
      </c>
      <c r="J487" s="85">
        <f>SUM(J488:J496)</f>
        <v>0</v>
      </c>
      <c r="K487" s="85">
        <f>SUM(K488:K496)</f>
        <v>0</v>
      </c>
      <c r="L487" s="86"/>
      <c r="M487" s="85">
        <f>SUM(M488:M496)</f>
        <v>0.05072</v>
      </c>
      <c r="N487" s="87"/>
      <c r="O487" s="4"/>
      <c r="AI487" s="27" t="s">
        <v>304</v>
      </c>
      <c r="AS487" s="41">
        <f>SUM(AJ488:AJ496)</f>
        <v>0</v>
      </c>
      <c r="AT487" s="41">
        <f>SUM(AK488:AK496)</f>
        <v>0</v>
      </c>
      <c r="AU487" s="41">
        <f>SUM(AL488:AL496)</f>
        <v>0</v>
      </c>
    </row>
    <row r="488" spans="1:64" ht="12.75">
      <c r="A488" s="44" t="s">
        <v>234</v>
      </c>
      <c r="B488" s="16" t="s">
        <v>304</v>
      </c>
      <c r="C488" s="16" t="s">
        <v>356</v>
      </c>
      <c r="D488" s="149" t="s">
        <v>539</v>
      </c>
      <c r="E488" s="171"/>
      <c r="F488" s="16" t="s">
        <v>776</v>
      </c>
      <c r="G488" s="36">
        <v>8</v>
      </c>
      <c r="H488" s="121"/>
      <c r="I488" s="36">
        <f>G488*AO488</f>
        <v>0</v>
      </c>
      <c r="J488" s="36">
        <f>G488*AP488</f>
        <v>0</v>
      </c>
      <c r="K488" s="36">
        <f>G488*H488</f>
        <v>0</v>
      </c>
      <c r="L488" s="36">
        <v>1E-05</v>
      </c>
      <c r="M488" s="36">
        <f>G488*L488</f>
        <v>8E-05</v>
      </c>
      <c r="N488" s="88" t="s">
        <v>806</v>
      </c>
      <c r="O488" s="4"/>
      <c r="Z488" s="36">
        <f>IF(AQ488="5",BJ488,0)</f>
        <v>0</v>
      </c>
      <c r="AB488" s="36">
        <f>IF(AQ488="1",BH488,0)</f>
        <v>0</v>
      </c>
      <c r="AC488" s="36">
        <f>IF(AQ488="1",BI488,0)</f>
        <v>0</v>
      </c>
      <c r="AD488" s="36">
        <f>IF(AQ488="7",BH488,0)</f>
        <v>0</v>
      </c>
      <c r="AE488" s="36">
        <f>IF(AQ488="7",BI488,0)</f>
        <v>0</v>
      </c>
      <c r="AF488" s="36">
        <f>IF(AQ488="2",BH488,0)</f>
        <v>0</v>
      </c>
      <c r="AG488" s="36">
        <f>IF(AQ488="2",BI488,0)</f>
        <v>0</v>
      </c>
      <c r="AH488" s="36">
        <f>IF(AQ488="0",BJ488,0)</f>
        <v>0</v>
      </c>
      <c r="AI488" s="27" t="s">
        <v>304</v>
      </c>
      <c r="AJ488" s="21">
        <f>IF(AN488=0,K488,0)</f>
        <v>0</v>
      </c>
      <c r="AK488" s="21">
        <f>IF(AN488=15,K488,0)</f>
        <v>0</v>
      </c>
      <c r="AL488" s="21">
        <f>IF(AN488=21,K488,0)</f>
        <v>0</v>
      </c>
      <c r="AN488" s="36">
        <v>21</v>
      </c>
      <c r="AO488" s="36">
        <f>H488*0.0046448087431694</f>
        <v>0</v>
      </c>
      <c r="AP488" s="36">
        <f>H488*(1-0.0046448087431694)</f>
        <v>0</v>
      </c>
      <c r="AQ488" s="37" t="s">
        <v>7</v>
      </c>
      <c r="AV488" s="36">
        <f>AW488+AX488</f>
        <v>0</v>
      </c>
      <c r="AW488" s="36">
        <f>G488*AO488</f>
        <v>0</v>
      </c>
      <c r="AX488" s="36">
        <f>G488*AP488</f>
        <v>0</v>
      </c>
      <c r="AY488" s="39" t="s">
        <v>829</v>
      </c>
      <c r="AZ488" s="39" t="s">
        <v>869</v>
      </c>
      <c r="BA488" s="27" t="s">
        <v>877</v>
      </c>
      <c r="BC488" s="36">
        <f>AW488+AX488</f>
        <v>0</v>
      </c>
      <c r="BD488" s="36">
        <f>H488/(100-BE488)*100</f>
        <v>0</v>
      </c>
      <c r="BE488" s="36">
        <v>0</v>
      </c>
      <c r="BF488" s="36">
        <f>M488</f>
        <v>8E-05</v>
      </c>
      <c r="BH488" s="21">
        <f>G488*AO488</f>
        <v>0</v>
      </c>
      <c r="BI488" s="21">
        <f>G488*AP488</f>
        <v>0</v>
      </c>
      <c r="BJ488" s="21">
        <f>G488*H488</f>
        <v>0</v>
      </c>
      <c r="BK488" s="21" t="s">
        <v>883</v>
      </c>
      <c r="BL488" s="36">
        <v>87</v>
      </c>
    </row>
    <row r="489" spans="1:15" ht="12.75">
      <c r="A489" s="4"/>
      <c r="B489" s="89"/>
      <c r="C489" s="89"/>
      <c r="D489" s="90" t="s">
        <v>721</v>
      </c>
      <c r="E489" s="90"/>
      <c r="F489" s="89"/>
      <c r="G489" s="91">
        <v>8</v>
      </c>
      <c r="H489" s="89"/>
      <c r="I489" s="89"/>
      <c r="J489" s="89"/>
      <c r="K489" s="89"/>
      <c r="L489" s="89"/>
      <c r="M489" s="89"/>
      <c r="N489" s="31"/>
      <c r="O489" s="4"/>
    </row>
    <row r="490" spans="1:64" ht="12.75">
      <c r="A490" s="44" t="s">
        <v>235</v>
      </c>
      <c r="B490" s="16" t="s">
        <v>304</v>
      </c>
      <c r="C490" s="16" t="s">
        <v>358</v>
      </c>
      <c r="D490" s="149" t="s">
        <v>543</v>
      </c>
      <c r="E490" s="176"/>
      <c r="F490" s="16" t="s">
        <v>778</v>
      </c>
      <c r="G490" s="36">
        <v>2</v>
      </c>
      <c r="H490" s="121"/>
      <c r="I490" s="36">
        <f>G490*AO490</f>
        <v>0</v>
      </c>
      <c r="J490" s="36">
        <f>G490*AP490</f>
        <v>0</v>
      </c>
      <c r="K490" s="36">
        <f>G490*H490</f>
        <v>0</v>
      </c>
      <c r="L490" s="36">
        <v>0.01512</v>
      </c>
      <c r="M490" s="36">
        <f>G490*L490</f>
        <v>0.03024</v>
      </c>
      <c r="N490" s="88" t="s">
        <v>806</v>
      </c>
      <c r="O490" s="4"/>
      <c r="Z490" s="36">
        <f>IF(AQ490="5",BJ490,0)</f>
        <v>0</v>
      </c>
      <c r="AB490" s="36">
        <f>IF(AQ490="1",BH490,0)</f>
        <v>0</v>
      </c>
      <c r="AC490" s="36">
        <f>IF(AQ490="1",BI490,0)</f>
        <v>0</v>
      </c>
      <c r="AD490" s="36">
        <f>IF(AQ490="7",BH490,0)</f>
        <v>0</v>
      </c>
      <c r="AE490" s="36">
        <f>IF(AQ490="7",BI490,0)</f>
        <v>0</v>
      </c>
      <c r="AF490" s="36">
        <f>IF(AQ490="2",BH490,0)</f>
        <v>0</v>
      </c>
      <c r="AG490" s="36">
        <f>IF(AQ490="2",BI490,0)</f>
        <v>0</v>
      </c>
      <c r="AH490" s="36">
        <f>IF(AQ490="0",BJ490,0)</f>
        <v>0</v>
      </c>
      <c r="AI490" s="27" t="s">
        <v>304</v>
      </c>
      <c r="AJ490" s="23">
        <f>IF(AN490=0,K490,0)</f>
        <v>0</v>
      </c>
      <c r="AK490" s="23">
        <f>IF(AN490=15,K490,0)</f>
        <v>0</v>
      </c>
      <c r="AL490" s="23">
        <f>IF(AN490=21,K490,0)</f>
        <v>0</v>
      </c>
      <c r="AN490" s="36">
        <v>21</v>
      </c>
      <c r="AO490" s="36">
        <f>H490*1</f>
        <v>0</v>
      </c>
      <c r="AP490" s="36">
        <f>H490*(1-1)</f>
        <v>0</v>
      </c>
      <c r="AQ490" s="38" t="s">
        <v>7</v>
      </c>
      <c r="AV490" s="36">
        <f>AW490+AX490</f>
        <v>0</v>
      </c>
      <c r="AW490" s="36">
        <f>G490*AO490</f>
        <v>0</v>
      </c>
      <c r="AX490" s="36">
        <f>G490*AP490</f>
        <v>0</v>
      </c>
      <c r="AY490" s="39" t="s">
        <v>829</v>
      </c>
      <c r="AZ490" s="39" t="s">
        <v>869</v>
      </c>
      <c r="BA490" s="27" t="s">
        <v>877</v>
      </c>
      <c r="BC490" s="36">
        <f>AW490+AX490</f>
        <v>0</v>
      </c>
      <c r="BD490" s="36">
        <f>H490/(100-BE490)*100</f>
        <v>0</v>
      </c>
      <c r="BE490" s="36">
        <v>0</v>
      </c>
      <c r="BF490" s="36">
        <f>M490</f>
        <v>0.03024</v>
      </c>
      <c r="BH490" s="23">
        <f>G490*AO490</f>
        <v>0</v>
      </c>
      <c r="BI490" s="23">
        <f>G490*AP490</f>
        <v>0</v>
      </c>
      <c r="BJ490" s="23">
        <f>G490*H490</f>
        <v>0</v>
      </c>
      <c r="BK490" s="23" t="s">
        <v>884</v>
      </c>
      <c r="BL490" s="36">
        <v>87</v>
      </c>
    </row>
    <row r="491" spans="1:15" ht="12.75">
      <c r="A491" s="4"/>
      <c r="B491" s="89"/>
      <c r="C491" s="89"/>
      <c r="D491" s="90" t="s">
        <v>722</v>
      </c>
      <c r="E491" s="90"/>
      <c r="F491" s="89"/>
      <c r="G491" s="91">
        <v>2</v>
      </c>
      <c r="H491" s="89"/>
      <c r="I491" s="89"/>
      <c r="J491" s="89"/>
      <c r="K491" s="89"/>
      <c r="L491" s="89"/>
      <c r="M491" s="89"/>
      <c r="N491" s="31"/>
      <c r="O491" s="4"/>
    </row>
    <row r="492" spans="1:64" ht="12.75">
      <c r="A492" s="44" t="s">
        <v>236</v>
      </c>
      <c r="B492" s="16" t="s">
        <v>304</v>
      </c>
      <c r="C492" s="16" t="s">
        <v>359</v>
      </c>
      <c r="D492" s="149" t="s">
        <v>544</v>
      </c>
      <c r="E492" s="176"/>
      <c r="F492" s="16" t="s">
        <v>778</v>
      </c>
      <c r="G492" s="36">
        <v>2</v>
      </c>
      <c r="H492" s="121"/>
      <c r="I492" s="36">
        <f>G492*AO492</f>
        <v>0</v>
      </c>
      <c r="J492" s="36">
        <f>G492*AP492</f>
        <v>0</v>
      </c>
      <c r="K492" s="36">
        <f>G492*H492</f>
        <v>0</v>
      </c>
      <c r="L492" s="36">
        <v>0.00504</v>
      </c>
      <c r="M492" s="36">
        <f>G492*L492</f>
        <v>0.01008</v>
      </c>
      <c r="N492" s="88" t="s">
        <v>806</v>
      </c>
      <c r="O492" s="4"/>
      <c r="Z492" s="36">
        <f>IF(AQ492="5",BJ492,0)</f>
        <v>0</v>
      </c>
      <c r="AB492" s="36">
        <f>IF(AQ492="1",BH492,0)</f>
        <v>0</v>
      </c>
      <c r="AC492" s="36">
        <f>IF(AQ492="1",BI492,0)</f>
        <v>0</v>
      </c>
      <c r="AD492" s="36">
        <f>IF(AQ492="7",BH492,0)</f>
        <v>0</v>
      </c>
      <c r="AE492" s="36">
        <f>IF(AQ492="7",BI492,0)</f>
        <v>0</v>
      </c>
      <c r="AF492" s="36">
        <f>IF(AQ492="2",BH492,0)</f>
        <v>0</v>
      </c>
      <c r="AG492" s="36">
        <f>IF(AQ492="2",BI492,0)</f>
        <v>0</v>
      </c>
      <c r="AH492" s="36">
        <f>IF(AQ492="0",BJ492,0)</f>
        <v>0</v>
      </c>
      <c r="AI492" s="27" t="s">
        <v>304</v>
      </c>
      <c r="AJ492" s="23">
        <f>IF(AN492=0,K492,0)</f>
        <v>0</v>
      </c>
      <c r="AK492" s="23">
        <f>IF(AN492=15,K492,0)</f>
        <v>0</v>
      </c>
      <c r="AL492" s="23">
        <f>IF(AN492=21,K492,0)</f>
        <v>0</v>
      </c>
      <c r="AN492" s="36">
        <v>21</v>
      </c>
      <c r="AO492" s="36">
        <f>H492*1</f>
        <v>0</v>
      </c>
      <c r="AP492" s="36">
        <f>H492*(1-1)</f>
        <v>0</v>
      </c>
      <c r="AQ492" s="38" t="s">
        <v>7</v>
      </c>
      <c r="AV492" s="36">
        <f>AW492+AX492</f>
        <v>0</v>
      </c>
      <c r="AW492" s="36">
        <f>G492*AO492</f>
        <v>0</v>
      </c>
      <c r="AX492" s="36">
        <f>G492*AP492</f>
        <v>0</v>
      </c>
      <c r="AY492" s="39" t="s">
        <v>829</v>
      </c>
      <c r="AZ492" s="39" t="s">
        <v>869</v>
      </c>
      <c r="BA492" s="27" t="s">
        <v>877</v>
      </c>
      <c r="BC492" s="36">
        <f>AW492+AX492</f>
        <v>0</v>
      </c>
      <c r="BD492" s="36">
        <f>H492/(100-BE492)*100</f>
        <v>0</v>
      </c>
      <c r="BE492" s="36">
        <v>0</v>
      </c>
      <c r="BF492" s="36">
        <f>M492</f>
        <v>0.01008</v>
      </c>
      <c r="BH492" s="23">
        <f>G492*AO492</f>
        <v>0</v>
      </c>
      <c r="BI492" s="23">
        <f>G492*AP492</f>
        <v>0</v>
      </c>
      <c r="BJ492" s="23">
        <f>G492*H492</f>
        <v>0</v>
      </c>
      <c r="BK492" s="23" t="s">
        <v>884</v>
      </c>
      <c r="BL492" s="36">
        <v>87</v>
      </c>
    </row>
    <row r="493" spans="1:15" ht="12.75">
      <c r="A493" s="4"/>
      <c r="B493" s="89"/>
      <c r="C493" s="89"/>
      <c r="D493" s="90" t="s">
        <v>722</v>
      </c>
      <c r="E493" s="90"/>
      <c r="F493" s="89"/>
      <c r="G493" s="91">
        <v>2</v>
      </c>
      <c r="H493" s="89"/>
      <c r="I493" s="89"/>
      <c r="J493" s="89"/>
      <c r="K493" s="89"/>
      <c r="L493" s="89"/>
      <c r="M493" s="89"/>
      <c r="N493" s="31"/>
      <c r="O493" s="4"/>
    </row>
    <row r="494" spans="1:64" ht="12.75">
      <c r="A494" s="44" t="s">
        <v>237</v>
      </c>
      <c r="B494" s="16" t="s">
        <v>304</v>
      </c>
      <c r="C494" s="16" t="s">
        <v>357</v>
      </c>
      <c r="D494" s="149" t="s">
        <v>541</v>
      </c>
      <c r="E494" s="171"/>
      <c r="F494" s="16" t="s">
        <v>778</v>
      </c>
      <c r="G494" s="36">
        <v>8</v>
      </c>
      <c r="H494" s="121"/>
      <c r="I494" s="36">
        <f>G494*AO494</f>
        <v>0</v>
      </c>
      <c r="J494" s="36">
        <f>G494*AP494</f>
        <v>0</v>
      </c>
      <c r="K494" s="36">
        <f>G494*H494</f>
        <v>0</v>
      </c>
      <c r="L494" s="36">
        <v>2E-05</v>
      </c>
      <c r="M494" s="36">
        <f>G494*L494</f>
        <v>0.00016</v>
      </c>
      <c r="N494" s="88" t="s">
        <v>806</v>
      </c>
      <c r="O494" s="4"/>
      <c r="Z494" s="36">
        <f>IF(AQ494="5",BJ494,0)</f>
        <v>0</v>
      </c>
      <c r="AB494" s="36">
        <f>IF(AQ494="1",BH494,0)</f>
        <v>0</v>
      </c>
      <c r="AC494" s="36">
        <f>IF(AQ494="1",BI494,0)</f>
        <v>0</v>
      </c>
      <c r="AD494" s="36">
        <f>IF(AQ494="7",BH494,0)</f>
        <v>0</v>
      </c>
      <c r="AE494" s="36">
        <f>IF(AQ494="7",BI494,0)</f>
        <v>0</v>
      </c>
      <c r="AF494" s="36">
        <f>IF(AQ494="2",BH494,0)</f>
        <v>0</v>
      </c>
      <c r="AG494" s="36">
        <f>IF(AQ494="2",BI494,0)</f>
        <v>0</v>
      </c>
      <c r="AH494" s="36">
        <f>IF(AQ494="0",BJ494,0)</f>
        <v>0</v>
      </c>
      <c r="AI494" s="27" t="s">
        <v>304</v>
      </c>
      <c r="AJ494" s="21">
        <f>IF(AN494=0,K494,0)</f>
        <v>0</v>
      </c>
      <c r="AK494" s="21">
        <f>IF(AN494=15,K494,0)</f>
        <v>0</v>
      </c>
      <c r="AL494" s="21">
        <f>IF(AN494=21,K494,0)</f>
        <v>0</v>
      </c>
      <c r="AN494" s="36">
        <v>21</v>
      </c>
      <c r="AO494" s="36">
        <f>H494*0.00557894736842105</f>
        <v>0</v>
      </c>
      <c r="AP494" s="36">
        <f>H494*(1-0.00557894736842105)</f>
        <v>0</v>
      </c>
      <c r="AQ494" s="37" t="s">
        <v>7</v>
      </c>
      <c r="AV494" s="36">
        <f>AW494+AX494</f>
        <v>0</v>
      </c>
      <c r="AW494" s="36">
        <f>G494*AO494</f>
        <v>0</v>
      </c>
      <c r="AX494" s="36">
        <f>G494*AP494</f>
        <v>0</v>
      </c>
      <c r="AY494" s="39" t="s">
        <v>829</v>
      </c>
      <c r="AZ494" s="39" t="s">
        <v>869</v>
      </c>
      <c r="BA494" s="27" t="s">
        <v>877</v>
      </c>
      <c r="BC494" s="36">
        <f>AW494+AX494</f>
        <v>0</v>
      </c>
      <c r="BD494" s="36">
        <f>H494/(100-BE494)*100</f>
        <v>0</v>
      </c>
      <c r="BE494" s="36">
        <v>0</v>
      </c>
      <c r="BF494" s="36">
        <f>M494</f>
        <v>0.00016</v>
      </c>
      <c r="BH494" s="21">
        <f>G494*AO494</f>
        <v>0</v>
      </c>
      <c r="BI494" s="21">
        <f>G494*AP494</f>
        <v>0</v>
      </c>
      <c r="BJ494" s="21">
        <f>G494*H494</f>
        <v>0</v>
      </c>
      <c r="BK494" s="21" t="s">
        <v>883</v>
      </c>
      <c r="BL494" s="36">
        <v>87</v>
      </c>
    </row>
    <row r="495" spans="1:15" ht="12.75">
      <c r="A495" s="4"/>
      <c r="B495" s="89"/>
      <c r="C495" s="89"/>
      <c r="D495" s="90" t="s">
        <v>721</v>
      </c>
      <c r="E495" s="90"/>
      <c r="F495" s="89"/>
      <c r="G495" s="91">
        <v>8</v>
      </c>
      <c r="H495" s="89"/>
      <c r="I495" s="89"/>
      <c r="J495" s="89"/>
      <c r="K495" s="89"/>
      <c r="L495" s="89"/>
      <c r="M495" s="89"/>
      <c r="N495" s="31"/>
      <c r="O495" s="4"/>
    </row>
    <row r="496" spans="1:64" ht="12.75">
      <c r="A496" s="44" t="s">
        <v>238</v>
      </c>
      <c r="B496" s="16" t="s">
        <v>304</v>
      </c>
      <c r="C496" s="16" t="s">
        <v>360</v>
      </c>
      <c r="D496" s="149" t="s">
        <v>545</v>
      </c>
      <c r="E496" s="176"/>
      <c r="F496" s="16" t="s">
        <v>778</v>
      </c>
      <c r="G496" s="36">
        <v>8</v>
      </c>
      <c r="H496" s="121"/>
      <c r="I496" s="36">
        <f>G496*AO496</f>
        <v>0</v>
      </c>
      <c r="J496" s="36">
        <f>G496*AP496</f>
        <v>0</v>
      </c>
      <c r="K496" s="36">
        <f>G496*H496</f>
        <v>0</v>
      </c>
      <c r="L496" s="36">
        <v>0.00127</v>
      </c>
      <c r="M496" s="36">
        <f>G496*L496</f>
        <v>0.01016</v>
      </c>
      <c r="N496" s="88" t="s">
        <v>806</v>
      </c>
      <c r="O496" s="4"/>
      <c r="Z496" s="36">
        <f>IF(AQ496="5",BJ496,0)</f>
        <v>0</v>
      </c>
      <c r="AB496" s="36">
        <f>IF(AQ496="1",BH496,0)</f>
        <v>0</v>
      </c>
      <c r="AC496" s="36">
        <f>IF(AQ496="1",BI496,0)</f>
        <v>0</v>
      </c>
      <c r="AD496" s="36">
        <f>IF(AQ496="7",BH496,0)</f>
        <v>0</v>
      </c>
      <c r="AE496" s="36">
        <f>IF(AQ496="7",BI496,0)</f>
        <v>0</v>
      </c>
      <c r="AF496" s="36">
        <f>IF(AQ496="2",BH496,0)</f>
        <v>0</v>
      </c>
      <c r="AG496" s="36">
        <f>IF(AQ496="2",BI496,0)</f>
        <v>0</v>
      </c>
      <c r="AH496" s="36">
        <f>IF(AQ496="0",BJ496,0)</f>
        <v>0</v>
      </c>
      <c r="AI496" s="27" t="s">
        <v>304</v>
      </c>
      <c r="AJ496" s="23">
        <f>IF(AN496=0,K496,0)</f>
        <v>0</v>
      </c>
      <c r="AK496" s="23">
        <f>IF(AN496=15,K496,0)</f>
        <v>0</v>
      </c>
      <c r="AL496" s="23">
        <f>IF(AN496=21,K496,0)</f>
        <v>0</v>
      </c>
      <c r="AN496" s="36">
        <v>21</v>
      </c>
      <c r="AO496" s="36">
        <f>H496*1</f>
        <v>0</v>
      </c>
      <c r="AP496" s="36">
        <f>H496*(1-1)</f>
        <v>0</v>
      </c>
      <c r="AQ496" s="38" t="s">
        <v>7</v>
      </c>
      <c r="AV496" s="36">
        <f>AW496+AX496</f>
        <v>0</v>
      </c>
      <c r="AW496" s="36">
        <f>G496*AO496</f>
        <v>0</v>
      </c>
      <c r="AX496" s="36">
        <f>G496*AP496</f>
        <v>0</v>
      </c>
      <c r="AY496" s="39" t="s">
        <v>829</v>
      </c>
      <c r="AZ496" s="39" t="s">
        <v>869</v>
      </c>
      <c r="BA496" s="27" t="s">
        <v>877</v>
      </c>
      <c r="BC496" s="36">
        <f>AW496+AX496</f>
        <v>0</v>
      </c>
      <c r="BD496" s="36">
        <f>H496/(100-BE496)*100</f>
        <v>0</v>
      </c>
      <c r="BE496" s="36">
        <v>0</v>
      </c>
      <c r="BF496" s="36">
        <f>M496</f>
        <v>0.01016</v>
      </c>
      <c r="BH496" s="23">
        <f>G496*AO496</f>
        <v>0</v>
      </c>
      <c r="BI496" s="23">
        <f>G496*AP496</f>
        <v>0</v>
      </c>
      <c r="BJ496" s="23">
        <f>G496*H496</f>
        <v>0</v>
      </c>
      <c r="BK496" s="23" t="s">
        <v>884</v>
      </c>
      <c r="BL496" s="36">
        <v>87</v>
      </c>
    </row>
    <row r="497" spans="1:15" ht="12.75">
      <c r="A497" s="4"/>
      <c r="B497" s="89"/>
      <c r="C497" s="89"/>
      <c r="D497" s="90" t="s">
        <v>723</v>
      </c>
      <c r="E497" s="90"/>
      <c r="F497" s="89"/>
      <c r="G497" s="91">
        <v>8</v>
      </c>
      <c r="H497" s="89"/>
      <c r="I497" s="89"/>
      <c r="J497" s="89"/>
      <c r="K497" s="89"/>
      <c r="L497" s="89"/>
      <c r="M497" s="89"/>
      <c r="N497" s="31"/>
      <c r="O497" s="4"/>
    </row>
    <row r="498" spans="1:47" ht="12.75">
      <c r="A498" s="2"/>
      <c r="B498" s="10" t="s">
        <v>304</v>
      </c>
      <c r="C498" s="10" t="s">
        <v>95</v>
      </c>
      <c r="D498" s="173" t="s">
        <v>546</v>
      </c>
      <c r="E498" s="174"/>
      <c r="F498" s="19" t="s">
        <v>6</v>
      </c>
      <c r="G498" s="19" t="s">
        <v>6</v>
      </c>
      <c r="H498" s="19"/>
      <c r="I498" s="41">
        <f>SUM(I499:I513)</f>
        <v>0</v>
      </c>
      <c r="J498" s="41">
        <f>SUM(J499:J513)</f>
        <v>0</v>
      </c>
      <c r="K498" s="41">
        <f>SUM(K499:K513)</f>
        <v>0</v>
      </c>
      <c r="L498" s="27"/>
      <c r="M498" s="41">
        <f>SUM(M499:M513)</f>
        <v>13.445519999999998</v>
      </c>
      <c r="N498" s="29"/>
      <c r="O498" s="4"/>
      <c r="AI498" s="27" t="s">
        <v>304</v>
      </c>
      <c r="AS498" s="41">
        <f>SUM(AJ499:AJ513)</f>
        <v>0</v>
      </c>
      <c r="AT498" s="41">
        <f>SUM(AK499:AK513)</f>
        <v>0</v>
      </c>
      <c r="AU498" s="41">
        <f>SUM(AL499:AL513)</f>
        <v>0</v>
      </c>
    </row>
    <row r="499" spans="1:64" ht="12.75">
      <c r="A499" s="3" t="s">
        <v>239</v>
      </c>
      <c r="B499" s="11" t="s">
        <v>304</v>
      </c>
      <c r="C499" s="11" t="s">
        <v>438</v>
      </c>
      <c r="D499" s="170" t="s">
        <v>724</v>
      </c>
      <c r="E499" s="171"/>
      <c r="F499" s="11" t="s">
        <v>785</v>
      </c>
      <c r="G499" s="21">
        <v>4</v>
      </c>
      <c r="H499" s="122"/>
      <c r="I499" s="21">
        <f>G499*AO499</f>
        <v>0</v>
      </c>
      <c r="J499" s="21">
        <f>G499*AP499</f>
        <v>0</v>
      </c>
      <c r="K499" s="21">
        <f>G499*H499</f>
        <v>0</v>
      </c>
      <c r="L499" s="21">
        <v>0.00025</v>
      </c>
      <c r="M499" s="21">
        <f>G499*L499</f>
        <v>0.001</v>
      </c>
      <c r="N499" s="30" t="s">
        <v>806</v>
      </c>
      <c r="O499" s="4"/>
      <c r="Z499" s="36">
        <f>IF(AQ499="5",BJ499,0)</f>
        <v>0</v>
      </c>
      <c r="AB499" s="36">
        <f>IF(AQ499="1",BH499,0)</f>
        <v>0</v>
      </c>
      <c r="AC499" s="36">
        <f>IF(AQ499="1",BI499,0)</f>
        <v>0</v>
      </c>
      <c r="AD499" s="36">
        <f>IF(AQ499="7",BH499,0)</f>
        <v>0</v>
      </c>
      <c r="AE499" s="36">
        <f>IF(AQ499="7",BI499,0)</f>
        <v>0</v>
      </c>
      <c r="AF499" s="36">
        <f>IF(AQ499="2",BH499,0)</f>
        <v>0</v>
      </c>
      <c r="AG499" s="36">
        <f>IF(AQ499="2",BI499,0)</f>
        <v>0</v>
      </c>
      <c r="AH499" s="36">
        <f>IF(AQ499="0",BJ499,0)</f>
        <v>0</v>
      </c>
      <c r="AI499" s="27" t="s">
        <v>304</v>
      </c>
      <c r="AJ499" s="21">
        <f>IF(AN499=0,K499,0)</f>
        <v>0</v>
      </c>
      <c r="AK499" s="21">
        <f>IF(AN499=15,K499,0)</f>
        <v>0</v>
      </c>
      <c r="AL499" s="21">
        <f>IF(AN499=21,K499,0)</f>
        <v>0</v>
      </c>
      <c r="AN499" s="36">
        <v>21</v>
      </c>
      <c r="AO499" s="36">
        <f>H499*0.0921262327416174</f>
        <v>0</v>
      </c>
      <c r="AP499" s="36">
        <f>H499*(1-0.0921262327416174)</f>
        <v>0</v>
      </c>
      <c r="AQ499" s="37" t="s">
        <v>7</v>
      </c>
      <c r="AV499" s="36">
        <f>AW499+AX499</f>
        <v>0</v>
      </c>
      <c r="AW499" s="36">
        <f>G499*AO499</f>
        <v>0</v>
      </c>
      <c r="AX499" s="36">
        <f>G499*AP499</f>
        <v>0</v>
      </c>
      <c r="AY499" s="39" t="s">
        <v>830</v>
      </c>
      <c r="AZ499" s="39" t="s">
        <v>869</v>
      </c>
      <c r="BA499" s="27" t="s">
        <v>877</v>
      </c>
      <c r="BC499" s="36">
        <f>AW499+AX499</f>
        <v>0</v>
      </c>
      <c r="BD499" s="36">
        <f>H499/(100-BE499)*100</f>
        <v>0</v>
      </c>
      <c r="BE499" s="36">
        <v>0</v>
      </c>
      <c r="BF499" s="36">
        <f>M499</f>
        <v>0.001</v>
      </c>
      <c r="BH499" s="21">
        <f>G499*AO499</f>
        <v>0</v>
      </c>
      <c r="BI499" s="21">
        <f>G499*AP499</f>
        <v>0</v>
      </c>
      <c r="BJ499" s="21">
        <f>G499*H499</f>
        <v>0</v>
      </c>
      <c r="BK499" s="21" t="s">
        <v>883</v>
      </c>
      <c r="BL499" s="36">
        <v>89</v>
      </c>
    </row>
    <row r="500" spans="1:15" ht="12.75">
      <c r="A500" s="4"/>
      <c r="D500" s="14" t="s">
        <v>10</v>
      </c>
      <c r="E500" s="17"/>
      <c r="G500" s="22">
        <v>4</v>
      </c>
      <c r="N500" s="31"/>
      <c r="O500" s="4"/>
    </row>
    <row r="501" spans="1:64" ht="12.75">
      <c r="A501" s="3" t="s">
        <v>240</v>
      </c>
      <c r="B501" s="11" t="s">
        <v>304</v>
      </c>
      <c r="C501" s="11" t="s">
        <v>439</v>
      </c>
      <c r="D501" s="170" t="s">
        <v>725</v>
      </c>
      <c r="E501" s="171"/>
      <c r="F501" s="11" t="s">
        <v>778</v>
      </c>
      <c r="G501" s="21">
        <v>2</v>
      </c>
      <c r="H501" s="122"/>
      <c r="I501" s="21">
        <f>G501*AO501</f>
        <v>0</v>
      </c>
      <c r="J501" s="21">
        <f>G501*AP501</f>
        <v>0</v>
      </c>
      <c r="K501" s="21">
        <f>G501*H501</f>
        <v>0</v>
      </c>
      <c r="L501" s="21">
        <v>2.47572</v>
      </c>
      <c r="M501" s="21">
        <f>G501*L501</f>
        <v>4.95144</v>
      </c>
      <c r="N501" s="30" t="s">
        <v>806</v>
      </c>
      <c r="O501" s="4"/>
      <c r="Z501" s="36">
        <f>IF(AQ501="5",BJ501,0)</f>
        <v>0</v>
      </c>
      <c r="AB501" s="36">
        <f>IF(AQ501="1",BH501,0)</f>
        <v>0</v>
      </c>
      <c r="AC501" s="36">
        <f>IF(AQ501="1",BI501,0)</f>
        <v>0</v>
      </c>
      <c r="AD501" s="36">
        <f>IF(AQ501="7",BH501,0)</f>
        <v>0</v>
      </c>
      <c r="AE501" s="36">
        <f>IF(AQ501="7",BI501,0)</f>
        <v>0</v>
      </c>
      <c r="AF501" s="36">
        <f>IF(AQ501="2",BH501,0)</f>
        <v>0</v>
      </c>
      <c r="AG501" s="36">
        <f>IF(AQ501="2",BI501,0)</f>
        <v>0</v>
      </c>
      <c r="AH501" s="36">
        <f>IF(AQ501="0",BJ501,0)</f>
        <v>0</v>
      </c>
      <c r="AI501" s="27" t="s">
        <v>304</v>
      </c>
      <c r="AJ501" s="21">
        <f>IF(AN501=0,K501,0)</f>
        <v>0</v>
      </c>
      <c r="AK501" s="21">
        <f>IF(AN501=15,K501,0)</f>
        <v>0</v>
      </c>
      <c r="AL501" s="21">
        <f>IF(AN501=21,K501,0)</f>
        <v>0</v>
      </c>
      <c r="AN501" s="36">
        <v>21</v>
      </c>
      <c r="AO501" s="36">
        <f>H501*0.243810291382517</f>
        <v>0</v>
      </c>
      <c r="AP501" s="36">
        <f>H501*(1-0.243810291382517)</f>
        <v>0</v>
      </c>
      <c r="AQ501" s="37" t="s">
        <v>7</v>
      </c>
      <c r="AV501" s="36">
        <f>AW501+AX501</f>
        <v>0</v>
      </c>
      <c r="AW501" s="36">
        <f>G501*AO501</f>
        <v>0</v>
      </c>
      <c r="AX501" s="36">
        <f>G501*AP501</f>
        <v>0</v>
      </c>
      <c r="AY501" s="39" t="s">
        <v>830</v>
      </c>
      <c r="AZ501" s="39" t="s">
        <v>869</v>
      </c>
      <c r="BA501" s="27" t="s">
        <v>877</v>
      </c>
      <c r="BC501" s="36">
        <f>AW501+AX501</f>
        <v>0</v>
      </c>
      <c r="BD501" s="36">
        <f>H501/(100-BE501)*100</f>
        <v>0</v>
      </c>
      <c r="BE501" s="36">
        <v>0</v>
      </c>
      <c r="BF501" s="36">
        <f>M501</f>
        <v>4.95144</v>
      </c>
      <c r="BH501" s="21">
        <f>G501*AO501</f>
        <v>0</v>
      </c>
      <c r="BI501" s="21">
        <f>G501*AP501</f>
        <v>0</v>
      </c>
      <c r="BJ501" s="21">
        <f>G501*H501</f>
        <v>0</v>
      </c>
      <c r="BK501" s="21" t="s">
        <v>883</v>
      </c>
      <c r="BL501" s="36">
        <v>89</v>
      </c>
    </row>
    <row r="502" spans="1:15" ht="12.75">
      <c r="A502" s="4"/>
      <c r="D502" s="14" t="s">
        <v>8</v>
      </c>
      <c r="E502" s="17"/>
      <c r="G502" s="22">
        <v>2</v>
      </c>
      <c r="N502" s="31"/>
      <c r="O502" s="4"/>
    </row>
    <row r="503" spans="1:64" ht="12.75">
      <c r="A503" s="5" t="s">
        <v>241</v>
      </c>
      <c r="B503" s="12" t="s">
        <v>304</v>
      </c>
      <c r="C503" s="12" t="s">
        <v>440</v>
      </c>
      <c r="D503" s="175" t="s">
        <v>726</v>
      </c>
      <c r="E503" s="176"/>
      <c r="F503" s="12" t="s">
        <v>778</v>
      </c>
      <c r="G503" s="23">
        <v>2</v>
      </c>
      <c r="H503" s="123"/>
      <c r="I503" s="23">
        <f>G503*AO503</f>
        <v>0</v>
      </c>
      <c r="J503" s="23">
        <f>G503*AP503</f>
        <v>0</v>
      </c>
      <c r="K503" s="23">
        <f>G503*H503</f>
        <v>0</v>
      </c>
      <c r="L503" s="23">
        <v>2.417</v>
      </c>
      <c r="M503" s="23">
        <f>G503*L503</f>
        <v>4.834</v>
      </c>
      <c r="N503" s="32" t="s">
        <v>807</v>
      </c>
      <c r="O503" s="4"/>
      <c r="Z503" s="36">
        <f>IF(AQ503="5",BJ503,0)</f>
        <v>0</v>
      </c>
      <c r="AB503" s="36">
        <f>IF(AQ503="1",BH503,0)</f>
        <v>0</v>
      </c>
      <c r="AC503" s="36">
        <f>IF(AQ503="1",BI503,0)</f>
        <v>0</v>
      </c>
      <c r="AD503" s="36">
        <f>IF(AQ503="7",BH503,0)</f>
        <v>0</v>
      </c>
      <c r="AE503" s="36">
        <f>IF(AQ503="7",BI503,0)</f>
        <v>0</v>
      </c>
      <c r="AF503" s="36">
        <f>IF(AQ503="2",BH503,0)</f>
        <v>0</v>
      </c>
      <c r="AG503" s="36">
        <f>IF(AQ503="2",BI503,0)</f>
        <v>0</v>
      </c>
      <c r="AH503" s="36">
        <f>IF(AQ503="0",BJ503,0)</f>
        <v>0</v>
      </c>
      <c r="AI503" s="27" t="s">
        <v>304</v>
      </c>
      <c r="AJ503" s="23">
        <f>IF(AN503=0,K503,0)</f>
        <v>0</v>
      </c>
      <c r="AK503" s="23">
        <f>IF(AN503=15,K503,0)</f>
        <v>0</v>
      </c>
      <c r="AL503" s="23">
        <f>IF(AN503=21,K503,0)</f>
        <v>0</v>
      </c>
      <c r="AN503" s="36">
        <v>21</v>
      </c>
      <c r="AO503" s="36">
        <f>H503*1</f>
        <v>0</v>
      </c>
      <c r="AP503" s="36">
        <f>H503*(1-1)</f>
        <v>0</v>
      </c>
      <c r="AQ503" s="38" t="s">
        <v>7</v>
      </c>
      <c r="AV503" s="36">
        <f>AW503+AX503</f>
        <v>0</v>
      </c>
      <c r="AW503" s="36">
        <f>G503*AO503</f>
        <v>0</v>
      </c>
      <c r="AX503" s="36">
        <f>G503*AP503</f>
        <v>0</v>
      </c>
      <c r="AY503" s="39" t="s">
        <v>830</v>
      </c>
      <c r="AZ503" s="39" t="s">
        <v>869</v>
      </c>
      <c r="BA503" s="27" t="s">
        <v>877</v>
      </c>
      <c r="BC503" s="36">
        <f>AW503+AX503</f>
        <v>0</v>
      </c>
      <c r="BD503" s="36">
        <f>H503/(100-BE503)*100</f>
        <v>0</v>
      </c>
      <c r="BE503" s="36">
        <v>0</v>
      </c>
      <c r="BF503" s="36">
        <f>M503</f>
        <v>4.834</v>
      </c>
      <c r="BH503" s="23">
        <f>G503*AO503</f>
        <v>0</v>
      </c>
      <c r="BI503" s="23">
        <f>G503*AP503</f>
        <v>0</v>
      </c>
      <c r="BJ503" s="23">
        <f>G503*H503</f>
        <v>0</v>
      </c>
      <c r="BK503" s="23" t="s">
        <v>884</v>
      </c>
      <c r="BL503" s="36">
        <v>89</v>
      </c>
    </row>
    <row r="504" spans="1:15" ht="12.75">
      <c r="A504" s="4"/>
      <c r="D504" s="14" t="s">
        <v>8</v>
      </c>
      <c r="E504" s="17"/>
      <c r="G504" s="22">
        <v>2</v>
      </c>
      <c r="N504" s="31"/>
      <c r="O504" s="4"/>
    </row>
    <row r="505" spans="1:64" ht="12.75">
      <c r="A505" s="5" t="s">
        <v>242</v>
      </c>
      <c r="B505" s="12" t="s">
        <v>304</v>
      </c>
      <c r="C505" s="12" t="s">
        <v>441</v>
      </c>
      <c r="D505" s="175" t="s">
        <v>727</v>
      </c>
      <c r="E505" s="176"/>
      <c r="F505" s="12" t="s">
        <v>778</v>
      </c>
      <c r="G505" s="23">
        <v>2</v>
      </c>
      <c r="H505" s="123"/>
      <c r="I505" s="23">
        <f>G505*AO505</f>
        <v>0</v>
      </c>
      <c r="J505" s="23">
        <f>G505*AP505</f>
        <v>0</v>
      </c>
      <c r="K505" s="23">
        <f>G505*H505</f>
        <v>0</v>
      </c>
      <c r="L505" s="23">
        <v>0.393</v>
      </c>
      <c r="M505" s="23">
        <f>G505*L505</f>
        <v>0.786</v>
      </c>
      <c r="N505" s="32" t="s">
        <v>806</v>
      </c>
      <c r="O505" s="4"/>
      <c r="Z505" s="36">
        <f>IF(AQ505="5",BJ505,0)</f>
        <v>0</v>
      </c>
      <c r="AB505" s="36">
        <f>IF(AQ505="1",BH505,0)</f>
        <v>0</v>
      </c>
      <c r="AC505" s="36">
        <f>IF(AQ505="1",BI505,0)</f>
        <v>0</v>
      </c>
      <c r="AD505" s="36">
        <f>IF(AQ505="7",BH505,0)</f>
        <v>0</v>
      </c>
      <c r="AE505" s="36">
        <f>IF(AQ505="7",BI505,0)</f>
        <v>0</v>
      </c>
      <c r="AF505" s="36">
        <f>IF(AQ505="2",BH505,0)</f>
        <v>0</v>
      </c>
      <c r="AG505" s="36">
        <f>IF(AQ505="2",BI505,0)</f>
        <v>0</v>
      </c>
      <c r="AH505" s="36">
        <f>IF(AQ505="0",BJ505,0)</f>
        <v>0</v>
      </c>
      <c r="AI505" s="27" t="s">
        <v>304</v>
      </c>
      <c r="AJ505" s="23">
        <f>IF(AN505=0,K505,0)</f>
        <v>0</v>
      </c>
      <c r="AK505" s="23">
        <f>IF(AN505=15,K505,0)</f>
        <v>0</v>
      </c>
      <c r="AL505" s="23">
        <f>IF(AN505=21,K505,0)</f>
        <v>0</v>
      </c>
      <c r="AN505" s="36">
        <v>21</v>
      </c>
      <c r="AO505" s="36">
        <f>H505*1</f>
        <v>0</v>
      </c>
      <c r="AP505" s="36">
        <f>H505*(1-1)</f>
        <v>0</v>
      </c>
      <c r="AQ505" s="38" t="s">
        <v>7</v>
      </c>
      <c r="AV505" s="36">
        <f>AW505+AX505</f>
        <v>0</v>
      </c>
      <c r="AW505" s="36">
        <f>G505*AO505</f>
        <v>0</v>
      </c>
      <c r="AX505" s="36">
        <f>G505*AP505</f>
        <v>0</v>
      </c>
      <c r="AY505" s="39" t="s">
        <v>830</v>
      </c>
      <c r="AZ505" s="39" t="s">
        <v>869</v>
      </c>
      <c r="BA505" s="27" t="s">
        <v>877</v>
      </c>
      <c r="BC505" s="36">
        <f>AW505+AX505</f>
        <v>0</v>
      </c>
      <c r="BD505" s="36">
        <f>H505/(100-BE505)*100</f>
        <v>0</v>
      </c>
      <c r="BE505" s="36">
        <v>0</v>
      </c>
      <c r="BF505" s="36">
        <f>M505</f>
        <v>0.786</v>
      </c>
      <c r="BH505" s="23">
        <f>G505*AO505</f>
        <v>0</v>
      </c>
      <c r="BI505" s="23">
        <f>G505*AP505</f>
        <v>0</v>
      </c>
      <c r="BJ505" s="23">
        <f>G505*H505</f>
        <v>0</v>
      </c>
      <c r="BK505" s="23" t="s">
        <v>884</v>
      </c>
      <c r="BL505" s="36">
        <v>89</v>
      </c>
    </row>
    <row r="506" spans="1:15" ht="12.75">
      <c r="A506" s="4"/>
      <c r="D506" s="14" t="s">
        <v>8</v>
      </c>
      <c r="E506" s="17"/>
      <c r="G506" s="22">
        <v>2</v>
      </c>
      <c r="N506" s="31"/>
      <c r="O506" s="4"/>
    </row>
    <row r="507" spans="1:64" ht="12.75">
      <c r="A507" s="3" t="s">
        <v>243</v>
      </c>
      <c r="B507" s="11" t="s">
        <v>304</v>
      </c>
      <c r="C507" s="11" t="s">
        <v>442</v>
      </c>
      <c r="D507" s="170" t="s">
        <v>728</v>
      </c>
      <c r="E507" s="171"/>
      <c r="F507" s="11" t="s">
        <v>778</v>
      </c>
      <c r="G507" s="21">
        <v>2</v>
      </c>
      <c r="H507" s="122"/>
      <c r="I507" s="21">
        <f>G507*AO507</f>
        <v>0</v>
      </c>
      <c r="J507" s="21">
        <f>G507*AP507</f>
        <v>0</v>
      </c>
      <c r="K507" s="21">
        <f>G507*H507</f>
        <v>0</v>
      </c>
      <c r="L507" s="21">
        <v>0.16502</v>
      </c>
      <c r="M507" s="21">
        <f>G507*L507</f>
        <v>0.33004</v>
      </c>
      <c r="N507" s="30" t="s">
        <v>806</v>
      </c>
      <c r="O507" s="4"/>
      <c r="Z507" s="36">
        <f>IF(AQ507="5",BJ507,0)</f>
        <v>0</v>
      </c>
      <c r="AB507" s="36">
        <f>IF(AQ507="1",BH507,0)</f>
        <v>0</v>
      </c>
      <c r="AC507" s="36">
        <f>IF(AQ507="1",BI507,0)</f>
        <v>0</v>
      </c>
      <c r="AD507" s="36">
        <f>IF(AQ507="7",BH507,0)</f>
        <v>0</v>
      </c>
      <c r="AE507" s="36">
        <f>IF(AQ507="7",BI507,0)</f>
        <v>0</v>
      </c>
      <c r="AF507" s="36">
        <f>IF(AQ507="2",BH507,0)</f>
        <v>0</v>
      </c>
      <c r="AG507" s="36">
        <f>IF(AQ507="2",BI507,0)</f>
        <v>0</v>
      </c>
      <c r="AH507" s="36">
        <f>IF(AQ507="0",BJ507,0)</f>
        <v>0</v>
      </c>
      <c r="AI507" s="27" t="s">
        <v>304</v>
      </c>
      <c r="AJ507" s="21">
        <f>IF(AN507=0,K507,0)</f>
        <v>0</v>
      </c>
      <c r="AK507" s="21">
        <f>IF(AN507=15,K507,0)</f>
        <v>0</v>
      </c>
      <c r="AL507" s="21">
        <f>IF(AN507=21,K507,0)</f>
        <v>0</v>
      </c>
      <c r="AN507" s="36">
        <v>21</v>
      </c>
      <c r="AO507" s="36">
        <f>H507*0.819804767309875</f>
        <v>0</v>
      </c>
      <c r="AP507" s="36">
        <f>H507*(1-0.819804767309875)</f>
        <v>0</v>
      </c>
      <c r="AQ507" s="37" t="s">
        <v>7</v>
      </c>
      <c r="AV507" s="36">
        <f>AW507+AX507</f>
        <v>0</v>
      </c>
      <c r="AW507" s="36">
        <f>G507*AO507</f>
        <v>0</v>
      </c>
      <c r="AX507" s="36">
        <f>G507*AP507</f>
        <v>0</v>
      </c>
      <c r="AY507" s="39" t="s">
        <v>830</v>
      </c>
      <c r="AZ507" s="39" t="s">
        <v>869</v>
      </c>
      <c r="BA507" s="27" t="s">
        <v>877</v>
      </c>
      <c r="BC507" s="36">
        <f>AW507+AX507</f>
        <v>0</v>
      </c>
      <c r="BD507" s="36">
        <f>H507/(100-BE507)*100</f>
        <v>0</v>
      </c>
      <c r="BE507" s="36">
        <v>0</v>
      </c>
      <c r="BF507" s="36">
        <f>M507</f>
        <v>0.33004</v>
      </c>
      <c r="BH507" s="21">
        <f>G507*AO507</f>
        <v>0</v>
      </c>
      <c r="BI507" s="21">
        <f>G507*AP507</f>
        <v>0</v>
      </c>
      <c r="BJ507" s="21">
        <f>G507*H507</f>
        <v>0</v>
      </c>
      <c r="BK507" s="21" t="s">
        <v>883</v>
      </c>
      <c r="BL507" s="36">
        <v>89</v>
      </c>
    </row>
    <row r="508" spans="1:15" ht="12.75">
      <c r="A508" s="4"/>
      <c r="D508" s="14" t="s">
        <v>8</v>
      </c>
      <c r="E508" s="17"/>
      <c r="G508" s="22">
        <v>2</v>
      </c>
      <c r="N508" s="31"/>
      <c r="O508" s="4"/>
    </row>
    <row r="509" spans="1:64" ht="12.75">
      <c r="A509" s="3" t="s">
        <v>244</v>
      </c>
      <c r="B509" s="11" t="s">
        <v>304</v>
      </c>
      <c r="C509" s="11" t="s">
        <v>362</v>
      </c>
      <c r="D509" s="170" t="s">
        <v>548</v>
      </c>
      <c r="E509" s="171"/>
      <c r="F509" s="11" t="s">
        <v>778</v>
      </c>
      <c r="G509" s="21">
        <v>4</v>
      </c>
      <c r="H509" s="122"/>
      <c r="I509" s="21">
        <f>G509*AO509</f>
        <v>0</v>
      </c>
      <c r="J509" s="21">
        <f>G509*AP509</f>
        <v>0</v>
      </c>
      <c r="K509" s="21">
        <f>G509*H509</f>
        <v>0</v>
      </c>
      <c r="L509" s="21">
        <v>0.3409</v>
      </c>
      <c r="M509" s="21">
        <f>G509*L509</f>
        <v>1.3636</v>
      </c>
      <c r="N509" s="30" t="s">
        <v>806</v>
      </c>
      <c r="O509" s="4"/>
      <c r="Z509" s="36">
        <f>IF(AQ509="5",BJ509,0)</f>
        <v>0</v>
      </c>
      <c r="AB509" s="36">
        <f>IF(AQ509="1",BH509,0)</f>
        <v>0</v>
      </c>
      <c r="AC509" s="36">
        <f>IF(AQ509="1",BI509,0)</f>
        <v>0</v>
      </c>
      <c r="AD509" s="36">
        <f>IF(AQ509="7",BH509,0)</f>
        <v>0</v>
      </c>
      <c r="AE509" s="36">
        <f>IF(AQ509="7",BI509,0)</f>
        <v>0</v>
      </c>
      <c r="AF509" s="36">
        <f>IF(AQ509="2",BH509,0)</f>
        <v>0</v>
      </c>
      <c r="AG509" s="36">
        <f>IF(AQ509="2",BI509,0)</f>
        <v>0</v>
      </c>
      <c r="AH509" s="36">
        <f>IF(AQ509="0",BJ509,0)</f>
        <v>0</v>
      </c>
      <c r="AI509" s="27" t="s">
        <v>304</v>
      </c>
      <c r="AJ509" s="21">
        <f>IF(AN509=0,K509,0)</f>
        <v>0</v>
      </c>
      <c r="AK509" s="21">
        <f>IF(AN509=15,K509,0)</f>
        <v>0</v>
      </c>
      <c r="AL509" s="21">
        <f>IF(AN509=21,K509,0)</f>
        <v>0</v>
      </c>
      <c r="AN509" s="36">
        <v>21</v>
      </c>
      <c r="AO509" s="36">
        <f>H509*0.0586947023484435</f>
        <v>0</v>
      </c>
      <c r="AP509" s="36">
        <f>H509*(1-0.0586947023484435)</f>
        <v>0</v>
      </c>
      <c r="AQ509" s="37" t="s">
        <v>7</v>
      </c>
      <c r="AV509" s="36">
        <f>AW509+AX509</f>
        <v>0</v>
      </c>
      <c r="AW509" s="36">
        <f>G509*AO509</f>
        <v>0</v>
      </c>
      <c r="AX509" s="36">
        <f>G509*AP509</f>
        <v>0</v>
      </c>
      <c r="AY509" s="39" t="s">
        <v>830</v>
      </c>
      <c r="AZ509" s="39" t="s">
        <v>869</v>
      </c>
      <c r="BA509" s="27" t="s">
        <v>877</v>
      </c>
      <c r="BC509" s="36">
        <f>AW509+AX509</f>
        <v>0</v>
      </c>
      <c r="BD509" s="36">
        <f>H509/(100-BE509)*100</f>
        <v>0</v>
      </c>
      <c r="BE509" s="36">
        <v>0</v>
      </c>
      <c r="BF509" s="36">
        <f>M509</f>
        <v>1.3636</v>
      </c>
      <c r="BH509" s="21">
        <f>G509*AO509</f>
        <v>0</v>
      </c>
      <c r="BI509" s="21">
        <f>G509*AP509</f>
        <v>0</v>
      </c>
      <c r="BJ509" s="21">
        <f>G509*H509</f>
        <v>0</v>
      </c>
      <c r="BK509" s="21" t="s">
        <v>883</v>
      </c>
      <c r="BL509" s="36">
        <v>89</v>
      </c>
    </row>
    <row r="510" spans="1:15" ht="12.75">
      <c r="A510" s="4"/>
      <c r="D510" s="14" t="s">
        <v>10</v>
      </c>
      <c r="E510" s="17"/>
      <c r="G510" s="22">
        <v>4</v>
      </c>
      <c r="N510" s="31"/>
      <c r="O510" s="4"/>
    </row>
    <row r="511" spans="1:64" ht="12.75">
      <c r="A511" s="3" t="s">
        <v>245</v>
      </c>
      <c r="B511" s="11" t="s">
        <v>304</v>
      </c>
      <c r="C511" s="11" t="s">
        <v>363</v>
      </c>
      <c r="D511" s="170" t="s">
        <v>549</v>
      </c>
      <c r="E511" s="171"/>
      <c r="F511" s="11" t="s">
        <v>778</v>
      </c>
      <c r="G511" s="21">
        <v>4</v>
      </c>
      <c r="H511" s="122"/>
      <c r="I511" s="21">
        <f>G511*AO511</f>
        <v>0</v>
      </c>
      <c r="J511" s="21">
        <f>G511*AP511</f>
        <v>0</v>
      </c>
      <c r="K511" s="21">
        <f>G511*H511</f>
        <v>0</v>
      </c>
      <c r="L511" s="21">
        <v>0.11986</v>
      </c>
      <c r="M511" s="21">
        <f>G511*L511</f>
        <v>0.47944</v>
      </c>
      <c r="N511" s="30" t="s">
        <v>808</v>
      </c>
      <c r="O511" s="4"/>
      <c r="Z511" s="36">
        <f>IF(AQ511="5",BJ511,0)</f>
        <v>0</v>
      </c>
      <c r="AB511" s="36">
        <f>IF(AQ511="1",BH511,0)</f>
        <v>0</v>
      </c>
      <c r="AC511" s="36">
        <f>IF(AQ511="1",BI511,0)</f>
        <v>0</v>
      </c>
      <c r="AD511" s="36">
        <f>IF(AQ511="7",BH511,0)</f>
        <v>0</v>
      </c>
      <c r="AE511" s="36">
        <f>IF(AQ511="7",BI511,0)</f>
        <v>0</v>
      </c>
      <c r="AF511" s="36">
        <f>IF(AQ511="2",BH511,0)</f>
        <v>0</v>
      </c>
      <c r="AG511" s="36">
        <f>IF(AQ511="2",BI511,0)</f>
        <v>0</v>
      </c>
      <c r="AH511" s="36">
        <f>IF(AQ511="0",BJ511,0)</f>
        <v>0</v>
      </c>
      <c r="AI511" s="27" t="s">
        <v>304</v>
      </c>
      <c r="AJ511" s="21">
        <f>IF(AN511=0,K511,0)</f>
        <v>0</v>
      </c>
      <c r="AK511" s="21">
        <f>IF(AN511=15,K511,0)</f>
        <v>0</v>
      </c>
      <c r="AL511" s="21">
        <f>IF(AN511=21,K511,0)</f>
        <v>0</v>
      </c>
      <c r="AN511" s="36">
        <v>21</v>
      </c>
      <c r="AO511" s="36">
        <f>H511*0.866414657666345</f>
        <v>0</v>
      </c>
      <c r="AP511" s="36">
        <f>H511*(1-0.866414657666345)</f>
        <v>0</v>
      </c>
      <c r="AQ511" s="37" t="s">
        <v>7</v>
      </c>
      <c r="AV511" s="36">
        <f>AW511+AX511</f>
        <v>0</v>
      </c>
      <c r="AW511" s="36">
        <f>G511*AO511</f>
        <v>0</v>
      </c>
      <c r="AX511" s="36">
        <f>G511*AP511</f>
        <v>0</v>
      </c>
      <c r="AY511" s="39" t="s">
        <v>830</v>
      </c>
      <c r="AZ511" s="39" t="s">
        <v>869</v>
      </c>
      <c r="BA511" s="27" t="s">
        <v>877</v>
      </c>
      <c r="BC511" s="36">
        <f>AW511+AX511</f>
        <v>0</v>
      </c>
      <c r="BD511" s="36">
        <f>H511/(100-BE511)*100</f>
        <v>0</v>
      </c>
      <c r="BE511" s="36">
        <v>0</v>
      </c>
      <c r="BF511" s="36">
        <f>M511</f>
        <v>0.47944</v>
      </c>
      <c r="BH511" s="21">
        <f>G511*AO511</f>
        <v>0</v>
      </c>
      <c r="BI511" s="21">
        <f>G511*AP511</f>
        <v>0</v>
      </c>
      <c r="BJ511" s="21">
        <f>G511*H511</f>
        <v>0</v>
      </c>
      <c r="BK511" s="21" t="s">
        <v>883</v>
      </c>
      <c r="BL511" s="36">
        <v>89</v>
      </c>
    </row>
    <row r="512" spans="1:15" ht="12.75">
      <c r="A512" s="4"/>
      <c r="D512" s="14" t="s">
        <v>10</v>
      </c>
      <c r="E512" s="17"/>
      <c r="G512" s="22">
        <v>4</v>
      </c>
      <c r="N512" s="31"/>
      <c r="O512" s="4"/>
    </row>
    <row r="513" spans="1:64" ht="12.75">
      <c r="A513" s="5" t="s">
        <v>246</v>
      </c>
      <c r="B513" s="12" t="s">
        <v>304</v>
      </c>
      <c r="C513" s="12" t="s">
        <v>364</v>
      </c>
      <c r="D513" s="175" t="s">
        <v>550</v>
      </c>
      <c r="E513" s="176"/>
      <c r="F513" s="12" t="s">
        <v>778</v>
      </c>
      <c r="G513" s="23">
        <v>4</v>
      </c>
      <c r="H513" s="123"/>
      <c r="I513" s="23">
        <f>G513*AO513</f>
        <v>0</v>
      </c>
      <c r="J513" s="23">
        <f>G513*AP513</f>
        <v>0</v>
      </c>
      <c r="K513" s="23">
        <f>G513*H513</f>
        <v>0</v>
      </c>
      <c r="L513" s="23">
        <v>0.175</v>
      </c>
      <c r="M513" s="23">
        <f>G513*L513</f>
        <v>0.7</v>
      </c>
      <c r="N513" s="32" t="s">
        <v>806</v>
      </c>
      <c r="O513" s="4"/>
      <c r="Z513" s="36">
        <f>IF(AQ513="5",BJ513,0)</f>
        <v>0</v>
      </c>
      <c r="AB513" s="36">
        <f>IF(AQ513="1",BH513,0)</f>
        <v>0</v>
      </c>
      <c r="AC513" s="36">
        <f>IF(AQ513="1",BI513,0)</f>
        <v>0</v>
      </c>
      <c r="AD513" s="36">
        <f>IF(AQ513="7",BH513,0)</f>
        <v>0</v>
      </c>
      <c r="AE513" s="36">
        <f>IF(AQ513="7",BI513,0)</f>
        <v>0</v>
      </c>
      <c r="AF513" s="36">
        <f>IF(AQ513="2",BH513,0)</f>
        <v>0</v>
      </c>
      <c r="AG513" s="36">
        <f>IF(AQ513="2",BI513,0)</f>
        <v>0</v>
      </c>
      <c r="AH513" s="36">
        <f>IF(AQ513="0",BJ513,0)</f>
        <v>0</v>
      </c>
      <c r="AI513" s="27" t="s">
        <v>304</v>
      </c>
      <c r="AJ513" s="23">
        <f>IF(AN513=0,K513,0)</f>
        <v>0</v>
      </c>
      <c r="AK513" s="23">
        <f>IF(AN513=15,K513,0)</f>
        <v>0</v>
      </c>
      <c r="AL513" s="23">
        <f>IF(AN513=21,K513,0)</f>
        <v>0</v>
      </c>
      <c r="AN513" s="36">
        <v>21</v>
      </c>
      <c r="AO513" s="36">
        <f>H513*1</f>
        <v>0</v>
      </c>
      <c r="AP513" s="36">
        <f>H513*(1-1)</f>
        <v>0</v>
      </c>
      <c r="AQ513" s="38" t="s">
        <v>7</v>
      </c>
      <c r="AV513" s="36">
        <f>AW513+AX513</f>
        <v>0</v>
      </c>
      <c r="AW513" s="36">
        <f>G513*AO513</f>
        <v>0</v>
      </c>
      <c r="AX513" s="36">
        <f>G513*AP513</f>
        <v>0</v>
      </c>
      <c r="AY513" s="39" t="s">
        <v>830</v>
      </c>
      <c r="AZ513" s="39" t="s">
        <v>869</v>
      </c>
      <c r="BA513" s="27" t="s">
        <v>877</v>
      </c>
      <c r="BC513" s="36">
        <f>AW513+AX513</f>
        <v>0</v>
      </c>
      <c r="BD513" s="36">
        <f>H513/(100-BE513)*100</f>
        <v>0</v>
      </c>
      <c r="BE513" s="36">
        <v>0</v>
      </c>
      <c r="BF513" s="36">
        <f>M513</f>
        <v>0.7</v>
      </c>
      <c r="BH513" s="23">
        <f>G513*AO513</f>
        <v>0</v>
      </c>
      <c r="BI513" s="23">
        <f>G513*AP513</f>
        <v>0</v>
      </c>
      <c r="BJ513" s="23">
        <f>G513*H513</f>
        <v>0</v>
      </c>
      <c r="BK513" s="23" t="s">
        <v>884</v>
      </c>
      <c r="BL513" s="36">
        <v>89</v>
      </c>
    </row>
    <row r="514" spans="1:15" ht="12.75">
      <c r="A514" s="4"/>
      <c r="D514" s="14" t="s">
        <v>10</v>
      </c>
      <c r="E514" s="17"/>
      <c r="G514" s="22">
        <v>4</v>
      </c>
      <c r="N514" s="31"/>
      <c r="O514" s="4"/>
    </row>
    <row r="515" spans="1:47" ht="12.75">
      <c r="A515" s="82"/>
      <c r="B515" s="83" t="s">
        <v>304</v>
      </c>
      <c r="C515" s="83" t="s">
        <v>443</v>
      </c>
      <c r="D515" s="179" t="s">
        <v>729</v>
      </c>
      <c r="E515" s="174"/>
      <c r="F515" s="84" t="s">
        <v>6</v>
      </c>
      <c r="G515" s="84" t="s">
        <v>6</v>
      </c>
      <c r="H515" s="84"/>
      <c r="I515" s="85">
        <f>SUM(I516:I524)</f>
        <v>0</v>
      </c>
      <c r="J515" s="85">
        <f>SUM(J516:J524)</f>
        <v>0</v>
      </c>
      <c r="K515" s="85">
        <f>SUM(K516:K524)</f>
        <v>0</v>
      </c>
      <c r="L515" s="86"/>
      <c r="M515" s="85">
        <f>SUM(M516:M524)</f>
        <v>0</v>
      </c>
      <c r="N515" s="87"/>
      <c r="O515" s="4"/>
      <c r="AI515" s="27" t="s">
        <v>304</v>
      </c>
      <c r="AS515" s="41">
        <f>SUM(AJ516:AJ524)</f>
        <v>0</v>
      </c>
      <c r="AT515" s="41">
        <f>SUM(AK516:AK524)</f>
        <v>0</v>
      </c>
      <c r="AU515" s="41">
        <f>SUM(AL516:AL524)</f>
        <v>0</v>
      </c>
    </row>
    <row r="516" spans="1:64" ht="12.75">
      <c r="A516" s="44" t="s">
        <v>247</v>
      </c>
      <c r="B516" s="16" t="s">
        <v>304</v>
      </c>
      <c r="C516" s="16" t="s">
        <v>444</v>
      </c>
      <c r="D516" s="149" t="s">
        <v>730</v>
      </c>
      <c r="E516" s="171"/>
      <c r="F516" s="16" t="s">
        <v>781</v>
      </c>
      <c r="G516" s="36">
        <v>33.03</v>
      </c>
      <c r="H516" s="121"/>
      <c r="I516" s="36">
        <f>G516*AO516</f>
        <v>0</v>
      </c>
      <c r="J516" s="36">
        <f>G516*AP516</f>
        <v>0</v>
      </c>
      <c r="K516" s="36">
        <f>G516*H516</f>
        <v>0</v>
      </c>
      <c r="L516" s="36">
        <v>0</v>
      </c>
      <c r="M516" s="36">
        <f>G516*L516</f>
        <v>0</v>
      </c>
      <c r="N516" s="88" t="s">
        <v>806</v>
      </c>
      <c r="O516" s="4"/>
      <c r="Z516" s="36">
        <f>IF(AQ516="5",BJ516,0)</f>
        <v>0</v>
      </c>
      <c r="AB516" s="36">
        <f>IF(AQ516="1",BH516,0)</f>
        <v>0</v>
      </c>
      <c r="AC516" s="36">
        <f>IF(AQ516="1",BI516,0)</f>
        <v>0</v>
      </c>
      <c r="AD516" s="36">
        <f>IF(AQ516="7",BH516,0)</f>
        <v>0</v>
      </c>
      <c r="AE516" s="36">
        <f>IF(AQ516="7",BI516,0)</f>
        <v>0</v>
      </c>
      <c r="AF516" s="36">
        <f>IF(AQ516="2",BH516,0)</f>
        <v>0</v>
      </c>
      <c r="AG516" s="36">
        <f>IF(AQ516="2",BI516,0)</f>
        <v>0</v>
      </c>
      <c r="AH516" s="36">
        <f>IF(AQ516="0",BJ516,0)</f>
        <v>0</v>
      </c>
      <c r="AI516" s="27" t="s">
        <v>304</v>
      </c>
      <c r="AJ516" s="21">
        <f>IF(AN516=0,K516,0)</f>
        <v>0</v>
      </c>
      <c r="AK516" s="21">
        <f>IF(AN516=15,K516,0)</f>
        <v>0</v>
      </c>
      <c r="AL516" s="21">
        <f>IF(AN516=21,K516,0)</f>
        <v>0</v>
      </c>
      <c r="AN516" s="36">
        <v>21</v>
      </c>
      <c r="AO516" s="36">
        <f>H516*0</f>
        <v>0</v>
      </c>
      <c r="AP516" s="36">
        <f>H516*(1-0)</f>
        <v>0</v>
      </c>
      <c r="AQ516" s="37" t="s">
        <v>11</v>
      </c>
      <c r="AV516" s="36">
        <f>AW516+AX516</f>
        <v>0</v>
      </c>
      <c r="AW516" s="36">
        <f>G516*AO516</f>
        <v>0</v>
      </c>
      <c r="AX516" s="36">
        <f>G516*AP516</f>
        <v>0</v>
      </c>
      <c r="AY516" s="39" t="s">
        <v>845</v>
      </c>
      <c r="AZ516" s="39" t="s">
        <v>868</v>
      </c>
      <c r="BA516" s="27" t="s">
        <v>877</v>
      </c>
      <c r="BC516" s="36">
        <f>AW516+AX516</f>
        <v>0</v>
      </c>
      <c r="BD516" s="36">
        <f>H516/(100-BE516)*100</f>
        <v>0</v>
      </c>
      <c r="BE516" s="36">
        <v>0</v>
      </c>
      <c r="BF516" s="36">
        <f>M516</f>
        <v>0</v>
      </c>
      <c r="BH516" s="21">
        <f>G516*AO516</f>
        <v>0</v>
      </c>
      <c r="BI516" s="21">
        <f>G516*AP516</f>
        <v>0</v>
      </c>
      <c r="BJ516" s="21">
        <f>G516*H516</f>
        <v>0</v>
      </c>
      <c r="BK516" s="21" t="s">
        <v>883</v>
      </c>
      <c r="BL516" s="36" t="s">
        <v>443</v>
      </c>
    </row>
    <row r="517" spans="1:15" ht="12.75">
      <c r="A517" s="4"/>
      <c r="B517" s="89"/>
      <c r="C517" s="89"/>
      <c r="D517" s="90" t="s">
        <v>731</v>
      </c>
      <c r="E517" s="90"/>
      <c r="F517" s="89"/>
      <c r="G517" s="91">
        <v>33.03</v>
      </c>
      <c r="H517" s="89"/>
      <c r="I517" s="89"/>
      <c r="J517" s="89"/>
      <c r="K517" s="89"/>
      <c r="L517" s="89"/>
      <c r="M517" s="89"/>
      <c r="N517" s="31"/>
      <c r="O517" s="4"/>
    </row>
    <row r="518" spans="1:64" ht="12.75">
      <c r="A518" s="44" t="s">
        <v>248</v>
      </c>
      <c r="B518" s="16" t="s">
        <v>304</v>
      </c>
      <c r="C518" s="16" t="s">
        <v>445</v>
      </c>
      <c r="D518" s="149" t="s">
        <v>732</v>
      </c>
      <c r="E518" s="171"/>
      <c r="F518" s="16" t="s">
        <v>781</v>
      </c>
      <c r="G518" s="36">
        <v>66.05</v>
      </c>
      <c r="H518" s="121"/>
      <c r="I518" s="36">
        <f>G518*AO518</f>
        <v>0</v>
      </c>
      <c r="J518" s="36">
        <f>G518*AP518</f>
        <v>0</v>
      </c>
      <c r="K518" s="36">
        <f>G518*H518</f>
        <v>0</v>
      </c>
      <c r="L518" s="36">
        <v>0</v>
      </c>
      <c r="M518" s="36">
        <f>G518*L518</f>
        <v>0</v>
      </c>
      <c r="N518" s="88" t="s">
        <v>806</v>
      </c>
      <c r="O518" s="4"/>
      <c r="Z518" s="36">
        <f>IF(AQ518="5",BJ518,0)</f>
        <v>0</v>
      </c>
      <c r="AB518" s="36">
        <f>IF(AQ518="1",BH518,0)</f>
        <v>0</v>
      </c>
      <c r="AC518" s="36">
        <f>IF(AQ518="1",BI518,0)</f>
        <v>0</v>
      </c>
      <c r="AD518" s="36">
        <f>IF(AQ518="7",BH518,0)</f>
        <v>0</v>
      </c>
      <c r="AE518" s="36">
        <f>IF(AQ518="7",BI518,0)</f>
        <v>0</v>
      </c>
      <c r="AF518" s="36">
        <f>IF(AQ518="2",BH518,0)</f>
        <v>0</v>
      </c>
      <c r="AG518" s="36">
        <f>IF(AQ518="2",BI518,0)</f>
        <v>0</v>
      </c>
      <c r="AH518" s="36">
        <f>IF(AQ518="0",BJ518,0)</f>
        <v>0</v>
      </c>
      <c r="AI518" s="27" t="s">
        <v>304</v>
      </c>
      <c r="AJ518" s="21">
        <f>IF(AN518=0,K518,0)</f>
        <v>0</v>
      </c>
      <c r="AK518" s="21">
        <f>IF(AN518=15,K518,0)</f>
        <v>0</v>
      </c>
      <c r="AL518" s="21">
        <f>IF(AN518=21,K518,0)</f>
        <v>0</v>
      </c>
      <c r="AN518" s="36">
        <v>21</v>
      </c>
      <c r="AO518" s="36">
        <f>H518*0</f>
        <v>0</v>
      </c>
      <c r="AP518" s="36">
        <f>H518*(1-0)</f>
        <v>0</v>
      </c>
      <c r="AQ518" s="37" t="s">
        <v>11</v>
      </c>
      <c r="AV518" s="36">
        <f>AW518+AX518</f>
        <v>0</v>
      </c>
      <c r="AW518" s="36">
        <f>G518*AO518</f>
        <v>0</v>
      </c>
      <c r="AX518" s="36">
        <f>G518*AP518</f>
        <v>0</v>
      </c>
      <c r="AY518" s="39" t="s">
        <v>845</v>
      </c>
      <c r="AZ518" s="39" t="s">
        <v>868</v>
      </c>
      <c r="BA518" s="27" t="s">
        <v>877</v>
      </c>
      <c r="BC518" s="36">
        <f>AW518+AX518</f>
        <v>0</v>
      </c>
      <c r="BD518" s="36">
        <f>H518/(100-BE518)*100</f>
        <v>0</v>
      </c>
      <c r="BE518" s="36">
        <v>0</v>
      </c>
      <c r="BF518" s="36">
        <f>M518</f>
        <v>0</v>
      </c>
      <c r="BH518" s="21">
        <f>G518*AO518</f>
        <v>0</v>
      </c>
      <c r="BI518" s="21">
        <f>G518*AP518</f>
        <v>0</v>
      </c>
      <c r="BJ518" s="21">
        <f>G518*H518</f>
        <v>0</v>
      </c>
      <c r="BK518" s="21" t="s">
        <v>883</v>
      </c>
      <c r="BL518" s="36" t="s">
        <v>443</v>
      </c>
    </row>
    <row r="519" spans="1:15" ht="12.75">
      <c r="A519" s="4"/>
      <c r="B519" s="89"/>
      <c r="C519" s="89"/>
      <c r="D519" s="90" t="s">
        <v>733</v>
      </c>
      <c r="E519" s="90"/>
      <c r="F519" s="89"/>
      <c r="G519" s="91">
        <v>66.05</v>
      </c>
      <c r="H519" s="89"/>
      <c r="I519" s="89"/>
      <c r="J519" s="89"/>
      <c r="K519" s="89"/>
      <c r="L519" s="89"/>
      <c r="M519" s="89"/>
      <c r="N519" s="31"/>
      <c r="O519" s="4"/>
    </row>
    <row r="520" spans="1:64" ht="12.75">
      <c r="A520" s="44" t="s">
        <v>249</v>
      </c>
      <c r="B520" s="16" t="s">
        <v>304</v>
      </c>
      <c r="C520" s="16" t="s">
        <v>446</v>
      </c>
      <c r="D520" s="149" t="s">
        <v>734</v>
      </c>
      <c r="E520" s="171"/>
      <c r="F520" s="16" t="s">
        <v>781</v>
      </c>
      <c r="G520" s="36">
        <v>25.46</v>
      </c>
      <c r="H520" s="121"/>
      <c r="I520" s="36">
        <f>G520*AO520</f>
        <v>0</v>
      </c>
      <c r="J520" s="36">
        <f>G520*AP520</f>
        <v>0</v>
      </c>
      <c r="K520" s="36">
        <f>G520*H520</f>
        <v>0</v>
      </c>
      <c r="L520" s="36">
        <v>0</v>
      </c>
      <c r="M520" s="36">
        <f>G520*L520</f>
        <v>0</v>
      </c>
      <c r="N520" s="88" t="s">
        <v>806</v>
      </c>
      <c r="O520" s="4"/>
      <c r="Z520" s="36">
        <f>IF(AQ520="5",BJ520,0)</f>
        <v>0</v>
      </c>
      <c r="AB520" s="36">
        <f>IF(AQ520="1",BH520,0)</f>
        <v>0</v>
      </c>
      <c r="AC520" s="36">
        <f>IF(AQ520="1",BI520,0)</f>
        <v>0</v>
      </c>
      <c r="AD520" s="36">
        <f>IF(AQ520="7",BH520,0)</f>
        <v>0</v>
      </c>
      <c r="AE520" s="36">
        <f>IF(AQ520="7",BI520,0)</f>
        <v>0</v>
      </c>
      <c r="AF520" s="36">
        <f>IF(AQ520="2",BH520,0)</f>
        <v>0</v>
      </c>
      <c r="AG520" s="36">
        <f>IF(AQ520="2",BI520,0)</f>
        <v>0</v>
      </c>
      <c r="AH520" s="36">
        <f>IF(AQ520="0",BJ520,0)</f>
        <v>0</v>
      </c>
      <c r="AI520" s="27" t="s">
        <v>304</v>
      </c>
      <c r="AJ520" s="21">
        <f>IF(AN520=0,K520,0)</f>
        <v>0</v>
      </c>
      <c r="AK520" s="21">
        <f>IF(AN520=15,K520,0)</f>
        <v>0</v>
      </c>
      <c r="AL520" s="21">
        <f>IF(AN520=21,K520,0)</f>
        <v>0</v>
      </c>
      <c r="AN520" s="36">
        <v>21</v>
      </c>
      <c r="AO520" s="36">
        <f>H520*0</f>
        <v>0</v>
      </c>
      <c r="AP520" s="36">
        <f>H520*(1-0)</f>
        <v>0</v>
      </c>
      <c r="AQ520" s="37" t="s">
        <v>11</v>
      </c>
      <c r="AV520" s="36">
        <f>AW520+AX520</f>
        <v>0</v>
      </c>
      <c r="AW520" s="36">
        <f>G520*AO520</f>
        <v>0</v>
      </c>
      <c r="AX520" s="36">
        <f>G520*AP520</f>
        <v>0</v>
      </c>
      <c r="AY520" s="39" t="s">
        <v>845</v>
      </c>
      <c r="AZ520" s="39" t="s">
        <v>868</v>
      </c>
      <c r="BA520" s="27" t="s">
        <v>877</v>
      </c>
      <c r="BC520" s="36">
        <f>AW520+AX520</f>
        <v>0</v>
      </c>
      <c r="BD520" s="36">
        <f>H520/(100-BE520)*100</f>
        <v>0</v>
      </c>
      <c r="BE520" s="36">
        <v>0</v>
      </c>
      <c r="BF520" s="36">
        <f>M520</f>
        <v>0</v>
      </c>
      <c r="BH520" s="21">
        <f>G520*AO520</f>
        <v>0</v>
      </c>
      <c r="BI520" s="21">
        <f>G520*AP520</f>
        <v>0</v>
      </c>
      <c r="BJ520" s="21">
        <f>G520*H520</f>
        <v>0</v>
      </c>
      <c r="BK520" s="21" t="s">
        <v>883</v>
      </c>
      <c r="BL520" s="36" t="s">
        <v>443</v>
      </c>
    </row>
    <row r="521" spans="1:15" ht="12.75">
      <c r="A521" s="4"/>
      <c r="B521" s="89"/>
      <c r="C521" s="89"/>
      <c r="D521" s="90" t="s">
        <v>735</v>
      </c>
      <c r="E521" s="90"/>
      <c r="F521" s="89"/>
      <c r="G521" s="91">
        <v>25.46</v>
      </c>
      <c r="H521" s="89"/>
      <c r="I521" s="89"/>
      <c r="J521" s="89"/>
      <c r="K521" s="89"/>
      <c r="L521" s="89"/>
      <c r="M521" s="89"/>
      <c r="N521" s="31"/>
      <c r="O521" s="4"/>
    </row>
    <row r="522" spans="1:64" ht="12.75">
      <c r="A522" s="44" t="s">
        <v>250</v>
      </c>
      <c r="B522" s="16" t="s">
        <v>304</v>
      </c>
      <c r="C522" s="16" t="s">
        <v>446</v>
      </c>
      <c r="D522" s="149" t="s">
        <v>736</v>
      </c>
      <c r="E522" s="171"/>
      <c r="F522" s="16" t="s">
        <v>781</v>
      </c>
      <c r="G522" s="36">
        <v>0.05</v>
      </c>
      <c r="H522" s="121"/>
      <c r="I522" s="36">
        <f>G522*AO522</f>
        <v>0</v>
      </c>
      <c r="J522" s="36">
        <f>G522*AP522</f>
        <v>0</v>
      </c>
      <c r="K522" s="36">
        <f>G522*H522</f>
        <v>0</v>
      </c>
      <c r="L522" s="36">
        <v>0</v>
      </c>
      <c r="M522" s="36">
        <f>G522*L522</f>
        <v>0</v>
      </c>
      <c r="N522" s="88" t="s">
        <v>806</v>
      </c>
      <c r="O522" s="4"/>
      <c r="Z522" s="36">
        <f>IF(AQ522="5",BJ522,0)</f>
        <v>0</v>
      </c>
      <c r="AB522" s="36">
        <f>IF(AQ522="1",BH522,0)</f>
        <v>0</v>
      </c>
      <c r="AC522" s="36">
        <f>IF(AQ522="1",BI522,0)</f>
        <v>0</v>
      </c>
      <c r="AD522" s="36">
        <f>IF(AQ522="7",BH522,0)</f>
        <v>0</v>
      </c>
      <c r="AE522" s="36">
        <f>IF(AQ522="7",BI522,0)</f>
        <v>0</v>
      </c>
      <c r="AF522" s="36">
        <f>IF(AQ522="2",BH522,0)</f>
        <v>0</v>
      </c>
      <c r="AG522" s="36">
        <f>IF(AQ522="2",BI522,0)</f>
        <v>0</v>
      </c>
      <c r="AH522" s="36">
        <f>IF(AQ522="0",BJ522,0)</f>
        <v>0</v>
      </c>
      <c r="AI522" s="27" t="s">
        <v>304</v>
      </c>
      <c r="AJ522" s="21">
        <f>IF(AN522=0,K522,0)</f>
        <v>0</v>
      </c>
      <c r="AK522" s="21">
        <f>IF(AN522=15,K522,0)</f>
        <v>0</v>
      </c>
      <c r="AL522" s="21">
        <f>IF(AN522=21,K522,0)</f>
        <v>0</v>
      </c>
      <c r="AN522" s="36">
        <v>21</v>
      </c>
      <c r="AO522" s="36">
        <f>H522*0</f>
        <v>0</v>
      </c>
      <c r="AP522" s="36">
        <f>H522*(1-0)</f>
        <v>0</v>
      </c>
      <c r="AQ522" s="37" t="s">
        <v>11</v>
      </c>
      <c r="AV522" s="36">
        <f>AW522+AX522</f>
        <v>0</v>
      </c>
      <c r="AW522" s="36">
        <f>G522*AO522</f>
        <v>0</v>
      </c>
      <c r="AX522" s="36">
        <f>G522*AP522</f>
        <v>0</v>
      </c>
      <c r="AY522" s="39" t="s">
        <v>845</v>
      </c>
      <c r="AZ522" s="39" t="s">
        <v>868</v>
      </c>
      <c r="BA522" s="27" t="s">
        <v>877</v>
      </c>
      <c r="BC522" s="36">
        <f>AW522+AX522</f>
        <v>0</v>
      </c>
      <c r="BD522" s="36">
        <f>H522/(100-BE522)*100</f>
        <v>0</v>
      </c>
      <c r="BE522" s="36">
        <v>0</v>
      </c>
      <c r="BF522" s="36">
        <f>M522</f>
        <v>0</v>
      </c>
      <c r="BH522" s="21">
        <f>G522*AO522</f>
        <v>0</v>
      </c>
      <c r="BI522" s="21">
        <f>G522*AP522</f>
        <v>0</v>
      </c>
      <c r="BJ522" s="21">
        <f>G522*H522</f>
        <v>0</v>
      </c>
      <c r="BK522" s="21" t="s">
        <v>883</v>
      </c>
      <c r="BL522" s="36" t="s">
        <v>443</v>
      </c>
    </row>
    <row r="523" spans="1:15" ht="12.75">
      <c r="A523" s="4"/>
      <c r="B523" s="89"/>
      <c r="C523" s="89"/>
      <c r="D523" s="90" t="s">
        <v>737</v>
      </c>
      <c r="E523" s="90"/>
      <c r="F523" s="89"/>
      <c r="G523" s="91">
        <v>0.05</v>
      </c>
      <c r="H523" s="89"/>
      <c r="I523" s="89"/>
      <c r="J523" s="89"/>
      <c r="K523" s="89"/>
      <c r="L523" s="89"/>
      <c r="M523" s="89"/>
      <c r="N523" s="31"/>
      <c r="O523" s="4"/>
    </row>
    <row r="524" spans="1:64" ht="12.75">
      <c r="A524" s="44" t="s">
        <v>251</v>
      </c>
      <c r="B524" s="16" t="s">
        <v>304</v>
      </c>
      <c r="C524" s="16" t="s">
        <v>447</v>
      </c>
      <c r="D524" s="149" t="s">
        <v>738</v>
      </c>
      <c r="E524" s="171"/>
      <c r="F524" s="16" t="s">
        <v>781</v>
      </c>
      <c r="G524" s="36">
        <v>0.5</v>
      </c>
      <c r="H524" s="121"/>
      <c r="I524" s="36">
        <f>G524*AO524</f>
        <v>0</v>
      </c>
      <c r="J524" s="36">
        <f>G524*AP524</f>
        <v>0</v>
      </c>
      <c r="K524" s="36">
        <f>G524*H524</f>
        <v>0</v>
      </c>
      <c r="L524" s="36">
        <v>0</v>
      </c>
      <c r="M524" s="36">
        <f>G524*L524</f>
        <v>0</v>
      </c>
      <c r="N524" s="88" t="s">
        <v>806</v>
      </c>
      <c r="O524" s="4"/>
      <c r="Z524" s="36">
        <f>IF(AQ524="5",BJ524,0)</f>
        <v>0</v>
      </c>
      <c r="AB524" s="36">
        <f>IF(AQ524="1",BH524,0)</f>
        <v>0</v>
      </c>
      <c r="AC524" s="36">
        <f>IF(AQ524="1",BI524,0)</f>
        <v>0</v>
      </c>
      <c r="AD524" s="36">
        <f>IF(AQ524="7",BH524,0)</f>
        <v>0</v>
      </c>
      <c r="AE524" s="36">
        <f>IF(AQ524="7",BI524,0)</f>
        <v>0</v>
      </c>
      <c r="AF524" s="36">
        <f>IF(AQ524="2",BH524,0)</f>
        <v>0</v>
      </c>
      <c r="AG524" s="36">
        <f>IF(AQ524="2",BI524,0)</f>
        <v>0</v>
      </c>
      <c r="AH524" s="36">
        <f>IF(AQ524="0",BJ524,0)</f>
        <v>0</v>
      </c>
      <c r="AI524" s="27" t="s">
        <v>304</v>
      </c>
      <c r="AJ524" s="21">
        <f>IF(AN524=0,K524,0)</f>
        <v>0</v>
      </c>
      <c r="AK524" s="21">
        <f>IF(AN524=15,K524,0)</f>
        <v>0</v>
      </c>
      <c r="AL524" s="21">
        <f>IF(AN524=21,K524,0)</f>
        <v>0</v>
      </c>
      <c r="AN524" s="36">
        <v>21</v>
      </c>
      <c r="AO524" s="36">
        <f>H524*0</f>
        <v>0</v>
      </c>
      <c r="AP524" s="36">
        <f>H524*(1-0)</f>
        <v>0</v>
      </c>
      <c r="AQ524" s="37" t="s">
        <v>11</v>
      </c>
      <c r="AV524" s="36">
        <f>AW524+AX524</f>
        <v>0</v>
      </c>
      <c r="AW524" s="36">
        <f>G524*AO524</f>
        <v>0</v>
      </c>
      <c r="AX524" s="36">
        <f>G524*AP524</f>
        <v>0</v>
      </c>
      <c r="AY524" s="39" t="s">
        <v>845</v>
      </c>
      <c r="AZ524" s="39" t="s">
        <v>868</v>
      </c>
      <c r="BA524" s="27" t="s">
        <v>877</v>
      </c>
      <c r="BC524" s="36">
        <f>AW524+AX524</f>
        <v>0</v>
      </c>
      <c r="BD524" s="36">
        <f>H524/(100-BE524)*100</f>
        <v>0</v>
      </c>
      <c r="BE524" s="36">
        <v>0</v>
      </c>
      <c r="BF524" s="36">
        <f>M524</f>
        <v>0</v>
      </c>
      <c r="BH524" s="21">
        <f>G524*AO524</f>
        <v>0</v>
      </c>
      <c r="BI524" s="21">
        <f>G524*AP524</f>
        <v>0</v>
      </c>
      <c r="BJ524" s="21">
        <f>G524*H524</f>
        <v>0</v>
      </c>
      <c r="BK524" s="21" t="s">
        <v>883</v>
      </c>
      <c r="BL524" s="36" t="s">
        <v>443</v>
      </c>
    </row>
    <row r="525" spans="1:15" ht="12.75">
      <c r="A525" s="4"/>
      <c r="B525" s="89"/>
      <c r="C525" s="89"/>
      <c r="D525" s="90" t="s">
        <v>739</v>
      </c>
      <c r="E525" s="90"/>
      <c r="F525" s="89"/>
      <c r="G525" s="91">
        <v>0.5</v>
      </c>
      <c r="H525" s="89"/>
      <c r="I525" s="89"/>
      <c r="J525" s="89"/>
      <c r="K525" s="89"/>
      <c r="L525" s="89"/>
      <c r="M525" s="89"/>
      <c r="N525" s="31"/>
      <c r="O525" s="4"/>
    </row>
    <row r="526" spans="1:47" ht="12.75">
      <c r="A526" s="82"/>
      <c r="B526" s="83" t="s">
        <v>304</v>
      </c>
      <c r="C526" s="83" t="s">
        <v>374</v>
      </c>
      <c r="D526" s="179" t="s">
        <v>563</v>
      </c>
      <c r="E526" s="174"/>
      <c r="F526" s="84" t="s">
        <v>6</v>
      </c>
      <c r="G526" s="84" t="s">
        <v>6</v>
      </c>
      <c r="H526" s="84"/>
      <c r="I526" s="85">
        <f>SUM(I527:I535)</f>
        <v>0</v>
      </c>
      <c r="J526" s="85">
        <f>SUM(J527:J535)</f>
        <v>0</v>
      </c>
      <c r="K526" s="85">
        <f>SUM(K527:K535)</f>
        <v>0</v>
      </c>
      <c r="L526" s="86"/>
      <c r="M526" s="85">
        <f>SUM(M527:M535)</f>
        <v>0</v>
      </c>
      <c r="N526" s="87"/>
      <c r="O526" s="4"/>
      <c r="AI526" s="27" t="s">
        <v>304</v>
      </c>
      <c r="AS526" s="41">
        <f>SUM(AJ527:AJ535)</f>
        <v>0</v>
      </c>
      <c r="AT526" s="41">
        <f>SUM(AK527:AK535)</f>
        <v>0</v>
      </c>
      <c r="AU526" s="41">
        <f>SUM(AL527:AL535)</f>
        <v>0</v>
      </c>
    </row>
    <row r="527" spans="1:64" ht="12.75">
      <c r="A527" s="44" t="s">
        <v>252</v>
      </c>
      <c r="B527" s="16" t="s">
        <v>304</v>
      </c>
      <c r="C527" s="16" t="s">
        <v>448</v>
      </c>
      <c r="D527" s="149" t="s">
        <v>740</v>
      </c>
      <c r="E527" s="171"/>
      <c r="F527" s="16" t="s">
        <v>781</v>
      </c>
      <c r="G527" s="36">
        <v>7.81</v>
      </c>
      <c r="H527" s="121"/>
      <c r="I527" s="36">
        <f>G527*AO527</f>
        <v>0</v>
      </c>
      <c r="J527" s="36">
        <f>G527*AP527</f>
        <v>0</v>
      </c>
      <c r="K527" s="36">
        <f>G527*H527</f>
        <v>0</v>
      </c>
      <c r="L527" s="36">
        <v>0</v>
      </c>
      <c r="M527" s="36">
        <f>G527*L527</f>
        <v>0</v>
      </c>
      <c r="N527" s="88" t="s">
        <v>806</v>
      </c>
      <c r="O527" s="4"/>
      <c r="Z527" s="36">
        <f>IF(AQ527="5",BJ527,0)</f>
        <v>0</v>
      </c>
      <c r="AB527" s="36">
        <f>IF(AQ527="1",BH527,0)</f>
        <v>0</v>
      </c>
      <c r="AC527" s="36">
        <f>IF(AQ527="1",BI527,0)</f>
        <v>0</v>
      </c>
      <c r="AD527" s="36">
        <f>IF(AQ527="7",BH527,0)</f>
        <v>0</v>
      </c>
      <c r="AE527" s="36">
        <f>IF(AQ527="7",BI527,0)</f>
        <v>0</v>
      </c>
      <c r="AF527" s="36">
        <f>IF(AQ527="2",BH527,0)</f>
        <v>0</v>
      </c>
      <c r="AG527" s="36">
        <f>IF(AQ527="2",BI527,0)</f>
        <v>0</v>
      </c>
      <c r="AH527" s="36">
        <f>IF(AQ527="0",BJ527,0)</f>
        <v>0</v>
      </c>
      <c r="AI527" s="27" t="s">
        <v>304</v>
      </c>
      <c r="AJ527" s="21">
        <f>IF(AN527=0,K527,0)</f>
        <v>0</v>
      </c>
      <c r="AK527" s="21">
        <f>IF(AN527=15,K527,0)</f>
        <v>0</v>
      </c>
      <c r="AL527" s="21">
        <f>IF(AN527=21,K527,0)</f>
        <v>0</v>
      </c>
      <c r="AN527" s="36">
        <v>21</v>
      </c>
      <c r="AO527" s="36">
        <f>H527*0</f>
        <v>0</v>
      </c>
      <c r="AP527" s="36">
        <f>H527*(1-0)</f>
        <v>0</v>
      </c>
      <c r="AQ527" s="37" t="s">
        <v>11</v>
      </c>
      <c r="AV527" s="36">
        <f>AW527+AX527</f>
        <v>0</v>
      </c>
      <c r="AW527" s="36">
        <f>G527*AO527</f>
        <v>0</v>
      </c>
      <c r="AX527" s="36">
        <f>G527*AP527</f>
        <v>0</v>
      </c>
      <c r="AY527" s="39" t="s">
        <v>833</v>
      </c>
      <c r="AZ527" s="39" t="s">
        <v>868</v>
      </c>
      <c r="BA527" s="27" t="s">
        <v>877</v>
      </c>
      <c r="BC527" s="36">
        <f>AW527+AX527</f>
        <v>0</v>
      </c>
      <c r="BD527" s="36">
        <f>H527/(100-BE527)*100</f>
        <v>0</v>
      </c>
      <c r="BE527" s="36">
        <v>0</v>
      </c>
      <c r="BF527" s="36">
        <f>M527</f>
        <v>0</v>
      </c>
      <c r="BH527" s="21">
        <f>G527*AO527</f>
        <v>0</v>
      </c>
      <c r="BI527" s="21">
        <f>G527*AP527</f>
        <v>0</v>
      </c>
      <c r="BJ527" s="21">
        <f>G527*H527</f>
        <v>0</v>
      </c>
      <c r="BK527" s="21" t="s">
        <v>883</v>
      </c>
      <c r="BL527" s="36" t="s">
        <v>374</v>
      </c>
    </row>
    <row r="528" spans="1:15" ht="12.75">
      <c r="A528" s="4"/>
      <c r="B528" s="89"/>
      <c r="C528" s="89"/>
      <c r="D528" s="90" t="s">
        <v>741</v>
      </c>
      <c r="E528" s="90"/>
      <c r="F528" s="89"/>
      <c r="G528" s="91">
        <v>7.81</v>
      </c>
      <c r="H528" s="89"/>
      <c r="I528" s="89"/>
      <c r="J528" s="89"/>
      <c r="K528" s="89"/>
      <c r="L528" s="89"/>
      <c r="M528" s="89"/>
      <c r="N528" s="31"/>
      <c r="O528" s="4"/>
    </row>
    <row r="529" spans="1:64" ht="12.75">
      <c r="A529" s="44" t="s">
        <v>253</v>
      </c>
      <c r="B529" s="16" t="s">
        <v>304</v>
      </c>
      <c r="C529" s="16" t="s">
        <v>449</v>
      </c>
      <c r="D529" s="149" t="s">
        <v>742</v>
      </c>
      <c r="E529" s="171"/>
      <c r="F529" s="16" t="s">
        <v>781</v>
      </c>
      <c r="G529" s="36">
        <v>7.81</v>
      </c>
      <c r="H529" s="121"/>
      <c r="I529" s="36">
        <f>G529*AO529</f>
        <v>0</v>
      </c>
      <c r="J529" s="36">
        <f>G529*AP529</f>
        <v>0</v>
      </c>
      <c r="K529" s="36">
        <f>G529*H529</f>
        <v>0</v>
      </c>
      <c r="L529" s="36">
        <v>0</v>
      </c>
      <c r="M529" s="36">
        <f>G529*L529</f>
        <v>0</v>
      </c>
      <c r="N529" s="88" t="s">
        <v>806</v>
      </c>
      <c r="O529" s="4"/>
      <c r="Z529" s="36">
        <f>IF(AQ529="5",BJ529,0)</f>
        <v>0</v>
      </c>
      <c r="AB529" s="36">
        <f>IF(AQ529="1",BH529,0)</f>
        <v>0</v>
      </c>
      <c r="AC529" s="36">
        <f>IF(AQ529="1",BI529,0)</f>
        <v>0</v>
      </c>
      <c r="AD529" s="36">
        <f>IF(AQ529="7",BH529,0)</f>
        <v>0</v>
      </c>
      <c r="AE529" s="36">
        <f>IF(AQ529="7",BI529,0)</f>
        <v>0</v>
      </c>
      <c r="AF529" s="36">
        <f>IF(AQ529="2",BH529,0)</f>
        <v>0</v>
      </c>
      <c r="AG529" s="36">
        <f>IF(AQ529="2",BI529,0)</f>
        <v>0</v>
      </c>
      <c r="AH529" s="36">
        <f>IF(AQ529="0",BJ529,0)</f>
        <v>0</v>
      </c>
      <c r="AI529" s="27" t="s">
        <v>304</v>
      </c>
      <c r="AJ529" s="21">
        <f>IF(AN529=0,K529,0)</f>
        <v>0</v>
      </c>
      <c r="AK529" s="21">
        <f>IF(AN529=15,K529,0)</f>
        <v>0</v>
      </c>
      <c r="AL529" s="21">
        <f>IF(AN529=21,K529,0)</f>
        <v>0</v>
      </c>
      <c r="AN529" s="36">
        <v>21</v>
      </c>
      <c r="AO529" s="36">
        <f>H529*0.0101215411558669</f>
        <v>0</v>
      </c>
      <c r="AP529" s="36">
        <f>H529*(1-0.0101215411558669)</f>
        <v>0</v>
      </c>
      <c r="AQ529" s="37" t="s">
        <v>11</v>
      </c>
      <c r="AV529" s="36">
        <f>AW529+AX529</f>
        <v>0</v>
      </c>
      <c r="AW529" s="36">
        <f>G529*AO529</f>
        <v>0</v>
      </c>
      <c r="AX529" s="36">
        <f>G529*AP529</f>
        <v>0</v>
      </c>
      <c r="AY529" s="39" t="s">
        <v>833</v>
      </c>
      <c r="AZ529" s="39" t="s">
        <v>868</v>
      </c>
      <c r="BA529" s="27" t="s">
        <v>877</v>
      </c>
      <c r="BC529" s="36">
        <f>AW529+AX529</f>
        <v>0</v>
      </c>
      <c r="BD529" s="36">
        <f>H529/(100-BE529)*100</f>
        <v>0</v>
      </c>
      <c r="BE529" s="36">
        <v>0</v>
      </c>
      <c r="BF529" s="36">
        <f>M529</f>
        <v>0</v>
      </c>
      <c r="BH529" s="21">
        <f>G529*AO529</f>
        <v>0</v>
      </c>
      <c r="BI529" s="21">
        <f>G529*AP529</f>
        <v>0</v>
      </c>
      <c r="BJ529" s="21">
        <f>G529*H529</f>
        <v>0</v>
      </c>
      <c r="BK529" s="21" t="s">
        <v>883</v>
      </c>
      <c r="BL529" s="36" t="s">
        <v>374</v>
      </c>
    </row>
    <row r="530" spans="1:15" ht="12.75">
      <c r="A530" s="4"/>
      <c r="B530" s="89"/>
      <c r="C530" s="89"/>
      <c r="D530" s="90" t="s">
        <v>743</v>
      </c>
      <c r="E530" s="90"/>
      <c r="F530" s="89"/>
      <c r="G530" s="91">
        <v>7.81</v>
      </c>
      <c r="H530" s="89"/>
      <c r="I530" s="89"/>
      <c r="J530" s="89"/>
      <c r="K530" s="89"/>
      <c r="L530" s="89"/>
      <c r="M530" s="89"/>
      <c r="N530" s="31"/>
      <c r="O530" s="4"/>
    </row>
    <row r="531" spans="1:64" ht="12.75">
      <c r="A531" s="44" t="s">
        <v>254</v>
      </c>
      <c r="B531" s="16" t="s">
        <v>304</v>
      </c>
      <c r="C531" s="16" t="s">
        <v>450</v>
      </c>
      <c r="D531" s="149" t="s">
        <v>744</v>
      </c>
      <c r="E531" s="171"/>
      <c r="F531" s="16" t="s">
        <v>781</v>
      </c>
      <c r="G531" s="36">
        <v>78.1</v>
      </c>
      <c r="H531" s="121"/>
      <c r="I531" s="36">
        <f>G531*AO531</f>
        <v>0</v>
      </c>
      <c r="J531" s="36">
        <f>G531*AP531</f>
        <v>0</v>
      </c>
      <c r="K531" s="36">
        <f>G531*H531</f>
        <v>0</v>
      </c>
      <c r="L531" s="36">
        <v>0</v>
      </c>
      <c r="M531" s="36">
        <f>G531*L531</f>
        <v>0</v>
      </c>
      <c r="N531" s="88" t="s">
        <v>806</v>
      </c>
      <c r="O531" s="4"/>
      <c r="Z531" s="36">
        <f>IF(AQ531="5",BJ531,0)</f>
        <v>0</v>
      </c>
      <c r="AB531" s="36">
        <f>IF(AQ531="1",BH531,0)</f>
        <v>0</v>
      </c>
      <c r="AC531" s="36">
        <f>IF(AQ531="1",BI531,0)</f>
        <v>0</v>
      </c>
      <c r="AD531" s="36">
        <f>IF(AQ531="7",BH531,0)</f>
        <v>0</v>
      </c>
      <c r="AE531" s="36">
        <f>IF(AQ531="7",BI531,0)</f>
        <v>0</v>
      </c>
      <c r="AF531" s="36">
        <f>IF(AQ531="2",BH531,0)</f>
        <v>0</v>
      </c>
      <c r="AG531" s="36">
        <f>IF(AQ531="2",BI531,0)</f>
        <v>0</v>
      </c>
      <c r="AH531" s="36">
        <f>IF(AQ531="0",BJ531,0)</f>
        <v>0</v>
      </c>
      <c r="AI531" s="27" t="s">
        <v>304</v>
      </c>
      <c r="AJ531" s="21">
        <f>IF(AN531=0,K531,0)</f>
        <v>0</v>
      </c>
      <c r="AK531" s="21">
        <f>IF(AN531=15,K531,0)</f>
        <v>0</v>
      </c>
      <c r="AL531" s="21">
        <f>IF(AN531=21,K531,0)</f>
        <v>0</v>
      </c>
      <c r="AN531" s="36">
        <v>21</v>
      </c>
      <c r="AO531" s="36">
        <f>H531*0</f>
        <v>0</v>
      </c>
      <c r="AP531" s="36">
        <f>H531*(1-0)</f>
        <v>0</v>
      </c>
      <c r="AQ531" s="37" t="s">
        <v>11</v>
      </c>
      <c r="AV531" s="36">
        <f>AW531+AX531</f>
        <v>0</v>
      </c>
      <c r="AW531" s="36">
        <f>G531*AO531</f>
        <v>0</v>
      </c>
      <c r="AX531" s="36">
        <f>G531*AP531</f>
        <v>0</v>
      </c>
      <c r="AY531" s="39" t="s">
        <v>833</v>
      </c>
      <c r="AZ531" s="39" t="s">
        <v>868</v>
      </c>
      <c r="BA531" s="27" t="s">
        <v>877</v>
      </c>
      <c r="BC531" s="36">
        <f>AW531+AX531</f>
        <v>0</v>
      </c>
      <c r="BD531" s="36">
        <f>H531/(100-BE531)*100</f>
        <v>0</v>
      </c>
      <c r="BE531" s="36">
        <v>0</v>
      </c>
      <c r="BF531" s="36">
        <f>M531</f>
        <v>0</v>
      </c>
      <c r="BH531" s="21">
        <f>G531*AO531</f>
        <v>0</v>
      </c>
      <c r="BI531" s="21">
        <f>G531*AP531</f>
        <v>0</v>
      </c>
      <c r="BJ531" s="21">
        <f>G531*H531</f>
        <v>0</v>
      </c>
      <c r="BK531" s="21" t="s">
        <v>883</v>
      </c>
      <c r="BL531" s="36" t="s">
        <v>374</v>
      </c>
    </row>
    <row r="532" spans="1:15" ht="12.75">
      <c r="A532" s="4"/>
      <c r="B532" s="89"/>
      <c r="C532" s="89"/>
      <c r="D532" s="90" t="s">
        <v>745</v>
      </c>
      <c r="E532" s="90"/>
      <c r="F532" s="89"/>
      <c r="G532" s="91">
        <v>78.1</v>
      </c>
      <c r="H532" s="89"/>
      <c r="I532" s="89"/>
      <c r="J532" s="89"/>
      <c r="K532" s="89"/>
      <c r="L532" s="89"/>
      <c r="M532" s="89"/>
      <c r="N532" s="31"/>
      <c r="O532" s="4"/>
    </row>
    <row r="533" spans="1:64" ht="12.75">
      <c r="A533" s="44" t="s">
        <v>255</v>
      </c>
      <c r="B533" s="16" t="s">
        <v>304</v>
      </c>
      <c r="C533" s="16" t="s">
        <v>451</v>
      </c>
      <c r="D533" s="149" t="s">
        <v>746</v>
      </c>
      <c r="E533" s="171"/>
      <c r="F533" s="16" t="s">
        <v>781</v>
      </c>
      <c r="G533" s="36">
        <v>7.81</v>
      </c>
      <c r="H533" s="121"/>
      <c r="I533" s="36">
        <f>G533*AO533</f>
        <v>0</v>
      </c>
      <c r="J533" s="36">
        <f>G533*AP533</f>
        <v>0</v>
      </c>
      <c r="K533" s="36">
        <f>G533*H533</f>
        <v>0</v>
      </c>
      <c r="L533" s="36">
        <v>0</v>
      </c>
      <c r="M533" s="36">
        <f>G533*L533</f>
        <v>0</v>
      </c>
      <c r="N533" s="88" t="s">
        <v>806</v>
      </c>
      <c r="O533" s="4"/>
      <c r="Z533" s="36">
        <f>IF(AQ533="5",BJ533,0)</f>
        <v>0</v>
      </c>
      <c r="AB533" s="36">
        <f>IF(AQ533="1",BH533,0)</f>
        <v>0</v>
      </c>
      <c r="AC533" s="36">
        <f>IF(AQ533="1",BI533,0)</f>
        <v>0</v>
      </c>
      <c r="AD533" s="36">
        <f>IF(AQ533="7",BH533,0)</f>
        <v>0</v>
      </c>
      <c r="AE533" s="36">
        <f>IF(AQ533="7",BI533,0)</f>
        <v>0</v>
      </c>
      <c r="AF533" s="36">
        <f>IF(AQ533="2",BH533,0)</f>
        <v>0</v>
      </c>
      <c r="AG533" s="36">
        <f>IF(AQ533="2",BI533,0)</f>
        <v>0</v>
      </c>
      <c r="AH533" s="36">
        <f>IF(AQ533="0",BJ533,0)</f>
        <v>0</v>
      </c>
      <c r="AI533" s="27" t="s">
        <v>304</v>
      </c>
      <c r="AJ533" s="21">
        <f>IF(AN533=0,K533,0)</f>
        <v>0</v>
      </c>
      <c r="AK533" s="21">
        <f>IF(AN533=15,K533,0)</f>
        <v>0</v>
      </c>
      <c r="AL533" s="21">
        <f>IF(AN533=21,K533,0)</f>
        <v>0</v>
      </c>
      <c r="AN533" s="36">
        <v>21</v>
      </c>
      <c r="AO533" s="36">
        <f>H533*0</f>
        <v>0</v>
      </c>
      <c r="AP533" s="36">
        <f>H533*(1-0)</f>
        <v>0</v>
      </c>
      <c r="AQ533" s="37" t="s">
        <v>11</v>
      </c>
      <c r="AV533" s="36">
        <f>AW533+AX533</f>
        <v>0</v>
      </c>
      <c r="AW533" s="36">
        <f>G533*AO533</f>
        <v>0</v>
      </c>
      <c r="AX533" s="36">
        <f>G533*AP533</f>
        <v>0</v>
      </c>
      <c r="AY533" s="39" t="s">
        <v>833</v>
      </c>
      <c r="AZ533" s="39" t="s">
        <v>868</v>
      </c>
      <c r="BA533" s="27" t="s">
        <v>877</v>
      </c>
      <c r="BC533" s="36">
        <f>AW533+AX533</f>
        <v>0</v>
      </c>
      <c r="BD533" s="36">
        <f>H533/(100-BE533)*100</f>
        <v>0</v>
      </c>
      <c r="BE533" s="36">
        <v>0</v>
      </c>
      <c r="BF533" s="36">
        <f>M533</f>
        <v>0</v>
      </c>
      <c r="BH533" s="21">
        <f>G533*AO533</f>
        <v>0</v>
      </c>
      <c r="BI533" s="21">
        <f>G533*AP533</f>
        <v>0</v>
      </c>
      <c r="BJ533" s="21">
        <f>G533*H533</f>
        <v>0</v>
      </c>
      <c r="BK533" s="21" t="s">
        <v>883</v>
      </c>
      <c r="BL533" s="36" t="s">
        <v>374</v>
      </c>
    </row>
    <row r="534" spans="1:15" ht="12.75">
      <c r="A534" s="4"/>
      <c r="B534" s="89"/>
      <c r="C534" s="89"/>
      <c r="D534" s="90" t="s">
        <v>743</v>
      </c>
      <c r="E534" s="90"/>
      <c r="F534" s="89"/>
      <c r="G534" s="91">
        <v>7.81</v>
      </c>
      <c r="H534" s="89"/>
      <c r="I534" s="89"/>
      <c r="J534" s="89"/>
      <c r="K534" s="89"/>
      <c r="L534" s="89"/>
      <c r="M534" s="89"/>
      <c r="N534" s="31"/>
      <c r="O534" s="4"/>
    </row>
    <row r="535" spans="1:64" ht="12.75">
      <c r="A535" s="44" t="s">
        <v>256</v>
      </c>
      <c r="B535" s="16" t="s">
        <v>304</v>
      </c>
      <c r="C535" s="16" t="s">
        <v>377</v>
      </c>
      <c r="D535" s="149" t="s">
        <v>747</v>
      </c>
      <c r="E535" s="171"/>
      <c r="F535" s="16" t="s">
        <v>781</v>
      </c>
      <c r="G535" s="36">
        <v>7.81</v>
      </c>
      <c r="H535" s="121"/>
      <c r="I535" s="36">
        <f>G535*AO535</f>
        <v>0</v>
      </c>
      <c r="J535" s="36">
        <f>G535*AP535</f>
        <v>0</v>
      </c>
      <c r="K535" s="36">
        <f>G535*H535</f>
        <v>0</v>
      </c>
      <c r="L535" s="36">
        <v>0</v>
      </c>
      <c r="M535" s="36">
        <f>G535*L535</f>
        <v>0</v>
      </c>
      <c r="N535" s="88" t="s">
        <v>806</v>
      </c>
      <c r="O535" s="4"/>
      <c r="Z535" s="36">
        <f>IF(AQ535="5",BJ535,0)</f>
        <v>0</v>
      </c>
      <c r="AB535" s="36">
        <f>IF(AQ535="1",BH535,0)</f>
        <v>0</v>
      </c>
      <c r="AC535" s="36">
        <f>IF(AQ535="1",BI535,0)</f>
        <v>0</v>
      </c>
      <c r="AD535" s="36">
        <f>IF(AQ535="7",BH535,0)</f>
        <v>0</v>
      </c>
      <c r="AE535" s="36">
        <f>IF(AQ535="7",BI535,0)</f>
        <v>0</v>
      </c>
      <c r="AF535" s="36">
        <f>IF(AQ535="2",BH535,0)</f>
        <v>0</v>
      </c>
      <c r="AG535" s="36">
        <f>IF(AQ535="2",BI535,0)</f>
        <v>0</v>
      </c>
      <c r="AH535" s="36">
        <f>IF(AQ535="0",BJ535,0)</f>
        <v>0</v>
      </c>
      <c r="AI535" s="27" t="s">
        <v>304</v>
      </c>
      <c r="AJ535" s="21">
        <f>IF(AN535=0,K535,0)</f>
        <v>0</v>
      </c>
      <c r="AK535" s="21">
        <f>IF(AN535=15,K535,0)</f>
        <v>0</v>
      </c>
      <c r="AL535" s="21">
        <f>IF(AN535=21,K535,0)</f>
        <v>0</v>
      </c>
      <c r="AN535" s="36">
        <v>21</v>
      </c>
      <c r="AO535" s="36">
        <f>H535*0</f>
        <v>0</v>
      </c>
      <c r="AP535" s="36">
        <f>H535*(1-0)</f>
        <v>0</v>
      </c>
      <c r="AQ535" s="37" t="s">
        <v>11</v>
      </c>
      <c r="AV535" s="36">
        <f>AW535+AX535</f>
        <v>0</v>
      </c>
      <c r="AW535" s="36">
        <f>G535*AO535</f>
        <v>0</v>
      </c>
      <c r="AX535" s="36">
        <f>G535*AP535</f>
        <v>0</v>
      </c>
      <c r="AY535" s="39" t="s">
        <v>833</v>
      </c>
      <c r="AZ535" s="39" t="s">
        <v>868</v>
      </c>
      <c r="BA535" s="27" t="s">
        <v>877</v>
      </c>
      <c r="BC535" s="36">
        <f>AW535+AX535</f>
        <v>0</v>
      </c>
      <c r="BD535" s="36">
        <f>H535/(100-BE535)*100</f>
        <v>0</v>
      </c>
      <c r="BE535" s="36">
        <v>0</v>
      </c>
      <c r="BF535" s="36">
        <f>M535</f>
        <v>0</v>
      </c>
      <c r="BH535" s="21">
        <f>G535*AO535</f>
        <v>0</v>
      </c>
      <c r="BI535" s="21">
        <f>G535*AP535</f>
        <v>0</v>
      </c>
      <c r="BJ535" s="21">
        <f>G535*H535</f>
        <v>0</v>
      </c>
      <c r="BK535" s="21" t="s">
        <v>883</v>
      </c>
      <c r="BL535" s="36" t="s">
        <v>374</v>
      </c>
    </row>
    <row r="536" spans="1:15" ht="12.75">
      <c r="A536" s="4"/>
      <c r="B536" s="89"/>
      <c r="C536" s="89"/>
      <c r="D536" s="90" t="s">
        <v>743</v>
      </c>
      <c r="E536" s="90"/>
      <c r="F536" s="89"/>
      <c r="G536" s="91">
        <v>7.81</v>
      </c>
      <c r="H536" s="89"/>
      <c r="I536" s="89"/>
      <c r="J536" s="89"/>
      <c r="K536" s="89"/>
      <c r="L536" s="89"/>
      <c r="M536" s="89"/>
      <c r="N536" s="31"/>
      <c r="O536" s="4"/>
    </row>
    <row r="537" spans="1:15" ht="12.75">
      <c r="A537" s="105"/>
      <c r="B537" s="106" t="s">
        <v>305</v>
      </c>
      <c r="C537" s="106"/>
      <c r="D537" s="177" t="s">
        <v>937</v>
      </c>
      <c r="E537" s="178"/>
      <c r="F537" s="107" t="s">
        <v>6</v>
      </c>
      <c r="G537" s="107" t="s">
        <v>6</v>
      </c>
      <c r="H537" s="107"/>
      <c r="I537" s="108">
        <f>I538+I541+I545+I552+I557+I566+I571+I574+I577+I581+I592+I608+I619</f>
        <v>0</v>
      </c>
      <c r="J537" s="108">
        <f>J538+J541+J545+J552+J557+J566+J571+J574+J577+J581+J592+J608+J619</f>
        <v>0</v>
      </c>
      <c r="K537" s="108">
        <f>K538+K541+K545+K552+K557+K566+K571+K574+K577+K581+K592+K608+K619</f>
        <v>0</v>
      </c>
      <c r="L537" s="109"/>
      <c r="M537" s="108">
        <f>M538+M541+M545+M552+M557+M566+M571+M574+M577+M581+M592+M608+M619</f>
        <v>186.51962899999998</v>
      </c>
      <c r="N537" s="33"/>
      <c r="O537" s="4"/>
    </row>
    <row r="538" spans="1:47" ht="12.75">
      <c r="A538" s="2"/>
      <c r="B538" s="10" t="s">
        <v>305</v>
      </c>
      <c r="C538" s="10" t="s">
        <v>17</v>
      </c>
      <c r="D538" s="173" t="s">
        <v>462</v>
      </c>
      <c r="E538" s="174"/>
      <c r="F538" s="19" t="s">
        <v>6</v>
      </c>
      <c r="G538" s="19" t="s">
        <v>6</v>
      </c>
      <c r="H538" s="19"/>
      <c r="I538" s="41">
        <f>SUM(I539:I539)</f>
        <v>0</v>
      </c>
      <c r="J538" s="41">
        <f>SUM(J539:J539)</f>
        <v>0</v>
      </c>
      <c r="K538" s="41">
        <f>SUM(K539:K539)</f>
        <v>0</v>
      </c>
      <c r="L538" s="27"/>
      <c r="M538" s="41">
        <f>SUM(M539:M539)</f>
        <v>0</v>
      </c>
      <c r="N538" s="29"/>
      <c r="O538" s="4"/>
      <c r="AI538" s="27" t="s">
        <v>305</v>
      </c>
      <c r="AS538" s="41">
        <f>SUM(AJ539:AJ539)</f>
        <v>0</v>
      </c>
      <c r="AT538" s="41">
        <f>SUM(AK539:AK539)</f>
        <v>0</v>
      </c>
      <c r="AU538" s="41">
        <f>SUM(AL539:AL539)</f>
        <v>0</v>
      </c>
    </row>
    <row r="539" spans="1:64" ht="12.75">
      <c r="A539" s="3" t="s">
        <v>257</v>
      </c>
      <c r="B539" s="11" t="s">
        <v>305</v>
      </c>
      <c r="C539" s="11" t="s">
        <v>422</v>
      </c>
      <c r="D539" s="170" t="s">
        <v>688</v>
      </c>
      <c r="E539" s="171"/>
      <c r="F539" s="11" t="s">
        <v>784</v>
      </c>
      <c r="G539" s="21">
        <v>100</v>
      </c>
      <c r="H539" s="122"/>
      <c r="I539" s="21">
        <f>G539*AO539</f>
        <v>0</v>
      </c>
      <c r="J539" s="21">
        <f>G539*AP539</f>
        <v>0</v>
      </c>
      <c r="K539" s="21">
        <f>G539*H539</f>
        <v>0</v>
      </c>
      <c r="L539" s="21">
        <v>0</v>
      </c>
      <c r="M539" s="21">
        <f>G539*L539</f>
        <v>0</v>
      </c>
      <c r="N539" s="30" t="s">
        <v>806</v>
      </c>
      <c r="O539" s="4"/>
      <c r="Z539" s="36">
        <f>IF(AQ539="5",BJ539,0)</f>
        <v>0</v>
      </c>
      <c r="AB539" s="36">
        <f>IF(AQ539="1",BH539,0)</f>
        <v>0</v>
      </c>
      <c r="AC539" s="36">
        <f>IF(AQ539="1",BI539,0)</f>
        <v>0</v>
      </c>
      <c r="AD539" s="36">
        <f>IF(AQ539="7",BH539,0)</f>
        <v>0</v>
      </c>
      <c r="AE539" s="36">
        <f>IF(AQ539="7",BI539,0)</f>
        <v>0</v>
      </c>
      <c r="AF539" s="36">
        <f>IF(AQ539="2",BH539,0)</f>
        <v>0</v>
      </c>
      <c r="AG539" s="36">
        <f>IF(AQ539="2",BI539,0)</f>
        <v>0</v>
      </c>
      <c r="AH539" s="36">
        <f>IF(AQ539="0",BJ539,0)</f>
        <v>0</v>
      </c>
      <c r="AI539" s="27" t="s">
        <v>305</v>
      </c>
      <c r="AJ539" s="21">
        <f>IF(AN539=0,K539,0)</f>
        <v>0</v>
      </c>
      <c r="AK539" s="21">
        <f>IF(AN539=15,K539,0)</f>
        <v>0</v>
      </c>
      <c r="AL539" s="21">
        <f>IF(AN539=21,K539,0)</f>
        <v>0</v>
      </c>
      <c r="AN539" s="36">
        <v>21</v>
      </c>
      <c r="AO539" s="36">
        <f>H539*0</f>
        <v>0</v>
      </c>
      <c r="AP539" s="36">
        <f>H539*(1-0)</f>
        <v>0</v>
      </c>
      <c r="AQ539" s="37" t="s">
        <v>7</v>
      </c>
      <c r="AV539" s="36">
        <f>AW539+AX539</f>
        <v>0</v>
      </c>
      <c r="AW539" s="36">
        <f>G539*AO539</f>
        <v>0</v>
      </c>
      <c r="AX539" s="36">
        <f>G539*AP539</f>
        <v>0</v>
      </c>
      <c r="AY539" s="39" t="s">
        <v>819</v>
      </c>
      <c r="AZ539" s="39" t="s">
        <v>870</v>
      </c>
      <c r="BA539" s="27" t="s">
        <v>878</v>
      </c>
      <c r="BC539" s="36">
        <f>AW539+AX539</f>
        <v>0</v>
      </c>
      <c r="BD539" s="36">
        <f>H539/(100-BE539)*100</f>
        <v>0</v>
      </c>
      <c r="BE539" s="36">
        <v>0</v>
      </c>
      <c r="BF539" s="36">
        <f>M539</f>
        <v>0</v>
      </c>
      <c r="BH539" s="21">
        <f>G539*AO539</f>
        <v>0</v>
      </c>
      <c r="BI539" s="21">
        <f>G539*AP539</f>
        <v>0</v>
      </c>
      <c r="BJ539" s="21">
        <f>G539*H539</f>
        <v>0</v>
      </c>
      <c r="BK539" s="21" t="s">
        <v>883</v>
      </c>
      <c r="BL539" s="36">
        <v>11</v>
      </c>
    </row>
    <row r="540" spans="1:15" ht="12.75">
      <c r="A540" s="4"/>
      <c r="D540" s="14" t="s">
        <v>689</v>
      </c>
      <c r="E540" s="17"/>
      <c r="G540" s="22">
        <v>100</v>
      </c>
      <c r="N540" s="31"/>
      <c r="O540" s="4"/>
    </row>
    <row r="541" spans="1:47" ht="12.75">
      <c r="A541" s="2"/>
      <c r="B541" s="10" t="s">
        <v>305</v>
      </c>
      <c r="C541" s="10" t="s">
        <v>117</v>
      </c>
      <c r="D541" s="173" t="s">
        <v>690</v>
      </c>
      <c r="E541" s="174"/>
      <c r="F541" s="19" t="s">
        <v>6</v>
      </c>
      <c r="G541" s="19" t="s">
        <v>6</v>
      </c>
      <c r="H541" s="19"/>
      <c r="I541" s="41">
        <f>SUM(I542:I543)</f>
        <v>0</v>
      </c>
      <c r="J541" s="41">
        <f>SUM(J542:J543)</f>
        <v>0</v>
      </c>
      <c r="K541" s="41">
        <f>SUM(K542:K543)</f>
        <v>0</v>
      </c>
      <c r="L541" s="27"/>
      <c r="M541" s="41">
        <f>SUM(M542:M543)</f>
        <v>0</v>
      </c>
      <c r="N541" s="29"/>
      <c r="O541" s="4"/>
      <c r="AI541" s="27" t="s">
        <v>305</v>
      </c>
      <c r="AS541" s="41">
        <f>SUM(AJ542:AJ543)</f>
        <v>0</v>
      </c>
      <c r="AT541" s="41">
        <f>SUM(AK542:AK543)</f>
        <v>0</v>
      </c>
      <c r="AU541" s="41">
        <f>SUM(AL542:AL543)</f>
        <v>0</v>
      </c>
    </row>
    <row r="542" spans="1:64" ht="12.75">
      <c r="A542" s="3" t="s">
        <v>258</v>
      </c>
      <c r="B542" s="11" t="s">
        <v>305</v>
      </c>
      <c r="C542" s="11" t="s">
        <v>423</v>
      </c>
      <c r="D542" s="170" t="s">
        <v>691</v>
      </c>
      <c r="E542" s="171"/>
      <c r="F542" s="11" t="s">
        <v>782</v>
      </c>
      <c r="G542" s="21">
        <v>5</v>
      </c>
      <c r="H542" s="122"/>
      <c r="I542" s="21">
        <f>G542*AO542</f>
        <v>0</v>
      </c>
      <c r="J542" s="21">
        <f>G542*AP542</f>
        <v>0</v>
      </c>
      <c r="K542" s="21">
        <f>G542*H542</f>
        <v>0</v>
      </c>
      <c r="L542" s="21">
        <v>0</v>
      </c>
      <c r="M542" s="21">
        <f>G542*L542</f>
        <v>0</v>
      </c>
      <c r="N542" s="30"/>
      <c r="O542" s="4"/>
      <c r="Z542" s="36">
        <f>IF(AQ542="5",BJ542,0)</f>
        <v>0</v>
      </c>
      <c r="AB542" s="36">
        <f>IF(AQ542="1",BH542,0)</f>
        <v>0</v>
      </c>
      <c r="AC542" s="36">
        <f>IF(AQ542="1",BI542,0)</f>
        <v>0</v>
      </c>
      <c r="AD542" s="36">
        <f>IF(AQ542="7",BH542,0)</f>
        <v>0</v>
      </c>
      <c r="AE542" s="36">
        <f>IF(AQ542="7",BI542,0)</f>
        <v>0</v>
      </c>
      <c r="AF542" s="36">
        <f>IF(AQ542="2",BH542,0)</f>
        <v>0</v>
      </c>
      <c r="AG542" s="36">
        <f>IF(AQ542="2",BI542,0)</f>
        <v>0</v>
      </c>
      <c r="AH542" s="36">
        <f>IF(AQ542="0",BJ542,0)</f>
        <v>0</v>
      </c>
      <c r="AI542" s="27" t="s">
        <v>305</v>
      </c>
      <c r="AJ542" s="21">
        <f>IF(AN542=0,K542,0)</f>
        <v>0</v>
      </c>
      <c r="AK542" s="21">
        <f>IF(AN542=15,K542,0)</f>
        <v>0</v>
      </c>
      <c r="AL542" s="21">
        <f>IF(AN542=21,K542,0)</f>
        <v>0</v>
      </c>
      <c r="AN542" s="36">
        <v>21</v>
      </c>
      <c r="AO542" s="36">
        <f>H542*0</f>
        <v>0</v>
      </c>
      <c r="AP542" s="36">
        <f>H542*(1-0)</f>
        <v>0</v>
      </c>
      <c r="AQ542" s="37" t="s">
        <v>7</v>
      </c>
      <c r="AV542" s="36">
        <f>AW542+AX542</f>
        <v>0</v>
      </c>
      <c r="AW542" s="36">
        <f>G542*AO542</f>
        <v>0</v>
      </c>
      <c r="AX542" s="36">
        <f>G542*AP542</f>
        <v>0</v>
      </c>
      <c r="AY542" s="39" t="s">
        <v>840</v>
      </c>
      <c r="AZ542" s="39" t="s">
        <v>870</v>
      </c>
      <c r="BA542" s="27" t="s">
        <v>878</v>
      </c>
      <c r="BC542" s="36">
        <f>AW542+AX542</f>
        <v>0</v>
      </c>
      <c r="BD542" s="36">
        <f>H542/(100-BE542)*100</f>
        <v>0</v>
      </c>
      <c r="BE542" s="36">
        <v>0</v>
      </c>
      <c r="BF542" s="36">
        <f>M542</f>
        <v>0</v>
      </c>
      <c r="BH542" s="21">
        <f>G542*AO542</f>
        <v>0</v>
      </c>
      <c r="BI542" s="21">
        <f>G542*AP542</f>
        <v>0</v>
      </c>
      <c r="BJ542" s="21">
        <f>G542*H542</f>
        <v>0</v>
      </c>
      <c r="BK542" s="21" t="s">
        <v>883</v>
      </c>
      <c r="BL542" s="36">
        <v>111</v>
      </c>
    </row>
    <row r="543" spans="1:64" ht="12.75">
      <c r="A543" s="3" t="s">
        <v>259</v>
      </c>
      <c r="B543" s="11" t="s">
        <v>305</v>
      </c>
      <c r="C543" s="11" t="s">
        <v>424</v>
      </c>
      <c r="D543" s="170" t="s">
        <v>692</v>
      </c>
      <c r="E543" s="171"/>
      <c r="F543" s="11" t="s">
        <v>782</v>
      </c>
      <c r="G543" s="21">
        <v>83.46</v>
      </c>
      <c r="H543" s="122"/>
      <c r="I543" s="21">
        <f>G543*AO543</f>
        <v>0</v>
      </c>
      <c r="J543" s="21">
        <f>G543*AP543</f>
        <v>0</v>
      </c>
      <c r="K543" s="21">
        <f>G543*H543</f>
        <v>0</v>
      </c>
      <c r="L543" s="21">
        <v>0</v>
      </c>
      <c r="M543" s="21">
        <f>G543*L543</f>
        <v>0</v>
      </c>
      <c r="N543" s="30"/>
      <c r="O543" s="4"/>
      <c r="Z543" s="36">
        <f>IF(AQ543="5",BJ543,0)</f>
        <v>0</v>
      </c>
      <c r="AB543" s="36">
        <f>IF(AQ543="1",BH543,0)</f>
        <v>0</v>
      </c>
      <c r="AC543" s="36">
        <f>IF(AQ543="1",BI543,0)</f>
        <v>0</v>
      </c>
      <c r="AD543" s="36">
        <f>IF(AQ543="7",BH543,0)</f>
        <v>0</v>
      </c>
      <c r="AE543" s="36">
        <f>IF(AQ543="7",BI543,0)</f>
        <v>0</v>
      </c>
      <c r="AF543" s="36">
        <f>IF(AQ543="2",BH543,0)</f>
        <v>0</v>
      </c>
      <c r="AG543" s="36">
        <f>IF(AQ543="2",BI543,0)</f>
        <v>0</v>
      </c>
      <c r="AH543" s="36">
        <f>IF(AQ543="0",BJ543,0)</f>
        <v>0</v>
      </c>
      <c r="AI543" s="27" t="s">
        <v>305</v>
      </c>
      <c r="AJ543" s="21">
        <f>IF(AN543=0,K543,0)</f>
        <v>0</v>
      </c>
      <c r="AK543" s="21">
        <f>IF(AN543=15,K543,0)</f>
        <v>0</v>
      </c>
      <c r="AL543" s="21">
        <f>IF(AN543=21,K543,0)</f>
        <v>0</v>
      </c>
      <c r="AN543" s="36">
        <v>21</v>
      </c>
      <c r="AO543" s="36">
        <f>H543*0</f>
        <v>0</v>
      </c>
      <c r="AP543" s="36">
        <f>H543*(1-0)</f>
        <v>0</v>
      </c>
      <c r="AQ543" s="37" t="s">
        <v>7</v>
      </c>
      <c r="AV543" s="36">
        <f>AW543+AX543</f>
        <v>0</v>
      </c>
      <c r="AW543" s="36">
        <f>G543*AO543</f>
        <v>0</v>
      </c>
      <c r="AX543" s="36">
        <f>G543*AP543</f>
        <v>0</v>
      </c>
      <c r="AY543" s="39" t="s">
        <v>840</v>
      </c>
      <c r="AZ543" s="39" t="s">
        <v>870</v>
      </c>
      <c r="BA543" s="27" t="s">
        <v>878</v>
      </c>
      <c r="BC543" s="36">
        <f>AW543+AX543</f>
        <v>0</v>
      </c>
      <c r="BD543" s="36">
        <f>H543/(100-BE543)*100</f>
        <v>0</v>
      </c>
      <c r="BE543" s="36">
        <v>0</v>
      </c>
      <c r="BF543" s="36">
        <f>M543</f>
        <v>0</v>
      </c>
      <c r="BH543" s="21">
        <f>G543*AO543</f>
        <v>0</v>
      </c>
      <c r="BI543" s="21">
        <f>G543*AP543</f>
        <v>0</v>
      </c>
      <c r="BJ543" s="21">
        <f>G543*H543</f>
        <v>0</v>
      </c>
      <c r="BK543" s="21" t="s">
        <v>883</v>
      </c>
      <c r="BL543" s="36">
        <v>111</v>
      </c>
    </row>
    <row r="544" spans="1:15" ht="12.75">
      <c r="A544" s="4"/>
      <c r="D544" s="14" t="s">
        <v>693</v>
      </c>
      <c r="E544" s="17"/>
      <c r="G544" s="22">
        <v>83.46</v>
      </c>
      <c r="N544" s="31"/>
      <c r="O544" s="4"/>
    </row>
    <row r="545" spans="1:47" ht="12.75">
      <c r="A545" s="2"/>
      <c r="B545" s="10" t="s">
        <v>305</v>
      </c>
      <c r="C545" s="10" t="s">
        <v>19</v>
      </c>
      <c r="D545" s="173" t="s">
        <v>694</v>
      </c>
      <c r="E545" s="174"/>
      <c r="F545" s="19" t="s">
        <v>6</v>
      </c>
      <c r="G545" s="19" t="s">
        <v>6</v>
      </c>
      <c r="H545" s="19"/>
      <c r="I545" s="41">
        <f>SUM(I546:I550)</f>
        <v>0</v>
      </c>
      <c r="J545" s="41">
        <f>SUM(J546:J550)</f>
        <v>0</v>
      </c>
      <c r="K545" s="41">
        <f>SUM(K546:K550)</f>
        <v>0</v>
      </c>
      <c r="L545" s="27"/>
      <c r="M545" s="41">
        <f>SUM(M546:M550)</f>
        <v>0</v>
      </c>
      <c r="N545" s="29"/>
      <c r="O545" s="4"/>
      <c r="AI545" s="27" t="s">
        <v>305</v>
      </c>
      <c r="AS545" s="41">
        <f>SUM(AJ546:AJ550)</f>
        <v>0</v>
      </c>
      <c r="AT545" s="41">
        <f>SUM(AK546:AK550)</f>
        <v>0</v>
      </c>
      <c r="AU545" s="41">
        <f>SUM(AL546:AL550)</f>
        <v>0</v>
      </c>
    </row>
    <row r="546" spans="1:64" ht="12.75">
      <c r="A546" s="3" t="s">
        <v>260</v>
      </c>
      <c r="B546" s="11" t="s">
        <v>305</v>
      </c>
      <c r="C546" s="11" t="s">
        <v>425</v>
      </c>
      <c r="D546" s="170" t="s">
        <v>695</v>
      </c>
      <c r="E546" s="171"/>
      <c r="F546" s="11" t="s">
        <v>777</v>
      </c>
      <c r="G546" s="21">
        <v>151.89</v>
      </c>
      <c r="H546" s="122"/>
      <c r="I546" s="21">
        <f>G546*AO546</f>
        <v>0</v>
      </c>
      <c r="J546" s="21">
        <f>G546*AP546</f>
        <v>0</v>
      </c>
      <c r="K546" s="21">
        <f>G546*H546</f>
        <v>0</v>
      </c>
      <c r="L546" s="21">
        <v>0</v>
      </c>
      <c r="M546" s="21">
        <f>G546*L546</f>
        <v>0</v>
      </c>
      <c r="N546" s="30" t="s">
        <v>806</v>
      </c>
      <c r="O546" s="4"/>
      <c r="Z546" s="36">
        <f>IF(AQ546="5",BJ546,0)</f>
        <v>0</v>
      </c>
      <c r="AB546" s="36">
        <f>IF(AQ546="1",BH546,0)</f>
        <v>0</v>
      </c>
      <c r="AC546" s="36">
        <f>IF(AQ546="1",BI546,0)</f>
        <v>0</v>
      </c>
      <c r="AD546" s="36">
        <f>IF(AQ546="7",BH546,0)</f>
        <v>0</v>
      </c>
      <c r="AE546" s="36">
        <f>IF(AQ546="7",BI546,0)</f>
        <v>0</v>
      </c>
      <c r="AF546" s="36">
        <f>IF(AQ546="2",BH546,0)</f>
        <v>0</v>
      </c>
      <c r="AG546" s="36">
        <f>IF(AQ546="2",BI546,0)</f>
        <v>0</v>
      </c>
      <c r="AH546" s="36">
        <f>IF(AQ546="0",BJ546,0)</f>
        <v>0</v>
      </c>
      <c r="AI546" s="27" t="s">
        <v>305</v>
      </c>
      <c r="AJ546" s="21">
        <f>IF(AN546=0,K546,0)</f>
        <v>0</v>
      </c>
      <c r="AK546" s="21">
        <f>IF(AN546=15,K546,0)</f>
        <v>0</v>
      </c>
      <c r="AL546" s="21">
        <f>IF(AN546=21,K546,0)</f>
        <v>0</v>
      </c>
      <c r="AN546" s="36">
        <v>21</v>
      </c>
      <c r="AO546" s="36">
        <f>H546*0</f>
        <v>0</v>
      </c>
      <c r="AP546" s="36">
        <f>H546*(1-0)</f>
        <v>0</v>
      </c>
      <c r="AQ546" s="37" t="s">
        <v>7</v>
      </c>
      <c r="AV546" s="36">
        <f>AW546+AX546</f>
        <v>0</v>
      </c>
      <c r="AW546" s="36">
        <f>G546*AO546</f>
        <v>0</v>
      </c>
      <c r="AX546" s="36">
        <f>G546*AP546</f>
        <v>0</v>
      </c>
      <c r="AY546" s="39" t="s">
        <v>841</v>
      </c>
      <c r="AZ546" s="39" t="s">
        <v>870</v>
      </c>
      <c r="BA546" s="27" t="s">
        <v>878</v>
      </c>
      <c r="BC546" s="36">
        <f>AW546+AX546</f>
        <v>0</v>
      </c>
      <c r="BD546" s="36">
        <f>H546/(100-BE546)*100</f>
        <v>0</v>
      </c>
      <c r="BE546" s="36">
        <v>0</v>
      </c>
      <c r="BF546" s="36">
        <f>M546</f>
        <v>0</v>
      </c>
      <c r="BH546" s="21">
        <f>G546*AO546</f>
        <v>0</v>
      </c>
      <c r="BI546" s="21">
        <f>G546*AP546</f>
        <v>0</v>
      </c>
      <c r="BJ546" s="21">
        <f>G546*H546</f>
        <v>0</v>
      </c>
      <c r="BK546" s="21" t="s">
        <v>883</v>
      </c>
      <c r="BL546" s="36">
        <v>13</v>
      </c>
    </row>
    <row r="547" spans="1:15" ht="12.75">
      <c r="A547" s="4"/>
      <c r="D547" s="14" t="s">
        <v>696</v>
      </c>
      <c r="E547" s="17"/>
      <c r="G547" s="22">
        <v>151.89</v>
      </c>
      <c r="N547" s="31"/>
      <c r="O547" s="4"/>
    </row>
    <row r="548" spans="1:64" ht="12.75">
      <c r="A548" s="3" t="s">
        <v>261</v>
      </c>
      <c r="B548" s="11" t="s">
        <v>305</v>
      </c>
      <c r="C548" s="11" t="s">
        <v>426</v>
      </c>
      <c r="D548" s="170" t="s">
        <v>697</v>
      </c>
      <c r="E548" s="171"/>
      <c r="F548" s="11" t="s">
        <v>777</v>
      </c>
      <c r="G548" s="21">
        <v>151.89</v>
      </c>
      <c r="H548" s="122"/>
      <c r="I548" s="21">
        <f>G548*AO548</f>
        <v>0</v>
      </c>
      <c r="J548" s="21">
        <f>G548*AP548</f>
        <v>0</v>
      </c>
      <c r="K548" s="21">
        <f>G548*H548</f>
        <v>0</v>
      </c>
      <c r="L548" s="21">
        <v>0</v>
      </c>
      <c r="M548" s="21">
        <f>G548*L548</f>
        <v>0</v>
      </c>
      <c r="N548" s="30" t="s">
        <v>806</v>
      </c>
      <c r="O548" s="4"/>
      <c r="Z548" s="36">
        <f>IF(AQ548="5",BJ548,0)</f>
        <v>0</v>
      </c>
      <c r="AB548" s="36">
        <f>IF(AQ548="1",BH548,0)</f>
        <v>0</v>
      </c>
      <c r="AC548" s="36">
        <f>IF(AQ548="1",BI548,0)</f>
        <v>0</v>
      </c>
      <c r="AD548" s="36">
        <f>IF(AQ548="7",BH548,0)</f>
        <v>0</v>
      </c>
      <c r="AE548" s="36">
        <f>IF(AQ548="7",BI548,0)</f>
        <v>0</v>
      </c>
      <c r="AF548" s="36">
        <f>IF(AQ548="2",BH548,0)</f>
        <v>0</v>
      </c>
      <c r="AG548" s="36">
        <f>IF(AQ548="2",BI548,0)</f>
        <v>0</v>
      </c>
      <c r="AH548" s="36">
        <f>IF(AQ548="0",BJ548,0)</f>
        <v>0</v>
      </c>
      <c r="AI548" s="27" t="s">
        <v>305</v>
      </c>
      <c r="AJ548" s="21">
        <f>IF(AN548=0,K548,0)</f>
        <v>0</v>
      </c>
      <c r="AK548" s="21">
        <f>IF(AN548=15,K548,0)</f>
        <v>0</v>
      </c>
      <c r="AL548" s="21">
        <f>IF(AN548=21,K548,0)</f>
        <v>0</v>
      </c>
      <c r="AN548" s="36">
        <v>21</v>
      </c>
      <c r="AO548" s="36">
        <f>H548*0</f>
        <v>0</v>
      </c>
      <c r="AP548" s="36">
        <f>H548*(1-0)</f>
        <v>0</v>
      </c>
      <c r="AQ548" s="37" t="s">
        <v>7</v>
      </c>
      <c r="AV548" s="36">
        <f>AW548+AX548</f>
        <v>0</v>
      </c>
      <c r="AW548" s="36">
        <f>G548*AO548</f>
        <v>0</v>
      </c>
      <c r="AX548" s="36">
        <f>G548*AP548</f>
        <v>0</v>
      </c>
      <c r="AY548" s="39" t="s">
        <v>841</v>
      </c>
      <c r="AZ548" s="39" t="s">
        <v>870</v>
      </c>
      <c r="BA548" s="27" t="s">
        <v>878</v>
      </c>
      <c r="BC548" s="36">
        <f>AW548+AX548</f>
        <v>0</v>
      </c>
      <c r="BD548" s="36">
        <f>H548/(100-BE548)*100</f>
        <v>0</v>
      </c>
      <c r="BE548" s="36">
        <v>0</v>
      </c>
      <c r="BF548" s="36">
        <f>M548</f>
        <v>0</v>
      </c>
      <c r="BH548" s="21">
        <f>G548*AO548</f>
        <v>0</v>
      </c>
      <c r="BI548" s="21">
        <f>G548*AP548</f>
        <v>0</v>
      </c>
      <c r="BJ548" s="21">
        <f>G548*H548</f>
        <v>0</v>
      </c>
      <c r="BK548" s="21" t="s">
        <v>883</v>
      </c>
      <c r="BL548" s="36">
        <v>13</v>
      </c>
    </row>
    <row r="549" spans="1:15" ht="12.75">
      <c r="A549" s="4"/>
      <c r="D549" s="14" t="s">
        <v>698</v>
      </c>
      <c r="E549" s="17"/>
      <c r="G549" s="22">
        <v>151.89</v>
      </c>
      <c r="N549" s="31"/>
      <c r="O549" s="4"/>
    </row>
    <row r="550" spans="1:64" ht="12.75">
      <c r="A550" s="3" t="s">
        <v>262</v>
      </c>
      <c r="B550" s="11" t="s">
        <v>305</v>
      </c>
      <c r="C550" s="11" t="s">
        <v>427</v>
      </c>
      <c r="D550" s="170" t="s">
        <v>699</v>
      </c>
      <c r="E550" s="171"/>
      <c r="F550" s="11" t="s">
        <v>777</v>
      </c>
      <c r="G550" s="21">
        <v>5.25</v>
      </c>
      <c r="H550" s="122"/>
      <c r="I550" s="21">
        <f>G550*AO550</f>
        <v>0</v>
      </c>
      <c r="J550" s="21">
        <f>G550*AP550</f>
        <v>0</v>
      </c>
      <c r="K550" s="21">
        <f>G550*H550</f>
        <v>0</v>
      </c>
      <c r="L550" s="21">
        <v>0</v>
      </c>
      <c r="M550" s="21">
        <f>G550*L550</f>
        <v>0</v>
      </c>
      <c r="N550" s="30" t="s">
        <v>806</v>
      </c>
      <c r="O550" s="4"/>
      <c r="Z550" s="36">
        <f>IF(AQ550="5",BJ550,0)</f>
        <v>0</v>
      </c>
      <c r="AB550" s="36">
        <f>IF(AQ550="1",BH550,0)</f>
        <v>0</v>
      </c>
      <c r="AC550" s="36">
        <f>IF(AQ550="1",BI550,0)</f>
        <v>0</v>
      </c>
      <c r="AD550" s="36">
        <f>IF(AQ550="7",BH550,0)</f>
        <v>0</v>
      </c>
      <c r="AE550" s="36">
        <f>IF(AQ550="7",BI550,0)</f>
        <v>0</v>
      </c>
      <c r="AF550" s="36">
        <f>IF(AQ550="2",BH550,0)</f>
        <v>0</v>
      </c>
      <c r="AG550" s="36">
        <f>IF(AQ550="2",BI550,0)</f>
        <v>0</v>
      </c>
      <c r="AH550" s="36">
        <f>IF(AQ550="0",BJ550,0)</f>
        <v>0</v>
      </c>
      <c r="AI550" s="27" t="s">
        <v>305</v>
      </c>
      <c r="AJ550" s="21">
        <f>IF(AN550=0,K550,0)</f>
        <v>0</v>
      </c>
      <c r="AK550" s="21">
        <f>IF(AN550=15,K550,0)</f>
        <v>0</v>
      </c>
      <c r="AL550" s="21">
        <f>IF(AN550=21,K550,0)</f>
        <v>0</v>
      </c>
      <c r="AN550" s="36">
        <v>21</v>
      </c>
      <c r="AO550" s="36">
        <f>H550*0</f>
        <v>0</v>
      </c>
      <c r="AP550" s="36">
        <f>H550*(1-0)</f>
        <v>0</v>
      </c>
      <c r="AQ550" s="37" t="s">
        <v>7</v>
      </c>
      <c r="AV550" s="36">
        <f>AW550+AX550</f>
        <v>0</v>
      </c>
      <c r="AW550" s="36">
        <f>G550*AO550</f>
        <v>0</v>
      </c>
      <c r="AX550" s="36">
        <f>G550*AP550</f>
        <v>0</v>
      </c>
      <c r="AY550" s="39" t="s">
        <v>841</v>
      </c>
      <c r="AZ550" s="39" t="s">
        <v>870</v>
      </c>
      <c r="BA550" s="27" t="s">
        <v>878</v>
      </c>
      <c r="BC550" s="36">
        <f>AW550+AX550</f>
        <v>0</v>
      </c>
      <c r="BD550" s="36">
        <f>H550/(100-BE550)*100</f>
        <v>0</v>
      </c>
      <c r="BE550" s="36">
        <v>0</v>
      </c>
      <c r="BF550" s="36">
        <f>M550</f>
        <v>0</v>
      </c>
      <c r="BH550" s="21">
        <f>G550*AO550</f>
        <v>0</v>
      </c>
      <c r="BI550" s="21">
        <f>G550*AP550</f>
        <v>0</v>
      </c>
      <c r="BJ550" s="21">
        <f>G550*H550</f>
        <v>0</v>
      </c>
      <c r="BK550" s="21" t="s">
        <v>883</v>
      </c>
      <c r="BL550" s="36">
        <v>13</v>
      </c>
    </row>
    <row r="551" spans="1:15" ht="12.75">
      <c r="A551" s="4"/>
      <c r="D551" s="14" t="s">
        <v>700</v>
      </c>
      <c r="E551" s="17"/>
      <c r="G551" s="22">
        <v>5.25</v>
      </c>
      <c r="N551" s="31"/>
      <c r="O551" s="4"/>
    </row>
    <row r="552" spans="1:47" ht="12.75">
      <c r="A552" s="2"/>
      <c r="B552" s="10" t="s">
        <v>305</v>
      </c>
      <c r="C552" s="10" t="s">
        <v>21</v>
      </c>
      <c r="D552" s="173" t="s">
        <v>701</v>
      </c>
      <c r="E552" s="174"/>
      <c r="F552" s="19" t="s">
        <v>6</v>
      </c>
      <c r="G552" s="19" t="s">
        <v>6</v>
      </c>
      <c r="H552" s="19"/>
      <c r="I552" s="41">
        <f>SUM(I553:I555)</f>
        <v>0</v>
      </c>
      <c r="J552" s="41">
        <f>SUM(J553:J555)</f>
        <v>0</v>
      </c>
      <c r="K552" s="41">
        <f>SUM(K553:K555)</f>
        <v>0</v>
      </c>
      <c r="L552" s="27"/>
      <c r="M552" s="41">
        <f>SUM(M553:M555)</f>
        <v>0.1435426</v>
      </c>
      <c r="N552" s="29"/>
      <c r="O552" s="4"/>
      <c r="AI552" s="27" t="s">
        <v>305</v>
      </c>
      <c r="AS552" s="41">
        <f>SUM(AJ553:AJ555)</f>
        <v>0</v>
      </c>
      <c r="AT552" s="41">
        <f>SUM(AK553:AK555)</f>
        <v>0</v>
      </c>
      <c r="AU552" s="41">
        <f>SUM(AL553:AL555)</f>
        <v>0</v>
      </c>
    </row>
    <row r="553" spans="1:64" ht="12.75">
      <c r="A553" s="3" t="s">
        <v>263</v>
      </c>
      <c r="B553" s="11" t="s">
        <v>305</v>
      </c>
      <c r="C553" s="11" t="s">
        <v>428</v>
      </c>
      <c r="D553" s="170" t="s">
        <v>702</v>
      </c>
      <c r="E553" s="171"/>
      <c r="F553" s="11" t="s">
        <v>775</v>
      </c>
      <c r="G553" s="21">
        <v>166.91</v>
      </c>
      <c r="H553" s="122"/>
      <c r="I553" s="21">
        <f>G553*AO553</f>
        <v>0</v>
      </c>
      <c r="J553" s="21">
        <f>G553*AP553</f>
        <v>0</v>
      </c>
      <c r="K553" s="21">
        <f>G553*H553</f>
        <v>0</v>
      </c>
      <c r="L553" s="21">
        <v>0.00086</v>
      </c>
      <c r="M553" s="21">
        <f>G553*L553</f>
        <v>0.1435426</v>
      </c>
      <c r="N553" s="30" t="s">
        <v>806</v>
      </c>
      <c r="O553" s="4"/>
      <c r="Z553" s="36">
        <f>IF(AQ553="5",BJ553,0)</f>
        <v>0</v>
      </c>
      <c r="AB553" s="36">
        <f>IF(AQ553="1",BH553,0)</f>
        <v>0</v>
      </c>
      <c r="AC553" s="36">
        <f>IF(AQ553="1",BI553,0)</f>
        <v>0</v>
      </c>
      <c r="AD553" s="36">
        <f>IF(AQ553="7",BH553,0)</f>
        <v>0</v>
      </c>
      <c r="AE553" s="36">
        <f>IF(AQ553="7",BI553,0)</f>
        <v>0</v>
      </c>
      <c r="AF553" s="36">
        <f>IF(AQ553="2",BH553,0)</f>
        <v>0</v>
      </c>
      <c r="AG553" s="36">
        <f>IF(AQ553="2",BI553,0)</f>
        <v>0</v>
      </c>
      <c r="AH553" s="36">
        <f>IF(AQ553="0",BJ553,0)</f>
        <v>0</v>
      </c>
      <c r="AI553" s="27" t="s">
        <v>305</v>
      </c>
      <c r="AJ553" s="21">
        <f>IF(AN553=0,K553,0)</f>
        <v>0</v>
      </c>
      <c r="AK553" s="21">
        <f>IF(AN553=15,K553,0)</f>
        <v>0</v>
      </c>
      <c r="AL553" s="21">
        <f>IF(AN553=21,K553,0)</f>
        <v>0</v>
      </c>
      <c r="AN553" s="36">
        <v>21</v>
      </c>
      <c r="AO553" s="36">
        <f>H553*0.0714989469177661</f>
        <v>0</v>
      </c>
      <c r="AP553" s="36">
        <f>H553*(1-0.0714989469177661)</f>
        <v>0</v>
      </c>
      <c r="AQ553" s="37" t="s">
        <v>7</v>
      </c>
      <c r="AV553" s="36">
        <f>AW553+AX553</f>
        <v>0</v>
      </c>
      <c r="AW553" s="36">
        <f>G553*AO553</f>
        <v>0</v>
      </c>
      <c r="AX553" s="36">
        <f>G553*AP553</f>
        <v>0</v>
      </c>
      <c r="AY553" s="39" t="s">
        <v>842</v>
      </c>
      <c r="AZ553" s="39" t="s">
        <v>870</v>
      </c>
      <c r="BA553" s="27" t="s">
        <v>878</v>
      </c>
      <c r="BC553" s="36">
        <f>AW553+AX553</f>
        <v>0</v>
      </c>
      <c r="BD553" s="36">
        <f>H553/(100-BE553)*100</f>
        <v>0</v>
      </c>
      <c r="BE553" s="36">
        <v>0</v>
      </c>
      <c r="BF553" s="36">
        <f>M553</f>
        <v>0.1435426</v>
      </c>
      <c r="BH553" s="21">
        <f>G553*AO553</f>
        <v>0</v>
      </c>
      <c r="BI553" s="21">
        <f>G553*AP553</f>
        <v>0</v>
      </c>
      <c r="BJ553" s="21">
        <f>G553*H553</f>
        <v>0</v>
      </c>
      <c r="BK553" s="21" t="s">
        <v>883</v>
      </c>
      <c r="BL553" s="36">
        <v>15</v>
      </c>
    </row>
    <row r="554" spans="1:15" ht="12.75">
      <c r="A554" s="4"/>
      <c r="D554" s="14" t="s">
        <v>703</v>
      </c>
      <c r="E554" s="17"/>
      <c r="G554" s="22">
        <v>166.91</v>
      </c>
      <c r="N554" s="31"/>
      <c r="O554" s="4"/>
    </row>
    <row r="555" spans="1:64" ht="12.75">
      <c r="A555" s="3" t="s">
        <v>264</v>
      </c>
      <c r="B555" s="11" t="s">
        <v>305</v>
      </c>
      <c r="C555" s="11" t="s">
        <v>429</v>
      </c>
      <c r="D555" s="170" t="s">
        <v>704</v>
      </c>
      <c r="E555" s="171"/>
      <c r="F555" s="11" t="s">
        <v>775</v>
      </c>
      <c r="G555" s="21">
        <v>166.91</v>
      </c>
      <c r="H555" s="122"/>
      <c r="I555" s="21">
        <f>G555*AO555</f>
        <v>0</v>
      </c>
      <c r="J555" s="21">
        <f>G555*AP555</f>
        <v>0</v>
      </c>
      <c r="K555" s="21">
        <f>G555*H555</f>
        <v>0</v>
      </c>
      <c r="L555" s="21">
        <v>0</v>
      </c>
      <c r="M555" s="21">
        <f>G555*L555</f>
        <v>0</v>
      </c>
      <c r="N555" s="30" t="s">
        <v>806</v>
      </c>
      <c r="O555" s="4"/>
      <c r="Z555" s="36">
        <f>IF(AQ555="5",BJ555,0)</f>
        <v>0</v>
      </c>
      <c r="AB555" s="36">
        <f>IF(AQ555="1",BH555,0)</f>
        <v>0</v>
      </c>
      <c r="AC555" s="36">
        <f>IF(AQ555="1",BI555,0)</f>
        <v>0</v>
      </c>
      <c r="AD555" s="36">
        <f>IF(AQ555="7",BH555,0)</f>
        <v>0</v>
      </c>
      <c r="AE555" s="36">
        <f>IF(AQ555="7",BI555,0)</f>
        <v>0</v>
      </c>
      <c r="AF555" s="36">
        <f>IF(AQ555="2",BH555,0)</f>
        <v>0</v>
      </c>
      <c r="AG555" s="36">
        <f>IF(AQ555="2",BI555,0)</f>
        <v>0</v>
      </c>
      <c r="AH555" s="36">
        <f>IF(AQ555="0",BJ555,0)</f>
        <v>0</v>
      </c>
      <c r="AI555" s="27" t="s">
        <v>305</v>
      </c>
      <c r="AJ555" s="21">
        <f>IF(AN555=0,K555,0)</f>
        <v>0</v>
      </c>
      <c r="AK555" s="21">
        <f>IF(AN555=15,K555,0)</f>
        <v>0</v>
      </c>
      <c r="AL555" s="21">
        <f>IF(AN555=21,K555,0)</f>
        <v>0</v>
      </c>
      <c r="AN555" s="36">
        <v>21</v>
      </c>
      <c r="AO555" s="36">
        <f>H555*0</f>
        <v>0</v>
      </c>
      <c r="AP555" s="36">
        <f>H555*(1-0)</f>
        <v>0</v>
      </c>
      <c r="AQ555" s="37" t="s">
        <v>7</v>
      </c>
      <c r="AV555" s="36">
        <f>AW555+AX555</f>
        <v>0</v>
      </c>
      <c r="AW555" s="36">
        <f>G555*AO555</f>
        <v>0</v>
      </c>
      <c r="AX555" s="36">
        <f>G555*AP555</f>
        <v>0</v>
      </c>
      <c r="AY555" s="39" t="s">
        <v>842</v>
      </c>
      <c r="AZ555" s="39" t="s">
        <v>870</v>
      </c>
      <c r="BA555" s="27" t="s">
        <v>878</v>
      </c>
      <c r="BC555" s="36">
        <f>AW555+AX555</f>
        <v>0</v>
      </c>
      <c r="BD555" s="36">
        <f>H555/(100-BE555)*100</f>
        <v>0</v>
      </c>
      <c r="BE555" s="36">
        <v>0</v>
      </c>
      <c r="BF555" s="36">
        <f>M555</f>
        <v>0</v>
      </c>
      <c r="BH555" s="21">
        <f>G555*AO555</f>
        <v>0</v>
      </c>
      <c r="BI555" s="21">
        <f>G555*AP555</f>
        <v>0</v>
      </c>
      <c r="BJ555" s="21">
        <f>G555*H555</f>
        <v>0</v>
      </c>
      <c r="BK555" s="21" t="s">
        <v>883</v>
      </c>
      <c r="BL555" s="36">
        <v>15</v>
      </c>
    </row>
    <row r="556" spans="1:15" ht="12.75">
      <c r="A556" s="4"/>
      <c r="D556" s="14" t="s">
        <v>705</v>
      </c>
      <c r="E556" s="17"/>
      <c r="G556" s="22">
        <v>166.91</v>
      </c>
      <c r="N556" s="31"/>
      <c r="O556" s="4"/>
    </row>
    <row r="557" spans="1:47" ht="12.75">
      <c r="A557" s="2"/>
      <c r="B557" s="10" t="s">
        <v>305</v>
      </c>
      <c r="C557" s="10" t="s">
        <v>22</v>
      </c>
      <c r="D557" s="173" t="s">
        <v>473</v>
      </c>
      <c r="E557" s="174"/>
      <c r="F557" s="19" t="s">
        <v>6</v>
      </c>
      <c r="G557" s="19" t="s">
        <v>6</v>
      </c>
      <c r="H557" s="19"/>
      <c r="I557" s="41">
        <f>SUM(I558:I564)</f>
        <v>0</v>
      </c>
      <c r="J557" s="41">
        <f>SUM(J558:J564)</f>
        <v>0</v>
      </c>
      <c r="K557" s="41">
        <f>SUM(K558:K564)</f>
        <v>0</v>
      </c>
      <c r="L557" s="27"/>
      <c r="M557" s="41">
        <f>SUM(M558:M564)</f>
        <v>0</v>
      </c>
      <c r="N557" s="29"/>
      <c r="O557" s="4"/>
      <c r="AI557" s="27" t="s">
        <v>305</v>
      </c>
      <c r="AS557" s="41">
        <f>SUM(AJ558:AJ564)</f>
        <v>0</v>
      </c>
      <c r="AT557" s="41">
        <f>SUM(AK558:AK564)</f>
        <v>0</v>
      </c>
      <c r="AU557" s="41">
        <f>SUM(AL558:AL564)</f>
        <v>0</v>
      </c>
    </row>
    <row r="558" spans="1:64" ht="12.75">
      <c r="A558" s="3" t="s">
        <v>265</v>
      </c>
      <c r="B558" s="11" t="s">
        <v>305</v>
      </c>
      <c r="C558" s="11" t="s">
        <v>430</v>
      </c>
      <c r="D558" s="170" t="s">
        <v>706</v>
      </c>
      <c r="E558" s="171"/>
      <c r="F558" s="11" t="s">
        <v>777</v>
      </c>
      <c r="G558" s="21">
        <v>151.89</v>
      </c>
      <c r="H558" s="122"/>
      <c r="I558" s="21">
        <f>G558*AO558</f>
        <v>0</v>
      </c>
      <c r="J558" s="21">
        <f>G558*AP558</f>
        <v>0</v>
      </c>
      <c r="K558" s="21">
        <f>G558*H558</f>
        <v>0</v>
      </c>
      <c r="L558" s="21">
        <v>0</v>
      </c>
      <c r="M558" s="21">
        <f>G558*L558</f>
        <v>0</v>
      </c>
      <c r="N558" s="30" t="s">
        <v>806</v>
      </c>
      <c r="O558" s="4"/>
      <c r="Z558" s="36">
        <f>IF(AQ558="5",BJ558,0)</f>
        <v>0</v>
      </c>
      <c r="AB558" s="36">
        <f>IF(AQ558="1",BH558,0)</f>
        <v>0</v>
      </c>
      <c r="AC558" s="36">
        <f>IF(AQ558="1",BI558,0)</f>
        <v>0</v>
      </c>
      <c r="AD558" s="36">
        <f>IF(AQ558="7",BH558,0)</f>
        <v>0</v>
      </c>
      <c r="AE558" s="36">
        <f>IF(AQ558="7",BI558,0)</f>
        <v>0</v>
      </c>
      <c r="AF558" s="36">
        <f>IF(AQ558="2",BH558,0)</f>
        <v>0</v>
      </c>
      <c r="AG558" s="36">
        <f>IF(AQ558="2",BI558,0)</f>
        <v>0</v>
      </c>
      <c r="AH558" s="36">
        <f>IF(AQ558="0",BJ558,0)</f>
        <v>0</v>
      </c>
      <c r="AI558" s="27" t="s">
        <v>305</v>
      </c>
      <c r="AJ558" s="21">
        <f>IF(AN558=0,K558,0)</f>
        <v>0</v>
      </c>
      <c r="AK558" s="21">
        <f>IF(AN558=15,K558,0)</f>
        <v>0</v>
      </c>
      <c r="AL558" s="21">
        <f>IF(AN558=21,K558,0)</f>
        <v>0</v>
      </c>
      <c r="AN558" s="36">
        <v>21</v>
      </c>
      <c r="AO558" s="36">
        <f>H558*0</f>
        <v>0</v>
      </c>
      <c r="AP558" s="36">
        <f>H558*(1-0)</f>
        <v>0</v>
      </c>
      <c r="AQ558" s="37" t="s">
        <v>7</v>
      </c>
      <c r="AV558" s="36">
        <f>AW558+AX558</f>
        <v>0</v>
      </c>
      <c r="AW558" s="36">
        <f>G558*AO558</f>
        <v>0</v>
      </c>
      <c r="AX558" s="36">
        <f>G558*AP558</f>
        <v>0</v>
      </c>
      <c r="AY558" s="39" t="s">
        <v>821</v>
      </c>
      <c r="AZ558" s="39" t="s">
        <v>870</v>
      </c>
      <c r="BA558" s="27" t="s">
        <v>878</v>
      </c>
      <c r="BC558" s="36">
        <f>AW558+AX558</f>
        <v>0</v>
      </c>
      <c r="BD558" s="36">
        <f>H558/(100-BE558)*100</f>
        <v>0</v>
      </c>
      <c r="BE558" s="36">
        <v>0</v>
      </c>
      <c r="BF558" s="36">
        <f>M558</f>
        <v>0</v>
      </c>
      <c r="BH558" s="21">
        <f>G558*AO558</f>
        <v>0</v>
      </c>
      <c r="BI558" s="21">
        <f>G558*AP558</f>
        <v>0</v>
      </c>
      <c r="BJ558" s="21">
        <f>G558*H558</f>
        <v>0</v>
      </c>
      <c r="BK558" s="21" t="s">
        <v>883</v>
      </c>
      <c r="BL558" s="36">
        <v>16</v>
      </c>
    </row>
    <row r="559" spans="1:15" ht="12.75">
      <c r="A559" s="4"/>
      <c r="D559" s="14" t="s">
        <v>698</v>
      </c>
      <c r="E559" s="17"/>
      <c r="G559" s="22">
        <v>151.89</v>
      </c>
      <c r="N559" s="31"/>
      <c r="O559" s="4"/>
    </row>
    <row r="560" spans="1:64" ht="12.75">
      <c r="A560" s="3" t="s">
        <v>266</v>
      </c>
      <c r="B560" s="11" t="s">
        <v>305</v>
      </c>
      <c r="C560" s="11" t="s">
        <v>316</v>
      </c>
      <c r="D560" s="170" t="s">
        <v>474</v>
      </c>
      <c r="E560" s="171"/>
      <c r="F560" s="11" t="s">
        <v>777</v>
      </c>
      <c r="G560" s="21">
        <v>151.89</v>
      </c>
      <c r="H560" s="122"/>
      <c r="I560" s="21">
        <f>G560*AO560</f>
        <v>0</v>
      </c>
      <c r="J560" s="21">
        <f>G560*AP560</f>
        <v>0</v>
      </c>
      <c r="K560" s="21">
        <f>G560*H560</f>
        <v>0</v>
      </c>
      <c r="L560" s="21">
        <v>0</v>
      </c>
      <c r="M560" s="21">
        <f>G560*L560</f>
        <v>0</v>
      </c>
      <c r="N560" s="30" t="s">
        <v>806</v>
      </c>
      <c r="O560" s="4"/>
      <c r="Z560" s="36">
        <f>IF(AQ560="5",BJ560,0)</f>
        <v>0</v>
      </c>
      <c r="AB560" s="36">
        <f>IF(AQ560="1",BH560,0)</f>
        <v>0</v>
      </c>
      <c r="AC560" s="36">
        <f>IF(AQ560="1",BI560,0)</f>
        <v>0</v>
      </c>
      <c r="AD560" s="36">
        <f>IF(AQ560="7",BH560,0)</f>
        <v>0</v>
      </c>
      <c r="AE560" s="36">
        <f>IF(AQ560="7",BI560,0)</f>
        <v>0</v>
      </c>
      <c r="AF560" s="36">
        <f>IF(AQ560="2",BH560,0)</f>
        <v>0</v>
      </c>
      <c r="AG560" s="36">
        <f>IF(AQ560="2",BI560,0)</f>
        <v>0</v>
      </c>
      <c r="AH560" s="36">
        <f>IF(AQ560="0",BJ560,0)</f>
        <v>0</v>
      </c>
      <c r="AI560" s="27" t="s">
        <v>305</v>
      </c>
      <c r="AJ560" s="21">
        <f>IF(AN560=0,K560,0)</f>
        <v>0</v>
      </c>
      <c r="AK560" s="21">
        <f>IF(AN560=15,K560,0)</f>
        <v>0</v>
      </c>
      <c r="AL560" s="21">
        <f>IF(AN560=21,K560,0)</f>
        <v>0</v>
      </c>
      <c r="AN560" s="36">
        <v>21</v>
      </c>
      <c r="AO560" s="36">
        <f>H560*0</f>
        <v>0</v>
      </c>
      <c r="AP560" s="36">
        <f>H560*(1-0)</f>
        <v>0</v>
      </c>
      <c r="AQ560" s="37" t="s">
        <v>7</v>
      </c>
      <c r="AV560" s="36">
        <f>AW560+AX560</f>
        <v>0</v>
      </c>
      <c r="AW560" s="36">
        <f>G560*AO560</f>
        <v>0</v>
      </c>
      <c r="AX560" s="36">
        <f>G560*AP560</f>
        <v>0</v>
      </c>
      <c r="AY560" s="39" t="s">
        <v>821</v>
      </c>
      <c r="AZ560" s="39" t="s">
        <v>870</v>
      </c>
      <c r="BA560" s="27" t="s">
        <v>878</v>
      </c>
      <c r="BC560" s="36">
        <f>AW560+AX560</f>
        <v>0</v>
      </c>
      <c r="BD560" s="36">
        <f>H560/(100-BE560)*100</f>
        <v>0</v>
      </c>
      <c r="BE560" s="36">
        <v>0</v>
      </c>
      <c r="BF560" s="36">
        <f>M560</f>
        <v>0</v>
      </c>
      <c r="BH560" s="21">
        <f>G560*AO560</f>
        <v>0</v>
      </c>
      <c r="BI560" s="21">
        <f>G560*AP560</f>
        <v>0</v>
      </c>
      <c r="BJ560" s="21">
        <f>G560*H560</f>
        <v>0</v>
      </c>
      <c r="BK560" s="21" t="s">
        <v>883</v>
      </c>
      <c r="BL560" s="36">
        <v>16</v>
      </c>
    </row>
    <row r="561" spans="1:15" ht="12.75">
      <c r="A561" s="4"/>
      <c r="D561" s="14" t="s">
        <v>698</v>
      </c>
      <c r="E561" s="17"/>
      <c r="G561" s="22">
        <v>151.89</v>
      </c>
      <c r="N561" s="31"/>
      <c r="O561" s="4"/>
    </row>
    <row r="562" spans="1:64" ht="12.75">
      <c r="A562" s="3" t="s">
        <v>267</v>
      </c>
      <c r="B562" s="11" t="s">
        <v>305</v>
      </c>
      <c r="C562" s="11" t="s">
        <v>317</v>
      </c>
      <c r="D562" s="170" t="s">
        <v>477</v>
      </c>
      <c r="E562" s="171"/>
      <c r="F562" s="11" t="s">
        <v>777</v>
      </c>
      <c r="G562" s="21">
        <v>151.89</v>
      </c>
      <c r="H562" s="122"/>
      <c r="I562" s="21">
        <f>G562*AO562</f>
        <v>0</v>
      </c>
      <c r="J562" s="21">
        <f>G562*AP562</f>
        <v>0</v>
      </c>
      <c r="K562" s="21">
        <f>G562*H562</f>
        <v>0</v>
      </c>
      <c r="L562" s="21">
        <v>0</v>
      </c>
      <c r="M562" s="21">
        <f>G562*L562</f>
        <v>0</v>
      </c>
      <c r="N562" s="30" t="s">
        <v>806</v>
      </c>
      <c r="O562" s="4"/>
      <c r="Z562" s="36">
        <f>IF(AQ562="5",BJ562,0)</f>
        <v>0</v>
      </c>
      <c r="AB562" s="36">
        <f>IF(AQ562="1",BH562,0)</f>
        <v>0</v>
      </c>
      <c r="AC562" s="36">
        <f>IF(AQ562="1",BI562,0)</f>
        <v>0</v>
      </c>
      <c r="AD562" s="36">
        <f>IF(AQ562="7",BH562,0)</f>
        <v>0</v>
      </c>
      <c r="AE562" s="36">
        <f>IF(AQ562="7",BI562,0)</f>
        <v>0</v>
      </c>
      <c r="AF562" s="36">
        <f>IF(AQ562="2",BH562,0)</f>
        <v>0</v>
      </c>
      <c r="AG562" s="36">
        <f>IF(AQ562="2",BI562,0)</f>
        <v>0</v>
      </c>
      <c r="AH562" s="36">
        <f>IF(AQ562="0",BJ562,0)</f>
        <v>0</v>
      </c>
      <c r="AI562" s="27" t="s">
        <v>305</v>
      </c>
      <c r="AJ562" s="21">
        <f>IF(AN562=0,K562,0)</f>
        <v>0</v>
      </c>
      <c r="AK562" s="21">
        <f>IF(AN562=15,K562,0)</f>
        <v>0</v>
      </c>
      <c r="AL562" s="21">
        <f>IF(AN562=21,K562,0)</f>
        <v>0</v>
      </c>
      <c r="AN562" s="36">
        <v>21</v>
      </c>
      <c r="AO562" s="36">
        <f>H562*0</f>
        <v>0</v>
      </c>
      <c r="AP562" s="36">
        <f>H562*(1-0)</f>
        <v>0</v>
      </c>
      <c r="AQ562" s="37" t="s">
        <v>7</v>
      </c>
      <c r="AV562" s="36">
        <f>AW562+AX562</f>
        <v>0</v>
      </c>
      <c r="AW562" s="36">
        <f>G562*AO562</f>
        <v>0</v>
      </c>
      <c r="AX562" s="36">
        <f>G562*AP562</f>
        <v>0</v>
      </c>
      <c r="AY562" s="39" t="s">
        <v>821</v>
      </c>
      <c r="AZ562" s="39" t="s">
        <v>870</v>
      </c>
      <c r="BA562" s="27" t="s">
        <v>878</v>
      </c>
      <c r="BC562" s="36">
        <f>AW562+AX562</f>
        <v>0</v>
      </c>
      <c r="BD562" s="36">
        <f>H562/(100-BE562)*100</f>
        <v>0</v>
      </c>
      <c r="BE562" s="36">
        <v>0</v>
      </c>
      <c r="BF562" s="36">
        <f>M562</f>
        <v>0</v>
      </c>
      <c r="BH562" s="21">
        <f>G562*AO562</f>
        <v>0</v>
      </c>
      <c r="BI562" s="21">
        <f>G562*AP562</f>
        <v>0</v>
      </c>
      <c r="BJ562" s="21">
        <f>G562*H562</f>
        <v>0</v>
      </c>
      <c r="BK562" s="21" t="s">
        <v>883</v>
      </c>
      <c r="BL562" s="36">
        <v>16</v>
      </c>
    </row>
    <row r="563" spans="1:15" ht="12.75">
      <c r="A563" s="4"/>
      <c r="D563" s="14" t="s">
        <v>698</v>
      </c>
      <c r="E563" s="17"/>
      <c r="G563" s="22">
        <v>151.89</v>
      </c>
      <c r="N563" s="31"/>
      <c r="O563" s="4"/>
    </row>
    <row r="564" spans="1:64" ht="12.75">
      <c r="A564" s="3" t="s">
        <v>268</v>
      </c>
      <c r="B564" s="11" t="s">
        <v>305</v>
      </c>
      <c r="C564" s="11" t="s">
        <v>431</v>
      </c>
      <c r="D564" s="170" t="s">
        <v>707</v>
      </c>
      <c r="E564" s="171"/>
      <c r="F564" s="11" t="s">
        <v>777</v>
      </c>
      <c r="G564" s="21">
        <v>759.45</v>
      </c>
      <c r="H564" s="122"/>
      <c r="I564" s="21">
        <f>G564*AO564</f>
        <v>0</v>
      </c>
      <c r="J564" s="21">
        <f>G564*AP564</f>
        <v>0</v>
      </c>
      <c r="K564" s="21">
        <f>G564*H564</f>
        <v>0</v>
      </c>
      <c r="L564" s="21">
        <v>0</v>
      </c>
      <c r="M564" s="21">
        <f>G564*L564</f>
        <v>0</v>
      </c>
      <c r="N564" s="30" t="s">
        <v>806</v>
      </c>
      <c r="O564" s="4"/>
      <c r="Z564" s="36">
        <f>IF(AQ564="5",BJ564,0)</f>
        <v>0</v>
      </c>
      <c r="AB564" s="36">
        <f>IF(AQ564="1",BH564,0)</f>
        <v>0</v>
      </c>
      <c r="AC564" s="36">
        <f>IF(AQ564="1",BI564,0)</f>
        <v>0</v>
      </c>
      <c r="AD564" s="36">
        <f>IF(AQ564="7",BH564,0)</f>
        <v>0</v>
      </c>
      <c r="AE564" s="36">
        <f>IF(AQ564="7",BI564,0)</f>
        <v>0</v>
      </c>
      <c r="AF564" s="36">
        <f>IF(AQ564="2",BH564,0)</f>
        <v>0</v>
      </c>
      <c r="AG564" s="36">
        <f>IF(AQ564="2",BI564,0)</f>
        <v>0</v>
      </c>
      <c r="AH564" s="36">
        <f>IF(AQ564="0",BJ564,0)</f>
        <v>0</v>
      </c>
      <c r="AI564" s="27" t="s">
        <v>305</v>
      </c>
      <c r="AJ564" s="21">
        <f>IF(AN564=0,K564,0)</f>
        <v>0</v>
      </c>
      <c r="AK564" s="21">
        <f>IF(AN564=15,K564,0)</f>
        <v>0</v>
      </c>
      <c r="AL564" s="21">
        <f>IF(AN564=21,K564,0)</f>
        <v>0</v>
      </c>
      <c r="AN564" s="36">
        <v>21</v>
      </c>
      <c r="AO564" s="36">
        <f>H564*0</f>
        <v>0</v>
      </c>
      <c r="AP564" s="36">
        <f>H564*(1-0)</f>
        <v>0</v>
      </c>
      <c r="AQ564" s="37" t="s">
        <v>7</v>
      </c>
      <c r="AV564" s="36">
        <f>AW564+AX564</f>
        <v>0</v>
      </c>
      <c r="AW564" s="36">
        <f>G564*AO564</f>
        <v>0</v>
      </c>
      <c r="AX564" s="36">
        <f>G564*AP564</f>
        <v>0</v>
      </c>
      <c r="AY564" s="39" t="s">
        <v>821</v>
      </c>
      <c r="AZ564" s="39" t="s">
        <v>870</v>
      </c>
      <c r="BA564" s="27" t="s">
        <v>878</v>
      </c>
      <c r="BC564" s="36">
        <f>AW564+AX564</f>
        <v>0</v>
      </c>
      <c r="BD564" s="36">
        <f>H564/(100-BE564)*100</f>
        <v>0</v>
      </c>
      <c r="BE564" s="36">
        <v>0</v>
      </c>
      <c r="BF564" s="36">
        <f>M564</f>
        <v>0</v>
      </c>
      <c r="BH564" s="21">
        <f>G564*AO564</f>
        <v>0</v>
      </c>
      <c r="BI564" s="21">
        <f>G564*AP564</f>
        <v>0</v>
      </c>
      <c r="BJ564" s="21">
        <f>G564*H564</f>
        <v>0</v>
      </c>
      <c r="BK564" s="21" t="s">
        <v>883</v>
      </c>
      <c r="BL564" s="36">
        <v>16</v>
      </c>
    </row>
    <row r="565" spans="1:15" ht="12.75">
      <c r="A565" s="4"/>
      <c r="D565" s="14" t="s">
        <v>708</v>
      </c>
      <c r="E565" s="17"/>
      <c r="G565" s="22">
        <v>759.45</v>
      </c>
      <c r="N565" s="31"/>
      <c r="O565" s="4"/>
    </row>
    <row r="566" spans="1:47" ht="12.75">
      <c r="A566" s="2"/>
      <c r="B566" s="10" t="s">
        <v>305</v>
      </c>
      <c r="C566" s="10" t="s">
        <v>23</v>
      </c>
      <c r="D566" s="173" t="s">
        <v>709</v>
      </c>
      <c r="E566" s="174"/>
      <c r="F566" s="19" t="s">
        <v>6</v>
      </c>
      <c r="G566" s="19" t="s">
        <v>6</v>
      </c>
      <c r="H566" s="19"/>
      <c r="I566" s="41">
        <f>SUM(I567:I569)</f>
        <v>0</v>
      </c>
      <c r="J566" s="41">
        <f>SUM(J567:J569)</f>
        <v>0</v>
      </c>
      <c r="K566" s="41">
        <f>SUM(K567:K569)</f>
        <v>0</v>
      </c>
      <c r="L566" s="27"/>
      <c r="M566" s="41">
        <f>SUM(M567:M569)</f>
        <v>140.964</v>
      </c>
      <c r="N566" s="29"/>
      <c r="O566" s="4"/>
      <c r="AI566" s="27" t="s">
        <v>305</v>
      </c>
      <c r="AS566" s="41">
        <f>SUM(AJ567:AJ569)</f>
        <v>0</v>
      </c>
      <c r="AT566" s="41">
        <f>SUM(AK567:AK569)</f>
        <v>0</v>
      </c>
      <c r="AU566" s="41">
        <f>SUM(AL567:AL569)</f>
        <v>0</v>
      </c>
    </row>
    <row r="567" spans="1:64" ht="12.75">
      <c r="A567" s="3" t="s">
        <v>269</v>
      </c>
      <c r="B567" s="11" t="s">
        <v>305</v>
      </c>
      <c r="C567" s="11" t="s">
        <v>432</v>
      </c>
      <c r="D567" s="170" t="s">
        <v>710</v>
      </c>
      <c r="E567" s="171"/>
      <c r="F567" s="11" t="s">
        <v>777</v>
      </c>
      <c r="G567" s="21">
        <v>82.92</v>
      </c>
      <c r="H567" s="122"/>
      <c r="I567" s="21">
        <f>G567*AO567</f>
        <v>0</v>
      </c>
      <c r="J567" s="21">
        <f>G567*AP567</f>
        <v>0</v>
      </c>
      <c r="K567" s="21">
        <f>G567*H567</f>
        <v>0</v>
      </c>
      <c r="L567" s="21">
        <v>1.7</v>
      </c>
      <c r="M567" s="21">
        <f>G567*L567</f>
        <v>140.964</v>
      </c>
      <c r="N567" s="30" t="s">
        <v>806</v>
      </c>
      <c r="O567" s="4"/>
      <c r="Z567" s="36">
        <f>IF(AQ567="5",BJ567,0)</f>
        <v>0</v>
      </c>
      <c r="AB567" s="36">
        <f>IF(AQ567="1",BH567,0)</f>
        <v>0</v>
      </c>
      <c r="AC567" s="36">
        <f>IF(AQ567="1",BI567,0)</f>
        <v>0</v>
      </c>
      <c r="AD567" s="36">
        <f>IF(AQ567="7",BH567,0)</f>
        <v>0</v>
      </c>
      <c r="AE567" s="36">
        <f>IF(AQ567="7",BI567,0)</f>
        <v>0</v>
      </c>
      <c r="AF567" s="36">
        <f>IF(AQ567="2",BH567,0)</f>
        <v>0</v>
      </c>
      <c r="AG567" s="36">
        <f>IF(AQ567="2",BI567,0)</f>
        <v>0</v>
      </c>
      <c r="AH567" s="36">
        <f>IF(AQ567="0",BJ567,0)</f>
        <v>0</v>
      </c>
      <c r="AI567" s="27" t="s">
        <v>305</v>
      </c>
      <c r="AJ567" s="21">
        <f>IF(AN567=0,K567,0)</f>
        <v>0</v>
      </c>
      <c r="AK567" s="21">
        <f>IF(AN567=15,K567,0)</f>
        <v>0</v>
      </c>
      <c r="AL567" s="21">
        <f>IF(AN567=21,K567,0)</f>
        <v>0</v>
      </c>
      <c r="AN567" s="36">
        <v>21</v>
      </c>
      <c r="AO567" s="36">
        <f>H567*0.456007597019151</f>
        <v>0</v>
      </c>
      <c r="AP567" s="36">
        <f>H567*(1-0.456007597019151)</f>
        <v>0</v>
      </c>
      <c r="AQ567" s="37" t="s">
        <v>7</v>
      </c>
      <c r="AV567" s="36">
        <f>AW567+AX567</f>
        <v>0</v>
      </c>
      <c r="AW567" s="36">
        <f>G567*AO567</f>
        <v>0</v>
      </c>
      <c r="AX567" s="36">
        <f>G567*AP567</f>
        <v>0</v>
      </c>
      <c r="AY567" s="39" t="s">
        <v>843</v>
      </c>
      <c r="AZ567" s="39" t="s">
        <v>870</v>
      </c>
      <c r="BA567" s="27" t="s">
        <v>878</v>
      </c>
      <c r="BC567" s="36">
        <f>AW567+AX567</f>
        <v>0</v>
      </c>
      <c r="BD567" s="36">
        <f>H567/(100-BE567)*100</f>
        <v>0</v>
      </c>
      <c r="BE567" s="36">
        <v>0</v>
      </c>
      <c r="BF567" s="36">
        <f>M567</f>
        <v>140.964</v>
      </c>
      <c r="BH567" s="21">
        <f>G567*AO567</f>
        <v>0</v>
      </c>
      <c r="BI567" s="21">
        <f>G567*AP567</f>
        <v>0</v>
      </c>
      <c r="BJ567" s="21">
        <f>G567*H567</f>
        <v>0</v>
      </c>
      <c r="BK567" s="21" t="s">
        <v>883</v>
      </c>
      <c r="BL567" s="36">
        <v>17</v>
      </c>
    </row>
    <row r="568" spans="1:15" ht="12.75">
      <c r="A568" s="4"/>
      <c r="D568" s="14" t="s">
        <v>711</v>
      </c>
      <c r="E568" s="17"/>
      <c r="G568" s="22">
        <v>82.92</v>
      </c>
      <c r="N568" s="31"/>
      <c r="O568" s="4"/>
    </row>
    <row r="569" spans="1:64" ht="12.75">
      <c r="A569" s="3" t="s">
        <v>270</v>
      </c>
      <c r="B569" s="11" t="s">
        <v>305</v>
      </c>
      <c r="C569" s="11" t="s">
        <v>433</v>
      </c>
      <c r="D569" s="170" t="s">
        <v>712</v>
      </c>
      <c r="E569" s="171"/>
      <c r="F569" s="11" t="s">
        <v>777</v>
      </c>
      <c r="G569" s="21">
        <v>58.42</v>
      </c>
      <c r="H569" s="122"/>
      <c r="I569" s="21">
        <f>G569*AO569</f>
        <v>0</v>
      </c>
      <c r="J569" s="21">
        <f>G569*AP569</f>
        <v>0</v>
      </c>
      <c r="K569" s="21">
        <f>G569*H569</f>
        <v>0</v>
      </c>
      <c r="L569" s="21">
        <v>0</v>
      </c>
      <c r="M569" s="21">
        <f>G569*L569</f>
        <v>0</v>
      </c>
      <c r="N569" s="30" t="s">
        <v>806</v>
      </c>
      <c r="O569" s="4"/>
      <c r="Z569" s="36">
        <f>IF(AQ569="5",BJ569,0)</f>
        <v>0</v>
      </c>
      <c r="AB569" s="36">
        <f>IF(AQ569="1",BH569,0)</f>
        <v>0</v>
      </c>
      <c r="AC569" s="36">
        <f>IF(AQ569="1",BI569,0)</f>
        <v>0</v>
      </c>
      <c r="AD569" s="36">
        <f>IF(AQ569="7",BH569,0)</f>
        <v>0</v>
      </c>
      <c r="AE569" s="36">
        <f>IF(AQ569="7",BI569,0)</f>
        <v>0</v>
      </c>
      <c r="AF569" s="36">
        <f>IF(AQ569="2",BH569,0)</f>
        <v>0</v>
      </c>
      <c r="AG569" s="36">
        <f>IF(AQ569="2",BI569,0)</f>
        <v>0</v>
      </c>
      <c r="AH569" s="36">
        <f>IF(AQ569="0",BJ569,0)</f>
        <v>0</v>
      </c>
      <c r="AI569" s="27" t="s">
        <v>305</v>
      </c>
      <c r="AJ569" s="21">
        <f>IF(AN569=0,K569,0)</f>
        <v>0</v>
      </c>
      <c r="AK569" s="21">
        <f>IF(AN569=15,K569,0)</f>
        <v>0</v>
      </c>
      <c r="AL569" s="21">
        <f>IF(AN569=21,K569,0)</f>
        <v>0</v>
      </c>
      <c r="AN569" s="36">
        <v>21</v>
      </c>
      <c r="AO569" s="36">
        <f>H569*0</f>
        <v>0</v>
      </c>
      <c r="AP569" s="36">
        <f>H569*(1-0)</f>
        <v>0</v>
      </c>
      <c r="AQ569" s="37" t="s">
        <v>7</v>
      </c>
      <c r="AV569" s="36">
        <f>AW569+AX569</f>
        <v>0</v>
      </c>
      <c r="AW569" s="36">
        <f>G569*AO569</f>
        <v>0</v>
      </c>
      <c r="AX569" s="36">
        <f>G569*AP569</f>
        <v>0</v>
      </c>
      <c r="AY569" s="39" t="s">
        <v>843</v>
      </c>
      <c r="AZ569" s="39" t="s">
        <v>870</v>
      </c>
      <c r="BA569" s="27" t="s">
        <v>878</v>
      </c>
      <c r="BC569" s="36">
        <f>AW569+AX569</f>
        <v>0</v>
      </c>
      <c r="BD569" s="36">
        <f>H569/(100-BE569)*100</f>
        <v>0</v>
      </c>
      <c r="BE569" s="36">
        <v>0</v>
      </c>
      <c r="BF569" s="36">
        <f>M569</f>
        <v>0</v>
      </c>
      <c r="BH569" s="21">
        <f>G569*AO569</f>
        <v>0</v>
      </c>
      <c r="BI569" s="21">
        <f>G569*AP569</f>
        <v>0</v>
      </c>
      <c r="BJ569" s="21">
        <f>G569*H569</f>
        <v>0</v>
      </c>
      <c r="BK569" s="21" t="s">
        <v>883</v>
      </c>
      <c r="BL569" s="36">
        <v>17</v>
      </c>
    </row>
    <row r="570" spans="1:15" ht="12.75">
      <c r="A570" s="4"/>
      <c r="D570" s="14" t="s">
        <v>713</v>
      </c>
      <c r="E570" s="17"/>
      <c r="G570" s="22">
        <v>58.42</v>
      </c>
      <c r="N570" s="31"/>
      <c r="O570" s="4"/>
    </row>
    <row r="571" spans="1:47" ht="12.75">
      <c r="A571" s="2"/>
      <c r="B571" s="10" t="s">
        <v>305</v>
      </c>
      <c r="C571" s="10" t="s">
        <v>97</v>
      </c>
      <c r="D571" s="173" t="s">
        <v>494</v>
      </c>
      <c r="E571" s="174"/>
      <c r="F571" s="19" t="s">
        <v>6</v>
      </c>
      <c r="G571" s="19" t="s">
        <v>6</v>
      </c>
      <c r="H571" s="19"/>
      <c r="I571" s="41">
        <f>SUM(I572:I572)</f>
        <v>0</v>
      </c>
      <c r="J571" s="41">
        <f>SUM(J572:J572)</f>
        <v>0</v>
      </c>
      <c r="K571" s="41">
        <f>SUM(K572:K572)</f>
        <v>0</v>
      </c>
      <c r="L571" s="27"/>
      <c r="M571" s="41">
        <f>SUM(M572:M572)</f>
        <v>3.841215</v>
      </c>
      <c r="N571" s="29"/>
      <c r="O571" s="4"/>
      <c r="AI571" s="27" t="s">
        <v>305</v>
      </c>
      <c r="AS571" s="41">
        <f>SUM(AJ572:AJ572)</f>
        <v>0</v>
      </c>
      <c r="AT571" s="41">
        <f>SUM(AK572:AK572)</f>
        <v>0</v>
      </c>
      <c r="AU571" s="41">
        <f>SUM(AL572:AL572)</f>
        <v>0</v>
      </c>
    </row>
    <row r="572" spans="1:64" ht="12.75">
      <c r="A572" s="3" t="s">
        <v>271</v>
      </c>
      <c r="B572" s="11" t="s">
        <v>305</v>
      </c>
      <c r="C572" s="11" t="s">
        <v>434</v>
      </c>
      <c r="D572" s="170" t="s">
        <v>714</v>
      </c>
      <c r="E572" s="171"/>
      <c r="F572" s="11" t="s">
        <v>777</v>
      </c>
      <c r="G572" s="21">
        <v>1.5</v>
      </c>
      <c r="H572" s="122"/>
      <c r="I572" s="21">
        <f>G572*AO572</f>
        <v>0</v>
      </c>
      <c r="J572" s="21">
        <f>G572*AP572</f>
        <v>0</v>
      </c>
      <c r="K572" s="21">
        <f>G572*H572</f>
        <v>0</v>
      </c>
      <c r="L572" s="21">
        <v>2.56081</v>
      </c>
      <c r="M572" s="21">
        <f>G572*L572</f>
        <v>3.841215</v>
      </c>
      <c r="N572" s="30" t="s">
        <v>806</v>
      </c>
      <c r="O572" s="4"/>
      <c r="Z572" s="36">
        <f>IF(AQ572="5",BJ572,0)</f>
        <v>0</v>
      </c>
      <c r="AB572" s="36">
        <f>IF(AQ572="1",BH572,0)</f>
        <v>0</v>
      </c>
      <c r="AC572" s="36">
        <f>IF(AQ572="1",BI572,0)</f>
        <v>0</v>
      </c>
      <c r="AD572" s="36">
        <f>IF(AQ572="7",BH572,0)</f>
        <v>0</v>
      </c>
      <c r="AE572" s="36">
        <f>IF(AQ572="7",BI572,0)</f>
        <v>0</v>
      </c>
      <c r="AF572" s="36">
        <f>IF(AQ572="2",BH572,0)</f>
        <v>0</v>
      </c>
      <c r="AG572" s="36">
        <f>IF(AQ572="2",BI572,0)</f>
        <v>0</v>
      </c>
      <c r="AH572" s="36">
        <f>IF(AQ572="0",BJ572,0)</f>
        <v>0</v>
      </c>
      <c r="AI572" s="27" t="s">
        <v>305</v>
      </c>
      <c r="AJ572" s="21">
        <f>IF(AN572=0,K572,0)</f>
        <v>0</v>
      </c>
      <c r="AK572" s="21">
        <f>IF(AN572=15,K572,0)</f>
        <v>0</v>
      </c>
      <c r="AL572" s="21">
        <f>IF(AN572=21,K572,0)</f>
        <v>0</v>
      </c>
      <c r="AN572" s="36">
        <v>21</v>
      </c>
      <c r="AO572" s="36">
        <f>H572*0.780244224422442</f>
        <v>0</v>
      </c>
      <c r="AP572" s="36">
        <f>H572*(1-0.780244224422442)</f>
        <v>0</v>
      </c>
      <c r="AQ572" s="37" t="s">
        <v>7</v>
      </c>
      <c r="AV572" s="36">
        <f>AW572+AX572</f>
        <v>0</v>
      </c>
      <c r="AW572" s="36">
        <f>G572*AO572</f>
        <v>0</v>
      </c>
      <c r="AX572" s="36">
        <f>G572*AP572</f>
        <v>0</v>
      </c>
      <c r="AY572" s="39" t="s">
        <v>825</v>
      </c>
      <c r="AZ572" s="39" t="s">
        <v>871</v>
      </c>
      <c r="BA572" s="27" t="s">
        <v>878</v>
      </c>
      <c r="BC572" s="36">
        <f>AW572+AX572</f>
        <v>0</v>
      </c>
      <c r="BD572" s="36">
        <f>H572/(100-BE572)*100</f>
        <v>0</v>
      </c>
      <c r="BE572" s="36">
        <v>0</v>
      </c>
      <c r="BF572" s="36">
        <f>M572</f>
        <v>3.841215</v>
      </c>
      <c r="BH572" s="21">
        <f>G572*AO572</f>
        <v>0</v>
      </c>
      <c r="BI572" s="21">
        <f>G572*AP572</f>
        <v>0</v>
      </c>
      <c r="BJ572" s="21">
        <f>G572*H572</f>
        <v>0</v>
      </c>
      <c r="BK572" s="21" t="s">
        <v>883</v>
      </c>
      <c r="BL572" s="36">
        <v>91</v>
      </c>
    </row>
    <row r="573" spans="1:15" ht="12.75">
      <c r="A573" s="4"/>
      <c r="D573" s="14" t="s">
        <v>715</v>
      </c>
      <c r="E573" s="17"/>
      <c r="G573" s="22">
        <v>1.5</v>
      </c>
      <c r="N573" s="31"/>
      <c r="O573" s="4"/>
    </row>
    <row r="574" spans="1:47" ht="12.75">
      <c r="A574" s="2"/>
      <c r="B574" s="10" t="s">
        <v>305</v>
      </c>
      <c r="C574" s="10" t="s">
        <v>102</v>
      </c>
      <c r="D574" s="173" t="s">
        <v>604</v>
      </c>
      <c r="E574" s="174"/>
      <c r="F574" s="19" t="s">
        <v>6</v>
      </c>
      <c r="G574" s="19" t="s">
        <v>6</v>
      </c>
      <c r="H574" s="19"/>
      <c r="I574" s="41">
        <f>SUM(I575:I575)</f>
        <v>0</v>
      </c>
      <c r="J574" s="41">
        <f>SUM(J575:J575)</f>
        <v>0</v>
      </c>
      <c r="K574" s="41">
        <f>SUM(K575:K575)</f>
        <v>0</v>
      </c>
      <c r="L574" s="27"/>
      <c r="M574" s="41">
        <f>SUM(M575:M575)</f>
        <v>7.8110214</v>
      </c>
      <c r="N574" s="29"/>
      <c r="O574" s="4"/>
      <c r="AI574" s="27" t="s">
        <v>305</v>
      </c>
      <c r="AS574" s="41">
        <f>SUM(AJ575:AJ575)</f>
        <v>0</v>
      </c>
      <c r="AT574" s="41">
        <f>SUM(AK575:AK575)</f>
        <v>0</v>
      </c>
      <c r="AU574" s="41">
        <f>SUM(AL575:AL575)</f>
        <v>0</v>
      </c>
    </row>
    <row r="575" spans="1:64" ht="12.75">
      <c r="A575" s="3" t="s">
        <v>272</v>
      </c>
      <c r="B575" s="11" t="s">
        <v>305</v>
      </c>
      <c r="C575" s="11" t="s">
        <v>435</v>
      </c>
      <c r="D575" s="170" t="s">
        <v>716</v>
      </c>
      <c r="E575" s="171"/>
      <c r="F575" s="11" t="s">
        <v>776</v>
      </c>
      <c r="G575" s="21">
        <v>83.46</v>
      </c>
      <c r="H575" s="122"/>
      <c r="I575" s="21">
        <f>G575*AO575</f>
        <v>0</v>
      </c>
      <c r="J575" s="21">
        <f>G575*AP575</f>
        <v>0</v>
      </c>
      <c r="K575" s="21">
        <f>G575*H575</f>
        <v>0</v>
      </c>
      <c r="L575" s="21">
        <v>0.09359</v>
      </c>
      <c r="M575" s="21">
        <f>G575*L575</f>
        <v>7.8110214</v>
      </c>
      <c r="N575" s="30" t="s">
        <v>806</v>
      </c>
      <c r="O575" s="4"/>
      <c r="Z575" s="36">
        <f>IF(AQ575="5",BJ575,0)</f>
        <v>0</v>
      </c>
      <c r="AB575" s="36">
        <f>IF(AQ575="1",BH575,0)</f>
        <v>0</v>
      </c>
      <c r="AC575" s="36">
        <f>IF(AQ575="1",BI575,0)</f>
        <v>0</v>
      </c>
      <c r="AD575" s="36">
        <f>IF(AQ575="7",BH575,0)</f>
        <v>0</v>
      </c>
      <c r="AE575" s="36">
        <f>IF(AQ575="7",BI575,0)</f>
        <v>0</v>
      </c>
      <c r="AF575" s="36">
        <f>IF(AQ575="2",BH575,0)</f>
        <v>0</v>
      </c>
      <c r="AG575" s="36">
        <f>IF(AQ575="2",BI575,0)</f>
        <v>0</v>
      </c>
      <c r="AH575" s="36">
        <f>IF(AQ575="0",BJ575,0)</f>
        <v>0</v>
      </c>
      <c r="AI575" s="27" t="s">
        <v>305</v>
      </c>
      <c r="AJ575" s="21">
        <f>IF(AN575=0,K575,0)</f>
        <v>0</v>
      </c>
      <c r="AK575" s="21">
        <f>IF(AN575=15,K575,0)</f>
        <v>0</v>
      </c>
      <c r="AL575" s="21">
        <f>IF(AN575=21,K575,0)</f>
        <v>0</v>
      </c>
      <c r="AN575" s="36">
        <v>21</v>
      </c>
      <c r="AO575" s="36">
        <f>H575*0.0529528558220277</f>
        <v>0</v>
      </c>
      <c r="AP575" s="36">
        <f>H575*(1-0.0529528558220277)</f>
        <v>0</v>
      </c>
      <c r="AQ575" s="37" t="s">
        <v>7</v>
      </c>
      <c r="AV575" s="36">
        <f>AW575+AX575</f>
        <v>0</v>
      </c>
      <c r="AW575" s="36">
        <f>G575*AO575</f>
        <v>0</v>
      </c>
      <c r="AX575" s="36">
        <f>G575*AP575</f>
        <v>0</v>
      </c>
      <c r="AY575" s="39" t="s">
        <v>837</v>
      </c>
      <c r="AZ575" s="39" t="s">
        <v>871</v>
      </c>
      <c r="BA575" s="27" t="s">
        <v>878</v>
      </c>
      <c r="BC575" s="36">
        <f>AW575+AX575</f>
        <v>0</v>
      </c>
      <c r="BD575" s="36">
        <f>H575/(100-BE575)*100</f>
        <v>0</v>
      </c>
      <c r="BE575" s="36">
        <v>0</v>
      </c>
      <c r="BF575" s="36">
        <f>M575</f>
        <v>7.8110214</v>
      </c>
      <c r="BH575" s="21">
        <f>G575*AO575</f>
        <v>0</v>
      </c>
      <c r="BI575" s="21">
        <f>G575*AP575</f>
        <v>0</v>
      </c>
      <c r="BJ575" s="21">
        <f>G575*H575</f>
        <v>0</v>
      </c>
      <c r="BK575" s="21" t="s">
        <v>883</v>
      </c>
      <c r="BL575" s="36">
        <v>96</v>
      </c>
    </row>
    <row r="576" spans="1:15" ht="12.75">
      <c r="A576" s="4"/>
      <c r="D576" s="14" t="s">
        <v>693</v>
      </c>
      <c r="E576" s="17"/>
      <c r="G576" s="22">
        <v>83.46</v>
      </c>
      <c r="N576" s="31"/>
      <c r="O576" s="4"/>
    </row>
    <row r="577" spans="1:47" ht="12.75">
      <c r="A577" s="2"/>
      <c r="B577" s="10" t="s">
        <v>305</v>
      </c>
      <c r="C577" s="10" t="s">
        <v>87</v>
      </c>
      <c r="D577" s="173" t="s">
        <v>717</v>
      </c>
      <c r="E577" s="174"/>
      <c r="F577" s="19" t="s">
        <v>6</v>
      </c>
      <c r="G577" s="19" t="s">
        <v>6</v>
      </c>
      <c r="H577" s="19"/>
      <c r="I577" s="41">
        <f>SUM(I578:I580)</f>
        <v>0</v>
      </c>
      <c r="J577" s="41">
        <f>SUM(J578:J580)</f>
        <v>0</v>
      </c>
      <c r="K577" s="41">
        <f>SUM(K578:K580)</f>
        <v>0</v>
      </c>
      <c r="L577" s="27"/>
      <c r="M577" s="41">
        <f>SUM(M578:M580)</f>
        <v>26.35011</v>
      </c>
      <c r="N577" s="29"/>
      <c r="O577" s="4"/>
      <c r="AI577" s="27" t="s">
        <v>305</v>
      </c>
      <c r="AS577" s="41">
        <f>SUM(AJ578:AJ580)</f>
        <v>0</v>
      </c>
      <c r="AT577" s="41">
        <f>SUM(AK578:AK580)</f>
        <v>0</v>
      </c>
      <c r="AU577" s="41">
        <f>SUM(AL578:AL580)</f>
        <v>0</v>
      </c>
    </row>
    <row r="578" spans="1:64" ht="12.75">
      <c r="A578" s="3" t="s">
        <v>273</v>
      </c>
      <c r="B578" s="11" t="s">
        <v>305</v>
      </c>
      <c r="C578" s="11" t="s">
        <v>436</v>
      </c>
      <c r="D578" s="170" t="s">
        <v>718</v>
      </c>
      <c r="E578" s="171"/>
      <c r="F578" s="11" t="s">
        <v>776</v>
      </c>
      <c r="G578" s="21">
        <v>83.5</v>
      </c>
      <c r="H578" s="122"/>
      <c r="I578" s="21">
        <f>G578*AO578</f>
        <v>0</v>
      </c>
      <c r="J578" s="21">
        <f>G578*AP578</f>
        <v>0</v>
      </c>
      <c r="K578" s="21">
        <f>G578*H578</f>
        <v>0</v>
      </c>
      <c r="L578" s="21">
        <v>0.01066</v>
      </c>
      <c r="M578" s="21">
        <f>G578*L578</f>
        <v>0.89011</v>
      </c>
      <c r="N578" s="30" t="s">
        <v>806</v>
      </c>
      <c r="O578" s="4"/>
      <c r="Z578" s="36">
        <f>IF(AQ578="5",BJ578,0)</f>
        <v>0</v>
      </c>
      <c r="AB578" s="36">
        <f>IF(AQ578="1",BH578,0)</f>
        <v>0</v>
      </c>
      <c r="AC578" s="36">
        <f>IF(AQ578="1",BI578,0)</f>
        <v>0</v>
      </c>
      <c r="AD578" s="36">
        <f>IF(AQ578="7",BH578,0)</f>
        <v>0</v>
      </c>
      <c r="AE578" s="36">
        <f>IF(AQ578="7",BI578,0)</f>
        <v>0</v>
      </c>
      <c r="AF578" s="36">
        <f>IF(AQ578="2",BH578,0)</f>
        <v>0</v>
      </c>
      <c r="AG578" s="36">
        <f>IF(AQ578="2",BI578,0)</f>
        <v>0</v>
      </c>
      <c r="AH578" s="36">
        <f>IF(AQ578="0",BJ578,0)</f>
        <v>0</v>
      </c>
      <c r="AI578" s="27" t="s">
        <v>305</v>
      </c>
      <c r="AJ578" s="21">
        <f>IF(AN578=0,K578,0)</f>
        <v>0</v>
      </c>
      <c r="AK578" s="21">
        <f>IF(AN578=15,K578,0)</f>
        <v>0</v>
      </c>
      <c r="AL578" s="21">
        <f>IF(AN578=21,K578,0)</f>
        <v>0</v>
      </c>
      <c r="AN578" s="36">
        <v>21</v>
      </c>
      <c r="AO578" s="36">
        <f>H578*0.0914487694944992</f>
        <v>0</v>
      </c>
      <c r="AP578" s="36">
        <f>H578*(1-0.0914487694944992)</f>
        <v>0</v>
      </c>
      <c r="AQ578" s="37" t="s">
        <v>7</v>
      </c>
      <c r="AV578" s="36">
        <f>AW578+AX578</f>
        <v>0</v>
      </c>
      <c r="AW578" s="36">
        <f>G578*AO578</f>
        <v>0</v>
      </c>
      <c r="AX578" s="36">
        <f>G578*AP578</f>
        <v>0</v>
      </c>
      <c r="AY578" s="39" t="s">
        <v>844</v>
      </c>
      <c r="AZ578" s="39" t="s">
        <v>872</v>
      </c>
      <c r="BA578" s="27" t="s">
        <v>878</v>
      </c>
      <c r="BC578" s="36">
        <f>AW578+AX578</f>
        <v>0</v>
      </c>
      <c r="BD578" s="36">
        <f>H578/(100-BE578)*100</f>
        <v>0</v>
      </c>
      <c r="BE578" s="36">
        <v>0</v>
      </c>
      <c r="BF578" s="36">
        <f>M578</f>
        <v>0.89011</v>
      </c>
      <c r="BH578" s="21">
        <f>G578*AO578</f>
        <v>0</v>
      </c>
      <c r="BI578" s="21">
        <f>G578*AP578</f>
        <v>0</v>
      </c>
      <c r="BJ578" s="21">
        <f>G578*H578</f>
        <v>0</v>
      </c>
      <c r="BK578" s="21" t="s">
        <v>883</v>
      </c>
      <c r="BL578" s="36">
        <v>81</v>
      </c>
    </row>
    <row r="579" spans="1:15" ht="12.75">
      <c r="A579" s="4"/>
      <c r="D579" s="14" t="s">
        <v>719</v>
      </c>
      <c r="E579" s="17"/>
      <c r="G579" s="22">
        <v>83.5</v>
      </c>
      <c r="N579" s="31"/>
      <c r="O579" s="4"/>
    </row>
    <row r="580" spans="1:64" ht="12.75">
      <c r="A580" s="5" t="s">
        <v>274</v>
      </c>
      <c r="B580" s="12" t="s">
        <v>305</v>
      </c>
      <c r="C580" s="12" t="s">
        <v>437</v>
      </c>
      <c r="D580" s="175" t="s">
        <v>720</v>
      </c>
      <c r="E580" s="176"/>
      <c r="F580" s="12" t="s">
        <v>778</v>
      </c>
      <c r="G580" s="23">
        <v>33.5</v>
      </c>
      <c r="H580" s="123"/>
      <c r="I580" s="23">
        <f>G580*AO580</f>
        <v>0</v>
      </c>
      <c r="J580" s="23">
        <f>G580*AP580</f>
        <v>0</v>
      </c>
      <c r="K580" s="23">
        <f>G580*H580</f>
        <v>0</v>
      </c>
      <c r="L580" s="23">
        <v>0.76</v>
      </c>
      <c r="M580" s="23">
        <f>G580*L580</f>
        <v>25.46</v>
      </c>
      <c r="N580" s="32" t="s">
        <v>806</v>
      </c>
      <c r="O580" s="4"/>
      <c r="Z580" s="36">
        <f>IF(AQ580="5",BJ580,0)</f>
        <v>0</v>
      </c>
      <c r="AB580" s="36">
        <f>IF(AQ580="1",BH580,0)</f>
        <v>0</v>
      </c>
      <c r="AC580" s="36">
        <f>IF(AQ580="1",BI580,0)</f>
        <v>0</v>
      </c>
      <c r="AD580" s="36">
        <f>IF(AQ580="7",BH580,0)</f>
        <v>0</v>
      </c>
      <c r="AE580" s="36">
        <f>IF(AQ580="7",BI580,0)</f>
        <v>0</v>
      </c>
      <c r="AF580" s="36">
        <f>IF(AQ580="2",BH580,0)</f>
        <v>0</v>
      </c>
      <c r="AG580" s="36">
        <f>IF(AQ580="2",BI580,0)</f>
        <v>0</v>
      </c>
      <c r="AH580" s="36">
        <f>IF(AQ580="0",BJ580,0)</f>
        <v>0</v>
      </c>
      <c r="AI580" s="27" t="s">
        <v>305</v>
      </c>
      <c r="AJ580" s="23">
        <f>IF(AN580=0,K580,0)</f>
        <v>0</v>
      </c>
      <c r="AK580" s="23">
        <f>IF(AN580=15,K580,0)</f>
        <v>0</v>
      </c>
      <c r="AL580" s="23">
        <f>IF(AN580=21,K580,0)</f>
        <v>0</v>
      </c>
      <c r="AN580" s="36">
        <v>21</v>
      </c>
      <c r="AO580" s="36">
        <f>H580*1</f>
        <v>0</v>
      </c>
      <c r="AP580" s="36">
        <f>H580*(1-1)</f>
        <v>0</v>
      </c>
      <c r="AQ580" s="38" t="s">
        <v>7</v>
      </c>
      <c r="AV580" s="36">
        <f>AW580+AX580</f>
        <v>0</v>
      </c>
      <c r="AW580" s="36">
        <f>G580*AO580</f>
        <v>0</v>
      </c>
      <c r="AX580" s="36">
        <f>G580*AP580</f>
        <v>0</v>
      </c>
      <c r="AY580" s="39" t="s">
        <v>844</v>
      </c>
      <c r="AZ580" s="39" t="s">
        <v>872</v>
      </c>
      <c r="BA580" s="27" t="s">
        <v>878</v>
      </c>
      <c r="BC580" s="36">
        <f>AW580+AX580</f>
        <v>0</v>
      </c>
      <c r="BD580" s="36">
        <f>H580/(100-BE580)*100</f>
        <v>0</v>
      </c>
      <c r="BE580" s="36">
        <v>0</v>
      </c>
      <c r="BF580" s="36">
        <f>M580</f>
        <v>25.46</v>
      </c>
      <c r="BH580" s="23">
        <f>G580*AO580</f>
        <v>0</v>
      </c>
      <c r="BI580" s="23">
        <f>G580*AP580</f>
        <v>0</v>
      </c>
      <c r="BJ580" s="23">
        <f>G580*H580</f>
        <v>0</v>
      </c>
      <c r="BK580" s="23" t="s">
        <v>884</v>
      </c>
      <c r="BL580" s="36">
        <v>81</v>
      </c>
    </row>
    <row r="581" spans="1:47" ht="12.75">
      <c r="A581" s="2"/>
      <c r="B581" s="10" t="s">
        <v>305</v>
      </c>
      <c r="C581" s="10" t="s">
        <v>93</v>
      </c>
      <c r="D581" s="173" t="s">
        <v>538</v>
      </c>
      <c r="E581" s="174"/>
      <c r="F581" s="19" t="s">
        <v>6</v>
      </c>
      <c r="G581" s="19" t="s">
        <v>6</v>
      </c>
      <c r="H581" s="19"/>
      <c r="I581" s="41">
        <f>SUM(I582:I590)</f>
        <v>0</v>
      </c>
      <c r="J581" s="41">
        <f>SUM(J582:J590)</f>
        <v>0</v>
      </c>
      <c r="K581" s="41">
        <f>SUM(K582:K590)</f>
        <v>0</v>
      </c>
      <c r="L581" s="27"/>
      <c r="M581" s="41">
        <f>SUM(M582:M590)</f>
        <v>0.05072</v>
      </c>
      <c r="N581" s="29"/>
      <c r="O581" s="4"/>
      <c r="AI581" s="27" t="s">
        <v>305</v>
      </c>
      <c r="AS581" s="41">
        <f>SUM(AJ582:AJ590)</f>
        <v>0</v>
      </c>
      <c r="AT581" s="41">
        <f>SUM(AK582:AK590)</f>
        <v>0</v>
      </c>
      <c r="AU581" s="41">
        <f>SUM(AL582:AL590)</f>
        <v>0</v>
      </c>
    </row>
    <row r="582" spans="1:64" ht="12.75">
      <c r="A582" s="3" t="s">
        <v>275</v>
      </c>
      <c r="B582" s="11" t="s">
        <v>305</v>
      </c>
      <c r="C582" s="11" t="s">
        <v>356</v>
      </c>
      <c r="D582" s="170" t="s">
        <v>539</v>
      </c>
      <c r="E582" s="171"/>
      <c r="F582" s="11" t="s">
        <v>776</v>
      </c>
      <c r="G582" s="21">
        <v>8</v>
      </c>
      <c r="H582" s="122"/>
      <c r="I582" s="21">
        <f>G582*AO582</f>
        <v>0</v>
      </c>
      <c r="J582" s="21">
        <f>G582*AP582</f>
        <v>0</v>
      </c>
      <c r="K582" s="21">
        <f>G582*H582</f>
        <v>0</v>
      </c>
      <c r="L582" s="21">
        <v>1E-05</v>
      </c>
      <c r="M582" s="21">
        <f>G582*L582</f>
        <v>8E-05</v>
      </c>
      <c r="N582" s="30" t="s">
        <v>806</v>
      </c>
      <c r="O582" s="4"/>
      <c r="Z582" s="36">
        <f>IF(AQ582="5",BJ582,0)</f>
        <v>0</v>
      </c>
      <c r="AB582" s="36">
        <f>IF(AQ582="1",BH582,0)</f>
        <v>0</v>
      </c>
      <c r="AC582" s="36">
        <f>IF(AQ582="1",BI582,0)</f>
        <v>0</v>
      </c>
      <c r="AD582" s="36">
        <f>IF(AQ582="7",BH582,0)</f>
        <v>0</v>
      </c>
      <c r="AE582" s="36">
        <f>IF(AQ582="7",BI582,0)</f>
        <v>0</v>
      </c>
      <c r="AF582" s="36">
        <f>IF(AQ582="2",BH582,0)</f>
        <v>0</v>
      </c>
      <c r="AG582" s="36">
        <f>IF(AQ582="2",BI582,0)</f>
        <v>0</v>
      </c>
      <c r="AH582" s="36">
        <f>IF(AQ582="0",BJ582,0)</f>
        <v>0</v>
      </c>
      <c r="AI582" s="27" t="s">
        <v>305</v>
      </c>
      <c r="AJ582" s="21">
        <f>IF(AN582=0,K582,0)</f>
        <v>0</v>
      </c>
      <c r="AK582" s="21">
        <f>IF(AN582=15,K582,0)</f>
        <v>0</v>
      </c>
      <c r="AL582" s="21">
        <f>IF(AN582=21,K582,0)</f>
        <v>0</v>
      </c>
      <c r="AN582" s="36">
        <v>21</v>
      </c>
      <c r="AO582" s="36">
        <f>H582*0.0046448087431694</f>
        <v>0</v>
      </c>
      <c r="AP582" s="36">
        <f>H582*(1-0.0046448087431694)</f>
        <v>0</v>
      </c>
      <c r="AQ582" s="37" t="s">
        <v>7</v>
      </c>
      <c r="AV582" s="36">
        <f>AW582+AX582</f>
        <v>0</v>
      </c>
      <c r="AW582" s="36">
        <f>G582*AO582</f>
        <v>0</v>
      </c>
      <c r="AX582" s="36">
        <f>G582*AP582</f>
        <v>0</v>
      </c>
      <c r="AY582" s="39" t="s">
        <v>829</v>
      </c>
      <c r="AZ582" s="39" t="s">
        <v>872</v>
      </c>
      <c r="BA582" s="27" t="s">
        <v>878</v>
      </c>
      <c r="BC582" s="36">
        <f>AW582+AX582</f>
        <v>0</v>
      </c>
      <c r="BD582" s="36">
        <f>H582/(100-BE582)*100</f>
        <v>0</v>
      </c>
      <c r="BE582" s="36">
        <v>0</v>
      </c>
      <c r="BF582" s="36">
        <f>M582</f>
        <v>8E-05</v>
      </c>
      <c r="BH582" s="21">
        <f>G582*AO582</f>
        <v>0</v>
      </c>
      <c r="BI582" s="21">
        <f>G582*AP582</f>
        <v>0</v>
      </c>
      <c r="BJ582" s="21">
        <f>G582*H582</f>
        <v>0</v>
      </c>
      <c r="BK582" s="21" t="s">
        <v>883</v>
      </c>
      <c r="BL582" s="36">
        <v>87</v>
      </c>
    </row>
    <row r="583" spans="1:15" ht="12.75">
      <c r="A583" s="4"/>
      <c r="D583" s="14" t="s">
        <v>721</v>
      </c>
      <c r="E583" s="17"/>
      <c r="G583" s="22">
        <v>8</v>
      </c>
      <c r="N583" s="31"/>
      <c r="O583" s="4"/>
    </row>
    <row r="584" spans="1:64" ht="12.75">
      <c r="A584" s="3" t="s">
        <v>276</v>
      </c>
      <c r="B584" s="11" t="s">
        <v>305</v>
      </c>
      <c r="C584" s="11" t="s">
        <v>357</v>
      </c>
      <c r="D584" s="170" t="s">
        <v>541</v>
      </c>
      <c r="E584" s="171"/>
      <c r="F584" s="11" t="s">
        <v>778</v>
      </c>
      <c r="G584" s="21">
        <v>8</v>
      </c>
      <c r="H584" s="122"/>
      <c r="I584" s="21">
        <f>G584*AO584</f>
        <v>0</v>
      </c>
      <c r="J584" s="21">
        <f>G584*AP584</f>
        <v>0</v>
      </c>
      <c r="K584" s="21">
        <f>G584*H584</f>
        <v>0</v>
      </c>
      <c r="L584" s="21">
        <v>2E-05</v>
      </c>
      <c r="M584" s="21">
        <f>G584*L584</f>
        <v>0.00016</v>
      </c>
      <c r="N584" s="30" t="s">
        <v>806</v>
      </c>
      <c r="O584" s="4"/>
      <c r="Z584" s="36">
        <f>IF(AQ584="5",BJ584,0)</f>
        <v>0</v>
      </c>
      <c r="AB584" s="36">
        <f>IF(AQ584="1",BH584,0)</f>
        <v>0</v>
      </c>
      <c r="AC584" s="36">
        <f>IF(AQ584="1",BI584,0)</f>
        <v>0</v>
      </c>
      <c r="AD584" s="36">
        <f>IF(AQ584="7",BH584,0)</f>
        <v>0</v>
      </c>
      <c r="AE584" s="36">
        <f>IF(AQ584="7",BI584,0)</f>
        <v>0</v>
      </c>
      <c r="AF584" s="36">
        <f>IF(AQ584="2",BH584,0)</f>
        <v>0</v>
      </c>
      <c r="AG584" s="36">
        <f>IF(AQ584="2",BI584,0)</f>
        <v>0</v>
      </c>
      <c r="AH584" s="36">
        <f>IF(AQ584="0",BJ584,0)</f>
        <v>0</v>
      </c>
      <c r="AI584" s="27" t="s">
        <v>305</v>
      </c>
      <c r="AJ584" s="21">
        <f>IF(AN584=0,K584,0)</f>
        <v>0</v>
      </c>
      <c r="AK584" s="21">
        <f>IF(AN584=15,K584,0)</f>
        <v>0</v>
      </c>
      <c r="AL584" s="21">
        <f>IF(AN584=21,K584,0)</f>
        <v>0</v>
      </c>
      <c r="AN584" s="36">
        <v>21</v>
      </c>
      <c r="AO584" s="36">
        <f>H584*0.00557894736842105</f>
        <v>0</v>
      </c>
      <c r="AP584" s="36">
        <f>H584*(1-0.00557894736842105)</f>
        <v>0</v>
      </c>
      <c r="AQ584" s="37" t="s">
        <v>7</v>
      </c>
      <c r="AV584" s="36">
        <f>AW584+AX584</f>
        <v>0</v>
      </c>
      <c r="AW584" s="36">
        <f>G584*AO584</f>
        <v>0</v>
      </c>
      <c r="AX584" s="36">
        <f>G584*AP584</f>
        <v>0</v>
      </c>
      <c r="AY584" s="39" t="s">
        <v>829</v>
      </c>
      <c r="AZ584" s="39" t="s">
        <v>872</v>
      </c>
      <c r="BA584" s="27" t="s">
        <v>878</v>
      </c>
      <c r="BC584" s="36">
        <f>AW584+AX584</f>
        <v>0</v>
      </c>
      <c r="BD584" s="36">
        <f>H584/(100-BE584)*100</f>
        <v>0</v>
      </c>
      <c r="BE584" s="36">
        <v>0</v>
      </c>
      <c r="BF584" s="36">
        <f>M584</f>
        <v>0.00016</v>
      </c>
      <c r="BH584" s="21">
        <f>G584*AO584</f>
        <v>0</v>
      </c>
      <c r="BI584" s="21">
        <f>G584*AP584</f>
        <v>0</v>
      </c>
      <c r="BJ584" s="21">
        <f>G584*H584</f>
        <v>0</v>
      </c>
      <c r="BK584" s="21" t="s">
        <v>883</v>
      </c>
      <c r="BL584" s="36">
        <v>87</v>
      </c>
    </row>
    <row r="585" spans="1:15" ht="12.75">
      <c r="A585" s="4"/>
      <c r="D585" s="14" t="s">
        <v>721</v>
      </c>
      <c r="E585" s="17"/>
      <c r="G585" s="22">
        <v>8</v>
      </c>
      <c r="N585" s="31"/>
      <c r="O585" s="4"/>
    </row>
    <row r="586" spans="1:64" ht="12.75">
      <c r="A586" s="5" t="s">
        <v>277</v>
      </c>
      <c r="B586" s="12" t="s">
        <v>305</v>
      </c>
      <c r="C586" s="12" t="s">
        <v>358</v>
      </c>
      <c r="D586" s="175" t="s">
        <v>543</v>
      </c>
      <c r="E586" s="176"/>
      <c r="F586" s="12" t="s">
        <v>778</v>
      </c>
      <c r="G586" s="23">
        <v>2</v>
      </c>
      <c r="H586" s="123"/>
      <c r="I586" s="23">
        <f>G586*AO586</f>
        <v>0</v>
      </c>
      <c r="J586" s="23">
        <f>G586*AP586</f>
        <v>0</v>
      </c>
      <c r="K586" s="23">
        <f>G586*H586</f>
        <v>0</v>
      </c>
      <c r="L586" s="23">
        <v>0.01512</v>
      </c>
      <c r="M586" s="23">
        <f>G586*L586</f>
        <v>0.03024</v>
      </c>
      <c r="N586" s="32" t="s">
        <v>806</v>
      </c>
      <c r="O586" s="4"/>
      <c r="Z586" s="36">
        <f>IF(AQ586="5",BJ586,0)</f>
        <v>0</v>
      </c>
      <c r="AB586" s="36">
        <f>IF(AQ586="1",BH586,0)</f>
        <v>0</v>
      </c>
      <c r="AC586" s="36">
        <f>IF(AQ586="1",BI586,0)</f>
        <v>0</v>
      </c>
      <c r="AD586" s="36">
        <f>IF(AQ586="7",BH586,0)</f>
        <v>0</v>
      </c>
      <c r="AE586" s="36">
        <f>IF(AQ586="7",BI586,0)</f>
        <v>0</v>
      </c>
      <c r="AF586" s="36">
        <f>IF(AQ586="2",BH586,0)</f>
        <v>0</v>
      </c>
      <c r="AG586" s="36">
        <f>IF(AQ586="2",BI586,0)</f>
        <v>0</v>
      </c>
      <c r="AH586" s="36">
        <f>IF(AQ586="0",BJ586,0)</f>
        <v>0</v>
      </c>
      <c r="AI586" s="27" t="s">
        <v>305</v>
      </c>
      <c r="AJ586" s="23">
        <f>IF(AN586=0,K586,0)</f>
        <v>0</v>
      </c>
      <c r="AK586" s="23">
        <f>IF(AN586=15,K586,0)</f>
        <v>0</v>
      </c>
      <c r="AL586" s="23">
        <f>IF(AN586=21,K586,0)</f>
        <v>0</v>
      </c>
      <c r="AN586" s="36">
        <v>21</v>
      </c>
      <c r="AO586" s="36">
        <f>H586*1</f>
        <v>0</v>
      </c>
      <c r="AP586" s="36">
        <f>H586*(1-1)</f>
        <v>0</v>
      </c>
      <c r="AQ586" s="38" t="s">
        <v>7</v>
      </c>
      <c r="AV586" s="36">
        <f>AW586+AX586</f>
        <v>0</v>
      </c>
      <c r="AW586" s="36">
        <f>G586*AO586</f>
        <v>0</v>
      </c>
      <c r="AX586" s="36">
        <f>G586*AP586</f>
        <v>0</v>
      </c>
      <c r="AY586" s="39" t="s">
        <v>829</v>
      </c>
      <c r="AZ586" s="39" t="s">
        <v>872</v>
      </c>
      <c r="BA586" s="27" t="s">
        <v>878</v>
      </c>
      <c r="BC586" s="36">
        <f>AW586+AX586</f>
        <v>0</v>
      </c>
      <c r="BD586" s="36">
        <f>H586/(100-BE586)*100</f>
        <v>0</v>
      </c>
      <c r="BE586" s="36">
        <v>0</v>
      </c>
      <c r="BF586" s="36">
        <f>M586</f>
        <v>0.03024</v>
      </c>
      <c r="BH586" s="23">
        <f>G586*AO586</f>
        <v>0</v>
      </c>
      <c r="BI586" s="23">
        <f>G586*AP586</f>
        <v>0</v>
      </c>
      <c r="BJ586" s="23">
        <f>G586*H586</f>
        <v>0</v>
      </c>
      <c r="BK586" s="23" t="s">
        <v>884</v>
      </c>
      <c r="BL586" s="36">
        <v>87</v>
      </c>
    </row>
    <row r="587" spans="1:15" ht="12.75">
      <c r="A587" s="4"/>
      <c r="D587" s="14" t="s">
        <v>722</v>
      </c>
      <c r="E587" s="17"/>
      <c r="G587" s="22">
        <v>2</v>
      </c>
      <c r="N587" s="31"/>
      <c r="O587" s="4"/>
    </row>
    <row r="588" spans="1:64" ht="12.75">
      <c r="A588" s="5" t="s">
        <v>278</v>
      </c>
      <c r="B588" s="12" t="s">
        <v>305</v>
      </c>
      <c r="C588" s="12" t="s">
        <v>359</v>
      </c>
      <c r="D588" s="175" t="s">
        <v>544</v>
      </c>
      <c r="E588" s="176"/>
      <c r="F588" s="12" t="s">
        <v>778</v>
      </c>
      <c r="G588" s="23">
        <v>2</v>
      </c>
      <c r="H588" s="123"/>
      <c r="I588" s="23">
        <f>G588*AO588</f>
        <v>0</v>
      </c>
      <c r="J588" s="23">
        <f>G588*AP588</f>
        <v>0</v>
      </c>
      <c r="K588" s="23">
        <f>G588*H588</f>
        <v>0</v>
      </c>
      <c r="L588" s="23">
        <v>0.00504</v>
      </c>
      <c r="M588" s="23">
        <f>G588*L588</f>
        <v>0.01008</v>
      </c>
      <c r="N588" s="32" t="s">
        <v>806</v>
      </c>
      <c r="O588" s="4"/>
      <c r="Z588" s="36">
        <f>IF(AQ588="5",BJ588,0)</f>
        <v>0</v>
      </c>
      <c r="AB588" s="36">
        <f>IF(AQ588="1",BH588,0)</f>
        <v>0</v>
      </c>
      <c r="AC588" s="36">
        <f>IF(AQ588="1",BI588,0)</f>
        <v>0</v>
      </c>
      <c r="AD588" s="36">
        <f>IF(AQ588="7",BH588,0)</f>
        <v>0</v>
      </c>
      <c r="AE588" s="36">
        <f>IF(AQ588="7",BI588,0)</f>
        <v>0</v>
      </c>
      <c r="AF588" s="36">
        <f>IF(AQ588="2",BH588,0)</f>
        <v>0</v>
      </c>
      <c r="AG588" s="36">
        <f>IF(AQ588="2",BI588,0)</f>
        <v>0</v>
      </c>
      <c r="AH588" s="36">
        <f>IF(AQ588="0",BJ588,0)</f>
        <v>0</v>
      </c>
      <c r="AI588" s="27" t="s">
        <v>305</v>
      </c>
      <c r="AJ588" s="23">
        <f>IF(AN588=0,K588,0)</f>
        <v>0</v>
      </c>
      <c r="AK588" s="23">
        <f>IF(AN588=15,K588,0)</f>
        <v>0</v>
      </c>
      <c r="AL588" s="23">
        <f>IF(AN588=21,K588,0)</f>
        <v>0</v>
      </c>
      <c r="AN588" s="36">
        <v>21</v>
      </c>
      <c r="AO588" s="36">
        <f>H588*1</f>
        <v>0</v>
      </c>
      <c r="AP588" s="36">
        <f>H588*(1-1)</f>
        <v>0</v>
      </c>
      <c r="AQ588" s="38" t="s">
        <v>7</v>
      </c>
      <c r="AV588" s="36">
        <f>AW588+AX588</f>
        <v>0</v>
      </c>
      <c r="AW588" s="36">
        <f>G588*AO588</f>
        <v>0</v>
      </c>
      <c r="AX588" s="36">
        <f>G588*AP588</f>
        <v>0</v>
      </c>
      <c r="AY588" s="39" t="s">
        <v>829</v>
      </c>
      <c r="AZ588" s="39" t="s">
        <v>872</v>
      </c>
      <c r="BA588" s="27" t="s">
        <v>878</v>
      </c>
      <c r="BC588" s="36">
        <f>AW588+AX588</f>
        <v>0</v>
      </c>
      <c r="BD588" s="36">
        <f>H588/(100-BE588)*100</f>
        <v>0</v>
      </c>
      <c r="BE588" s="36">
        <v>0</v>
      </c>
      <c r="BF588" s="36">
        <f>M588</f>
        <v>0.01008</v>
      </c>
      <c r="BH588" s="23">
        <f>G588*AO588</f>
        <v>0</v>
      </c>
      <c r="BI588" s="23">
        <f>G588*AP588</f>
        <v>0</v>
      </c>
      <c r="BJ588" s="23">
        <f>G588*H588</f>
        <v>0</v>
      </c>
      <c r="BK588" s="23" t="s">
        <v>884</v>
      </c>
      <c r="BL588" s="36">
        <v>87</v>
      </c>
    </row>
    <row r="589" spans="1:15" ht="12.75">
      <c r="A589" s="4"/>
      <c r="D589" s="14" t="s">
        <v>722</v>
      </c>
      <c r="E589" s="17"/>
      <c r="G589" s="22">
        <v>2</v>
      </c>
      <c r="N589" s="31"/>
      <c r="O589" s="4"/>
    </row>
    <row r="590" spans="1:64" ht="12.75">
      <c r="A590" s="5" t="s">
        <v>279</v>
      </c>
      <c r="B590" s="12" t="s">
        <v>305</v>
      </c>
      <c r="C590" s="12" t="s">
        <v>360</v>
      </c>
      <c r="D590" s="175" t="s">
        <v>545</v>
      </c>
      <c r="E590" s="176"/>
      <c r="F590" s="12" t="s">
        <v>778</v>
      </c>
      <c r="G590" s="23">
        <v>8</v>
      </c>
      <c r="H590" s="123"/>
      <c r="I590" s="23">
        <f>G590*AO590</f>
        <v>0</v>
      </c>
      <c r="J590" s="23">
        <f>G590*AP590</f>
        <v>0</v>
      </c>
      <c r="K590" s="23">
        <f>G590*H590</f>
        <v>0</v>
      </c>
      <c r="L590" s="23">
        <v>0.00127</v>
      </c>
      <c r="M590" s="23">
        <f>G590*L590</f>
        <v>0.01016</v>
      </c>
      <c r="N590" s="32" t="s">
        <v>806</v>
      </c>
      <c r="O590" s="4"/>
      <c r="Z590" s="36">
        <f>IF(AQ590="5",BJ590,0)</f>
        <v>0</v>
      </c>
      <c r="AB590" s="36">
        <f>IF(AQ590="1",BH590,0)</f>
        <v>0</v>
      </c>
      <c r="AC590" s="36">
        <f>IF(AQ590="1",BI590,0)</f>
        <v>0</v>
      </c>
      <c r="AD590" s="36">
        <f>IF(AQ590="7",BH590,0)</f>
        <v>0</v>
      </c>
      <c r="AE590" s="36">
        <f>IF(AQ590="7",BI590,0)</f>
        <v>0</v>
      </c>
      <c r="AF590" s="36">
        <f>IF(AQ590="2",BH590,0)</f>
        <v>0</v>
      </c>
      <c r="AG590" s="36">
        <f>IF(AQ590="2",BI590,0)</f>
        <v>0</v>
      </c>
      <c r="AH590" s="36">
        <f>IF(AQ590="0",BJ590,0)</f>
        <v>0</v>
      </c>
      <c r="AI590" s="27" t="s">
        <v>305</v>
      </c>
      <c r="AJ590" s="23">
        <f>IF(AN590=0,K590,0)</f>
        <v>0</v>
      </c>
      <c r="AK590" s="23">
        <f>IF(AN590=15,K590,0)</f>
        <v>0</v>
      </c>
      <c r="AL590" s="23">
        <f>IF(AN590=21,K590,0)</f>
        <v>0</v>
      </c>
      <c r="AN590" s="36">
        <v>21</v>
      </c>
      <c r="AO590" s="36">
        <f>H590*1</f>
        <v>0</v>
      </c>
      <c r="AP590" s="36">
        <f>H590*(1-1)</f>
        <v>0</v>
      </c>
      <c r="AQ590" s="38" t="s">
        <v>7</v>
      </c>
      <c r="AV590" s="36">
        <f>AW590+AX590</f>
        <v>0</v>
      </c>
      <c r="AW590" s="36">
        <f>G590*AO590</f>
        <v>0</v>
      </c>
      <c r="AX590" s="36">
        <f>G590*AP590</f>
        <v>0</v>
      </c>
      <c r="AY590" s="39" t="s">
        <v>829</v>
      </c>
      <c r="AZ590" s="39" t="s">
        <v>872</v>
      </c>
      <c r="BA590" s="27" t="s">
        <v>878</v>
      </c>
      <c r="BC590" s="36">
        <f>AW590+AX590</f>
        <v>0</v>
      </c>
      <c r="BD590" s="36">
        <f>H590/(100-BE590)*100</f>
        <v>0</v>
      </c>
      <c r="BE590" s="36">
        <v>0</v>
      </c>
      <c r="BF590" s="36">
        <f>M590</f>
        <v>0.01016</v>
      </c>
      <c r="BH590" s="23">
        <f>G590*AO590</f>
        <v>0</v>
      </c>
      <c r="BI590" s="23">
        <f>G590*AP590</f>
        <v>0</v>
      </c>
      <c r="BJ590" s="23">
        <f>G590*H590</f>
        <v>0</v>
      </c>
      <c r="BK590" s="23" t="s">
        <v>884</v>
      </c>
      <c r="BL590" s="36">
        <v>87</v>
      </c>
    </row>
    <row r="591" spans="1:15" ht="12.75">
      <c r="A591" s="4"/>
      <c r="D591" s="14" t="s">
        <v>723</v>
      </c>
      <c r="E591" s="17"/>
      <c r="G591" s="22">
        <v>8</v>
      </c>
      <c r="N591" s="31"/>
      <c r="O591" s="4"/>
    </row>
    <row r="592" spans="1:47" ht="12.75">
      <c r="A592" s="2"/>
      <c r="B592" s="10" t="s">
        <v>305</v>
      </c>
      <c r="C592" s="10" t="s">
        <v>95</v>
      </c>
      <c r="D592" s="173" t="s">
        <v>546</v>
      </c>
      <c r="E592" s="174"/>
      <c r="F592" s="19" t="s">
        <v>6</v>
      </c>
      <c r="G592" s="19" t="s">
        <v>6</v>
      </c>
      <c r="H592" s="19"/>
      <c r="I592" s="41">
        <f>SUM(I593:I607)</f>
        <v>0</v>
      </c>
      <c r="J592" s="41">
        <f>SUM(J593:J607)</f>
        <v>0</v>
      </c>
      <c r="K592" s="41">
        <f>SUM(K593:K607)</f>
        <v>0</v>
      </c>
      <c r="L592" s="27"/>
      <c r="M592" s="41">
        <f>SUM(M593:M607)</f>
        <v>7.359019999999999</v>
      </c>
      <c r="N592" s="29"/>
      <c r="O592" s="4"/>
      <c r="AI592" s="27" t="s">
        <v>305</v>
      </c>
      <c r="AS592" s="41">
        <f>SUM(AJ593:AJ607)</f>
        <v>0</v>
      </c>
      <c r="AT592" s="41">
        <f>SUM(AK593:AK607)</f>
        <v>0</v>
      </c>
      <c r="AU592" s="41">
        <f>SUM(AL593:AL607)</f>
        <v>0</v>
      </c>
    </row>
    <row r="593" spans="1:64" ht="12.75">
      <c r="A593" s="3" t="s">
        <v>280</v>
      </c>
      <c r="B593" s="11" t="s">
        <v>305</v>
      </c>
      <c r="C593" s="11" t="s">
        <v>438</v>
      </c>
      <c r="D593" s="170" t="s">
        <v>724</v>
      </c>
      <c r="E593" s="171"/>
      <c r="F593" s="11" t="s">
        <v>785</v>
      </c>
      <c r="G593" s="21">
        <v>4</v>
      </c>
      <c r="H593" s="122"/>
      <c r="I593" s="21">
        <f>G593*AO593</f>
        <v>0</v>
      </c>
      <c r="J593" s="21">
        <f>G593*AP593</f>
        <v>0</v>
      </c>
      <c r="K593" s="21">
        <f>G593*H593</f>
        <v>0</v>
      </c>
      <c r="L593" s="21">
        <v>0.00025</v>
      </c>
      <c r="M593" s="21">
        <f>G593*L593</f>
        <v>0.001</v>
      </c>
      <c r="N593" s="30" t="s">
        <v>806</v>
      </c>
      <c r="O593" s="4"/>
      <c r="Z593" s="36">
        <f>IF(AQ593="5",BJ593,0)</f>
        <v>0</v>
      </c>
      <c r="AB593" s="36">
        <f>IF(AQ593="1",BH593,0)</f>
        <v>0</v>
      </c>
      <c r="AC593" s="36">
        <f>IF(AQ593="1",BI593,0)</f>
        <v>0</v>
      </c>
      <c r="AD593" s="36">
        <f>IF(AQ593="7",BH593,0)</f>
        <v>0</v>
      </c>
      <c r="AE593" s="36">
        <f>IF(AQ593="7",BI593,0)</f>
        <v>0</v>
      </c>
      <c r="AF593" s="36">
        <f>IF(AQ593="2",BH593,0)</f>
        <v>0</v>
      </c>
      <c r="AG593" s="36">
        <f>IF(AQ593="2",BI593,0)</f>
        <v>0</v>
      </c>
      <c r="AH593" s="36">
        <f>IF(AQ593="0",BJ593,0)</f>
        <v>0</v>
      </c>
      <c r="AI593" s="27" t="s">
        <v>305</v>
      </c>
      <c r="AJ593" s="21">
        <f>IF(AN593=0,K593,0)</f>
        <v>0</v>
      </c>
      <c r="AK593" s="21">
        <f>IF(AN593=15,K593,0)</f>
        <v>0</v>
      </c>
      <c r="AL593" s="21">
        <f>IF(AN593=21,K593,0)</f>
        <v>0</v>
      </c>
      <c r="AN593" s="36">
        <v>21</v>
      </c>
      <c r="AO593" s="36">
        <f>H593*0.0921262327416174</f>
        <v>0</v>
      </c>
      <c r="AP593" s="36">
        <f>H593*(1-0.0921262327416174)</f>
        <v>0</v>
      </c>
      <c r="AQ593" s="37" t="s">
        <v>7</v>
      </c>
      <c r="AV593" s="36">
        <f>AW593+AX593</f>
        <v>0</v>
      </c>
      <c r="AW593" s="36">
        <f>G593*AO593</f>
        <v>0</v>
      </c>
      <c r="AX593" s="36">
        <f>G593*AP593</f>
        <v>0</v>
      </c>
      <c r="AY593" s="39" t="s">
        <v>830</v>
      </c>
      <c r="AZ593" s="39" t="s">
        <v>872</v>
      </c>
      <c r="BA593" s="27" t="s">
        <v>878</v>
      </c>
      <c r="BC593" s="36">
        <f>AW593+AX593</f>
        <v>0</v>
      </c>
      <c r="BD593" s="36">
        <f>H593/(100-BE593)*100</f>
        <v>0</v>
      </c>
      <c r="BE593" s="36">
        <v>0</v>
      </c>
      <c r="BF593" s="36">
        <f>M593</f>
        <v>0.001</v>
      </c>
      <c r="BH593" s="21">
        <f>G593*AO593</f>
        <v>0</v>
      </c>
      <c r="BI593" s="21">
        <f>G593*AP593</f>
        <v>0</v>
      </c>
      <c r="BJ593" s="21">
        <f>G593*H593</f>
        <v>0</v>
      </c>
      <c r="BK593" s="21" t="s">
        <v>883</v>
      </c>
      <c r="BL593" s="36">
        <v>89</v>
      </c>
    </row>
    <row r="594" spans="1:15" ht="12.75">
      <c r="A594" s="4"/>
      <c r="D594" s="14" t="s">
        <v>10</v>
      </c>
      <c r="E594" s="17"/>
      <c r="G594" s="22">
        <v>4</v>
      </c>
      <c r="N594" s="31"/>
      <c r="O594" s="4"/>
    </row>
    <row r="595" spans="1:64" ht="12.75">
      <c r="A595" s="3" t="s">
        <v>281</v>
      </c>
      <c r="B595" s="11" t="s">
        <v>305</v>
      </c>
      <c r="C595" s="11" t="s">
        <v>439</v>
      </c>
      <c r="D595" s="170" t="s">
        <v>725</v>
      </c>
      <c r="E595" s="171"/>
      <c r="F595" s="11" t="s">
        <v>778</v>
      </c>
      <c r="G595" s="21">
        <v>1</v>
      </c>
      <c r="H595" s="122"/>
      <c r="I595" s="21">
        <f>G595*AO595</f>
        <v>0</v>
      </c>
      <c r="J595" s="21">
        <f>G595*AP595</f>
        <v>0</v>
      </c>
      <c r="K595" s="21">
        <f>G595*H595</f>
        <v>0</v>
      </c>
      <c r="L595" s="21">
        <v>2.47572</v>
      </c>
      <c r="M595" s="21">
        <f>G595*L595</f>
        <v>2.47572</v>
      </c>
      <c r="N595" s="30" t="s">
        <v>806</v>
      </c>
      <c r="O595" s="4"/>
      <c r="Z595" s="36">
        <f>IF(AQ595="5",BJ595,0)</f>
        <v>0</v>
      </c>
      <c r="AB595" s="36">
        <f>IF(AQ595="1",BH595,0)</f>
        <v>0</v>
      </c>
      <c r="AC595" s="36">
        <f>IF(AQ595="1",BI595,0)</f>
        <v>0</v>
      </c>
      <c r="AD595" s="36">
        <f>IF(AQ595="7",BH595,0)</f>
        <v>0</v>
      </c>
      <c r="AE595" s="36">
        <f>IF(AQ595="7",BI595,0)</f>
        <v>0</v>
      </c>
      <c r="AF595" s="36">
        <f>IF(AQ595="2",BH595,0)</f>
        <v>0</v>
      </c>
      <c r="AG595" s="36">
        <f>IF(AQ595="2",BI595,0)</f>
        <v>0</v>
      </c>
      <c r="AH595" s="36">
        <f>IF(AQ595="0",BJ595,0)</f>
        <v>0</v>
      </c>
      <c r="AI595" s="27" t="s">
        <v>305</v>
      </c>
      <c r="AJ595" s="21">
        <f>IF(AN595=0,K595,0)</f>
        <v>0</v>
      </c>
      <c r="AK595" s="21">
        <f>IF(AN595=15,K595,0)</f>
        <v>0</v>
      </c>
      <c r="AL595" s="21">
        <f>IF(AN595=21,K595,0)</f>
        <v>0</v>
      </c>
      <c r="AN595" s="36">
        <v>21</v>
      </c>
      <c r="AO595" s="36">
        <f>H595*0.243810291382517</f>
        <v>0</v>
      </c>
      <c r="AP595" s="36">
        <f>H595*(1-0.243810291382517)</f>
        <v>0</v>
      </c>
      <c r="AQ595" s="37" t="s">
        <v>7</v>
      </c>
      <c r="AV595" s="36">
        <f>AW595+AX595</f>
        <v>0</v>
      </c>
      <c r="AW595" s="36">
        <f>G595*AO595</f>
        <v>0</v>
      </c>
      <c r="AX595" s="36">
        <f>G595*AP595</f>
        <v>0</v>
      </c>
      <c r="AY595" s="39" t="s">
        <v>830</v>
      </c>
      <c r="AZ595" s="39" t="s">
        <v>872</v>
      </c>
      <c r="BA595" s="27" t="s">
        <v>878</v>
      </c>
      <c r="BC595" s="36">
        <f>AW595+AX595</f>
        <v>0</v>
      </c>
      <c r="BD595" s="36">
        <f>H595/(100-BE595)*100</f>
        <v>0</v>
      </c>
      <c r="BE595" s="36">
        <v>0</v>
      </c>
      <c r="BF595" s="36">
        <f>M595</f>
        <v>2.47572</v>
      </c>
      <c r="BH595" s="21">
        <f>G595*AO595</f>
        <v>0</v>
      </c>
      <c r="BI595" s="21">
        <f>G595*AP595</f>
        <v>0</v>
      </c>
      <c r="BJ595" s="21">
        <f>G595*H595</f>
        <v>0</v>
      </c>
      <c r="BK595" s="21" t="s">
        <v>883</v>
      </c>
      <c r="BL595" s="36">
        <v>89</v>
      </c>
    </row>
    <row r="596" spans="1:15" ht="12.75">
      <c r="A596" s="4"/>
      <c r="D596" s="14" t="s">
        <v>7</v>
      </c>
      <c r="E596" s="17"/>
      <c r="G596" s="22">
        <v>1</v>
      </c>
      <c r="N596" s="31"/>
      <c r="O596" s="4"/>
    </row>
    <row r="597" spans="1:64" ht="12.75">
      <c r="A597" s="5" t="s">
        <v>282</v>
      </c>
      <c r="B597" s="12" t="s">
        <v>305</v>
      </c>
      <c r="C597" s="12" t="s">
        <v>440</v>
      </c>
      <c r="D597" s="175" t="s">
        <v>726</v>
      </c>
      <c r="E597" s="176"/>
      <c r="F597" s="12" t="s">
        <v>778</v>
      </c>
      <c r="G597" s="23">
        <v>1</v>
      </c>
      <c r="H597" s="123"/>
      <c r="I597" s="23">
        <f>G597*AO597</f>
        <v>0</v>
      </c>
      <c r="J597" s="23">
        <f>G597*AP597</f>
        <v>0</v>
      </c>
      <c r="K597" s="23">
        <f>G597*H597</f>
        <v>0</v>
      </c>
      <c r="L597" s="23">
        <v>2.417</v>
      </c>
      <c r="M597" s="23">
        <f>G597*L597</f>
        <v>2.417</v>
      </c>
      <c r="N597" s="32" t="s">
        <v>807</v>
      </c>
      <c r="O597" s="4"/>
      <c r="Z597" s="36">
        <f>IF(AQ597="5",BJ597,0)</f>
        <v>0</v>
      </c>
      <c r="AB597" s="36">
        <f>IF(AQ597="1",BH597,0)</f>
        <v>0</v>
      </c>
      <c r="AC597" s="36">
        <f>IF(AQ597="1",BI597,0)</f>
        <v>0</v>
      </c>
      <c r="AD597" s="36">
        <f>IF(AQ597="7",BH597,0)</f>
        <v>0</v>
      </c>
      <c r="AE597" s="36">
        <f>IF(AQ597="7",BI597,0)</f>
        <v>0</v>
      </c>
      <c r="AF597" s="36">
        <f>IF(AQ597="2",BH597,0)</f>
        <v>0</v>
      </c>
      <c r="AG597" s="36">
        <f>IF(AQ597="2",BI597,0)</f>
        <v>0</v>
      </c>
      <c r="AH597" s="36">
        <f>IF(AQ597="0",BJ597,0)</f>
        <v>0</v>
      </c>
      <c r="AI597" s="27" t="s">
        <v>305</v>
      </c>
      <c r="AJ597" s="23">
        <f>IF(AN597=0,K597,0)</f>
        <v>0</v>
      </c>
      <c r="AK597" s="23">
        <f>IF(AN597=15,K597,0)</f>
        <v>0</v>
      </c>
      <c r="AL597" s="23">
        <f>IF(AN597=21,K597,0)</f>
        <v>0</v>
      </c>
      <c r="AN597" s="36">
        <v>21</v>
      </c>
      <c r="AO597" s="36">
        <f>H597*1</f>
        <v>0</v>
      </c>
      <c r="AP597" s="36">
        <f>H597*(1-1)</f>
        <v>0</v>
      </c>
      <c r="AQ597" s="38" t="s">
        <v>7</v>
      </c>
      <c r="AV597" s="36">
        <f>AW597+AX597</f>
        <v>0</v>
      </c>
      <c r="AW597" s="36">
        <f>G597*AO597</f>
        <v>0</v>
      </c>
      <c r="AX597" s="36">
        <f>G597*AP597</f>
        <v>0</v>
      </c>
      <c r="AY597" s="39" t="s">
        <v>830</v>
      </c>
      <c r="AZ597" s="39" t="s">
        <v>872</v>
      </c>
      <c r="BA597" s="27" t="s">
        <v>878</v>
      </c>
      <c r="BC597" s="36">
        <f>AW597+AX597</f>
        <v>0</v>
      </c>
      <c r="BD597" s="36">
        <f>H597/(100-BE597)*100</f>
        <v>0</v>
      </c>
      <c r="BE597" s="36">
        <v>0</v>
      </c>
      <c r="BF597" s="36">
        <f>M597</f>
        <v>2.417</v>
      </c>
      <c r="BH597" s="23">
        <f>G597*AO597</f>
        <v>0</v>
      </c>
      <c r="BI597" s="23">
        <f>G597*AP597</f>
        <v>0</v>
      </c>
      <c r="BJ597" s="23">
        <f>G597*H597</f>
        <v>0</v>
      </c>
      <c r="BK597" s="23" t="s">
        <v>884</v>
      </c>
      <c r="BL597" s="36">
        <v>89</v>
      </c>
    </row>
    <row r="598" spans="1:15" ht="12.75">
      <c r="A598" s="4"/>
      <c r="D598" s="14" t="s">
        <v>7</v>
      </c>
      <c r="E598" s="17"/>
      <c r="G598" s="22">
        <v>1</v>
      </c>
      <c r="N598" s="31"/>
      <c r="O598" s="4"/>
    </row>
    <row r="599" spans="1:64" ht="12.75">
      <c r="A599" s="5" t="s">
        <v>283</v>
      </c>
      <c r="B599" s="12" t="s">
        <v>305</v>
      </c>
      <c r="C599" s="12" t="s">
        <v>441</v>
      </c>
      <c r="D599" s="175" t="s">
        <v>727</v>
      </c>
      <c r="E599" s="176"/>
      <c r="F599" s="12" t="s">
        <v>778</v>
      </c>
      <c r="G599" s="23">
        <v>1</v>
      </c>
      <c r="H599" s="123"/>
      <c r="I599" s="23">
        <f>G599*AO599</f>
        <v>0</v>
      </c>
      <c r="J599" s="23">
        <f>G599*AP599</f>
        <v>0</v>
      </c>
      <c r="K599" s="23">
        <f>G599*H599</f>
        <v>0</v>
      </c>
      <c r="L599" s="23">
        <v>0.393</v>
      </c>
      <c r="M599" s="23">
        <f>G599*L599</f>
        <v>0.393</v>
      </c>
      <c r="N599" s="32" t="s">
        <v>806</v>
      </c>
      <c r="O599" s="4"/>
      <c r="Z599" s="36">
        <f>IF(AQ599="5",BJ599,0)</f>
        <v>0</v>
      </c>
      <c r="AB599" s="36">
        <f>IF(AQ599="1",BH599,0)</f>
        <v>0</v>
      </c>
      <c r="AC599" s="36">
        <f>IF(AQ599="1",BI599,0)</f>
        <v>0</v>
      </c>
      <c r="AD599" s="36">
        <f>IF(AQ599="7",BH599,0)</f>
        <v>0</v>
      </c>
      <c r="AE599" s="36">
        <f>IF(AQ599="7",BI599,0)</f>
        <v>0</v>
      </c>
      <c r="AF599" s="36">
        <f>IF(AQ599="2",BH599,0)</f>
        <v>0</v>
      </c>
      <c r="AG599" s="36">
        <f>IF(AQ599="2",BI599,0)</f>
        <v>0</v>
      </c>
      <c r="AH599" s="36">
        <f>IF(AQ599="0",BJ599,0)</f>
        <v>0</v>
      </c>
      <c r="AI599" s="27" t="s">
        <v>305</v>
      </c>
      <c r="AJ599" s="23">
        <f>IF(AN599=0,K599,0)</f>
        <v>0</v>
      </c>
      <c r="AK599" s="23">
        <f>IF(AN599=15,K599,0)</f>
        <v>0</v>
      </c>
      <c r="AL599" s="23">
        <f>IF(AN599=21,K599,0)</f>
        <v>0</v>
      </c>
      <c r="AN599" s="36">
        <v>21</v>
      </c>
      <c r="AO599" s="36">
        <f>H599*1</f>
        <v>0</v>
      </c>
      <c r="AP599" s="36">
        <f>H599*(1-1)</f>
        <v>0</v>
      </c>
      <c r="AQ599" s="38" t="s">
        <v>7</v>
      </c>
      <c r="AV599" s="36">
        <f>AW599+AX599</f>
        <v>0</v>
      </c>
      <c r="AW599" s="36">
        <f>G599*AO599</f>
        <v>0</v>
      </c>
      <c r="AX599" s="36">
        <f>G599*AP599</f>
        <v>0</v>
      </c>
      <c r="AY599" s="39" t="s">
        <v>830</v>
      </c>
      <c r="AZ599" s="39" t="s">
        <v>872</v>
      </c>
      <c r="BA599" s="27" t="s">
        <v>878</v>
      </c>
      <c r="BC599" s="36">
        <f>AW599+AX599</f>
        <v>0</v>
      </c>
      <c r="BD599" s="36">
        <f>H599/(100-BE599)*100</f>
        <v>0</v>
      </c>
      <c r="BE599" s="36">
        <v>0</v>
      </c>
      <c r="BF599" s="36">
        <f>M599</f>
        <v>0.393</v>
      </c>
      <c r="BH599" s="23">
        <f>G599*AO599</f>
        <v>0</v>
      </c>
      <c r="BI599" s="23">
        <f>G599*AP599</f>
        <v>0</v>
      </c>
      <c r="BJ599" s="23">
        <f>G599*H599</f>
        <v>0</v>
      </c>
      <c r="BK599" s="23" t="s">
        <v>884</v>
      </c>
      <c r="BL599" s="36">
        <v>89</v>
      </c>
    </row>
    <row r="600" spans="1:15" ht="12.75">
      <c r="A600" s="4"/>
      <c r="D600" s="14" t="s">
        <v>7</v>
      </c>
      <c r="E600" s="17"/>
      <c r="G600" s="22">
        <v>1</v>
      </c>
      <c r="N600" s="31"/>
      <c r="O600" s="4"/>
    </row>
    <row r="601" spans="1:64" ht="12.75">
      <c r="A601" s="3" t="s">
        <v>284</v>
      </c>
      <c r="B601" s="11" t="s">
        <v>305</v>
      </c>
      <c r="C601" s="11" t="s">
        <v>442</v>
      </c>
      <c r="D601" s="170" t="s">
        <v>728</v>
      </c>
      <c r="E601" s="171"/>
      <c r="F601" s="11" t="s">
        <v>778</v>
      </c>
      <c r="G601" s="21">
        <v>1</v>
      </c>
      <c r="H601" s="122"/>
      <c r="I601" s="21">
        <f>G601*AO601</f>
        <v>0</v>
      </c>
      <c r="J601" s="21">
        <f>G601*AP601</f>
        <v>0</v>
      </c>
      <c r="K601" s="21">
        <f>G601*H601</f>
        <v>0</v>
      </c>
      <c r="L601" s="21">
        <v>0.16502</v>
      </c>
      <c r="M601" s="21">
        <f>G601*L601</f>
        <v>0.16502</v>
      </c>
      <c r="N601" s="30" t="s">
        <v>806</v>
      </c>
      <c r="O601" s="4"/>
      <c r="Z601" s="36">
        <f>IF(AQ601="5",BJ601,0)</f>
        <v>0</v>
      </c>
      <c r="AB601" s="36">
        <f>IF(AQ601="1",BH601,0)</f>
        <v>0</v>
      </c>
      <c r="AC601" s="36">
        <f>IF(AQ601="1",BI601,0)</f>
        <v>0</v>
      </c>
      <c r="AD601" s="36">
        <f>IF(AQ601="7",BH601,0)</f>
        <v>0</v>
      </c>
      <c r="AE601" s="36">
        <f>IF(AQ601="7",BI601,0)</f>
        <v>0</v>
      </c>
      <c r="AF601" s="36">
        <f>IF(AQ601="2",BH601,0)</f>
        <v>0</v>
      </c>
      <c r="AG601" s="36">
        <f>IF(AQ601="2",BI601,0)</f>
        <v>0</v>
      </c>
      <c r="AH601" s="36">
        <f>IF(AQ601="0",BJ601,0)</f>
        <v>0</v>
      </c>
      <c r="AI601" s="27" t="s">
        <v>305</v>
      </c>
      <c r="AJ601" s="21">
        <f>IF(AN601=0,K601,0)</f>
        <v>0</v>
      </c>
      <c r="AK601" s="21">
        <f>IF(AN601=15,K601,0)</f>
        <v>0</v>
      </c>
      <c r="AL601" s="21">
        <f>IF(AN601=21,K601,0)</f>
        <v>0</v>
      </c>
      <c r="AN601" s="36">
        <v>21</v>
      </c>
      <c r="AO601" s="36">
        <f>H601*0.819804767309875</f>
        <v>0</v>
      </c>
      <c r="AP601" s="36">
        <f>H601*(1-0.819804767309875)</f>
        <v>0</v>
      </c>
      <c r="AQ601" s="37" t="s">
        <v>7</v>
      </c>
      <c r="AV601" s="36">
        <f>AW601+AX601</f>
        <v>0</v>
      </c>
      <c r="AW601" s="36">
        <f>G601*AO601</f>
        <v>0</v>
      </c>
      <c r="AX601" s="36">
        <f>G601*AP601</f>
        <v>0</v>
      </c>
      <c r="AY601" s="39" t="s">
        <v>830</v>
      </c>
      <c r="AZ601" s="39" t="s">
        <v>872</v>
      </c>
      <c r="BA601" s="27" t="s">
        <v>878</v>
      </c>
      <c r="BC601" s="36">
        <f>AW601+AX601</f>
        <v>0</v>
      </c>
      <c r="BD601" s="36">
        <f>H601/(100-BE601)*100</f>
        <v>0</v>
      </c>
      <c r="BE601" s="36">
        <v>0</v>
      </c>
      <c r="BF601" s="36">
        <f>M601</f>
        <v>0.16502</v>
      </c>
      <c r="BH601" s="21">
        <f>G601*AO601</f>
        <v>0</v>
      </c>
      <c r="BI601" s="21">
        <f>G601*AP601</f>
        <v>0</v>
      </c>
      <c r="BJ601" s="21">
        <f>G601*H601</f>
        <v>0</v>
      </c>
      <c r="BK601" s="21" t="s">
        <v>883</v>
      </c>
      <c r="BL601" s="36">
        <v>89</v>
      </c>
    </row>
    <row r="602" spans="1:15" ht="12.75">
      <c r="A602" s="4"/>
      <c r="D602" s="14" t="s">
        <v>7</v>
      </c>
      <c r="E602" s="17"/>
      <c r="G602" s="22">
        <v>1</v>
      </c>
      <c r="N602" s="31"/>
      <c r="O602" s="4"/>
    </row>
    <row r="603" spans="1:64" ht="12.75">
      <c r="A603" s="3" t="s">
        <v>285</v>
      </c>
      <c r="B603" s="11" t="s">
        <v>305</v>
      </c>
      <c r="C603" s="11" t="s">
        <v>362</v>
      </c>
      <c r="D603" s="170" t="s">
        <v>548</v>
      </c>
      <c r="E603" s="171"/>
      <c r="F603" s="11" t="s">
        <v>778</v>
      </c>
      <c r="G603" s="21">
        <v>3</v>
      </c>
      <c r="H603" s="122"/>
      <c r="I603" s="21">
        <f>G603*AO603</f>
        <v>0</v>
      </c>
      <c r="J603" s="21">
        <f>G603*AP603</f>
        <v>0</v>
      </c>
      <c r="K603" s="21">
        <f>G603*H603</f>
        <v>0</v>
      </c>
      <c r="L603" s="21">
        <v>0.3409</v>
      </c>
      <c r="M603" s="21">
        <f>G603*L603</f>
        <v>1.0227</v>
      </c>
      <c r="N603" s="30" t="s">
        <v>806</v>
      </c>
      <c r="O603" s="4"/>
      <c r="Z603" s="36">
        <f>IF(AQ603="5",BJ603,0)</f>
        <v>0</v>
      </c>
      <c r="AB603" s="36">
        <f>IF(AQ603="1",BH603,0)</f>
        <v>0</v>
      </c>
      <c r="AC603" s="36">
        <f>IF(AQ603="1",BI603,0)</f>
        <v>0</v>
      </c>
      <c r="AD603" s="36">
        <f>IF(AQ603="7",BH603,0)</f>
        <v>0</v>
      </c>
      <c r="AE603" s="36">
        <f>IF(AQ603="7",BI603,0)</f>
        <v>0</v>
      </c>
      <c r="AF603" s="36">
        <f>IF(AQ603="2",BH603,0)</f>
        <v>0</v>
      </c>
      <c r="AG603" s="36">
        <f>IF(AQ603="2",BI603,0)</f>
        <v>0</v>
      </c>
      <c r="AH603" s="36">
        <f>IF(AQ603="0",BJ603,0)</f>
        <v>0</v>
      </c>
      <c r="AI603" s="27" t="s">
        <v>305</v>
      </c>
      <c r="AJ603" s="21">
        <f>IF(AN603=0,K603,0)</f>
        <v>0</v>
      </c>
      <c r="AK603" s="21">
        <f>IF(AN603=15,K603,0)</f>
        <v>0</v>
      </c>
      <c r="AL603" s="21">
        <f>IF(AN603=21,K603,0)</f>
        <v>0</v>
      </c>
      <c r="AN603" s="36">
        <v>21</v>
      </c>
      <c r="AO603" s="36">
        <f>H603*0.0586947023484435</f>
        <v>0</v>
      </c>
      <c r="AP603" s="36">
        <f>H603*(1-0.0586947023484435)</f>
        <v>0</v>
      </c>
      <c r="AQ603" s="37" t="s">
        <v>7</v>
      </c>
      <c r="AV603" s="36">
        <f>AW603+AX603</f>
        <v>0</v>
      </c>
      <c r="AW603" s="36">
        <f>G603*AO603</f>
        <v>0</v>
      </c>
      <c r="AX603" s="36">
        <f>G603*AP603</f>
        <v>0</v>
      </c>
      <c r="AY603" s="39" t="s">
        <v>830</v>
      </c>
      <c r="AZ603" s="39" t="s">
        <v>872</v>
      </c>
      <c r="BA603" s="27" t="s">
        <v>878</v>
      </c>
      <c r="BC603" s="36">
        <f>AW603+AX603</f>
        <v>0</v>
      </c>
      <c r="BD603" s="36">
        <f>H603/(100-BE603)*100</f>
        <v>0</v>
      </c>
      <c r="BE603" s="36">
        <v>0</v>
      </c>
      <c r="BF603" s="36">
        <f>M603</f>
        <v>1.0227</v>
      </c>
      <c r="BH603" s="21">
        <f>G603*AO603</f>
        <v>0</v>
      </c>
      <c r="BI603" s="21">
        <f>G603*AP603</f>
        <v>0</v>
      </c>
      <c r="BJ603" s="21">
        <f>G603*H603</f>
        <v>0</v>
      </c>
      <c r="BK603" s="21" t="s">
        <v>883</v>
      </c>
      <c r="BL603" s="36">
        <v>89</v>
      </c>
    </row>
    <row r="604" spans="1:15" ht="12.75">
      <c r="A604" s="4"/>
      <c r="D604" s="14" t="s">
        <v>9</v>
      </c>
      <c r="E604" s="17"/>
      <c r="G604" s="22">
        <v>3</v>
      </c>
      <c r="N604" s="31"/>
      <c r="O604" s="4"/>
    </row>
    <row r="605" spans="1:64" ht="12.75">
      <c r="A605" s="3" t="s">
        <v>286</v>
      </c>
      <c r="B605" s="11" t="s">
        <v>305</v>
      </c>
      <c r="C605" s="11" t="s">
        <v>363</v>
      </c>
      <c r="D605" s="170" t="s">
        <v>549</v>
      </c>
      <c r="E605" s="171"/>
      <c r="F605" s="11" t="s">
        <v>778</v>
      </c>
      <c r="G605" s="21">
        <v>3</v>
      </c>
      <c r="H605" s="122"/>
      <c r="I605" s="21">
        <f>G605*AO605</f>
        <v>0</v>
      </c>
      <c r="J605" s="21">
        <f>G605*AP605</f>
        <v>0</v>
      </c>
      <c r="K605" s="21">
        <f>G605*H605</f>
        <v>0</v>
      </c>
      <c r="L605" s="21">
        <v>0.11986</v>
      </c>
      <c r="M605" s="21">
        <f>G605*L605</f>
        <v>0.35958</v>
      </c>
      <c r="N605" s="30" t="s">
        <v>808</v>
      </c>
      <c r="O605" s="4"/>
      <c r="Z605" s="36">
        <f>IF(AQ605="5",BJ605,0)</f>
        <v>0</v>
      </c>
      <c r="AB605" s="36">
        <f>IF(AQ605="1",BH605,0)</f>
        <v>0</v>
      </c>
      <c r="AC605" s="36">
        <f>IF(AQ605="1",BI605,0)</f>
        <v>0</v>
      </c>
      <c r="AD605" s="36">
        <f>IF(AQ605="7",BH605,0)</f>
        <v>0</v>
      </c>
      <c r="AE605" s="36">
        <f>IF(AQ605="7",BI605,0)</f>
        <v>0</v>
      </c>
      <c r="AF605" s="36">
        <f>IF(AQ605="2",BH605,0)</f>
        <v>0</v>
      </c>
      <c r="AG605" s="36">
        <f>IF(AQ605="2",BI605,0)</f>
        <v>0</v>
      </c>
      <c r="AH605" s="36">
        <f>IF(AQ605="0",BJ605,0)</f>
        <v>0</v>
      </c>
      <c r="AI605" s="27" t="s">
        <v>305</v>
      </c>
      <c r="AJ605" s="21">
        <f>IF(AN605=0,K605,0)</f>
        <v>0</v>
      </c>
      <c r="AK605" s="21">
        <f>IF(AN605=15,K605,0)</f>
        <v>0</v>
      </c>
      <c r="AL605" s="21">
        <f>IF(AN605=21,K605,0)</f>
        <v>0</v>
      </c>
      <c r="AN605" s="36">
        <v>21</v>
      </c>
      <c r="AO605" s="36">
        <f>H605*0.866414657666345</f>
        <v>0</v>
      </c>
      <c r="AP605" s="36">
        <f>H605*(1-0.866414657666345)</f>
        <v>0</v>
      </c>
      <c r="AQ605" s="37" t="s">
        <v>7</v>
      </c>
      <c r="AV605" s="36">
        <f>AW605+AX605</f>
        <v>0</v>
      </c>
      <c r="AW605" s="36">
        <f>G605*AO605</f>
        <v>0</v>
      </c>
      <c r="AX605" s="36">
        <f>G605*AP605</f>
        <v>0</v>
      </c>
      <c r="AY605" s="39" t="s">
        <v>830</v>
      </c>
      <c r="AZ605" s="39" t="s">
        <v>872</v>
      </c>
      <c r="BA605" s="27" t="s">
        <v>878</v>
      </c>
      <c r="BC605" s="36">
        <f>AW605+AX605</f>
        <v>0</v>
      </c>
      <c r="BD605" s="36">
        <f>H605/(100-BE605)*100</f>
        <v>0</v>
      </c>
      <c r="BE605" s="36">
        <v>0</v>
      </c>
      <c r="BF605" s="36">
        <f>M605</f>
        <v>0.35958</v>
      </c>
      <c r="BH605" s="21">
        <f>G605*AO605</f>
        <v>0</v>
      </c>
      <c r="BI605" s="21">
        <f>G605*AP605</f>
        <v>0</v>
      </c>
      <c r="BJ605" s="21">
        <f>G605*H605</f>
        <v>0</v>
      </c>
      <c r="BK605" s="21" t="s">
        <v>883</v>
      </c>
      <c r="BL605" s="36">
        <v>89</v>
      </c>
    </row>
    <row r="606" spans="1:15" ht="12.75">
      <c r="A606" s="4"/>
      <c r="D606" s="14" t="s">
        <v>9</v>
      </c>
      <c r="E606" s="17"/>
      <c r="G606" s="22">
        <v>3</v>
      </c>
      <c r="N606" s="31"/>
      <c r="O606" s="4"/>
    </row>
    <row r="607" spans="1:64" ht="12.75">
      <c r="A607" s="5" t="s">
        <v>287</v>
      </c>
      <c r="B607" s="12" t="s">
        <v>305</v>
      </c>
      <c r="C607" s="12" t="s">
        <v>364</v>
      </c>
      <c r="D607" s="175" t="s">
        <v>550</v>
      </c>
      <c r="E607" s="176"/>
      <c r="F607" s="12" t="s">
        <v>778</v>
      </c>
      <c r="G607" s="23">
        <v>3</v>
      </c>
      <c r="H607" s="123"/>
      <c r="I607" s="23">
        <f>G607*AO607</f>
        <v>0</v>
      </c>
      <c r="J607" s="23">
        <f>G607*AP607</f>
        <v>0</v>
      </c>
      <c r="K607" s="23">
        <f>G607*H607</f>
        <v>0</v>
      </c>
      <c r="L607" s="23">
        <v>0.175</v>
      </c>
      <c r="M607" s="23">
        <f>G607*L607</f>
        <v>0.5249999999999999</v>
      </c>
      <c r="N607" s="32" t="s">
        <v>806</v>
      </c>
      <c r="O607" s="4"/>
      <c r="Z607" s="36">
        <f>IF(AQ607="5",BJ607,0)</f>
        <v>0</v>
      </c>
      <c r="AB607" s="36">
        <f>IF(AQ607="1",BH607,0)</f>
        <v>0</v>
      </c>
      <c r="AC607" s="36">
        <f>IF(AQ607="1",BI607,0)</f>
        <v>0</v>
      </c>
      <c r="AD607" s="36">
        <f>IF(AQ607="7",BH607,0)</f>
        <v>0</v>
      </c>
      <c r="AE607" s="36">
        <f>IF(AQ607="7",BI607,0)</f>
        <v>0</v>
      </c>
      <c r="AF607" s="36">
        <f>IF(AQ607="2",BH607,0)</f>
        <v>0</v>
      </c>
      <c r="AG607" s="36">
        <f>IF(AQ607="2",BI607,0)</f>
        <v>0</v>
      </c>
      <c r="AH607" s="36">
        <f>IF(AQ607="0",BJ607,0)</f>
        <v>0</v>
      </c>
      <c r="AI607" s="27" t="s">
        <v>305</v>
      </c>
      <c r="AJ607" s="23">
        <f>IF(AN607=0,K607,0)</f>
        <v>0</v>
      </c>
      <c r="AK607" s="23">
        <f>IF(AN607=15,K607,0)</f>
        <v>0</v>
      </c>
      <c r="AL607" s="23">
        <f>IF(AN607=21,K607,0)</f>
        <v>0</v>
      </c>
      <c r="AN607" s="36">
        <v>21</v>
      </c>
      <c r="AO607" s="36">
        <f>H607*1</f>
        <v>0</v>
      </c>
      <c r="AP607" s="36">
        <f>H607*(1-1)</f>
        <v>0</v>
      </c>
      <c r="AQ607" s="38" t="s">
        <v>7</v>
      </c>
      <c r="AV607" s="36">
        <f>AW607+AX607</f>
        <v>0</v>
      </c>
      <c r="AW607" s="36">
        <f>G607*AO607</f>
        <v>0</v>
      </c>
      <c r="AX607" s="36">
        <f>G607*AP607</f>
        <v>0</v>
      </c>
      <c r="AY607" s="39" t="s">
        <v>830</v>
      </c>
      <c r="AZ607" s="39" t="s">
        <v>872</v>
      </c>
      <c r="BA607" s="27" t="s">
        <v>878</v>
      </c>
      <c r="BC607" s="36">
        <f>AW607+AX607</f>
        <v>0</v>
      </c>
      <c r="BD607" s="36">
        <f>H607/(100-BE607)*100</f>
        <v>0</v>
      </c>
      <c r="BE607" s="36">
        <v>0</v>
      </c>
      <c r="BF607" s="36">
        <f>M607</f>
        <v>0.5249999999999999</v>
      </c>
      <c r="BH607" s="23">
        <f>G607*AO607</f>
        <v>0</v>
      </c>
      <c r="BI607" s="23">
        <f>G607*AP607</f>
        <v>0</v>
      </c>
      <c r="BJ607" s="23">
        <f>G607*H607</f>
        <v>0</v>
      </c>
      <c r="BK607" s="23" t="s">
        <v>884</v>
      </c>
      <c r="BL607" s="36">
        <v>89</v>
      </c>
    </row>
    <row r="608" spans="1:47" ht="12.75">
      <c r="A608" s="2"/>
      <c r="B608" s="10" t="s">
        <v>305</v>
      </c>
      <c r="C608" s="10" t="s">
        <v>443</v>
      </c>
      <c r="D608" s="173" t="s">
        <v>729</v>
      </c>
      <c r="E608" s="174"/>
      <c r="F608" s="19" t="s">
        <v>6</v>
      </c>
      <c r="G608" s="19" t="s">
        <v>6</v>
      </c>
      <c r="H608" s="19"/>
      <c r="I608" s="41">
        <f>SUM(I609:I617)</f>
        <v>0</v>
      </c>
      <c r="J608" s="41">
        <f>SUM(J609:J617)</f>
        <v>0</v>
      </c>
      <c r="K608" s="41">
        <f>SUM(K609:K617)</f>
        <v>0</v>
      </c>
      <c r="L608" s="27"/>
      <c r="M608" s="41">
        <f>SUM(M609:M617)</f>
        <v>0</v>
      </c>
      <c r="N608" s="29"/>
      <c r="O608" s="4"/>
      <c r="AI608" s="27" t="s">
        <v>305</v>
      </c>
      <c r="AS608" s="41">
        <f>SUM(AJ609:AJ617)</f>
        <v>0</v>
      </c>
      <c r="AT608" s="41">
        <f>SUM(AK609:AK617)</f>
        <v>0</v>
      </c>
      <c r="AU608" s="41">
        <f>SUM(AL609:AL617)</f>
        <v>0</v>
      </c>
    </row>
    <row r="609" spans="1:64" ht="12.75">
      <c r="A609" s="3" t="s">
        <v>288</v>
      </c>
      <c r="B609" s="11" t="s">
        <v>305</v>
      </c>
      <c r="C609" s="11" t="s">
        <v>444</v>
      </c>
      <c r="D609" s="170" t="s">
        <v>730</v>
      </c>
      <c r="E609" s="171"/>
      <c r="F609" s="11" t="s">
        <v>781</v>
      </c>
      <c r="G609" s="21">
        <v>33.03</v>
      </c>
      <c r="H609" s="122"/>
      <c r="I609" s="21">
        <f>G609*AO609</f>
        <v>0</v>
      </c>
      <c r="J609" s="21">
        <f>G609*AP609</f>
        <v>0</v>
      </c>
      <c r="K609" s="21">
        <f>G609*H609</f>
        <v>0</v>
      </c>
      <c r="L609" s="21">
        <v>0</v>
      </c>
      <c r="M609" s="21">
        <f>G609*L609</f>
        <v>0</v>
      </c>
      <c r="N609" s="30" t="s">
        <v>806</v>
      </c>
      <c r="O609" s="4"/>
      <c r="Z609" s="36">
        <f>IF(AQ609="5",BJ609,0)</f>
        <v>0</v>
      </c>
      <c r="AB609" s="36">
        <f>IF(AQ609="1",BH609,0)</f>
        <v>0</v>
      </c>
      <c r="AC609" s="36">
        <f>IF(AQ609="1",BI609,0)</f>
        <v>0</v>
      </c>
      <c r="AD609" s="36">
        <f>IF(AQ609="7",BH609,0)</f>
        <v>0</v>
      </c>
      <c r="AE609" s="36">
        <f>IF(AQ609="7",BI609,0)</f>
        <v>0</v>
      </c>
      <c r="AF609" s="36">
        <f>IF(AQ609="2",BH609,0)</f>
        <v>0</v>
      </c>
      <c r="AG609" s="36">
        <f>IF(AQ609="2",BI609,0)</f>
        <v>0</v>
      </c>
      <c r="AH609" s="36">
        <f>IF(AQ609="0",BJ609,0)</f>
        <v>0</v>
      </c>
      <c r="AI609" s="27" t="s">
        <v>305</v>
      </c>
      <c r="AJ609" s="21">
        <f>IF(AN609=0,K609,0)</f>
        <v>0</v>
      </c>
      <c r="AK609" s="21">
        <f>IF(AN609=15,K609,0)</f>
        <v>0</v>
      </c>
      <c r="AL609" s="21">
        <f>IF(AN609=21,K609,0)</f>
        <v>0</v>
      </c>
      <c r="AN609" s="36">
        <v>21</v>
      </c>
      <c r="AO609" s="36">
        <f>H609*0</f>
        <v>0</v>
      </c>
      <c r="AP609" s="36">
        <f>H609*(1-0)</f>
        <v>0</v>
      </c>
      <c r="AQ609" s="37" t="s">
        <v>11</v>
      </c>
      <c r="AV609" s="36">
        <f>AW609+AX609</f>
        <v>0</v>
      </c>
      <c r="AW609" s="36">
        <f>G609*AO609</f>
        <v>0</v>
      </c>
      <c r="AX609" s="36">
        <f>G609*AP609</f>
        <v>0</v>
      </c>
      <c r="AY609" s="39" t="s">
        <v>845</v>
      </c>
      <c r="AZ609" s="39" t="s">
        <v>871</v>
      </c>
      <c r="BA609" s="27" t="s">
        <v>878</v>
      </c>
      <c r="BC609" s="36">
        <f>AW609+AX609</f>
        <v>0</v>
      </c>
      <c r="BD609" s="36">
        <f>H609/(100-BE609)*100</f>
        <v>0</v>
      </c>
      <c r="BE609" s="36">
        <v>0</v>
      </c>
      <c r="BF609" s="36">
        <f>M609</f>
        <v>0</v>
      </c>
      <c r="BH609" s="21">
        <f>G609*AO609</f>
        <v>0</v>
      </c>
      <c r="BI609" s="21">
        <f>G609*AP609</f>
        <v>0</v>
      </c>
      <c r="BJ609" s="21">
        <f>G609*H609</f>
        <v>0</v>
      </c>
      <c r="BK609" s="21" t="s">
        <v>883</v>
      </c>
      <c r="BL609" s="36" t="s">
        <v>443</v>
      </c>
    </row>
    <row r="610" spans="1:15" ht="12.75">
      <c r="A610" s="4"/>
      <c r="D610" s="14" t="s">
        <v>731</v>
      </c>
      <c r="E610" s="17"/>
      <c r="G610" s="22">
        <v>33.03</v>
      </c>
      <c r="N610" s="31"/>
      <c r="O610" s="4"/>
    </row>
    <row r="611" spans="1:64" ht="12.75">
      <c r="A611" s="3" t="s">
        <v>289</v>
      </c>
      <c r="B611" s="11" t="s">
        <v>305</v>
      </c>
      <c r="C611" s="11" t="s">
        <v>445</v>
      </c>
      <c r="D611" s="170" t="s">
        <v>732</v>
      </c>
      <c r="E611" s="171"/>
      <c r="F611" s="11" t="s">
        <v>781</v>
      </c>
      <c r="G611" s="21">
        <v>66.05</v>
      </c>
      <c r="H611" s="122"/>
      <c r="I611" s="21">
        <f>G611*AO611</f>
        <v>0</v>
      </c>
      <c r="J611" s="21">
        <f>G611*AP611</f>
        <v>0</v>
      </c>
      <c r="K611" s="21">
        <f>G611*H611</f>
        <v>0</v>
      </c>
      <c r="L611" s="21">
        <v>0</v>
      </c>
      <c r="M611" s="21">
        <f>G611*L611</f>
        <v>0</v>
      </c>
      <c r="N611" s="30" t="s">
        <v>806</v>
      </c>
      <c r="O611" s="4"/>
      <c r="Z611" s="36">
        <f>IF(AQ611="5",BJ611,0)</f>
        <v>0</v>
      </c>
      <c r="AB611" s="36">
        <f>IF(AQ611="1",BH611,0)</f>
        <v>0</v>
      </c>
      <c r="AC611" s="36">
        <f>IF(AQ611="1",BI611,0)</f>
        <v>0</v>
      </c>
      <c r="AD611" s="36">
        <f>IF(AQ611="7",BH611,0)</f>
        <v>0</v>
      </c>
      <c r="AE611" s="36">
        <f>IF(AQ611="7",BI611,0)</f>
        <v>0</v>
      </c>
      <c r="AF611" s="36">
        <f>IF(AQ611="2",BH611,0)</f>
        <v>0</v>
      </c>
      <c r="AG611" s="36">
        <f>IF(AQ611="2",BI611,0)</f>
        <v>0</v>
      </c>
      <c r="AH611" s="36">
        <f>IF(AQ611="0",BJ611,0)</f>
        <v>0</v>
      </c>
      <c r="AI611" s="27" t="s">
        <v>305</v>
      </c>
      <c r="AJ611" s="21">
        <f>IF(AN611=0,K611,0)</f>
        <v>0</v>
      </c>
      <c r="AK611" s="21">
        <f>IF(AN611=15,K611,0)</f>
        <v>0</v>
      </c>
      <c r="AL611" s="21">
        <f>IF(AN611=21,K611,0)</f>
        <v>0</v>
      </c>
      <c r="AN611" s="36">
        <v>21</v>
      </c>
      <c r="AO611" s="36">
        <f>H611*0</f>
        <v>0</v>
      </c>
      <c r="AP611" s="36">
        <f>H611*(1-0)</f>
        <v>0</v>
      </c>
      <c r="AQ611" s="37" t="s">
        <v>11</v>
      </c>
      <c r="AV611" s="36">
        <f>AW611+AX611</f>
        <v>0</v>
      </c>
      <c r="AW611" s="36">
        <f>G611*AO611</f>
        <v>0</v>
      </c>
      <c r="AX611" s="36">
        <f>G611*AP611</f>
        <v>0</v>
      </c>
      <c r="AY611" s="39" t="s">
        <v>845</v>
      </c>
      <c r="AZ611" s="39" t="s">
        <v>871</v>
      </c>
      <c r="BA611" s="27" t="s">
        <v>878</v>
      </c>
      <c r="BC611" s="36">
        <f>AW611+AX611</f>
        <v>0</v>
      </c>
      <c r="BD611" s="36">
        <f>H611/(100-BE611)*100</f>
        <v>0</v>
      </c>
      <c r="BE611" s="36">
        <v>0</v>
      </c>
      <c r="BF611" s="36">
        <f>M611</f>
        <v>0</v>
      </c>
      <c r="BH611" s="21">
        <f>G611*AO611</f>
        <v>0</v>
      </c>
      <c r="BI611" s="21">
        <f>G611*AP611</f>
        <v>0</v>
      </c>
      <c r="BJ611" s="21">
        <f>G611*H611</f>
        <v>0</v>
      </c>
      <c r="BK611" s="21" t="s">
        <v>883</v>
      </c>
      <c r="BL611" s="36" t="s">
        <v>443</v>
      </c>
    </row>
    <row r="612" spans="1:15" ht="12.75">
      <c r="A612" s="4"/>
      <c r="D612" s="14" t="s">
        <v>733</v>
      </c>
      <c r="E612" s="17"/>
      <c r="G612" s="22">
        <v>66.05</v>
      </c>
      <c r="N612" s="31"/>
      <c r="O612" s="4"/>
    </row>
    <row r="613" spans="1:64" ht="12.75">
      <c r="A613" s="3" t="s">
        <v>290</v>
      </c>
      <c r="B613" s="11" t="s">
        <v>305</v>
      </c>
      <c r="C613" s="11" t="s">
        <v>446</v>
      </c>
      <c r="D613" s="170" t="s">
        <v>734</v>
      </c>
      <c r="E613" s="171"/>
      <c r="F613" s="11" t="s">
        <v>781</v>
      </c>
      <c r="G613" s="21">
        <v>25.46</v>
      </c>
      <c r="H613" s="122"/>
      <c r="I613" s="21">
        <f>G613*AO613</f>
        <v>0</v>
      </c>
      <c r="J613" s="21">
        <f>G613*AP613</f>
        <v>0</v>
      </c>
      <c r="K613" s="21">
        <f>G613*H613</f>
        <v>0</v>
      </c>
      <c r="L613" s="21">
        <v>0</v>
      </c>
      <c r="M613" s="21">
        <f>G613*L613</f>
        <v>0</v>
      </c>
      <c r="N613" s="30" t="s">
        <v>806</v>
      </c>
      <c r="O613" s="4"/>
      <c r="Z613" s="36">
        <f>IF(AQ613="5",BJ613,0)</f>
        <v>0</v>
      </c>
      <c r="AB613" s="36">
        <f>IF(AQ613="1",BH613,0)</f>
        <v>0</v>
      </c>
      <c r="AC613" s="36">
        <f>IF(AQ613="1",BI613,0)</f>
        <v>0</v>
      </c>
      <c r="AD613" s="36">
        <f>IF(AQ613="7",BH613,0)</f>
        <v>0</v>
      </c>
      <c r="AE613" s="36">
        <f>IF(AQ613="7",BI613,0)</f>
        <v>0</v>
      </c>
      <c r="AF613" s="36">
        <f>IF(AQ613="2",BH613,0)</f>
        <v>0</v>
      </c>
      <c r="AG613" s="36">
        <f>IF(AQ613="2",BI613,0)</f>
        <v>0</v>
      </c>
      <c r="AH613" s="36">
        <f>IF(AQ613="0",BJ613,0)</f>
        <v>0</v>
      </c>
      <c r="AI613" s="27" t="s">
        <v>305</v>
      </c>
      <c r="AJ613" s="21">
        <f>IF(AN613=0,K613,0)</f>
        <v>0</v>
      </c>
      <c r="AK613" s="21">
        <f>IF(AN613=15,K613,0)</f>
        <v>0</v>
      </c>
      <c r="AL613" s="21">
        <f>IF(AN613=21,K613,0)</f>
        <v>0</v>
      </c>
      <c r="AN613" s="36">
        <v>21</v>
      </c>
      <c r="AO613" s="36">
        <f>H613*0</f>
        <v>0</v>
      </c>
      <c r="AP613" s="36">
        <f>H613*(1-0)</f>
        <v>0</v>
      </c>
      <c r="AQ613" s="37" t="s">
        <v>11</v>
      </c>
      <c r="AV613" s="36">
        <f>AW613+AX613</f>
        <v>0</v>
      </c>
      <c r="AW613" s="36">
        <f>G613*AO613</f>
        <v>0</v>
      </c>
      <c r="AX613" s="36">
        <f>G613*AP613</f>
        <v>0</v>
      </c>
      <c r="AY613" s="39" t="s">
        <v>845</v>
      </c>
      <c r="AZ613" s="39" t="s">
        <v>871</v>
      </c>
      <c r="BA613" s="27" t="s">
        <v>878</v>
      </c>
      <c r="BC613" s="36">
        <f>AW613+AX613</f>
        <v>0</v>
      </c>
      <c r="BD613" s="36">
        <f>H613/(100-BE613)*100</f>
        <v>0</v>
      </c>
      <c r="BE613" s="36">
        <v>0</v>
      </c>
      <c r="BF613" s="36">
        <f>M613</f>
        <v>0</v>
      </c>
      <c r="BH613" s="21">
        <f>G613*AO613</f>
        <v>0</v>
      </c>
      <c r="BI613" s="21">
        <f>G613*AP613</f>
        <v>0</v>
      </c>
      <c r="BJ613" s="21">
        <f>G613*H613</f>
        <v>0</v>
      </c>
      <c r="BK613" s="21" t="s">
        <v>883</v>
      </c>
      <c r="BL613" s="36" t="s">
        <v>443</v>
      </c>
    </row>
    <row r="614" spans="1:15" ht="12.75">
      <c r="A614" s="4"/>
      <c r="D614" s="14" t="s">
        <v>735</v>
      </c>
      <c r="E614" s="17"/>
      <c r="G614" s="22">
        <v>25.46</v>
      </c>
      <c r="N614" s="31"/>
      <c r="O614" s="4"/>
    </row>
    <row r="615" spans="1:64" ht="12.75">
      <c r="A615" s="3" t="s">
        <v>291</v>
      </c>
      <c r="B615" s="11" t="s">
        <v>305</v>
      </c>
      <c r="C615" s="11" t="s">
        <v>446</v>
      </c>
      <c r="D615" s="170" t="s">
        <v>736</v>
      </c>
      <c r="E615" s="171"/>
      <c r="F615" s="11" t="s">
        <v>781</v>
      </c>
      <c r="G615" s="21">
        <v>0.05</v>
      </c>
      <c r="H615" s="122"/>
      <c r="I615" s="21">
        <f>G615*AO615</f>
        <v>0</v>
      </c>
      <c r="J615" s="21">
        <f>G615*AP615</f>
        <v>0</v>
      </c>
      <c r="K615" s="21">
        <f>G615*H615</f>
        <v>0</v>
      </c>
      <c r="L615" s="21">
        <v>0</v>
      </c>
      <c r="M615" s="21">
        <f>G615*L615</f>
        <v>0</v>
      </c>
      <c r="N615" s="30" t="s">
        <v>806</v>
      </c>
      <c r="O615" s="4"/>
      <c r="Z615" s="36">
        <f>IF(AQ615="5",BJ615,0)</f>
        <v>0</v>
      </c>
      <c r="AB615" s="36">
        <f>IF(AQ615="1",BH615,0)</f>
        <v>0</v>
      </c>
      <c r="AC615" s="36">
        <f>IF(AQ615="1",BI615,0)</f>
        <v>0</v>
      </c>
      <c r="AD615" s="36">
        <f>IF(AQ615="7",BH615,0)</f>
        <v>0</v>
      </c>
      <c r="AE615" s="36">
        <f>IF(AQ615="7",BI615,0)</f>
        <v>0</v>
      </c>
      <c r="AF615" s="36">
        <f>IF(AQ615="2",BH615,0)</f>
        <v>0</v>
      </c>
      <c r="AG615" s="36">
        <f>IF(AQ615="2",BI615,0)</f>
        <v>0</v>
      </c>
      <c r="AH615" s="36">
        <f>IF(AQ615="0",BJ615,0)</f>
        <v>0</v>
      </c>
      <c r="AI615" s="27" t="s">
        <v>305</v>
      </c>
      <c r="AJ615" s="21">
        <f>IF(AN615=0,K615,0)</f>
        <v>0</v>
      </c>
      <c r="AK615" s="21">
        <f>IF(AN615=15,K615,0)</f>
        <v>0</v>
      </c>
      <c r="AL615" s="21">
        <f>IF(AN615=21,K615,0)</f>
        <v>0</v>
      </c>
      <c r="AN615" s="36">
        <v>21</v>
      </c>
      <c r="AO615" s="36">
        <f>H615*0</f>
        <v>0</v>
      </c>
      <c r="AP615" s="36">
        <f>H615*(1-0)</f>
        <v>0</v>
      </c>
      <c r="AQ615" s="37" t="s">
        <v>11</v>
      </c>
      <c r="AV615" s="36">
        <f>AW615+AX615</f>
        <v>0</v>
      </c>
      <c r="AW615" s="36">
        <f>G615*AO615</f>
        <v>0</v>
      </c>
      <c r="AX615" s="36">
        <f>G615*AP615</f>
        <v>0</v>
      </c>
      <c r="AY615" s="39" t="s">
        <v>845</v>
      </c>
      <c r="AZ615" s="39" t="s">
        <v>871</v>
      </c>
      <c r="BA615" s="27" t="s">
        <v>878</v>
      </c>
      <c r="BC615" s="36">
        <f>AW615+AX615</f>
        <v>0</v>
      </c>
      <c r="BD615" s="36">
        <f>H615/(100-BE615)*100</f>
        <v>0</v>
      </c>
      <c r="BE615" s="36">
        <v>0</v>
      </c>
      <c r="BF615" s="36">
        <f>M615</f>
        <v>0</v>
      </c>
      <c r="BH615" s="21">
        <f>G615*AO615</f>
        <v>0</v>
      </c>
      <c r="BI615" s="21">
        <f>G615*AP615</f>
        <v>0</v>
      </c>
      <c r="BJ615" s="21">
        <f>G615*H615</f>
        <v>0</v>
      </c>
      <c r="BK615" s="21" t="s">
        <v>883</v>
      </c>
      <c r="BL615" s="36" t="s">
        <v>443</v>
      </c>
    </row>
    <row r="616" spans="1:15" ht="12.75">
      <c r="A616" s="4"/>
      <c r="D616" s="14" t="s">
        <v>737</v>
      </c>
      <c r="E616" s="17"/>
      <c r="G616" s="22">
        <v>0.05</v>
      </c>
      <c r="N616" s="31"/>
      <c r="O616" s="4"/>
    </row>
    <row r="617" spans="1:64" ht="12.75">
      <c r="A617" s="3" t="s">
        <v>292</v>
      </c>
      <c r="B617" s="11" t="s">
        <v>305</v>
      </c>
      <c r="C617" s="11" t="s">
        <v>447</v>
      </c>
      <c r="D617" s="170" t="s">
        <v>738</v>
      </c>
      <c r="E617" s="171"/>
      <c r="F617" s="11" t="s">
        <v>781</v>
      </c>
      <c r="G617" s="21">
        <v>0.5</v>
      </c>
      <c r="H617" s="122"/>
      <c r="I617" s="21">
        <f>G617*AO617</f>
        <v>0</v>
      </c>
      <c r="J617" s="21">
        <f>G617*AP617</f>
        <v>0</v>
      </c>
      <c r="K617" s="21">
        <f>G617*H617</f>
        <v>0</v>
      </c>
      <c r="L617" s="21">
        <v>0</v>
      </c>
      <c r="M617" s="21">
        <f>G617*L617</f>
        <v>0</v>
      </c>
      <c r="N617" s="30" t="s">
        <v>806</v>
      </c>
      <c r="O617" s="4"/>
      <c r="Z617" s="36">
        <f>IF(AQ617="5",BJ617,0)</f>
        <v>0</v>
      </c>
      <c r="AB617" s="36">
        <f>IF(AQ617="1",BH617,0)</f>
        <v>0</v>
      </c>
      <c r="AC617" s="36">
        <f>IF(AQ617="1",BI617,0)</f>
        <v>0</v>
      </c>
      <c r="AD617" s="36">
        <f>IF(AQ617="7",BH617,0)</f>
        <v>0</v>
      </c>
      <c r="AE617" s="36">
        <f>IF(AQ617="7",BI617,0)</f>
        <v>0</v>
      </c>
      <c r="AF617" s="36">
        <f>IF(AQ617="2",BH617,0)</f>
        <v>0</v>
      </c>
      <c r="AG617" s="36">
        <f>IF(AQ617="2",BI617,0)</f>
        <v>0</v>
      </c>
      <c r="AH617" s="36">
        <f>IF(AQ617="0",BJ617,0)</f>
        <v>0</v>
      </c>
      <c r="AI617" s="27" t="s">
        <v>305</v>
      </c>
      <c r="AJ617" s="21">
        <f>IF(AN617=0,K617,0)</f>
        <v>0</v>
      </c>
      <c r="AK617" s="21">
        <f>IF(AN617=15,K617,0)</f>
        <v>0</v>
      </c>
      <c r="AL617" s="21">
        <f>IF(AN617=21,K617,0)</f>
        <v>0</v>
      </c>
      <c r="AN617" s="36">
        <v>21</v>
      </c>
      <c r="AO617" s="36">
        <f>H617*0</f>
        <v>0</v>
      </c>
      <c r="AP617" s="36">
        <f>H617*(1-0)</f>
        <v>0</v>
      </c>
      <c r="AQ617" s="37" t="s">
        <v>11</v>
      </c>
      <c r="AV617" s="36">
        <f>AW617+AX617</f>
        <v>0</v>
      </c>
      <c r="AW617" s="36">
        <f>G617*AO617</f>
        <v>0</v>
      </c>
      <c r="AX617" s="36">
        <f>G617*AP617</f>
        <v>0</v>
      </c>
      <c r="AY617" s="39" t="s">
        <v>845</v>
      </c>
      <c r="AZ617" s="39" t="s">
        <v>871</v>
      </c>
      <c r="BA617" s="27" t="s">
        <v>878</v>
      </c>
      <c r="BC617" s="36">
        <f>AW617+AX617</f>
        <v>0</v>
      </c>
      <c r="BD617" s="36">
        <f>H617/(100-BE617)*100</f>
        <v>0</v>
      </c>
      <c r="BE617" s="36">
        <v>0</v>
      </c>
      <c r="BF617" s="36">
        <f>M617</f>
        <v>0</v>
      </c>
      <c r="BH617" s="21">
        <f>G617*AO617</f>
        <v>0</v>
      </c>
      <c r="BI617" s="21">
        <f>G617*AP617</f>
        <v>0</v>
      </c>
      <c r="BJ617" s="21">
        <f>G617*H617</f>
        <v>0</v>
      </c>
      <c r="BK617" s="21" t="s">
        <v>883</v>
      </c>
      <c r="BL617" s="36" t="s">
        <v>443</v>
      </c>
    </row>
    <row r="618" spans="1:15" ht="12.75">
      <c r="A618" s="4"/>
      <c r="D618" s="14" t="s">
        <v>739</v>
      </c>
      <c r="E618" s="17"/>
      <c r="G618" s="22">
        <v>0.5</v>
      </c>
      <c r="N618" s="31"/>
      <c r="O618" s="4"/>
    </row>
    <row r="619" spans="1:47" ht="12.75">
      <c r="A619" s="2"/>
      <c r="B619" s="10" t="s">
        <v>305</v>
      </c>
      <c r="C619" s="10" t="s">
        <v>374</v>
      </c>
      <c r="D619" s="173" t="s">
        <v>563</v>
      </c>
      <c r="E619" s="174"/>
      <c r="F619" s="19" t="s">
        <v>6</v>
      </c>
      <c r="G619" s="19" t="s">
        <v>6</v>
      </c>
      <c r="H619" s="19"/>
      <c r="I619" s="41">
        <f>SUM(I620:I628)</f>
        <v>0</v>
      </c>
      <c r="J619" s="41">
        <f>SUM(J620:J628)</f>
        <v>0</v>
      </c>
      <c r="K619" s="41">
        <f>SUM(K620:K628)</f>
        <v>0</v>
      </c>
      <c r="L619" s="27"/>
      <c r="M619" s="41">
        <f>SUM(M620:M628)</f>
        <v>0</v>
      </c>
      <c r="N619" s="29"/>
      <c r="O619" s="4"/>
      <c r="AI619" s="27" t="s">
        <v>305</v>
      </c>
      <c r="AS619" s="41">
        <f>SUM(AJ620:AJ628)</f>
        <v>0</v>
      </c>
      <c r="AT619" s="41">
        <f>SUM(AK620:AK628)</f>
        <v>0</v>
      </c>
      <c r="AU619" s="41">
        <f>SUM(AL620:AL628)</f>
        <v>0</v>
      </c>
    </row>
    <row r="620" spans="1:64" ht="12.75">
      <c r="A620" s="3" t="s">
        <v>293</v>
      </c>
      <c r="B620" s="11" t="s">
        <v>305</v>
      </c>
      <c r="C620" s="11" t="s">
        <v>448</v>
      </c>
      <c r="D620" s="170" t="s">
        <v>740</v>
      </c>
      <c r="E620" s="171"/>
      <c r="F620" s="11" t="s">
        <v>781</v>
      </c>
      <c r="G620" s="21">
        <v>7.81</v>
      </c>
      <c r="H620" s="122"/>
      <c r="I620" s="21">
        <f>G620*AO620</f>
        <v>0</v>
      </c>
      <c r="J620" s="21">
        <f>G620*AP620</f>
        <v>0</v>
      </c>
      <c r="K620" s="21">
        <f>G620*H620</f>
        <v>0</v>
      </c>
      <c r="L620" s="21">
        <v>0</v>
      </c>
      <c r="M620" s="21">
        <f>G620*L620</f>
        <v>0</v>
      </c>
      <c r="N620" s="30" t="s">
        <v>806</v>
      </c>
      <c r="O620" s="4"/>
      <c r="Z620" s="36">
        <f>IF(AQ620="5",BJ620,0)</f>
        <v>0</v>
      </c>
      <c r="AB620" s="36">
        <f>IF(AQ620="1",BH620,0)</f>
        <v>0</v>
      </c>
      <c r="AC620" s="36">
        <f>IF(AQ620="1",BI620,0)</f>
        <v>0</v>
      </c>
      <c r="AD620" s="36">
        <f>IF(AQ620="7",BH620,0)</f>
        <v>0</v>
      </c>
      <c r="AE620" s="36">
        <f>IF(AQ620="7",BI620,0)</f>
        <v>0</v>
      </c>
      <c r="AF620" s="36">
        <f>IF(AQ620="2",BH620,0)</f>
        <v>0</v>
      </c>
      <c r="AG620" s="36">
        <f>IF(AQ620="2",BI620,0)</f>
        <v>0</v>
      </c>
      <c r="AH620" s="36">
        <f>IF(AQ620="0",BJ620,0)</f>
        <v>0</v>
      </c>
      <c r="AI620" s="27" t="s">
        <v>305</v>
      </c>
      <c r="AJ620" s="21">
        <f>IF(AN620=0,K620,0)</f>
        <v>0</v>
      </c>
      <c r="AK620" s="21">
        <f>IF(AN620=15,K620,0)</f>
        <v>0</v>
      </c>
      <c r="AL620" s="21">
        <f>IF(AN620=21,K620,0)</f>
        <v>0</v>
      </c>
      <c r="AN620" s="36">
        <v>21</v>
      </c>
      <c r="AO620" s="36">
        <f>H620*0</f>
        <v>0</v>
      </c>
      <c r="AP620" s="36">
        <f>H620*(1-0)</f>
        <v>0</v>
      </c>
      <c r="AQ620" s="37" t="s">
        <v>11</v>
      </c>
      <c r="AV620" s="36">
        <f>AW620+AX620</f>
        <v>0</v>
      </c>
      <c r="AW620" s="36">
        <f>G620*AO620</f>
        <v>0</v>
      </c>
      <c r="AX620" s="36">
        <f>G620*AP620</f>
        <v>0</v>
      </c>
      <c r="AY620" s="39" t="s">
        <v>833</v>
      </c>
      <c r="AZ620" s="39" t="s">
        <v>871</v>
      </c>
      <c r="BA620" s="27" t="s">
        <v>878</v>
      </c>
      <c r="BC620" s="36">
        <f>AW620+AX620</f>
        <v>0</v>
      </c>
      <c r="BD620" s="36">
        <f>H620/(100-BE620)*100</f>
        <v>0</v>
      </c>
      <c r="BE620" s="36">
        <v>0</v>
      </c>
      <c r="BF620" s="36">
        <f>M620</f>
        <v>0</v>
      </c>
      <c r="BH620" s="21">
        <f>G620*AO620</f>
        <v>0</v>
      </c>
      <c r="BI620" s="21">
        <f>G620*AP620</f>
        <v>0</v>
      </c>
      <c r="BJ620" s="21">
        <f>G620*H620</f>
        <v>0</v>
      </c>
      <c r="BK620" s="21" t="s">
        <v>883</v>
      </c>
      <c r="BL620" s="36" t="s">
        <v>374</v>
      </c>
    </row>
    <row r="621" spans="1:15" ht="12.75">
      <c r="A621" s="4"/>
      <c r="D621" s="14" t="s">
        <v>741</v>
      </c>
      <c r="E621" s="17"/>
      <c r="G621" s="22">
        <v>7.81</v>
      </c>
      <c r="N621" s="31"/>
      <c r="O621" s="4"/>
    </row>
    <row r="622" spans="1:64" ht="12.75">
      <c r="A622" s="3" t="s">
        <v>294</v>
      </c>
      <c r="B622" s="11" t="s">
        <v>305</v>
      </c>
      <c r="C622" s="11" t="s">
        <v>449</v>
      </c>
      <c r="D622" s="170" t="s">
        <v>742</v>
      </c>
      <c r="E622" s="171"/>
      <c r="F622" s="11" t="s">
        <v>781</v>
      </c>
      <c r="G622" s="21">
        <v>7.81</v>
      </c>
      <c r="H622" s="122"/>
      <c r="I622" s="21">
        <f>G622*AO622</f>
        <v>0</v>
      </c>
      <c r="J622" s="21">
        <f>G622*AP622</f>
        <v>0</v>
      </c>
      <c r="K622" s="21">
        <f>G622*H622</f>
        <v>0</v>
      </c>
      <c r="L622" s="21">
        <v>0</v>
      </c>
      <c r="M622" s="21">
        <f>G622*L622</f>
        <v>0</v>
      </c>
      <c r="N622" s="30" t="s">
        <v>806</v>
      </c>
      <c r="O622" s="4"/>
      <c r="Z622" s="36">
        <f>IF(AQ622="5",BJ622,0)</f>
        <v>0</v>
      </c>
      <c r="AB622" s="36">
        <f>IF(AQ622="1",BH622,0)</f>
        <v>0</v>
      </c>
      <c r="AC622" s="36">
        <f>IF(AQ622="1",BI622,0)</f>
        <v>0</v>
      </c>
      <c r="AD622" s="36">
        <f>IF(AQ622="7",BH622,0)</f>
        <v>0</v>
      </c>
      <c r="AE622" s="36">
        <f>IF(AQ622="7",BI622,0)</f>
        <v>0</v>
      </c>
      <c r="AF622" s="36">
        <f>IF(AQ622="2",BH622,0)</f>
        <v>0</v>
      </c>
      <c r="AG622" s="36">
        <f>IF(AQ622="2",BI622,0)</f>
        <v>0</v>
      </c>
      <c r="AH622" s="36">
        <f>IF(AQ622="0",BJ622,0)</f>
        <v>0</v>
      </c>
      <c r="AI622" s="27" t="s">
        <v>305</v>
      </c>
      <c r="AJ622" s="21">
        <f>IF(AN622=0,K622,0)</f>
        <v>0</v>
      </c>
      <c r="AK622" s="21">
        <f>IF(AN622=15,K622,0)</f>
        <v>0</v>
      </c>
      <c r="AL622" s="21">
        <f>IF(AN622=21,K622,0)</f>
        <v>0</v>
      </c>
      <c r="AN622" s="36">
        <v>21</v>
      </c>
      <c r="AO622" s="36">
        <f>H622*0.0101215411558669</f>
        <v>0</v>
      </c>
      <c r="AP622" s="36">
        <f>H622*(1-0.0101215411558669)</f>
        <v>0</v>
      </c>
      <c r="AQ622" s="37" t="s">
        <v>11</v>
      </c>
      <c r="AV622" s="36">
        <f>AW622+AX622</f>
        <v>0</v>
      </c>
      <c r="AW622" s="36">
        <f>G622*AO622</f>
        <v>0</v>
      </c>
      <c r="AX622" s="36">
        <f>G622*AP622</f>
        <v>0</v>
      </c>
      <c r="AY622" s="39" t="s">
        <v>833</v>
      </c>
      <c r="AZ622" s="39" t="s">
        <v>871</v>
      </c>
      <c r="BA622" s="27" t="s">
        <v>878</v>
      </c>
      <c r="BC622" s="36">
        <f>AW622+AX622</f>
        <v>0</v>
      </c>
      <c r="BD622" s="36">
        <f>H622/(100-BE622)*100</f>
        <v>0</v>
      </c>
      <c r="BE622" s="36">
        <v>0</v>
      </c>
      <c r="BF622" s="36">
        <f>M622</f>
        <v>0</v>
      </c>
      <c r="BH622" s="21">
        <f>G622*AO622</f>
        <v>0</v>
      </c>
      <c r="BI622" s="21">
        <f>G622*AP622</f>
        <v>0</v>
      </c>
      <c r="BJ622" s="21">
        <f>G622*H622</f>
        <v>0</v>
      </c>
      <c r="BK622" s="21" t="s">
        <v>883</v>
      </c>
      <c r="BL622" s="36" t="s">
        <v>374</v>
      </c>
    </row>
    <row r="623" spans="1:15" ht="12.75">
      <c r="A623" s="4"/>
      <c r="D623" s="14" t="s">
        <v>743</v>
      </c>
      <c r="E623" s="17"/>
      <c r="G623" s="22">
        <v>7.81</v>
      </c>
      <c r="N623" s="31"/>
      <c r="O623" s="4"/>
    </row>
    <row r="624" spans="1:64" ht="12.75">
      <c r="A624" s="3" t="s">
        <v>295</v>
      </c>
      <c r="B624" s="11" t="s">
        <v>305</v>
      </c>
      <c r="C624" s="11" t="s">
        <v>450</v>
      </c>
      <c r="D624" s="170" t="s">
        <v>744</v>
      </c>
      <c r="E624" s="171"/>
      <c r="F624" s="11" t="s">
        <v>781</v>
      </c>
      <c r="G624" s="21">
        <v>78.1</v>
      </c>
      <c r="H624" s="122"/>
      <c r="I624" s="21">
        <f>G624*AO624</f>
        <v>0</v>
      </c>
      <c r="J624" s="21">
        <f>G624*AP624</f>
        <v>0</v>
      </c>
      <c r="K624" s="21">
        <f>G624*H624</f>
        <v>0</v>
      </c>
      <c r="L624" s="21">
        <v>0</v>
      </c>
      <c r="M624" s="21">
        <f>G624*L624</f>
        <v>0</v>
      </c>
      <c r="N624" s="30" t="s">
        <v>806</v>
      </c>
      <c r="O624" s="4"/>
      <c r="Z624" s="36">
        <f>IF(AQ624="5",BJ624,0)</f>
        <v>0</v>
      </c>
      <c r="AB624" s="36">
        <f>IF(AQ624="1",BH624,0)</f>
        <v>0</v>
      </c>
      <c r="AC624" s="36">
        <f>IF(AQ624="1",BI624,0)</f>
        <v>0</v>
      </c>
      <c r="AD624" s="36">
        <f>IF(AQ624="7",BH624,0)</f>
        <v>0</v>
      </c>
      <c r="AE624" s="36">
        <f>IF(AQ624="7",BI624,0)</f>
        <v>0</v>
      </c>
      <c r="AF624" s="36">
        <f>IF(AQ624="2",BH624,0)</f>
        <v>0</v>
      </c>
      <c r="AG624" s="36">
        <f>IF(AQ624="2",BI624,0)</f>
        <v>0</v>
      </c>
      <c r="AH624" s="36">
        <f>IF(AQ624="0",BJ624,0)</f>
        <v>0</v>
      </c>
      <c r="AI624" s="27" t="s">
        <v>305</v>
      </c>
      <c r="AJ624" s="21">
        <f>IF(AN624=0,K624,0)</f>
        <v>0</v>
      </c>
      <c r="AK624" s="21">
        <f>IF(AN624=15,K624,0)</f>
        <v>0</v>
      </c>
      <c r="AL624" s="21">
        <f>IF(AN624=21,K624,0)</f>
        <v>0</v>
      </c>
      <c r="AN624" s="36">
        <v>21</v>
      </c>
      <c r="AO624" s="36">
        <f>H624*0</f>
        <v>0</v>
      </c>
      <c r="AP624" s="36">
        <f>H624*(1-0)</f>
        <v>0</v>
      </c>
      <c r="AQ624" s="37" t="s">
        <v>11</v>
      </c>
      <c r="AV624" s="36">
        <f>AW624+AX624</f>
        <v>0</v>
      </c>
      <c r="AW624" s="36">
        <f>G624*AO624</f>
        <v>0</v>
      </c>
      <c r="AX624" s="36">
        <f>G624*AP624</f>
        <v>0</v>
      </c>
      <c r="AY624" s="39" t="s">
        <v>833</v>
      </c>
      <c r="AZ624" s="39" t="s">
        <v>871</v>
      </c>
      <c r="BA624" s="27" t="s">
        <v>878</v>
      </c>
      <c r="BC624" s="36">
        <f>AW624+AX624</f>
        <v>0</v>
      </c>
      <c r="BD624" s="36">
        <f>H624/(100-BE624)*100</f>
        <v>0</v>
      </c>
      <c r="BE624" s="36">
        <v>0</v>
      </c>
      <c r="BF624" s="36">
        <f>M624</f>
        <v>0</v>
      </c>
      <c r="BH624" s="21">
        <f>G624*AO624</f>
        <v>0</v>
      </c>
      <c r="BI624" s="21">
        <f>G624*AP624</f>
        <v>0</v>
      </c>
      <c r="BJ624" s="21">
        <f>G624*H624</f>
        <v>0</v>
      </c>
      <c r="BK624" s="21" t="s">
        <v>883</v>
      </c>
      <c r="BL624" s="36" t="s">
        <v>374</v>
      </c>
    </row>
    <row r="625" spans="1:15" ht="12.75">
      <c r="A625" s="4"/>
      <c r="D625" s="14" t="s">
        <v>745</v>
      </c>
      <c r="E625" s="17"/>
      <c r="G625" s="22">
        <v>78.1</v>
      </c>
      <c r="N625" s="31"/>
      <c r="O625" s="4"/>
    </row>
    <row r="626" spans="1:64" ht="12.75">
      <c r="A626" s="3" t="s">
        <v>296</v>
      </c>
      <c r="B626" s="11" t="s">
        <v>305</v>
      </c>
      <c r="C626" s="11" t="s">
        <v>451</v>
      </c>
      <c r="D626" s="170" t="s">
        <v>746</v>
      </c>
      <c r="E626" s="171"/>
      <c r="F626" s="11" t="s">
        <v>781</v>
      </c>
      <c r="G626" s="21">
        <v>7.81</v>
      </c>
      <c r="H626" s="122"/>
      <c r="I626" s="21">
        <f>G626*AO626</f>
        <v>0</v>
      </c>
      <c r="J626" s="21">
        <f>G626*AP626</f>
        <v>0</v>
      </c>
      <c r="K626" s="21">
        <f>G626*H626</f>
        <v>0</v>
      </c>
      <c r="L626" s="21">
        <v>0</v>
      </c>
      <c r="M626" s="21">
        <f>G626*L626</f>
        <v>0</v>
      </c>
      <c r="N626" s="30" t="s">
        <v>806</v>
      </c>
      <c r="O626" s="4"/>
      <c r="Z626" s="36">
        <f>IF(AQ626="5",BJ626,0)</f>
        <v>0</v>
      </c>
      <c r="AB626" s="36">
        <f>IF(AQ626="1",BH626,0)</f>
        <v>0</v>
      </c>
      <c r="AC626" s="36">
        <f>IF(AQ626="1",BI626,0)</f>
        <v>0</v>
      </c>
      <c r="AD626" s="36">
        <f>IF(AQ626="7",BH626,0)</f>
        <v>0</v>
      </c>
      <c r="AE626" s="36">
        <f>IF(AQ626="7",BI626,0)</f>
        <v>0</v>
      </c>
      <c r="AF626" s="36">
        <f>IF(AQ626="2",BH626,0)</f>
        <v>0</v>
      </c>
      <c r="AG626" s="36">
        <f>IF(AQ626="2",BI626,0)</f>
        <v>0</v>
      </c>
      <c r="AH626" s="36">
        <f>IF(AQ626="0",BJ626,0)</f>
        <v>0</v>
      </c>
      <c r="AI626" s="27" t="s">
        <v>305</v>
      </c>
      <c r="AJ626" s="21">
        <f>IF(AN626=0,K626,0)</f>
        <v>0</v>
      </c>
      <c r="AK626" s="21">
        <f>IF(AN626=15,K626,0)</f>
        <v>0</v>
      </c>
      <c r="AL626" s="21">
        <f>IF(AN626=21,K626,0)</f>
        <v>0</v>
      </c>
      <c r="AN626" s="36">
        <v>21</v>
      </c>
      <c r="AO626" s="36">
        <f>H626*0</f>
        <v>0</v>
      </c>
      <c r="AP626" s="36">
        <f>H626*(1-0)</f>
        <v>0</v>
      </c>
      <c r="AQ626" s="37" t="s">
        <v>11</v>
      </c>
      <c r="AV626" s="36">
        <f>AW626+AX626</f>
        <v>0</v>
      </c>
      <c r="AW626" s="36">
        <f>G626*AO626</f>
        <v>0</v>
      </c>
      <c r="AX626" s="36">
        <f>G626*AP626</f>
        <v>0</v>
      </c>
      <c r="AY626" s="39" t="s">
        <v>833</v>
      </c>
      <c r="AZ626" s="39" t="s">
        <v>871</v>
      </c>
      <c r="BA626" s="27" t="s">
        <v>878</v>
      </c>
      <c r="BC626" s="36">
        <f>AW626+AX626</f>
        <v>0</v>
      </c>
      <c r="BD626" s="36">
        <f>H626/(100-BE626)*100</f>
        <v>0</v>
      </c>
      <c r="BE626" s="36">
        <v>0</v>
      </c>
      <c r="BF626" s="36">
        <f>M626</f>
        <v>0</v>
      </c>
      <c r="BH626" s="21">
        <f>G626*AO626</f>
        <v>0</v>
      </c>
      <c r="BI626" s="21">
        <f>G626*AP626</f>
        <v>0</v>
      </c>
      <c r="BJ626" s="21">
        <f>G626*H626</f>
        <v>0</v>
      </c>
      <c r="BK626" s="21" t="s">
        <v>883</v>
      </c>
      <c r="BL626" s="36" t="s">
        <v>374</v>
      </c>
    </row>
    <row r="627" spans="1:15" ht="12.75">
      <c r="A627" s="4"/>
      <c r="D627" s="14" t="s">
        <v>743</v>
      </c>
      <c r="E627" s="17"/>
      <c r="G627" s="22">
        <v>7.81</v>
      </c>
      <c r="N627" s="31"/>
      <c r="O627" s="4"/>
    </row>
    <row r="628" spans="1:64" ht="12.75">
      <c r="A628" s="3" t="s">
        <v>297</v>
      </c>
      <c r="B628" s="11" t="s">
        <v>305</v>
      </c>
      <c r="C628" s="11" t="s">
        <v>377</v>
      </c>
      <c r="D628" s="170" t="s">
        <v>747</v>
      </c>
      <c r="E628" s="171"/>
      <c r="F628" s="11" t="s">
        <v>781</v>
      </c>
      <c r="G628" s="21">
        <v>7.81</v>
      </c>
      <c r="H628" s="122"/>
      <c r="I628" s="21">
        <f>G628*AO628</f>
        <v>0</v>
      </c>
      <c r="J628" s="21">
        <f>G628*AP628</f>
        <v>0</v>
      </c>
      <c r="K628" s="21">
        <f>G628*H628</f>
        <v>0</v>
      </c>
      <c r="L628" s="21">
        <v>0</v>
      </c>
      <c r="M628" s="21">
        <f>G628*L628</f>
        <v>0</v>
      </c>
      <c r="N628" s="30" t="s">
        <v>806</v>
      </c>
      <c r="O628" s="4"/>
      <c r="Z628" s="36">
        <f>IF(AQ628="5",BJ628,0)</f>
        <v>0</v>
      </c>
      <c r="AB628" s="36">
        <f>IF(AQ628="1",BH628,0)</f>
        <v>0</v>
      </c>
      <c r="AC628" s="36">
        <f>IF(AQ628="1",BI628,0)</f>
        <v>0</v>
      </c>
      <c r="AD628" s="36">
        <f>IF(AQ628="7",BH628,0)</f>
        <v>0</v>
      </c>
      <c r="AE628" s="36">
        <f>IF(AQ628="7",BI628,0)</f>
        <v>0</v>
      </c>
      <c r="AF628" s="36">
        <f>IF(AQ628="2",BH628,0)</f>
        <v>0</v>
      </c>
      <c r="AG628" s="36">
        <f>IF(AQ628="2",BI628,0)</f>
        <v>0</v>
      </c>
      <c r="AH628" s="36">
        <f>IF(AQ628="0",BJ628,0)</f>
        <v>0</v>
      </c>
      <c r="AI628" s="27" t="s">
        <v>305</v>
      </c>
      <c r="AJ628" s="21">
        <f>IF(AN628=0,K628,0)</f>
        <v>0</v>
      </c>
      <c r="AK628" s="21">
        <f>IF(AN628=15,K628,0)</f>
        <v>0</v>
      </c>
      <c r="AL628" s="21">
        <f>IF(AN628=21,K628,0)</f>
        <v>0</v>
      </c>
      <c r="AN628" s="36">
        <v>21</v>
      </c>
      <c r="AO628" s="36">
        <f>H628*0</f>
        <v>0</v>
      </c>
      <c r="AP628" s="36">
        <f>H628*(1-0)</f>
        <v>0</v>
      </c>
      <c r="AQ628" s="37" t="s">
        <v>11</v>
      </c>
      <c r="AV628" s="36">
        <f>AW628+AX628</f>
        <v>0</v>
      </c>
      <c r="AW628" s="36">
        <f>G628*AO628</f>
        <v>0</v>
      </c>
      <c r="AX628" s="36">
        <f>G628*AP628</f>
        <v>0</v>
      </c>
      <c r="AY628" s="39" t="s">
        <v>833</v>
      </c>
      <c r="AZ628" s="39" t="s">
        <v>871</v>
      </c>
      <c r="BA628" s="27" t="s">
        <v>878</v>
      </c>
      <c r="BC628" s="36">
        <f>AW628+AX628</f>
        <v>0</v>
      </c>
      <c r="BD628" s="36">
        <f>H628/(100-BE628)*100</f>
        <v>0</v>
      </c>
      <c r="BE628" s="36">
        <v>0</v>
      </c>
      <c r="BF628" s="36">
        <f>M628</f>
        <v>0</v>
      </c>
      <c r="BH628" s="21">
        <f>G628*AO628</f>
        <v>0</v>
      </c>
      <c r="BI628" s="21">
        <f>G628*AP628</f>
        <v>0</v>
      </c>
      <c r="BJ628" s="21">
        <f>G628*H628</f>
        <v>0</v>
      </c>
      <c r="BK628" s="21" t="s">
        <v>883</v>
      </c>
      <c r="BL628" s="36" t="s">
        <v>374</v>
      </c>
    </row>
    <row r="629" spans="1:15" ht="12.75">
      <c r="A629" s="6"/>
      <c r="B629" s="13"/>
      <c r="C629" s="13"/>
      <c r="D629" s="15" t="s">
        <v>743</v>
      </c>
      <c r="E629" s="18"/>
      <c r="F629" s="13"/>
      <c r="G629" s="24">
        <v>7.81</v>
      </c>
      <c r="H629" s="13"/>
      <c r="I629" s="13"/>
      <c r="J629" s="13"/>
      <c r="K629" s="13"/>
      <c r="L629" s="13"/>
      <c r="M629" s="13"/>
      <c r="N629" s="34"/>
      <c r="O629" s="4"/>
    </row>
    <row r="630" spans="1:14" ht="12.75">
      <c r="A630" s="7"/>
      <c r="B630" s="7"/>
      <c r="C630" s="7"/>
      <c r="D630" s="7"/>
      <c r="E630" s="7"/>
      <c r="F630" s="7"/>
      <c r="G630" s="7"/>
      <c r="H630" s="7"/>
      <c r="I630" s="172" t="s">
        <v>799</v>
      </c>
      <c r="J630" s="160"/>
      <c r="K630" s="42">
        <f>ROUND(K13+K18+K25+K29+K36+K42+K49+K54+K86+K89+K106+K114+K125+K131+K141+K143+K151+K153+K156+K158+K166+K170+K177+K182+K186+K217+K219+K226+K243+K250+K253+K256+K264+K267+K277+K281+K285+K288+K291+K316+K328+K335+K351+K353+K366+K368+K375+K380+K385+K406+K409+K420+K429+K436+K444+K447+K451+K458+K463+K472+K477+K480+K483+K487+K498+K515+K526+K538+K541+K545+K552+K557+K566+K571+K574+K577+K581+K592+K608+K619,1)</f>
        <v>0</v>
      </c>
      <c r="L630" s="7"/>
      <c r="M630" s="7"/>
      <c r="N630" s="7"/>
    </row>
    <row r="631" ht="11.25" customHeight="1">
      <c r="A631" s="8" t="s">
        <v>298</v>
      </c>
    </row>
    <row r="632" spans="1:14" ht="12.75">
      <c r="A632" s="125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</row>
  </sheetData>
  <sheetProtection/>
  <mergeCells count="409">
    <mergeCell ref="A1:N1"/>
    <mergeCell ref="A2:C3"/>
    <mergeCell ref="D2:D3"/>
    <mergeCell ref="E2:E3"/>
    <mergeCell ref="F2:G3"/>
    <mergeCell ref="H2:H3"/>
    <mergeCell ref="I2:N3"/>
    <mergeCell ref="A4:C5"/>
    <mergeCell ref="D4:D5"/>
    <mergeCell ref="E4:E5"/>
    <mergeCell ref="F4:G5"/>
    <mergeCell ref="H4:H5"/>
    <mergeCell ref="I4:N5"/>
    <mergeCell ref="A6:C7"/>
    <mergeCell ref="D6:D7"/>
    <mergeCell ref="E6:E7"/>
    <mergeCell ref="F6:G7"/>
    <mergeCell ref="H6:H7"/>
    <mergeCell ref="I6:N7"/>
    <mergeCell ref="A8:C9"/>
    <mergeCell ref="D8:D9"/>
    <mergeCell ref="E8:E9"/>
    <mergeCell ref="F8:G9"/>
    <mergeCell ref="H8:H9"/>
    <mergeCell ref="I8:N9"/>
    <mergeCell ref="D10:E10"/>
    <mergeCell ref="I10:K10"/>
    <mergeCell ref="L10:M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5:E25"/>
    <mergeCell ref="D26:E26"/>
    <mergeCell ref="D29:E29"/>
    <mergeCell ref="D30:E30"/>
    <mergeCell ref="D33:E33"/>
    <mergeCell ref="D36:E36"/>
    <mergeCell ref="D37:E37"/>
    <mergeCell ref="D39:E39"/>
    <mergeCell ref="D42:E42"/>
    <mergeCell ref="D43:E43"/>
    <mergeCell ref="D45:E45"/>
    <mergeCell ref="D47:E47"/>
    <mergeCell ref="D49:E49"/>
    <mergeCell ref="D50:E50"/>
    <mergeCell ref="D52:E52"/>
    <mergeCell ref="D54:E54"/>
    <mergeCell ref="D55:E55"/>
    <mergeCell ref="D59:E59"/>
    <mergeCell ref="D61:E61"/>
    <mergeCell ref="D63:E63"/>
    <mergeCell ref="D65:E65"/>
    <mergeCell ref="D66:E66"/>
    <mergeCell ref="D68:E68"/>
    <mergeCell ref="D70:E70"/>
    <mergeCell ref="D71:E71"/>
    <mergeCell ref="D72:E72"/>
    <mergeCell ref="D73:E73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9:E89"/>
    <mergeCell ref="D90:E90"/>
    <mergeCell ref="D92:E92"/>
    <mergeCell ref="D95:E95"/>
    <mergeCell ref="D97:E97"/>
    <mergeCell ref="D99:E99"/>
    <mergeCell ref="D101:E101"/>
    <mergeCell ref="D103:E103"/>
    <mergeCell ref="D106:E106"/>
    <mergeCell ref="D107:E107"/>
    <mergeCell ref="D110:E110"/>
    <mergeCell ref="D112:E112"/>
    <mergeCell ref="D114:E114"/>
    <mergeCell ref="D115:E115"/>
    <mergeCell ref="D117:E117"/>
    <mergeCell ref="D119:E119"/>
    <mergeCell ref="D121:E121"/>
    <mergeCell ref="D123:E123"/>
    <mergeCell ref="D125:E125"/>
    <mergeCell ref="D126:E126"/>
    <mergeCell ref="D128:E128"/>
    <mergeCell ref="D129:E129"/>
    <mergeCell ref="D130:E130"/>
    <mergeCell ref="D131:E131"/>
    <mergeCell ref="D132:E132"/>
    <mergeCell ref="D133:E133"/>
    <mergeCell ref="D135:E135"/>
    <mergeCell ref="D136:E136"/>
    <mergeCell ref="D138:E138"/>
    <mergeCell ref="D139:E139"/>
    <mergeCell ref="D141:E141"/>
    <mergeCell ref="D142:E142"/>
    <mergeCell ref="D143:E143"/>
    <mergeCell ref="D144:E144"/>
    <mergeCell ref="D145:E145"/>
    <mergeCell ref="D147:E147"/>
    <mergeCell ref="D148:E148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4:E164"/>
    <mergeCell ref="D166:E166"/>
    <mergeCell ref="D167:E167"/>
    <mergeCell ref="D170:E170"/>
    <mergeCell ref="D171:E171"/>
    <mergeCell ref="D174:E174"/>
    <mergeCell ref="D177:E177"/>
    <mergeCell ref="D178:E178"/>
    <mergeCell ref="D180:E180"/>
    <mergeCell ref="D182:E182"/>
    <mergeCell ref="D183:E183"/>
    <mergeCell ref="D185:E185"/>
    <mergeCell ref="D186:E186"/>
    <mergeCell ref="D187:E187"/>
    <mergeCell ref="D193:E193"/>
    <mergeCell ref="D195:E195"/>
    <mergeCell ref="D197:E197"/>
    <mergeCell ref="D199:E199"/>
    <mergeCell ref="D201:E201"/>
    <mergeCell ref="D203:E203"/>
    <mergeCell ref="D204:E204"/>
    <mergeCell ref="D206:E206"/>
    <mergeCell ref="D208:E208"/>
    <mergeCell ref="D209:E209"/>
    <mergeCell ref="D210:E210"/>
    <mergeCell ref="D211:E211"/>
    <mergeCell ref="D212:E212"/>
    <mergeCell ref="D214:E214"/>
    <mergeCell ref="D215:E215"/>
    <mergeCell ref="D216:E216"/>
    <mergeCell ref="D217:E217"/>
    <mergeCell ref="D218:E218"/>
    <mergeCell ref="D219:E219"/>
    <mergeCell ref="D220:E220"/>
    <mergeCell ref="D223:E223"/>
    <mergeCell ref="D226:E226"/>
    <mergeCell ref="D227:E227"/>
    <mergeCell ref="D230:E230"/>
    <mergeCell ref="D232:E232"/>
    <mergeCell ref="D234:E234"/>
    <mergeCell ref="D237:E237"/>
    <mergeCell ref="D239:E239"/>
    <mergeCell ref="D241:E241"/>
    <mergeCell ref="D243:E243"/>
    <mergeCell ref="D244:E244"/>
    <mergeCell ref="D245:E245"/>
    <mergeCell ref="D247:E247"/>
    <mergeCell ref="D248:E248"/>
    <mergeCell ref="D250:E250"/>
    <mergeCell ref="D251:E251"/>
    <mergeCell ref="D252:E252"/>
    <mergeCell ref="D253:E253"/>
    <mergeCell ref="D254:E254"/>
    <mergeCell ref="D256:E256"/>
    <mergeCell ref="D257:E257"/>
    <mergeCell ref="D258:E258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70:E270"/>
    <mergeCell ref="D272:E272"/>
    <mergeCell ref="D273:E273"/>
    <mergeCell ref="D275:E275"/>
    <mergeCell ref="D277:E277"/>
    <mergeCell ref="D278:E278"/>
    <mergeCell ref="D281:E281"/>
    <mergeCell ref="D282:E282"/>
    <mergeCell ref="D284:E284"/>
    <mergeCell ref="D285:E285"/>
    <mergeCell ref="D286:E286"/>
    <mergeCell ref="D288:E288"/>
    <mergeCell ref="D289:E289"/>
    <mergeCell ref="D290:E290"/>
    <mergeCell ref="D291:E291"/>
    <mergeCell ref="D292:E292"/>
    <mergeCell ref="D299:E299"/>
    <mergeCell ref="D301:E301"/>
    <mergeCell ref="D303:E303"/>
    <mergeCell ref="D305:E305"/>
    <mergeCell ref="D307:E307"/>
    <mergeCell ref="D309:E309"/>
    <mergeCell ref="D311:E311"/>
    <mergeCell ref="D313:E313"/>
    <mergeCell ref="D314:E314"/>
    <mergeCell ref="D316:E316"/>
    <mergeCell ref="D317:E317"/>
    <mergeCell ref="D320:E320"/>
    <mergeCell ref="D322:E322"/>
    <mergeCell ref="D324:E324"/>
    <mergeCell ref="D326:E326"/>
    <mergeCell ref="D328:E328"/>
    <mergeCell ref="D329:E329"/>
    <mergeCell ref="D331:E331"/>
    <mergeCell ref="D333:E333"/>
    <mergeCell ref="D335:E335"/>
    <mergeCell ref="D336:E336"/>
    <mergeCell ref="D339:E339"/>
    <mergeCell ref="D341:E341"/>
    <mergeCell ref="D343:E343"/>
    <mergeCell ref="D346:E346"/>
    <mergeCell ref="D348:E348"/>
    <mergeCell ref="D351:E351"/>
    <mergeCell ref="D352:E352"/>
    <mergeCell ref="D353:E353"/>
    <mergeCell ref="D354:E354"/>
    <mergeCell ref="D355:E355"/>
    <mergeCell ref="D357:E357"/>
    <mergeCell ref="D358:E358"/>
    <mergeCell ref="D360:E360"/>
    <mergeCell ref="D361:E361"/>
    <mergeCell ref="D363:E363"/>
    <mergeCell ref="D364:E364"/>
    <mergeCell ref="D366:E366"/>
    <mergeCell ref="D367:E367"/>
    <mergeCell ref="D368:E368"/>
    <mergeCell ref="D369:E369"/>
    <mergeCell ref="D370:E370"/>
    <mergeCell ref="D372:E372"/>
    <mergeCell ref="D373:E373"/>
    <mergeCell ref="D374:E374"/>
    <mergeCell ref="D375:E375"/>
    <mergeCell ref="D376:E376"/>
    <mergeCell ref="D378:E378"/>
    <mergeCell ref="D380:E380"/>
    <mergeCell ref="D381:E381"/>
    <mergeCell ref="D383:E383"/>
    <mergeCell ref="D385:E385"/>
    <mergeCell ref="D386:E386"/>
    <mergeCell ref="D391:E391"/>
    <mergeCell ref="D393:E393"/>
    <mergeCell ref="D395:E395"/>
    <mergeCell ref="D397:E397"/>
    <mergeCell ref="D399:E399"/>
    <mergeCell ref="D401:E401"/>
    <mergeCell ref="D403:E403"/>
    <mergeCell ref="D404:E404"/>
    <mergeCell ref="D405:E405"/>
    <mergeCell ref="D406:E406"/>
    <mergeCell ref="D407:E407"/>
    <mergeCell ref="D409:E409"/>
    <mergeCell ref="D410:E410"/>
    <mergeCell ref="D412:E412"/>
    <mergeCell ref="D414:E414"/>
    <mergeCell ref="D416:E416"/>
    <mergeCell ref="D418:E418"/>
    <mergeCell ref="D420:E420"/>
    <mergeCell ref="D421:E421"/>
    <mergeCell ref="D423:E423"/>
    <mergeCell ref="D425:E425"/>
    <mergeCell ref="D427:E427"/>
    <mergeCell ref="D429:E429"/>
    <mergeCell ref="D430:E430"/>
    <mergeCell ref="D431:E431"/>
    <mergeCell ref="D433:E433"/>
    <mergeCell ref="D434:E434"/>
    <mergeCell ref="D436:E436"/>
    <mergeCell ref="D437:E437"/>
    <mergeCell ref="D438:E438"/>
    <mergeCell ref="D440:E440"/>
    <mergeCell ref="D441:E441"/>
    <mergeCell ref="D442:E442"/>
    <mergeCell ref="D443:E443"/>
    <mergeCell ref="D444:E444"/>
    <mergeCell ref="D445:E445"/>
    <mergeCell ref="D447:E447"/>
    <mergeCell ref="D448:E448"/>
    <mergeCell ref="D449:E449"/>
    <mergeCell ref="D451:E451"/>
    <mergeCell ref="D452:E452"/>
    <mergeCell ref="D454:E454"/>
    <mergeCell ref="D456:E456"/>
    <mergeCell ref="D458:E458"/>
    <mergeCell ref="D459:E459"/>
    <mergeCell ref="D461:E461"/>
    <mergeCell ref="D463:E463"/>
    <mergeCell ref="D464:E464"/>
    <mergeCell ref="D466:E466"/>
    <mergeCell ref="D468:E468"/>
    <mergeCell ref="D470:E470"/>
    <mergeCell ref="D472:E472"/>
    <mergeCell ref="D473:E473"/>
    <mergeCell ref="D475:E475"/>
    <mergeCell ref="D477:E477"/>
    <mergeCell ref="D478:E478"/>
    <mergeCell ref="D480:E480"/>
    <mergeCell ref="D481:E481"/>
    <mergeCell ref="D483:E483"/>
    <mergeCell ref="D484:E484"/>
    <mergeCell ref="D486:E486"/>
    <mergeCell ref="D487:E487"/>
    <mergeCell ref="D488:E488"/>
    <mergeCell ref="D490:E490"/>
    <mergeCell ref="D492:E492"/>
    <mergeCell ref="D494:E494"/>
    <mergeCell ref="D496:E496"/>
    <mergeCell ref="D498:E498"/>
    <mergeCell ref="D499:E499"/>
    <mergeCell ref="D501:E501"/>
    <mergeCell ref="D503:E503"/>
    <mergeCell ref="D505:E505"/>
    <mergeCell ref="D507:E507"/>
    <mergeCell ref="D509:E509"/>
    <mergeCell ref="D511:E511"/>
    <mergeCell ref="D513:E513"/>
    <mergeCell ref="D515:E515"/>
    <mergeCell ref="D516:E516"/>
    <mergeCell ref="D518:E518"/>
    <mergeCell ref="D520:E520"/>
    <mergeCell ref="D522:E522"/>
    <mergeCell ref="D524:E524"/>
    <mergeCell ref="D526:E526"/>
    <mergeCell ref="D527:E527"/>
    <mergeCell ref="D529:E529"/>
    <mergeCell ref="D531:E531"/>
    <mergeCell ref="D533:E533"/>
    <mergeCell ref="D535:E535"/>
    <mergeCell ref="D537:E537"/>
    <mergeCell ref="D538:E538"/>
    <mergeCell ref="D539:E539"/>
    <mergeCell ref="D541:E541"/>
    <mergeCell ref="D542:E542"/>
    <mergeCell ref="D543:E543"/>
    <mergeCell ref="D545:E545"/>
    <mergeCell ref="D546:E546"/>
    <mergeCell ref="D548:E548"/>
    <mergeCell ref="D550:E550"/>
    <mergeCell ref="D552:E552"/>
    <mergeCell ref="D553:E553"/>
    <mergeCell ref="D555:E555"/>
    <mergeCell ref="D557:E557"/>
    <mergeCell ref="D558:E558"/>
    <mergeCell ref="D560:E560"/>
    <mergeCell ref="D562:E562"/>
    <mergeCell ref="D564:E564"/>
    <mergeCell ref="D566:E566"/>
    <mergeCell ref="D567:E567"/>
    <mergeCell ref="D569:E569"/>
    <mergeCell ref="D571:E571"/>
    <mergeCell ref="D572:E572"/>
    <mergeCell ref="D574:E574"/>
    <mergeCell ref="D575:E575"/>
    <mergeCell ref="D577:E577"/>
    <mergeCell ref="D578:E578"/>
    <mergeCell ref="D580:E580"/>
    <mergeCell ref="D581:E581"/>
    <mergeCell ref="D582:E582"/>
    <mergeCell ref="D584:E584"/>
    <mergeCell ref="D586:E586"/>
    <mergeCell ref="D588:E588"/>
    <mergeCell ref="D590:E590"/>
    <mergeCell ref="D592:E592"/>
    <mergeCell ref="D593:E593"/>
    <mergeCell ref="D595:E595"/>
    <mergeCell ref="D597:E597"/>
    <mergeCell ref="D599:E599"/>
    <mergeCell ref="D601:E601"/>
    <mergeCell ref="D603:E603"/>
    <mergeCell ref="D605:E605"/>
    <mergeCell ref="D607:E607"/>
    <mergeCell ref="D608:E608"/>
    <mergeCell ref="D609:E609"/>
    <mergeCell ref="D611:E611"/>
    <mergeCell ref="D613:E613"/>
    <mergeCell ref="D615:E615"/>
    <mergeCell ref="D617:E617"/>
    <mergeCell ref="D619:E619"/>
    <mergeCell ref="D620:E620"/>
    <mergeCell ref="D622:E622"/>
    <mergeCell ref="D624:E624"/>
    <mergeCell ref="D626:E626"/>
    <mergeCell ref="D628:E628"/>
    <mergeCell ref="I630:J630"/>
    <mergeCell ref="A632:N632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Aleš Jambor</cp:lastModifiedBy>
  <dcterms:modified xsi:type="dcterms:W3CDTF">2022-05-02T15:50:14Z</dcterms:modified>
  <cp:category/>
  <cp:version/>
  <cp:contentType/>
  <cp:contentStatus/>
</cp:coreProperties>
</file>