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<sst xmlns="http://schemas.openxmlformats.org/spreadsheetml/2006/main" count="4689" uniqueCount="913">
  <si>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</si>
  <si>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</si>
  <si>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</si>
  <si>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</si>
  <si>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</si>
  <si>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</si>
  <si>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</si>
  <si>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</si>
  <si>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</si>
  <si>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</si>
  <si>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</si>
  <si>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</si>
  <si>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</si>
  <si>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</si>
  <si>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</si>
  <si>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</si>
  <si>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</si>
  <si>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</si>
  <si>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</si>
  <si>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</si>
  <si>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</si>
  <si>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</si>
  <si>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</si>
  <si>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</si>
  <si>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</si>
  <si>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</si>
  <si>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</si>
  <si>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</si>
  <si>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</si>
  <si>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</si>
  <si>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</si>
  <si>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</si>
  <si>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</si>
  <si>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</si>
  <si>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</si>
  <si>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</si>
  <si>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</si>
  <si>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</si>
  <si>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</si>
  <si>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</si>
  <si>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</si>
  <si>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</si>
  <si>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</si>
  <si>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</si>
  <si>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</si>
  <si>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</si>
  <si>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</si>
  <si>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</si>
  <si>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</si>
  <si>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</si>
  <si>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</si>
  <si>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</si>
  <si>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</si>
  <si>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</si>
  <si>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</si>
  <si>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</si>
  <si>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</si>
  <si>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</si>
  <si>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</si>
  <si>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</si>
  <si>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</si>
  <si>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</si>
  <si>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</si>
  <si>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</si>
  <si>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</si>
  <si>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</si>
  <si>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</si>
  <si>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</si>
  <si>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</si>
  <si>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</si>
  <si>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</si>
  <si>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</si>
  <si>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</si>
  <si>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</si>
  <si>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</si>
  <si>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</si>
  <si>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</si>
  <si>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</si>
  <si>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</si>
  <si>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</si>
  <si>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</si>
  <si>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</si>
  <si>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</si>
  <si>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</si>
  <si>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</si>
  <si>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</si>
  <si>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</si>
  <si>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</si>
  <si>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</si>
  <si>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</si>
  <si>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</si>
  <si>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</si>
  <si>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</si>
  <si>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</si>
  <si>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</si>
  <si>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</si>
  <si>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</si>
  <si>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</si>
  <si>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</si>
  <si>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</si>
  <si>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</si>
  <si>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</si>
  <si>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</si>
  <si>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</si>
  <si>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</si>
  <si>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</si>
  <si>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</si>
  <si>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</si>
  <si>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</si>
  <si>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</si>
  <si>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</si>
  <si>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</si>
  <si>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</si>
  <si>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</si>
  <si>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</si>
  <si>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</si>
  <si>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</si>
  <si>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</si>
  <si>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</si>
  <si>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</si>
  <si>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</si>
  <si>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</si>
  <si>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</si>
  <si>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</si>
  <si>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</si>
  <si>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</si>
  <si>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</si>
  <si>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</si>
  <si>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</si>
  <si>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</si>
  <si>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</si>
  <si>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</si>
  <si>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</si>
  <si>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</si>
  <si>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</si>
  <si>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</si>
  <si>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</si>
  <si>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</si>
  <si>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</si>
  <si>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</si>
  <si>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</si>
  <si>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</si>
  <si>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</si>
  <si>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</si>
  <si>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</si>
  <si>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</si>
  <si>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</si>
  <si>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</si>
  <si>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</si>
  <si>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</si>
  <si>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</si>
  <si>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</si>
  <si>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</si>
  <si>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</si>
  <si>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</si>
  <si>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</si>
  <si>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</si>
  <si>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</si>
  <si>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</si>
  <si>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</si>
  <si>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</si>
  <si>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</si>
  <si>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</si>
  <si>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</si>
  <si>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</si>
  <si>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</si>
  <si>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</si>
  <si>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</si>
  <si>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</si>
  <si>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</si>
  <si>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</si>
  <si>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</si>
  <si>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</si>
  <si>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</si>
  <si>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</si>
  <si>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</si>
  <si>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</si>
  <si>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</si>
  <si>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</si>
  <si>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</si>
  <si>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</si>
  <si>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</si>
  <si>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</si>
  <si>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</si>
  <si>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</si>
  <si>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</si>
  <si>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</si>
  <si>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</si>
  <si>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</si>
  <si>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</si>
  <si>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</si>
  <si>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</si>
  <si>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</si>
  <si>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</si>
  <si>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</si>
  <si>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</si>
  <si>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</si>
  <si>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</si>
  <si>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</si>
  <si>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</si>
  <si>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</si>
  <si>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</si>
  <si>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</si>
  <si>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</si>
  <si>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</si>
  <si>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</si>
  <si>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</si>
  <si>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</si>
  <si>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</si>
  <si>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</si>
  <si>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</si>
  <si>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</si>
  <si>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</si>
  <si>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</si>
  <si>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</si>
  <si>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</si>
  <si>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</si>
  <si>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</si>
  <si>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</si>
  <si>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</si>
  <si>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</si>
  <si>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</si>
  <si>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</si>
  <si>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</si>
  <si>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</si>
  <si>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</si>
  <si>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</si>
  <si>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</si>
  <si>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</si>
  <si>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</si>
  <si>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</si>
  <si>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</si>
  <si>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</si>
  <si>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</si>
  <si>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</si>
  <si>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</si>
  <si>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</si>
  <si>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</si>
  <si>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</si>
  <si>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</si>
  <si>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</si>
  <si>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</si>
  <si>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</si>
  <si>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</si>
  <si>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</si>
  <si>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</si>
  <si>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</si>
  <si>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</si>
  <si>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</si>
  <si>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</si>
  <si>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</si>
  <si>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</si>
  <si>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</si>
  <si>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</si>
  <si>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</si>
  <si>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</si>
  <si>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</si>
  <si>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</si>
  <si>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</si>
  <si>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</si>
  <si>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</si>
  <si>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</si>
  <si>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</si>
  <si>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</si>
  <si>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</si>
  <si>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</si>
  <si>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</si>
  <si>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</si>
  <si>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</si>
  <si>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</si>
  <si>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</si>
  <si>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</si>
  <si>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</si>
  <si>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</si>
  <si>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</si>
  <si>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</si>
  <si>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</si>
  <si>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</si>
  <si>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</si>
  <si>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</si>
  <si>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</si>
  <si>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</si>
  <si>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</si>
  <si>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</si>
  <si>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</si>
  <si>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</si>
  <si>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</si>
  <si>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Poznámka:</t>
  </si>
  <si>
    <t>Objekt</t>
  </si>
  <si>
    <t>IO101</t>
  </si>
  <si>
    <t>IO102.1</t>
  </si>
  <si>
    <t>IO102.2</t>
  </si>
  <si>
    <t>IO102.3</t>
  </si>
  <si>
    <t>IO103.1</t>
  </si>
  <si>
    <t>IO103.2</t>
  </si>
  <si>
    <t>Kód</t>
  </si>
  <si>
    <t>0</t>
  </si>
  <si>
    <t>001VD</t>
  </si>
  <si>
    <t>003VD</t>
  </si>
  <si>
    <t>002VD</t>
  </si>
  <si>
    <t>113109310R00</t>
  </si>
  <si>
    <t>113108415R00</t>
  </si>
  <si>
    <t>113151319R00</t>
  </si>
  <si>
    <t>113202111R00</t>
  </si>
  <si>
    <t>122201103R00</t>
  </si>
  <si>
    <t>162701105R00</t>
  </si>
  <si>
    <t>162702199R00</t>
  </si>
  <si>
    <t>182303111R00</t>
  </si>
  <si>
    <t>181101102R00</t>
  </si>
  <si>
    <t>211971110R00</t>
  </si>
  <si>
    <t>212810010RAC</t>
  </si>
  <si>
    <t>67352002</t>
  </si>
  <si>
    <t>917862111R00</t>
  </si>
  <si>
    <t>59217010</t>
  </si>
  <si>
    <t>59217480</t>
  </si>
  <si>
    <t>59217481</t>
  </si>
  <si>
    <t>919735113R00</t>
  </si>
  <si>
    <t>915721121R00</t>
  </si>
  <si>
    <t>914992001R00</t>
  </si>
  <si>
    <t>914991001R00</t>
  </si>
  <si>
    <t>914993001R00</t>
  </si>
  <si>
    <t>916991191R00</t>
  </si>
  <si>
    <t>914001111R00</t>
  </si>
  <si>
    <t>40445920</t>
  </si>
  <si>
    <t>404459516</t>
  </si>
  <si>
    <t>40445159.A</t>
  </si>
  <si>
    <t>40445050.A</t>
  </si>
  <si>
    <t>40445161.A</t>
  </si>
  <si>
    <t>40444987.A</t>
  </si>
  <si>
    <t>40445032.A</t>
  </si>
  <si>
    <t>40444934.A</t>
  </si>
  <si>
    <t>40445089.A</t>
  </si>
  <si>
    <t>938902202R00</t>
  </si>
  <si>
    <t>564861111R00</t>
  </si>
  <si>
    <t>565161211R00</t>
  </si>
  <si>
    <t>567122114R00</t>
  </si>
  <si>
    <t>564861112RT3</t>
  </si>
  <si>
    <t>565141111R00</t>
  </si>
  <si>
    <t>565161111R00</t>
  </si>
  <si>
    <t>577132111R00</t>
  </si>
  <si>
    <t>573211111R00</t>
  </si>
  <si>
    <t>573111111R00</t>
  </si>
  <si>
    <t>871353121R00</t>
  </si>
  <si>
    <t>877353123R00</t>
  </si>
  <si>
    <t>28611264.A</t>
  </si>
  <si>
    <t>28611263.A</t>
  </si>
  <si>
    <t>28651667.A</t>
  </si>
  <si>
    <t>899232111R00</t>
  </si>
  <si>
    <t>895941111R00</t>
  </si>
  <si>
    <t>899203111RT2</t>
  </si>
  <si>
    <t>59223823</t>
  </si>
  <si>
    <t>H22</t>
  </si>
  <si>
    <t>998222011R00</t>
  </si>
  <si>
    <t>998222095R00</t>
  </si>
  <si>
    <t>998225111R00</t>
  </si>
  <si>
    <t>998225195R00</t>
  </si>
  <si>
    <t>998224111R00</t>
  </si>
  <si>
    <t>998224195R00</t>
  </si>
  <si>
    <t>M46</t>
  </si>
  <si>
    <t>460620006RT1</t>
  </si>
  <si>
    <t>S</t>
  </si>
  <si>
    <t>979084216R00</t>
  </si>
  <si>
    <t>979084219R00</t>
  </si>
  <si>
    <t>979990103R00</t>
  </si>
  <si>
    <t>979990112R00</t>
  </si>
  <si>
    <t>979990121R00</t>
  </si>
  <si>
    <t>113106121R00</t>
  </si>
  <si>
    <t>113108410R00</t>
  </si>
  <si>
    <t>113106231R00</t>
  </si>
  <si>
    <t>122201102R00</t>
  </si>
  <si>
    <t>348942111R00</t>
  </si>
  <si>
    <t>55395100.A</t>
  </si>
  <si>
    <t>59217525</t>
  </si>
  <si>
    <t>59217476</t>
  </si>
  <si>
    <t>40445135.A</t>
  </si>
  <si>
    <t>40445045.A</t>
  </si>
  <si>
    <t>966005111R00</t>
  </si>
  <si>
    <t>564851111R00</t>
  </si>
  <si>
    <t>564871111R00</t>
  </si>
  <si>
    <t>596215040R00</t>
  </si>
  <si>
    <t>59245264</t>
  </si>
  <si>
    <t>592452655</t>
  </si>
  <si>
    <t>596215021R00</t>
  </si>
  <si>
    <t>59245268</t>
  </si>
  <si>
    <t>59245267</t>
  </si>
  <si>
    <t>592452900</t>
  </si>
  <si>
    <t>998223011R00</t>
  </si>
  <si>
    <t>998223095R00</t>
  </si>
  <si>
    <t>M23</t>
  </si>
  <si>
    <t>230191029R00</t>
  </si>
  <si>
    <t>3457114707</t>
  </si>
  <si>
    <t>979086213R00</t>
  </si>
  <si>
    <t>113107420R00</t>
  </si>
  <si>
    <t>59217001</t>
  </si>
  <si>
    <t>917732111R00</t>
  </si>
  <si>
    <t>59218562</t>
  </si>
  <si>
    <t>567122111R00</t>
  </si>
  <si>
    <t>565141211R00</t>
  </si>
  <si>
    <t>592174988</t>
  </si>
  <si>
    <t>592174987</t>
  </si>
  <si>
    <t>592174984</t>
  </si>
  <si>
    <t>931627111R00</t>
  </si>
  <si>
    <t>581142113R00</t>
  </si>
  <si>
    <t>115101241R00</t>
  </si>
  <si>
    <t>111000001VD</t>
  </si>
  <si>
    <t>111000005VD</t>
  </si>
  <si>
    <t>132201212R00</t>
  </si>
  <si>
    <t>132201219R00</t>
  </si>
  <si>
    <t>130001101R00</t>
  </si>
  <si>
    <t>151101102R00</t>
  </si>
  <si>
    <t>151101112R00</t>
  </si>
  <si>
    <t>161101102R00</t>
  </si>
  <si>
    <t>162701109R00</t>
  </si>
  <si>
    <t>175101101RT2</t>
  </si>
  <si>
    <t>174101101R00</t>
  </si>
  <si>
    <t>919311112R00</t>
  </si>
  <si>
    <t>969021131R00</t>
  </si>
  <si>
    <t>812391121R00</t>
  </si>
  <si>
    <t>59223712</t>
  </si>
  <si>
    <t>998276101R00</t>
  </si>
  <si>
    <t>899103111RT2</t>
  </si>
  <si>
    <t>892665111R00</t>
  </si>
  <si>
    <t>894411141R00</t>
  </si>
  <si>
    <t>59224130</t>
  </si>
  <si>
    <t>5922405395</t>
  </si>
  <si>
    <t>5922405316</t>
  </si>
  <si>
    <t>5922405391</t>
  </si>
  <si>
    <t>H27</t>
  </si>
  <si>
    <t>998271301R00</t>
  </si>
  <si>
    <t>998271318R00</t>
  </si>
  <si>
    <t>998276118R00</t>
  </si>
  <si>
    <t>979013312R00</t>
  </si>
  <si>
    <t>979083117R00</t>
  </si>
  <si>
    <t>979083191R00</t>
  </si>
  <si>
    <t>979093111R00</t>
  </si>
  <si>
    <t>III/3245 - MĚSTEC KRÁLOVÉ, UL. DYMOKURSKÁ</t>
  </si>
  <si>
    <t>Silnice, Chodníky, vjezdy a autobusové zastávky</t>
  </si>
  <si>
    <t>MĚSTEC KRÁLOVÉ, UL. DYMOKURSKÁ, ul. VINICKÁ</t>
  </si>
  <si>
    <t>Zkrácený popis</t>
  </si>
  <si>
    <t>Rozměry</t>
  </si>
  <si>
    <t>Všeobecné konstrukce a práce</t>
  </si>
  <si>
    <t>Geodetické zaměření - vytýčení stavby</t>
  </si>
  <si>
    <t>Geodetické zaměření stavby - skutečné provedení</t>
  </si>
  <si>
    <t>Zařízení staveniště</t>
  </si>
  <si>
    <t>Přípravné a přidružené práce</t>
  </si>
  <si>
    <t>Odstranění podkladu pl.50 m2, bet.prostý tl.10 cm</t>
  </si>
  <si>
    <t>Odstranění asfaltové vrstvy pl.nad 50 m2, tl.15 cm</t>
  </si>
  <si>
    <t>Fréz.živič.krytu nad 500 m2, s překážkami, tl.10cm</t>
  </si>
  <si>
    <t>1125+2250+650+32+(339*6)+1463</t>
  </si>
  <si>
    <t>Vytrhání obrub obrubníků silničních</t>
  </si>
  <si>
    <t>265*2</t>
  </si>
  <si>
    <t>Odkopávky a prokopávky</t>
  </si>
  <si>
    <t>Odkopávky nezapažené v hor. 3 do 10000 m3</t>
  </si>
  <si>
    <t>3462,5*0,55</t>
  </si>
  <si>
    <t>435*1*0,5*2</t>
  </si>
  <si>
    <t>Přemístění výkopku</t>
  </si>
  <si>
    <t>Vodorovné přemístění výkopku z hor.1-4 do 10000 m</t>
  </si>
  <si>
    <t>1904,38</t>
  </si>
  <si>
    <t>435*1*0,5</t>
  </si>
  <si>
    <t>Poplatek za skládku zeminy</t>
  </si>
  <si>
    <t>Povrchové úpravy terénu</t>
  </si>
  <si>
    <t>Doplnění ornice tl. do 5 cm v rovině, vč. materiálu</t>
  </si>
  <si>
    <t>Úprava pláně v zářezech v hor. 1-4, se zhutněním</t>
  </si>
  <si>
    <t>3462,5+514*0,8</t>
  </si>
  <si>
    <t>435*1*2</t>
  </si>
  <si>
    <t>Úprava podloží a základové spáry</t>
  </si>
  <si>
    <t>Opláštění žeber z geotextilie o sklonu do 1 : 2,5</t>
  </si>
  <si>
    <t>514*0,4*0,4*2*2</t>
  </si>
  <si>
    <t>Trativody z PVC drenážních flexibilních trubek, lože štěrkopísek a obsyp kamenivo, trubky d 100 mm</t>
  </si>
  <si>
    <t>514*2</t>
  </si>
  <si>
    <t>Geotextilie netkaná PK-Nontex PET 200 g/m2</t>
  </si>
  <si>
    <t>435*1,6</t>
  </si>
  <si>
    <t>Doplňující konstrukce a práce na pozemních komunikacích a zpevněných plochách</t>
  </si>
  <si>
    <t>Osazení stojat. obrub.bet. s opěrou,lože z C 16/20</t>
  </si>
  <si>
    <t>395</t>
  </si>
  <si>
    <t>Obrubník silniční betonový 150x250x1000 mm</t>
  </si>
  <si>
    <t>Obrubník silniční přechodový L 1000/150/150-250</t>
  </si>
  <si>
    <t>Obrubník silniční přechodový P 1000/150/150-250</t>
  </si>
  <si>
    <t>Řezání stávajícího živičného krytu tl. 10 - 15 cm</t>
  </si>
  <si>
    <t>Vodorovné značení plastem,nehluč</t>
  </si>
  <si>
    <t>240,95</t>
  </si>
  <si>
    <t>Nájem dopravní značky včetně stojanu</t>
  </si>
  <si>
    <t>60*60</t>
  </si>
  <si>
    <t>Montáž dočasné značky včetně stojanu</t>
  </si>
  <si>
    <t>Demontáž dočasné značky včetně stojanu</t>
  </si>
  <si>
    <t>Příplatek za provedení oblouku r do 20 m</t>
  </si>
  <si>
    <t>Osaz sloupků, montáž svislých dopr.značek</t>
  </si>
  <si>
    <t>Stojan k silničním dopravním značkám jednoduchý, vč. objímek</t>
  </si>
  <si>
    <t>Patka kotevní kompletní AP 60/4</t>
  </si>
  <si>
    <t>Značka dopr dodat E 8d-e 500/150 fól 1, EG 7 letá</t>
  </si>
  <si>
    <t>Značka dopr inf IP 12 500/700 fól1, EG7letá</t>
  </si>
  <si>
    <t>Značka dopr dodat E 13 500/500 fól 1, EG 7 letá</t>
  </si>
  <si>
    <t>Značka uprav přednost P4 900  fólie 1, EG 7letá</t>
  </si>
  <si>
    <t>Značka dopr příkazová C4a 700 fól 1, EG 7letá</t>
  </si>
  <si>
    <t>Značka dopr výstražná A11 700 mm fól1, EG7letá</t>
  </si>
  <si>
    <t>Značka dopr inf IS 9b, 1000/1500 fól1, EG7letá</t>
  </si>
  <si>
    <t>Různé dokončovací konstrukce a práce inženýrských staveb</t>
  </si>
  <si>
    <t>Čištění příkopů š.do 40cm,objem do 0,30 m3/m</t>
  </si>
  <si>
    <t>680</t>
  </si>
  <si>
    <t>Podkladní vrstvy komunikací a zpevněných ploch</t>
  </si>
  <si>
    <t>Podklad ze štěrkodrti po zhutnění tloušťky 20 cm</t>
  </si>
  <si>
    <t>3462,5</t>
  </si>
  <si>
    <t>Podklad z obal kam.ACP 16, nad 3 m, tl.8 cm</t>
  </si>
  <si>
    <t>Podklad z kameniva zpev.cementem SC C8/10 tl.15 cm</t>
  </si>
  <si>
    <t>Podklad ze štěrkodrti po zhutnění tloušťky 21 cm, štěrkodrť frakce 0-45 mm (dvě vrstvy)</t>
  </si>
  <si>
    <t>435*1*2*2</t>
  </si>
  <si>
    <t>Podklad z obal kam.ACP 16, do 3 m, tl. 6 cm</t>
  </si>
  <si>
    <t>(339*6)+1463</t>
  </si>
  <si>
    <t>Podklad z obal kam.ACP 16+, do 3 m, tl. 8 cm</t>
  </si>
  <si>
    <t>Kryty štěrkových a živičných pozemních komunikací a zpevněných ploch</t>
  </si>
  <si>
    <t>Beton asfalt. ACO 11+ obrusný, š.nad 3 m, tl. 4 cm</t>
  </si>
  <si>
    <t>Postřik živičný spojovací z asfaltu 0,8 kg/m2</t>
  </si>
  <si>
    <t>3462,5+(339*6)+1463</t>
  </si>
  <si>
    <t>Postřik živičný infiltr.+ posyp, asfalt. 0,60kg/m2</t>
  </si>
  <si>
    <t>Potrubí z trub plastických, skleněných a čedičových</t>
  </si>
  <si>
    <t>Montáž trub z plastu, gumový kroužek, DN 160</t>
  </si>
  <si>
    <t>20*8</t>
  </si>
  <si>
    <t>Montáž tvarovek jednoos. plast. gum.kroužek DN 160</t>
  </si>
  <si>
    <t>20*4</t>
  </si>
  <si>
    <t>Trubka kanalizační KGEM SN 12 PVC 160x5,9x3000</t>
  </si>
  <si>
    <t>Trubka kanalizační KGEM SN 12 PVC 160x5,9x1000</t>
  </si>
  <si>
    <t>Koleno kanalizační KGB 160/ 45° PVC</t>
  </si>
  <si>
    <t>Ostatní konstrukce a práce na trubním vedení</t>
  </si>
  <si>
    <t>Výšková úprava vstupu do 20 cm, snížení/zvýšení mříže</t>
  </si>
  <si>
    <t>Zřízení vpusti uliční z dílců typ UV - 50 normální</t>
  </si>
  <si>
    <t>Osazení mříží litinových s rámem do 150 kg, včetně dodávky mříže stružkové 500 x 500</t>
  </si>
  <si>
    <t>Dno+skruž vpusti bet. TBV-Q 500/626 D 61,6x50x5 cm</t>
  </si>
  <si>
    <t>Komunikace pozemní a letiště</t>
  </si>
  <si>
    <t>Přesun hmot, pozemní komunikace, kryt z kameniva</t>
  </si>
  <si>
    <t>Přesun hmot, komunikace z kameniva, dalších 5 km</t>
  </si>
  <si>
    <t>2781,4*10</t>
  </si>
  <si>
    <t>Přesun hmot, pozemní komunikace, kryt živičný</t>
  </si>
  <si>
    <t>Přesun hmot, komunik. živičné, přípl. dalších 5 km</t>
  </si>
  <si>
    <t>2416,36*6</t>
  </si>
  <si>
    <t>Přesun hmot, pozemní komunikace, kryt betonový</t>
  </si>
  <si>
    <t>Přesun hmot, komunikace beton. přípl. dalších 5 km</t>
  </si>
  <si>
    <t>1326,62*8</t>
  </si>
  <si>
    <t>Zemní práce při montážích</t>
  </si>
  <si>
    <t>Osetí povrchu trávou</t>
  </si>
  <si>
    <t>Přesuny sutí</t>
  </si>
  <si>
    <t>Vodorovná doprava vybour. hmot po suchu do 5 km</t>
  </si>
  <si>
    <t>Příplatek k dopravě vybour.hmot za dalších 5 km</t>
  </si>
  <si>
    <t>3536,09*8</t>
  </si>
  <si>
    <t>Poplatek za skládku suti - beton do 30x30 cm</t>
  </si>
  <si>
    <t>Poplatek za skládku suti-obal.kam.-asfalt do 30x30 - 50% ZAS-T1, ZAS-T2</t>
  </si>
  <si>
    <t>2804,51/2</t>
  </si>
  <si>
    <t>Poplatek za skládku suti - asfalt - 50% ZAS-T3, ZAS-T4</t>
  </si>
  <si>
    <t>Rozebrání dlažeb z betonových dlaždic na sucho</t>
  </si>
  <si>
    <t>Odstranění asfaltové vrstvy pl.nad 50 m2, tl.10 cm</t>
  </si>
  <si>
    <t>Rozebrání dlažeb ze zámkové dlažby v kamenivu</t>
  </si>
  <si>
    <t>487,2-121,28</t>
  </si>
  <si>
    <t>Vytrhání obrub obrubníků silničních a parkových</t>
  </si>
  <si>
    <t>111+130,2+27+43+31+28,5+7+68+45+85+43+43+40+36,6+4+15,3+9+7,6+13,5+6,5+24+4+83-58</t>
  </si>
  <si>
    <t>Odkopávky nezapažené v hor. 3 do 1000 m3</t>
  </si>
  <si>
    <t>(1753,49+69,2)*0,2+(370*0,5*0,2)-(420,45*0,2)-((93,65+11,17)*0,2)</t>
  </si>
  <si>
    <t>(322,81+56,1)*0,37-(13,46+3)*0,37</t>
  </si>
  <si>
    <t>370*0,5</t>
  </si>
  <si>
    <t>1753,49+8,4+69,2+6+322,81+56,1</t>
  </si>
  <si>
    <t>Stěny a příčky</t>
  </si>
  <si>
    <t>Zábradlí ocel. s osazením do bet.bloků,ze 2 trubek</t>
  </si>
  <si>
    <t>105-15</t>
  </si>
  <si>
    <t>Zábradlí ocelové trubkové</t>
  </si>
  <si>
    <t>348-49</t>
  </si>
  <si>
    <t>18+3+14-1</t>
  </si>
  <si>
    <t>18+3+15-1</t>
  </si>
  <si>
    <t>189-5-15</t>
  </si>
  <si>
    <t>565-47-119</t>
  </si>
  <si>
    <t>Obrubník přírodní 100x5x20 cm</t>
  </si>
  <si>
    <t>Obrubník silniční nájezdový 1000/150/150 šedý</t>
  </si>
  <si>
    <t>18+3+15</t>
  </si>
  <si>
    <t>18+3+14</t>
  </si>
  <si>
    <t>Vodorovné značení stopčar,zeber atd.plastem,nehluč</t>
  </si>
  <si>
    <t>3*0,5*7+3*0,5*8+4*0,5*21</t>
  </si>
  <si>
    <t>3+8</t>
  </si>
  <si>
    <t>Značka dopr inf IJ 4a, 500/500 fólie 1, EG 7 letá</t>
  </si>
  <si>
    <t>Značka dopr inf IP 6 500/500 fól1,HIG10</t>
  </si>
  <si>
    <t>50*60</t>
  </si>
  <si>
    <t>Bourání konstrukcí</t>
  </si>
  <si>
    <t>Rozebrání zábradlí, sloupky s bet. patkami</t>
  </si>
  <si>
    <t>Podklad ze štěrkodrti po zhutnění tloušťky 15 cm (chodník)</t>
  </si>
  <si>
    <t>1753,49+8,4-93,65-408,75</t>
  </si>
  <si>
    <t>69,2+6-11,17-8,8</t>
  </si>
  <si>
    <t>Podklad ze štěrkodrti po zhutnění tloušťky 30 cm (Vjezdy)</t>
  </si>
  <si>
    <t>322,81-13,46</t>
  </si>
  <si>
    <t>56,1-3</t>
  </si>
  <si>
    <t>Dlažby a předlažby pozemních komunikací a zpevněných ploch</t>
  </si>
  <si>
    <t>Kladení zámkové dlažby tl. 8 cm do drtě tl. 4 cm (Vjezdy)</t>
  </si>
  <si>
    <t>Dlažba betonová antracit pro nevidomé 20x10x8 cm</t>
  </si>
  <si>
    <t>Dlažba betonová přírodní 20x10x8 cm</t>
  </si>
  <si>
    <t>Kladení zámkové dlažby tl. 6 cm do drtě tl. 4 cm</t>
  </si>
  <si>
    <t>69,2+6+6-6-11,17-8,8</t>
  </si>
  <si>
    <t>Dlažba betonová přírodní 20x10x6 cm</t>
  </si>
  <si>
    <t>Dlažba betonová antracit pro nevidomé 20x10x6 cm</t>
  </si>
  <si>
    <t>Dlažba s drážkou pro nevidomé 200x200 mm</t>
  </si>
  <si>
    <t>6-6</t>
  </si>
  <si>
    <t>Přesun hmot, pozemní komunikace, kryt dlážděný</t>
  </si>
  <si>
    <t>Přesun hmot, komunik. dlážděné, přípl. dalších 5km</t>
  </si>
  <si>
    <t>322,74*5</t>
  </si>
  <si>
    <t>634,64*10</t>
  </si>
  <si>
    <t>Montáže potrubí</t>
  </si>
  <si>
    <t>Uložení chráničky ve výkopu DN 100 - uložení ve vjezdech</t>
  </si>
  <si>
    <t>Trubka kabelová chránička DN 100</t>
  </si>
  <si>
    <t>618,49*4</t>
  </si>
  <si>
    <t>Nakládání vybouraných hmot na dopravní prostředek</t>
  </si>
  <si>
    <t>Poplatek za skládku suti - beton do 30x30 cm (bet. dlažba+obrubníky+beton)</t>
  </si>
  <si>
    <t>Poplatek za skládku suti-obal.kam.-asfalt do 30x30</t>
  </si>
  <si>
    <t>32+782,6+1026,75</t>
  </si>
  <si>
    <t>Odstranění podkladu nad 50 m2,kam.těžené tl.20 cm</t>
  </si>
  <si>
    <t>782,6+32+1026,75</t>
  </si>
  <si>
    <t>121,28</t>
  </si>
  <si>
    <t>(28+3,5)*0,25+(420,45*0,2)+((93,65+11,17)*0,2)</t>
  </si>
  <si>
    <t>(13,46+3)*0,37</t>
  </si>
  <si>
    <t>119,02+6,09</t>
  </si>
  <si>
    <t>365</t>
  </si>
  <si>
    <t>205+49</t>
  </si>
  <si>
    <t>7+1</t>
  </si>
  <si>
    <t>9+1</t>
  </si>
  <si>
    <t>242+5+15</t>
  </si>
  <si>
    <t>296+47+119</t>
  </si>
  <si>
    <t>Obrubník betonový 100x250x1000 mm</t>
  </si>
  <si>
    <t>17,5+19+26+22,5</t>
  </si>
  <si>
    <t>Osazení ležat. obrub. bet. bez opěr,lože z C 12/15</t>
  </si>
  <si>
    <t>Krajník silniční CBS - K  50x25x8 cm</t>
  </si>
  <si>
    <t>116*2</t>
  </si>
  <si>
    <t>Podklad ze štěrkodrti po zhutnění tloušťky 35 cm</t>
  </si>
  <si>
    <t>48+460,5+13,46+3</t>
  </si>
  <si>
    <t>1026,75</t>
  </si>
  <si>
    <t>28+3,5+93,65+11,17+408,75+8,8</t>
  </si>
  <si>
    <t>Podklad z kameniva zpev.cementem SC C8/10 tl.12 cm</t>
  </si>
  <si>
    <t>782,6</t>
  </si>
  <si>
    <t>782,6+132*0,4</t>
  </si>
  <si>
    <t>Podklad z obal kam.ACP 16+,nad 3 m,tl.6 cm</t>
  </si>
  <si>
    <t>28+93,65+408,75</t>
  </si>
  <si>
    <t>3,5+11,17+8,8+6</t>
  </si>
  <si>
    <t>3,5+11,17+8,8</t>
  </si>
  <si>
    <t>460,5+1026,75+13,46</t>
  </si>
  <si>
    <t>48+3</t>
  </si>
  <si>
    <t>460,5+13,46</t>
  </si>
  <si>
    <t>426,23*5</t>
  </si>
  <si>
    <t>1406,98*10</t>
  </si>
  <si>
    <t>209,9*6</t>
  </si>
  <si>
    <t>239,87*8</t>
  </si>
  <si>
    <t>847,02*4</t>
  </si>
  <si>
    <t>44,3+24,5+82</t>
  </si>
  <si>
    <t>(15+13+7)*2</t>
  </si>
  <si>
    <t>150,8+((15+13+7)*0,5*2)</t>
  </si>
  <si>
    <t>17*2</t>
  </si>
  <si>
    <t>7*2</t>
  </si>
  <si>
    <t>13*2</t>
  </si>
  <si>
    <t>Obrubník zastávkový přechodový levý BZO 300-330 L</t>
  </si>
  <si>
    <t>Obrubník zastávkový přechodový pravý BZO 330-300 P</t>
  </si>
  <si>
    <t>Obrubník zastávkový přímý BZO 350</t>
  </si>
  <si>
    <t>Úprava dilatační spáry asfaltovou izolač. zálivkou</t>
  </si>
  <si>
    <t>150,8+(26*0,4)</t>
  </si>
  <si>
    <t>Podklad ze štěrkodrti po zhutnění tloušťky 25 cm</t>
  </si>
  <si>
    <t>Kryty pozemních komunikací, letišť a ploch z betonu a ostatních hmot</t>
  </si>
  <si>
    <t>Kryt cementobeton. komunikací skup.1 a 2 tl. 23 cm</t>
  </si>
  <si>
    <t>88,27*4</t>
  </si>
  <si>
    <t>Čerpání vody na výšku 25 - 50 m, přítok do 500 l</t>
  </si>
  <si>
    <t>200/2</t>
  </si>
  <si>
    <t>Přípravné a pomocné práce</t>
  </si>
  <si>
    <t>Vytyčení stáv.inž.sítí,vl.vyt.kan.splaš.</t>
  </si>
  <si>
    <t>Kamerová zkouška průch.kanal.potrubí vč.záznamu</t>
  </si>
  <si>
    <t>166,91/2</t>
  </si>
  <si>
    <t>Hloubené vykopávky</t>
  </si>
  <si>
    <t>Hloubení rýh š.do 200 cm hor.3 do 1000m3,STROJNĚ</t>
  </si>
  <si>
    <t>166,91*1,3*1,4/2</t>
  </si>
  <si>
    <t>Příplatek za lepivost - hloubení rýh 200cm v hor.3</t>
  </si>
  <si>
    <t>303,78/2</t>
  </si>
  <si>
    <t>Příplatek za ztížené hloubení v blízkosti vedení</t>
  </si>
  <si>
    <t>5*1,4*1,5/2</t>
  </si>
  <si>
    <t>Roubení</t>
  </si>
  <si>
    <t>Pažení a rozepření stěn rýh - příložné - hl. do 4m</t>
  </si>
  <si>
    <t>166,91*2/2</t>
  </si>
  <si>
    <t>Odstranění pažení stěn rýh - příložné - hl. do 4 m</t>
  </si>
  <si>
    <t>333,82/2</t>
  </si>
  <si>
    <t>Svislé přemístění výkopku z hor.1-4 do 4,0 m</t>
  </si>
  <si>
    <t>Příplatek k vod. přemístění zem.1-4 za další 1 km</t>
  </si>
  <si>
    <t>303,78*5/2</t>
  </si>
  <si>
    <t>Konstrukce ze zemin</t>
  </si>
  <si>
    <t>Podsyp a obsyp potrubí bez prohození sypaniny s dodáním prosívky, s dodáním štěrkopísku frakce 0 - 22 mm</t>
  </si>
  <si>
    <t>(166,91*1,4*0,8-(166,91*3,16*(0,2*0,2)))/2</t>
  </si>
  <si>
    <t>Zásyp jam, rýh, šachet se zhutněním</t>
  </si>
  <si>
    <t>166,91*1,4*0,5/2</t>
  </si>
  <si>
    <t>Čelo propustku z betonu C30/37</t>
  </si>
  <si>
    <t>2*1,5*0,5*2/2</t>
  </si>
  <si>
    <t>Vybourání kanalizačního potrubí DN do 500 mm, vč. kan. šachet</t>
  </si>
  <si>
    <t>Potrubí z trub betonových</t>
  </si>
  <si>
    <t>Montáž trub beton. hrdlových, MC provazec DN 400</t>
  </si>
  <si>
    <t>167/2</t>
  </si>
  <si>
    <t>Trouba beton TBH-Q 400/2500/Z   400x2500x80 mm</t>
  </si>
  <si>
    <t>4*4/2</t>
  </si>
  <si>
    <t>4/2</t>
  </si>
  <si>
    <t>16/2</t>
  </si>
  <si>
    <t>Přesun hmot, trubní vedení, otevř. výkop</t>
  </si>
  <si>
    <t>50,92/2</t>
  </si>
  <si>
    <t>Osazení poklopu s rámem do 150 kg, včetně dodávky poklopu lit. kruhového D 600</t>
  </si>
  <si>
    <t>Zabezpečení konců a zkouška vzduch. kan. DN do 500</t>
  </si>
  <si>
    <t>5/2</t>
  </si>
  <si>
    <t>Zřízení šachet z dílců, dno C25/30, potrubí DN 400</t>
  </si>
  <si>
    <t>Deska přechodová TZK-Q 625/200/90/T</t>
  </si>
  <si>
    <t>Skruž přechodová SH-M 1000/625 x 670 PS+K/DEHA</t>
  </si>
  <si>
    <t>Dno šachty SU-M 1000x985 DN 400</t>
  </si>
  <si>
    <t>Skruž šachty SR-M 1000 x 250 PS/DEHA</t>
  </si>
  <si>
    <t>Vedení trubní dálková a přípojná</t>
  </si>
  <si>
    <t>Přesun hmot pro kanalizace betonové, otevř. výkop</t>
  </si>
  <si>
    <t>66,052/2</t>
  </si>
  <si>
    <t>Přesun hmot, kanalizace betonové, příplatek 5 km</t>
  </si>
  <si>
    <t>66,05*2/2</t>
  </si>
  <si>
    <t>Přesun hmot, trubní vedení plastová, otevř. výkop</t>
  </si>
  <si>
    <t>0,10096/2</t>
  </si>
  <si>
    <t>Přesun hmot, trubní vedení plastová, příplatek 5km</t>
  </si>
  <si>
    <t>0,1*10/2</t>
  </si>
  <si>
    <t>Svislá doprava vybouraných hmot na výšku do 3,5 m</t>
  </si>
  <si>
    <t>15,62111/2</t>
  </si>
  <si>
    <t>Vodorovné přemístění suti na skládku do 6000 m</t>
  </si>
  <si>
    <t>15,62/2</t>
  </si>
  <si>
    <t>Příplatek za dalších započatých 1000 m nad 6000 m</t>
  </si>
  <si>
    <t>15,62*10/2</t>
  </si>
  <si>
    <t>Uložení suti na skládku bez zhutnění</t>
  </si>
  <si>
    <t>Poplatek za skládku suti - beton</t>
  </si>
  <si>
    <t>Doba výstavby:</t>
  </si>
  <si>
    <t>Začátek výstavby:</t>
  </si>
  <si>
    <t>Konec výstavby:</t>
  </si>
  <si>
    <t>Zpracováno dne:</t>
  </si>
  <si>
    <t>ul. Dymokurská</t>
  </si>
  <si>
    <t>ul. Vinická</t>
  </si>
  <si>
    <t>Silniční obrubníky 150x250x1000</t>
  </si>
  <si>
    <t>Přechodové 150x150/250x1000 - P</t>
  </si>
  <si>
    <t>Přechodové 150x150/250x1000 - L</t>
  </si>
  <si>
    <t>Chodníky</t>
  </si>
  <si>
    <t>Vjezdy</t>
  </si>
  <si>
    <t>Úprava za obrubníkem do 0,5 m</t>
  </si>
  <si>
    <t>Silniční obrubníky 150x150x1000</t>
  </si>
  <si>
    <t>Chodníkové obrubníky 50x200x1000</t>
  </si>
  <si>
    <t>Chodníky-reliéfní ZD</t>
  </si>
  <si>
    <t>Vjezdy - reliérní ZD</t>
  </si>
  <si>
    <t>Chodníky-reliéfní</t>
  </si>
  <si>
    <t>Silniční obrubníky 150x150/250x1000 - L</t>
  </si>
  <si>
    <t>Silniční obrubníky 150x150/250x1000 - P</t>
  </si>
  <si>
    <t>Silniční obrubníky 100x250x1000</t>
  </si>
  <si>
    <t>Parkoviště</t>
  </si>
  <si>
    <t>Křižovatky, stání pro TIR, Vjezdy pro TIR</t>
  </si>
  <si>
    <t>Vjezdy-reliéfní ZD</t>
  </si>
  <si>
    <t>Obrubník zastávkový přímý</t>
  </si>
  <si>
    <t>Obrubník zastávkový přechodový pravý</t>
  </si>
  <si>
    <t>Obrubník zastávkový přechodový levý</t>
  </si>
  <si>
    <t>MJ</t>
  </si>
  <si>
    <t>kpl</t>
  </si>
  <si>
    <t>m2</t>
  </si>
  <si>
    <t>m</t>
  </si>
  <si>
    <t>m3</t>
  </si>
  <si>
    <t>kus</t>
  </si>
  <si>
    <t>ks/den</t>
  </si>
  <si>
    <t>ks</t>
  </si>
  <si>
    <t>t</t>
  </si>
  <si>
    <t>kg</t>
  </si>
  <si>
    <t>h</t>
  </si>
  <si>
    <t>Soubor</t>
  </si>
  <si>
    <t>úsek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</si>
  <si>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</si>
  <si>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</si>
  <si>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</si>
  <si>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</si>
  <si>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</si>
  <si>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</si>
  <si>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</si>
  <si>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Aleš Jambor, Havelcova 70, 280 02 Kolín III</t>
  </si>
  <si>
    <t> </t>
  </si>
  <si>
    <t>Aleš Jambor</t>
  </si>
  <si>
    <t>Náklady (Kč)</t>
  </si>
  <si>
    <t>Dodávka</t>
  </si>
  <si>
    <t>Celkem:</t>
  </si>
  <si>
    <t>Montáž</t>
  </si>
  <si>
    <t>Celkem</t>
  </si>
  <si>
    <t>Hmotnost (t)</t>
  </si>
  <si>
    <t>Jednot.</t>
  </si>
  <si>
    <t>Cenová</t>
  </si>
  <si>
    <t>soustava</t>
  </si>
  <si>
    <t>RTS I / 2021</t>
  </si>
  <si>
    <t>RTS I / 2014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</si>
  <si>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</si>
  <si>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</si>
  <si>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</si>
  <si>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</si>
  <si>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</si>
  <si>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</si>
  <si>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</si>
  <si>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</si>
  <si>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</si>
  <si>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</si>
  <si>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</si>
  <si>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</si>
  <si>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16_</t>
  </si>
  <si>
    <t>18_</t>
  </si>
  <si>
    <t>21_</t>
  </si>
  <si>
    <t>91_</t>
  </si>
  <si>
    <t>93_</t>
  </si>
  <si>
    <t>56_</t>
  </si>
  <si>
    <t>57_</t>
  </si>
  <si>
    <t>87_</t>
  </si>
  <si>
    <t>89_</t>
  </si>
  <si>
    <t>H22_</t>
  </si>
  <si>
    <t>M46_</t>
  </si>
  <si>
    <t>S_</t>
  </si>
  <si>
    <t>34_</t>
  </si>
  <si>
    <t>96_</t>
  </si>
  <si>
    <t>59_</t>
  </si>
  <si>
    <t>M23_</t>
  </si>
  <si>
    <t>58_</t>
  </si>
  <si>
    <t>111_</t>
  </si>
  <si>
    <t>13_</t>
  </si>
  <si>
    <t>15_</t>
  </si>
  <si>
    <t>17_</t>
  </si>
  <si>
    <t>81_</t>
  </si>
  <si>
    <t>H27_</t>
  </si>
  <si>
    <t>IO101_0_</t>
  </si>
  <si>
    <t>IO101_1_</t>
  </si>
  <si>
    <t>IO101_2_</t>
  </si>
  <si>
    <t>IO101_9_</t>
  </si>
  <si>
    <t>IO101_5_</t>
  </si>
  <si>
    <t>IO101_8_</t>
  </si>
  <si>
    <t>IO102.1_0_</t>
  </si>
  <si>
    <t>IO102.1_1_</t>
  </si>
  <si>
    <t>IO102.1_3_</t>
  </si>
  <si>
    <t>IO102.1_9_</t>
  </si>
  <si>
    <t>IO102.1_5_</t>
  </si>
  <si>
    <t>IO102.2_0_</t>
  </si>
  <si>
    <t>IO102.2_1_</t>
  </si>
  <si>
    <t>IO102.2_3_</t>
  </si>
  <si>
    <t>IO102.2_9_</t>
  </si>
  <si>
    <t>IO102.2_5_</t>
  </si>
  <si>
    <t>IO102.2_8_</t>
  </si>
  <si>
    <t>IO102.3_1_</t>
  </si>
  <si>
    <t>IO102.3_9_</t>
  </si>
  <si>
    <t>IO102.3_5_</t>
  </si>
  <si>
    <t>IO103.1_1_</t>
  </si>
  <si>
    <t>IO103.1_9_</t>
  </si>
  <si>
    <t>IO103.1_8_</t>
  </si>
  <si>
    <t>IO103.2_1_</t>
  </si>
  <si>
    <t>IO103.2_9_</t>
  </si>
  <si>
    <t>IO103.2_8_</t>
  </si>
  <si>
    <t>IO101_</t>
  </si>
  <si>
    <t>IO102.1_</t>
  </si>
  <si>
    <t>IO102.2_</t>
  </si>
  <si>
    <t>IO102.3_</t>
  </si>
  <si>
    <t>IO103.1_</t>
  </si>
  <si>
    <t>IO103.2_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</si>
  <si>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</si>
  <si>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</si>
  <si>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</si>
  <si>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</si>
  <si>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</si>
  <si>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</si>
  <si>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</si>
  <si>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</si>
  <si>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</si>
  <si>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</si>
  <si>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</si>
  <si>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</si>
  <si>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</si>
  <si>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</si>
  <si>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</si>
  <si>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</si>
  <si>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</si>
  <si>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</si>
  <si>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</si>
  <si>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</si>
  <si>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</si>
  <si>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</si>
  <si>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</si>
  <si>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</si>
  <si>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</si>
  <si>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</si>
  <si>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</si>
  <si>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</si>
  <si>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</si>
  <si>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</si>
  <si>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</si>
  <si>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</si>
  <si>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</si>
  <si>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</si>
  <si>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</si>
  <si>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</si>
  <si>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</si>
  <si>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</si>
  <si>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</si>
  <si>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</si>
  <si>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</si>
  <si>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</si>
  <si>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</si>
  <si>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</si>
  <si>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</si>
  <si>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</si>
  <si>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</si>
  <si>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</si>
  <si>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</si>
  <si>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</si>
  <si>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</si>
  <si>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</si>
  <si>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</si>
  <si>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</si>
  <si>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</si>
  <si>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</si>
  <si>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</si>
  <si>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74429884/CZ8203210796</t>
  </si>
  <si>
    <t>Silnice - ul. Dymokurská, ul. Vinická-neuznatelné náklady - (Krajská správa a údržba silnic, přísp. org.)</t>
  </si>
  <si>
    <t>Chodník a vjezdy - uznatelné náklady - (Městec Králové)</t>
  </si>
  <si>
    <t>Chodník a vjezdy - neuznatelné náklady - (Městec Králové)</t>
  </si>
  <si>
    <t>Autobusové zálivy - uznatelné náklady - (Městec Králové)</t>
  </si>
  <si>
    <t>Zatrubnění příkopu-neuznatelné náklady - (Krajská správa a údržba silnic, přísp. org.)</t>
  </si>
  <si>
    <t>Zatrubnění příkopu-neuznatelné náklady (Městec Králové)</t>
  </si>
  <si>
    <t>Město Městec Králové, Krajská správa a údržba silnic, přísp. Org.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</si>
</sst>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/>
      <right style="medium"/>
      <top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medium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10" fillId="33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9" fillId="34" borderId="1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14" fillId="35" borderId="25" xfId="0" applyNumberFormat="1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left" vertical="center"/>
      <protection/>
    </xf>
    <xf numFmtId="49" fontId="15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49" fontId="16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6" fillId="0" borderId="25" xfId="0" applyNumberFormat="1" applyFont="1" applyFill="1" applyBorder="1" applyAlignment="1" applyProtection="1">
      <alignment horizontal="right" vertical="center"/>
      <protection/>
    </xf>
    <xf numFmtId="49" fontId="16" fillId="0" borderId="25" xfId="0" applyNumberFormat="1" applyFont="1" applyFill="1" applyBorder="1" applyAlignment="1" applyProtection="1">
      <alignment horizontal="right" vertical="center"/>
      <protection/>
    </xf>
    <xf numFmtId="4" fontId="16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5" fillId="35" borderId="33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36" borderId="36" xfId="0" applyNumberFormat="1" applyFont="1" applyFill="1" applyBorder="1" applyAlignment="1" applyProtection="1">
      <alignment horizontal="left" vertical="center"/>
      <protection/>
    </xf>
    <xf numFmtId="49" fontId="3" fillId="36" borderId="3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3" fillId="36" borderId="36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36" borderId="40" xfId="0" applyNumberFormat="1" applyFont="1" applyFill="1" applyBorder="1" applyAlignment="1" applyProtection="1">
      <alignment horizontal="right" vertical="center"/>
      <protection/>
    </xf>
    <xf numFmtId="49" fontId="3" fillId="36" borderId="36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18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left" vertical="center"/>
      <protection/>
    </xf>
    <xf numFmtId="49" fontId="3" fillId="36" borderId="42" xfId="0" applyNumberFormat="1" applyFont="1" applyFill="1" applyBorder="1" applyAlignment="1" applyProtection="1">
      <alignment horizontal="left" vertical="center"/>
      <protection/>
    </xf>
    <xf numFmtId="4" fontId="3" fillId="36" borderId="42" xfId="0" applyNumberFormat="1" applyFont="1" applyFill="1" applyBorder="1" applyAlignment="1" applyProtection="1">
      <alignment horizontal="right" vertical="center"/>
      <protection/>
    </xf>
    <xf numFmtId="49" fontId="3" fillId="36" borderId="43" xfId="0" applyNumberFormat="1" applyFont="1" applyFill="1" applyBorder="1" applyAlignment="1" applyProtection="1">
      <alignment horizontal="right" vertical="center"/>
      <protection/>
    </xf>
    <xf numFmtId="49" fontId="3" fillId="36" borderId="42" xfId="0" applyNumberFormat="1" applyFont="1" applyFill="1" applyBorder="1" applyAlignment="1" applyProtection="1">
      <alignment horizontal="right" vertical="center"/>
      <protection/>
    </xf>
    <xf numFmtId="49" fontId="1" fillId="37" borderId="44" xfId="0" applyNumberFormat="1" applyFont="1" applyFill="1" applyBorder="1" applyAlignment="1" applyProtection="1">
      <alignment horizontal="right" vertical="center"/>
      <protection/>
    </xf>
    <xf numFmtId="49" fontId="1" fillId="37" borderId="45" xfId="0" applyNumberFormat="1" applyFont="1" applyFill="1" applyBorder="1" applyAlignment="1" applyProtection="1">
      <alignment horizontal="left" vertical="center"/>
      <protection/>
    </xf>
    <xf numFmtId="4" fontId="1" fillId="37" borderId="45" xfId="0" applyNumberFormat="1" applyFont="1" applyFill="1" applyBorder="1" applyAlignment="1" applyProtection="1">
      <alignment horizontal="right" vertical="center"/>
      <protection/>
    </xf>
    <xf numFmtId="0" fontId="1" fillId="37" borderId="43" xfId="0" applyNumberFormat="1" applyFont="1" applyFill="1" applyBorder="1" applyAlignment="1" applyProtection="1">
      <alignment vertical="center"/>
      <protection/>
    </xf>
    <xf numFmtId="0" fontId="1" fillId="37" borderId="42" xfId="0" applyNumberFormat="1" applyFont="1" applyFill="1" applyBorder="1" applyAlignment="1" applyProtection="1">
      <alignment vertical="center"/>
      <protection/>
    </xf>
    <xf numFmtId="0" fontId="1" fillId="37" borderId="42" xfId="1" applyNumberFormat="1" applyFont="1" applyFill="1" applyBorder="1" applyAlignment="1" applyProtection="1">
      <alignment/>
      <protection/>
    </xf>
    <xf numFmtId="49" fontId="18" fillId="37" borderId="42" xfId="0" applyNumberFormat="1" applyFont="1" applyFill="1" applyBorder="1" applyAlignment="1" applyProtection="1">
      <alignment horizontal="left" vertical="center"/>
      <protection/>
    </xf>
    <xf numFmtId="4" fontId="18" fillId="37" borderId="42" xfId="0" applyNumberFormat="1" applyFont="1" applyFill="1" applyBorder="1" applyAlignment="1" applyProtection="1">
      <alignment horizontal="right" vertical="center"/>
      <protection/>
    </xf>
    <xf numFmtId="49" fontId="4" fillId="38" borderId="11" xfId="0" applyNumberFormat="1" applyFont="1" applyFill="1" applyBorder="1" applyAlignment="1" applyProtection="1">
      <alignment horizontal="left" vertical="center"/>
      <protection/>
    </xf>
    <xf numFmtId="49" fontId="9" fillId="38" borderId="0" xfId="0" applyNumberFormat="1" applyFont="1" applyFill="1" applyBorder="1" applyAlignment="1" applyProtection="1">
      <alignment horizontal="left" vertical="center"/>
      <protection/>
    </xf>
    <xf numFmtId="49" fontId="4" fillId="38" borderId="0" xfId="0" applyNumberFormat="1" applyFont="1" applyFill="1" applyBorder="1" applyAlignment="1" applyProtection="1">
      <alignment horizontal="left" vertical="center"/>
      <protection/>
    </xf>
    <xf numFmtId="4" fontId="9" fillId="38" borderId="0" xfId="0" applyNumberFormat="1" applyFont="1" applyFill="1" applyBorder="1" applyAlignment="1" applyProtection="1">
      <alignment horizontal="right" vertical="center"/>
      <protection/>
    </xf>
    <xf numFmtId="49" fontId="9" fillId="38" borderId="0" xfId="0" applyNumberFormat="1" applyFont="1" applyFill="1" applyBorder="1" applyAlignment="1" applyProtection="1">
      <alignment horizontal="right" vertical="center"/>
      <protection/>
    </xf>
    <xf numFmtId="49" fontId="1" fillId="39" borderId="46" xfId="0" applyNumberFormat="1" applyFont="1" applyFill="1" applyBorder="1" applyAlignment="1" applyProtection="1">
      <alignment horizontal="left" vertical="center"/>
      <protection/>
    </xf>
    <xf numFmtId="49" fontId="1" fillId="39" borderId="29" xfId="0" applyNumberFormat="1" applyFont="1" applyFill="1" applyBorder="1" applyAlignment="1" applyProtection="1">
      <alignment horizontal="left" vertical="center"/>
      <protection/>
    </xf>
    <xf numFmtId="4" fontId="1" fillId="39" borderId="29" xfId="0" applyNumberFormat="1" applyFont="1" applyFill="1" applyBorder="1" applyAlignment="1" applyProtection="1">
      <alignment horizontal="right" vertical="center"/>
      <protection/>
    </xf>
    <xf numFmtId="4" fontId="1" fillId="39" borderId="32" xfId="0" applyNumberFormat="1" applyFont="1" applyFill="1" applyBorder="1" applyAlignment="1" applyProtection="1">
      <alignment horizontal="right" vertical="center"/>
      <protection/>
    </xf>
    <xf numFmtId="49" fontId="1" fillId="39" borderId="11" xfId="0" applyNumberFormat="1" applyFont="1" applyFill="1" applyBorder="1" applyAlignment="1" applyProtection="1">
      <alignment horizontal="left" vertical="center"/>
      <protection/>
    </xf>
    <xf numFmtId="49" fontId="1" fillId="39" borderId="0" xfId="0" applyNumberFormat="1" applyFont="1" applyFill="1" applyBorder="1" applyAlignment="1" applyProtection="1">
      <alignment horizontal="left" vertical="center"/>
      <protection/>
    </xf>
    <xf numFmtId="4" fontId="1" fillId="39" borderId="0" xfId="0" applyNumberFormat="1" applyFont="1" applyFill="1" applyBorder="1" applyAlignment="1" applyProtection="1">
      <alignment horizontal="right" vertical="center"/>
      <protection/>
    </xf>
    <xf numFmtId="4" fontId="1" fillId="39" borderId="18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49" fontId="17" fillId="0" borderId="49" xfId="0" applyNumberFormat="1" applyFont="1" applyFill="1" applyBorder="1" applyAlignment="1" applyProtection="1">
      <alignment horizontal="left" vertical="center"/>
      <protection/>
    </xf>
    <xf numFmtId="0" fontId="17" fillId="0" borderId="33" xfId="0" applyNumberFormat="1" applyFont="1" applyFill="1" applyBorder="1" applyAlignment="1" applyProtection="1">
      <alignment horizontal="left" vertical="center"/>
      <protection/>
    </xf>
    <xf numFmtId="49" fontId="16" fillId="0" borderId="49" xfId="0" applyNumberFormat="1" applyFont="1" applyFill="1" applyBorder="1" applyAlignment="1" applyProtection="1">
      <alignment horizontal="left" vertical="center"/>
      <protection/>
    </xf>
    <xf numFmtId="0" fontId="16" fillId="0" borderId="33" xfId="0" applyNumberFormat="1" applyFont="1" applyFill="1" applyBorder="1" applyAlignment="1" applyProtection="1">
      <alignment horizontal="left" vertical="center"/>
      <protection/>
    </xf>
    <xf numFmtId="49" fontId="15" fillId="0" borderId="49" xfId="0" applyNumberFormat="1" applyFont="1" applyFill="1" applyBorder="1" applyAlignment="1" applyProtection="1">
      <alignment horizontal="left" vertical="center"/>
      <protection/>
    </xf>
    <xf numFmtId="0" fontId="15" fillId="0" borderId="33" xfId="0" applyNumberFormat="1" applyFont="1" applyFill="1" applyBorder="1" applyAlignment="1" applyProtection="1">
      <alignment horizontal="left" vertical="center"/>
      <protection/>
    </xf>
    <xf numFmtId="49" fontId="15" fillId="35" borderId="49" xfId="0" applyNumberFormat="1" applyFont="1" applyFill="1" applyBorder="1" applyAlignment="1" applyProtection="1">
      <alignment horizontal="left" vertical="center"/>
      <protection/>
    </xf>
    <xf numFmtId="0" fontId="15" fillId="35" borderId="48" xfId="0" applyNumberFormat="1" applyFont="1" applyFill="1" applyBorder="1" applyAlignment="1" applyProtection="1">
      <alignment horizontal="left" vertical="center"/>
      <protection/>
    </xf>
    <xf numFmtId="49" fontId="16" fillId="0" borderId="50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0" fontId="16" fillId="0" borderId="51" xfId="0" applyNumberFormat="1" applyFont="1" applyFill="1" applyBorder="1" applyAlignment="1" applyProtection="1">
      <alignment horizontal="left" vertical="center"/>
      <protection/>
    </xf>
    <xf numFmtId="49" fontId="16" fillId="0" borderId="2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2" xfId="0" applyNumberFormat="1" applyFont="1" applyFill="1" applyBorder="1" applyAlignment="1" applyProtection="1">
      <alignment horizontal="left" vertical="center"/>
      <protection/>
    </xf>
    <xf numFmtId="49" fontId="16" fillId="0" borderId="53" xfId="0" applyNumberFormat="1" applyFont="1" applyFill="1" applyBorder="1" applyAlignment="1" applyProtection="1">
      <alignment horizontal="left" vertical="center"/>
      <protection/>
    </xf>
    <xf numFmtId="0" fontId="16" fillId="0" borderId="54" xfId="0" applyNumberFormat="1" applyFont="1" applyFill="1" applyBorder="1" applyAlignment="1" applyProtection="1">
      <alignment horizontal="left" vertical="center"/>
      <protection/>
    </xf>
    <xf numFmtId="0" fontId="16" fillId="0" borderId="55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3" fillId="36" borderId="36" xfId="0" applyNumberFormat="1" applyFont="1" applyFill="1" applyBorder="1" applyAlignment="1" applyProtection="1">
      <alignment horizontal="left" vertical="center"/>
      <protection/>
    </xf>
    <xf numFmtId="0" fontId="9" fillId="34" borderId="3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3" fillId="36" borderId="42" xfId="0" applyNumberFormat="1" applyFont="1" applyFill="1" applyBorder="1" applyAlignment="1" applyProtection="1">
      <alignment horizontal="left" vertical="center"/>
      <protection/>
    </xf>
    <xf numFmtId="0" fontId="9" fillId="34" borderId="42" xfId="0" applyNumberFormat="1" applyFont="1" applyFill="1" applyBorder="1" applyAlignment="1" applyProtection="1">
      <alignment horizontal="left" vertical="center"/>
      <protection/>
    </xf>
    <xf numFmtId="49" fontId="1" fillId="37" borderId="45" xfId="0" applyNumberFormat="1" applyFont="1" applyFill="1" applyBorder="1" applyAlignment="1" applyProtection="1">
      <alignment horizontal="left" vertical="center"/>
      <protection/>
    </xf>
    <xf numFmtId="0" fontId="6" fillId="0" borderId="45" xfId="0" applyNumberFormat="1" applyFont="1" applyFill="1" applyBorder="1" applyAlignment="1" applyProtection="1">
      <alignment horizontal="left" vertical="center"/>
      <protection/>
    </xf>
    <xf numFmtId="49" fontId="9" fillId="38" borderId="0" xfId="0" applyNumberFormat="1" applyFont="1" applyFill="1" applyBorder="1" applyAlignment="1" applyProtection="1">
      <alignment horizontal="left" vertical="center"/>
      <protection/>
    </xf>
    <xf numFmtId="0" fontId="9" fillId="38" borderId="0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L20" sqref="L2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8"/>
      <c r="B1" s="13"/>
      <c r="C1" s="118" t="s">
        <v>877</v>
      </c>
      <c r="D1" s="119"/>
      <c r="E1" s="119"/>
      <c r="F1" s="119"/>
      <c r="G1" s="119"/>
      <c r="H1" s="119"/>
      <c r="I1" s="119"/>
    </row>
    <row r="2" spans="1:10" ht="12.75">
      <c r="A2" s="120" t="s">
        <v>1</v>
      </c>
      <c r="B2" s="121"/>
      <c r="C2" s="124" t="str">
        <f>'Stavební rozpočet'!D2</f>
        <v>III/3245 - MĚSTEC KRÁLOVÉ, UL. DYMOKURSKÁ</v>
      </c>
      <c r="D2" s="125"/>
      <c r="E2" s="127" t="s">
        <v>761</v>
      </c>
      <c r="F2" s="127" t="str">
        <f>'Stavební rozpočet'!I2</f>
        <v>Město Městec Králové, Krajská správa a údržba silnic, přísp. Org.</v>
      </c>
      <c r="G2" s="121"/>
      <c r="H2" s="127" t="s">
        <v>901</v>
      </c>
      <c r="I2" s="128"/>
      <c r="J2" s="4"/>
    </row>
    <row r="3" spans="1:10" ht="12.75">
      <c r="A3" s="122"/>
      <c r="B3" s="123"/>
      <c r="C3" s="126"/>
      <c r="D3" s="126"/>
      <c r="E3" s="123"/>
      <c r="F3" s="123"/>
      <c r="G3" s="123"/>
      <c r="H3" s="123"/>
      <c r="I3" s="129"/>
      <c r="J3" s="4"/>
    </row>
    <row r="4" spans="1:10" ht="12.75">
      <c r="A4" s="130" t="s">
        <v>2</v>
      </c>
      <c r="B4" s="123"/>
      <c r="C4" s="131" t="str">
        <f>'Stavební rozpočet'!D4</f>
        <v>Silnice, Chodníky, vjezdy a autobusové zastávky</v>
      </c>
      <c r="D4" s="123"/>
      <c r="E4" s="131" t="s">
        <v>762</v>
      </c>
      <c r="F4" s="131" t="str">
        <f>'Stavební rozpočet'!I4</f>
        <v>Aleš Jambor, Havelcova 70, 280 02 Kolín III</v>
      </c>
      <c r="G4" s="123"/>
      <c r="H4" s="131" t="s">
        <v>901</v>
      </c>
      <c r="I4" s="132" t="s">
        <v>905</v>
      </c>
      <c r="J4" s="4"/>
    </row>
    <row r="5" spans="1:10" ht="12.75">
      <c r="A5" s="122"/>
      <c r="B5" s="123"/>
      <c r="C5" s="123"/>
      <c r="D5" s="123"/>
      <c r="E5" s="123"/>
      <c r="F5" s="123"/>
      <c r="G5" s="123"/>
      <c r="H5" s="123"/>
      <c r="I5" s="129"/>
      <c r="J5" s="4"/>
    </row>
    <row r="6" spans="1:10" ht="12.75">
      <c r="A6" s="130" t="s">
        <v>3</v>
      </c>
      <c r="B6" s="123"/>
      <c r="C6" s="131" t="str">
        <f>'Stavební rozpočet'!D6</f>
        <v>MĚSTEC KRÁLOVÉ, UL. DYMOKURSKÁ, ul. VINICKÁ</v>
      </c>
      <c r="D6" s="123"/>
      <c r="E6" s="131" t="s">
        <v>763</v>
      </c>
      <c r="F6" s="131" t="str">
        <f>'Stavební rozpočet'!I6</f>
        <v> </v>
      </c>
      <c r="G6" s="123"/>
      <c r="H6" s="131" t="s">
        <v>901</v>
      </c>
      <c r="I6" s="132"/>
      <c r="J6" s="4"/>
    </row>
    <row r="7" spans="1:10" ht="12.75">
      <c r="A7" s="122"/>
      <c r="B7" s="123"/>
      <c r="C7" s="123"/>
      <c r="D7" s="123"/>
      <c r="E7" s="123"/>
      <c r="F7" s="123"/>
      <c r="G7" s="123"/>
      <c r="H7" s="123"/>
      <c r="I7" s="129"/>
      <c r="J7" s="4"/>
    </row>
    <row r="8" spans="1:10" ht="12.75">
      <c r="A8" s="130" t="s">
        <v>722</v>
      </c>
      <c r="B8" s="123"/>
      <c r="C8" s="131">
        <f>'Stavební rozpočet'!F4</f>
        <v>0</v>
      </c>
      <c r="D8" s="123"/>
      <c r="E8" s="131" t="s">
        <v>723</v>
      </c>
      <c r="F8" s="131" t="str">
        <f>'Stavební rozpočet'!F6</f>
        <v> </v>
      </c>
      <c r="G8" s="123"/>
      <c r="H8" s="133" t="s">
        <v>902</v>
      </c>
      <c r="I8" s="132" t="s">
        <v>286</v>
      </c>
      <c r="J8" s="4"/>
    </row>
    <row r="9" spans="1:10" ht="12.75">
      <c r="A9" s="122"/>
      <c r="B9" s="123"/>
      <c r="C9" s="123"/>
      <c r="D9" s="123"/>
      <c r="E9" s="123"/>
      <c r="F9" s="123"/>
      <c r="G9" s="123"/>
      <c r="H9" s="123"/>
      <c r="I9" s="129"/>
      <c r="J9" s="4"/>
    </row>
    <row r="10" spans="1:10" ht="12.75">
      <c r="A10" s="130" t="s">
        <v>4</v>
      </c>
      <c r="B10" s="123"/>
      <c r="C10" s="131" t="str">
        <f>'Stavební rozpočet'!D8</f>
        <v> </v>
      </c>
      <c r="D10" s="123"/>
      <c r="E10" s="131" t="s">
        <v>764</v>
      </c>
      <c r="F10" s="131" t="str">
        <f>'Stavební rozpočet'!I8</f>
        <v>Aleš Jambor</v>
      </c>
      <c r="G10" s="123"/>
      <c r="H10" s="133" t="s">
        <v>903</v>
      </c>
      <c r="I10" s="136" t="str">
        <f>'Stavební rozpočet'!F8</f>
        <v> </v>
      </c>
      <c r="J10" s="4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7"/>
      <c r="J11" s="4"/>
    </row>
    <row r="12" spans="1:9" ht="23.25" customHeight="1">
      <c r="A12" s="138" t="s">
        <v>862</v>
      </c>
      <c r="B12" s="139"/>
      <c r="C12" s="139"/>
      <c r="D12" s="139"/>
      <c r="E12" s="139"/>
      <c r="F12" s="139"/>
      <c r="G12" s="139"/>
      <c r="H12" s="139"/>
      <c r="I12" s="139"/>
    </row>
    <row r="13" spans="1:10" ht="26.25" customHeight="1">
      <c r="A13" s="55" t="s">
        <v>863</v>
      </c>
      <c r="B13" s="140" t="s">
        <v>875</v>
      </c>
      <c r="C13" s="141"/>
      <c r="D13" s="55" t="s">
        <v>878</v>
      </c>
      <c r="E13" s="140" t="s">
        <v>887</v>
      </c>
      <c r="F13" s="141"/>
      <c r="G13" s="55" t="s">
        <v>888</v>
      </c>
      <c r="H13" s="140" t="s">
        <v>904</v>
      </c>
      <c r="I13" s="141"/>
      <c r="J13" s="4"/>
    </row>
    <row r="14" spans="1:10" ht="15" customHeight="1">
      <c r="A14" s="56" t="s">
        <v>864</v>
      </c>
      <c r="B14" s="60" t="s">
        <v>876</v>
      </c>
      <c r="C14" s="63">
        <f>SUM('Stavební rozpočet'!AB12:AB607)</f>
        <v>0</v>
      </c>
      <c r="D14" s="142" t="s">
        <v>879</v>
      </c>
      <c r="E14" s="143"/>
      <c r="F14" s="63">
        <v>0</v>
      </c>
      <c r="G14" s="142" t="s">
        <v>443</v>
      </c>
      <c r="H14" s="143"/>
      <c r="I14" s="63">
        <v>0</v>
      </c>
      <c r="J14" s="4"/>
    </row>
    <row r="15" spans="1:10" ht="15" customHeight="1">
      <c r="A15" s="57"/>
      <c r="B15" s="60" t="s">
        <v>773</v>
      </c>
      <c r="C15" s="63">
        <f>SUM('Stavební rozpočet'!AC12:AC607)</f>
        <v>0</v>
      </c>
      <c r="D15" s="142" t="s">
        <v>880</v>
      </c>
      <c r="E15" s="143"/>
      <c r="F15" s="63">
        <v>0</v>
      </c>
      <c r="G15" s="142" t="s">
        <v>889</v>
      </c>
      <c r="H15" s="143"/>
      <c r="I15" s="63">
        <v>0</v>
      </c>
      <c r="J15" s="4"/>
    </row>
    <row r="16" spans="1:10" ht="15" customHeight="1">
      <c r="A16" s="56" t="s">
        <v>865</v>
      </c>
      <c r="B16" s="60" t="s">
        <v>876</v>
      </c>
      <c r="C16" s="63">
        <f>SUM('Stavební rozpočet'!AD12:AD607)</f>
        <v>0</v>
      </c>
      <c r="D16" s="142" t="s">
        <v>881</v>
      </c>
      <c r="E16" s="143"/>
      <c r="F16" s="63">
        <v>0</v>
      </c>
      <c r="G16" s="142" t="s">
        <v>890</v>
      </c>
      <c r="H16" s="143"/>
      <c r="I16" s="63">
        <v>0</v>
      </c>
      <c r="J16" s="4"/>
    </row>
    <row r="17" spans="1:10" ht="15" customHeight="1">
      <c r="A17" s="57"/>
      <c r="B17" s="60" t="s">
        <v>773</v>
      </c>
      <c r="C17" s="63">
        <f>SUM('Stavební rozpočet'!AE12:AE607)</f>
        <v>0</v>
      </c>
      <c r="D17" s="142"/>
      <c r="E17" s="143"/>
      <c r="F17" s="64"/>
      <c r="G17" s="142" t="s">
        <v>891</v>
      </c>
      <c r="H17" s="143"/>
      <c r="I17" s="63">
        <v>0</v>
      </c>
      <c r="J17" s="4"/>
    </row>
    <row r="18" spans="1:10" ht="15" customHeight="1">
      <c r="A18" s="56" t="s">
        <v>866</v>
      </c>
      <c r="B18" s="60" t="s">
        <v>876</v>
      </c>
      <c r="C18" s="63">
        <f>SUM('Stavební rozpočet'!AF12:AF607)</f>
        <v>0</v>
      </c>
      <c r="D18" s="142"/>
      <c r="E18" s="143"/>
      <c r="F18" s="64"/>
      <c r="G18" s="142" t="s">
        <v>892</v>
      </c>
      <c r="H18" s="143"/>
      <c r="I18" s="63">
        <v>0</v>
      </c>
      <c r="J18" s="4"/>
    </row>
    <row r="19" spans="1:10" ht="15" customHeight="1">
      <c r="A19" s="57"/>
      <c r="B19" s="60" t="s">
        <v>773</v>
      </c>
      <c r="C19" s="63">
        <f>SUM('Stavební rozpočet'!AG12:AG607)</f>
        <v>0</v>
      </c>
      <c r="D19" s="142"/>
      <c r="E19" s="143"/>
      <c r="F19" s="64"/>
      <c r="G19" s="142" t="s">
        <v>893</v>
      </c>
      <c r="H19" s="143"/>
      <c r="I19" s="63">
        <v>0</v>
      </c>
      <c r="J19" s="4"/>
    </row>
    <row r="20" spans="1:10" ht="15" customHeight="1">
      <c r="A20" s="144" t="s">
        <v>867</v>
      </c>
      <c r="B20" s="145"/>
      <c r="C20" s="63">
        <f>SUM('Stavební rozpočet'!AH12:AH607)</f>
        <v>0</v>
      </c>
      <c r="D20" s="142"/>
      <c r="E20" s="143"/>
      <c r="F20" s="64"/>
      <c r="G20" s="142"/>
      <c r="H20" s="143"/>
      <c r="I20" s="64"/>
      <c r="J20" s="4"/>
    </row>
    <row r="21" spans="1:10" ht="15" customHeight="1">
      <c r="A21" s="144" t="s">
        <v>868</v>
      </c>
      <c r="B21" s="145"/>
      <c r="C21" s="63">
        <f>SUM('Stavební rozpočet'!Z12:Z607)</f>
        <v>0</v>
      </c>
      <c r="D21" s="142"/>
      <c r="E21" s="143"/>
      <c r="F21" s="64"/>
      <c r="G21" s="142"/>
      <c r="H21" s="143"/>
      <c r="I21" s="64"/>
      <c r="J21" s="4"/>
    </row>
    <row r="22" spans="1:10" ht="16.5" customHeight="1">
      <c r="A22" s="144" t="s">
        <v>869</v>
      </c>
      <c r="B22" s="145"/>
      <c r="C22" s="63">
        <f>ROUND(SUM(C14:C21),1)</f>
        <v>0</v>
      </c>
      <c r="D22" s="144" t="s">
        <v>882</v>
      </c>
      <c r="E22" s="145"/>
      <c r="F22" s="63">
        <f>SUM(F14:F21)</f>
        <v>0</v>
      </c>
      <c r="G22" s="144" t="s">
        <v>894</v>
      </c>
      <c r="H22" s="145"/>
      <c r="I22" s="63">
        <f>SUM(I14:I21)</f>
        <v>0</v>
      </c>
      <c r="J22" s="4"/>
    </row>
    <row r="23" spans="1:10" ht="15" customHeight="1">
      <c r="A23" s="7"/>
      <c r="B23" s="7"/>
      <c r="C23" s="62"/>
      <c r="D23" s="144" t="s">
        <v>883</v>
      </c>
      <c r="E23" s="145"/>
      <c r="F23" s="65">
        <v>0</v>
      </c>
      <c r="G23" s="144" t="s">
        <v>895</v>
      </c>
      <c r="H23" s="145"/>
      <c r="I23" s="63">
        <v>0</v>
      </c>
      <c r="J23" s="4"/>
    </row>
    <row r="24" spans="4:10" ht="15" customHeight="1">
      <c r="D24" s="7"/>
      <c r="E24" s="7"/>
      <c r="F24" s="66"/>
      <c r="G24" s="144" t="s">
        <v>896</v>
      </c>
      <c r="H24" s="145"/>
      <c r="I24" s="63">
        <v>0</v>
      </c>
      <c r="J24" s="4"/>
    </row>
    <row r="25" spans="6:10" ht="15" customHeight="1">
      <c r="F25" s="31"/>
      <c r="G25" s="144" t="s">
        <v>897</v>
      </c>
      <c r="H25" s="145"/>
      <c r="I25" s="63">
        <v>0</v>
      </c>
      <c r="J25" s="4"/>
    </row>
    <row r="26" spans="1:9" ht="12.75">
      <c r="A26" s="13"/>
      <c r="B26" s="13"/>
      <c r="C26" s="13"/>
      <c r="G26" s="7"/>
      <c r="H26" s="7"/>
      <c r="I26" s="7"/>
    </row>
    <row r="27" spans="1:9" ht="15" customHeight="1">
      <c r="A27" s="146" t="s">
        <v>870</v>
      </c>
      <c r="B27" s="147"/>
      <c r="C27" s="67">
        <f>ROUND(SUM('Stavební rozpočet'!AJ12:AJ607),1)</f>
        <v>0</v>
      </c>
      <c r="D27" s="6"/>
      <c r="E27" s="13"/>
      <c r="F27" s="13"/>
      <c r="G27" s="13"/>
      <c r="H27" s="13"/>
      <c r="I27" s="13"/>
    </row>
    <row r="28" spans="1:10" ht="15" customHeight="1">
      <c r="A28" s="146" t="s">
        <v>871</v>
      </c>
      <c r="B28" s="147"/>
      <c r="C28" s="67">
        <f>ROUND(SUM('Stavební rozpočet'!AK12:AK607),1)</f>
        <v>0</v>
      </c>
      <c r="D28" s="146" t="s">
        <v>884</v>
      </c>
      <c r="E28" s="147"/>
      <c r="F28" s="67">
        <f>ROUND(C28*(15/100),2)</f>
        <v>0</v>
      </c>
      <c r="G28" s="146" t="s">
        <v>898</v>
      </c>
      <c r="H28" s="147"/>
      <c r="I28" s="67">
        <f>ROUND(SUM(C27:C29),1)</f>
        <v>0</v>
      </c>
      <c r="J28" s="4"/>
    </row>
    <row r="29" spans="1:10" ht="15" customHeight="1">
      <c r="A29" s="146" t="s">
        <v>872</v>
      </c>
      <c r="B29" s="147"/>
      <c r="C29" s="67">
        <f>ROUND(SUM('Stavební rozpočet'!AL12:AL607)+(F22+I22+F23+I23+I24+I25),1)</f>
        <v>0</v>
      </c>
      <c r="D29" s="146" t="s">
        <v>885</v>
      </c>
      <c r="E29" s="147"/>
      <c r="F29" s="67">
        <f>ROUND(C29*(21/100),2)</f>
        <v>0</v>
      </c>
      <c r="G29" s="146" t="s">
        <v>899</v>
      </c>
      <c r="H29" s="147"/>
      <c r="I29" s="67">
        <f>ROUND(SUM(F28:F29)+I28,1)</f>
        <v>0</v>
      </c>
      <c r="J29" s="4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10" ht="14.25" customHeight="1">
      <c r="A31" s="148" t="s">
        <v>873</v>
      </c>
      <c r="B31" s="149"/>
      <c r="C31" s="150"/>
      <c r="D31" s="148" t="s">
        <v>886</v>
      </c>
      <c r="E31" s="149"/>
      <c r="F31" s="150"/>
      <c r="G31" s="148" t="s">
        <v>900</v>
      </c>
      <c r="H31" s="149"/>
      <c r="I31" s="150"/>
      <c r="J31" s="35"/>
    </row>
    <row r="32" spans="1:10" ht="14.25" customHeight="1">
      <c r="A32" s="151"/>
      <c r="B32" s="152"/>
      <c r="C32" s="153"/>
      <c r="D32" s="151"/>
      <c r="E32" s="152"/>
      <c r="F32" s="153"/>
      <c r="G32" s="151"/>
      <c r="H32" s="152"/>
      <c r="I32" s="153"/>
      <c r="J32" s="35"/>
    </row>
    <row r="33" spans="1:10" ht="14.25" customHeight="1">
      <c r="A33" s="151"/>
      <c r="B33" s="152"/>
      <c r="C33" s="153"/>
      <c r="D33" s="151"/>
      <c r="E33" s="152"/>
      <c r="F33" s="153"/>
      <c r="G33" s="151"/>
      <c r="H33" s="152"/>
      <c r="I33" s="153"/>
      <c r="J33" s="35"/>
    </row>
    <row r="34" spans="1:10" ht="14.25" customHeight="1">
      <c r="A34" s="151"/>
      <c r="B34" s="152"/>
      <c r="C34" s="153"/>
      <c r="D34" s="151"/>
      <c r="E34" s="152"/>
      <c r="F34" s="153"/>
      <c r="G34" s="151"/>
      <c r="H34" s="152"/>
      <c r="I34" s="153"/>
      <c r="J34" s="35"/>
    </row>
    <row r="35" spans="1:10" ht="14.25" customHeight="1">
      <c r="A35" s="154" t="s">
        <v>874</v>
      </c>
      <c r="B35" s="155"/>
      <c r="C35" s="156"/>
      <c r="D35" s="154" t="s">
        <v>874</v>
      </c>
      <c r="E35" s="155"/>
      <c r="F35" s="156"/>
      <c r="G35" s="154" t="s">
        <v>874</v>
      </c>
      <c r="H35" s="155"/>
      <c r="I35" s="156"/>
      <c r="J35" s="35"/>
    </row>
    <row r="36" spans="1:9" ht="11.25" customHeight="1">
      <c r="A36" s="59" t="s">
        <v>287</v>
      </c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131"/>
      <c r="B37" s="123"/>
      <c r="C37" s="123"/>
      <c r="D37" s="123"/>
      <c r="E37" s="123"/>
      <c r="F37" s="123"/>
      <c r="G37" s="123"/>
      <c r="H37" s="123"/>
      <c r="I37" s="12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4" sqref="E4:E5"/>
    </sheetView>
  </sheetViews>
  <sheetFormatPr defaultColWidth="11.57421875" defaultRowHeight="12.75"/>
  <cols>
    <col min="1" max="2" width="7.140625" style="0" customWidth="1"/>
    <col min="3" max="3" width="88.421875" style="0" bestFit="1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57" t="s">
        <v>855</v>
      </c>
      <c r="B1" s="119"/>
      <c r="C1" s="119"/>
      <c r="D1" s="119"/>
      <c r="E1" s="119"/>
      <c r="F1" s="119"/>
      <c r="G1" s="119"/>
    </row>
    <row r="2" spans="1:8" ht="12.75">
      <c r="A2" s="120" t="s">
        <v>1</v>
      </c>
      <c r="B2" s="121"/>
      <c r="C2" s="124" t="str">
        <f>'Stavební rozpočet'!D2</f>
        <v>III/3245 - MĚSTEC KRÁLOVÉ, UL. DYMOKURSKÁ</v>
      </c>
      <c r="D2" s="158" t="s">
        <v>721</v>
      </c>
      <c r="E2" s="158" t="s">
        <v>6</v>
      </c>
      <c r="F2" s="127" t="s">
        <v>761</v>
      </c>
      <c r="G2" s="159" t="str">
        <f>'Stavební rozpočet'!I2</f>
        <v>Město Městec Králové, Krajská správa a údržba silnic, přísp. Org.</v>
      </c>
      <c r="H2" s="4"/>
    </row>
    <row r="3" spans="1:8" ht="12.75">
      <c r="A3" s="122"/>
      <c r="B3" s="123"/>
      <c r="C3" s="126"/>
      <c r="D3" s="123"/>
      <c r="E3" s="123"/>
      <c r="F3" s="123"/>
      <c r="G3" s="129"/>
      <c r="H3" s="4"/>
    </row>
    <row r="4" spans="1:8" ht="12.75">
      <c r="A4" s="130" t="s">
        <v>2</v>
      </c>
      <c r="B4" s="123"/>
      <c r="C4" s="131" t="str">
        <f>'Stavební rozpočet'!D4</f>
        <v>Silnice, Chodníky, vjezdy a autobusové zastávky</v>
      </c>
      <c r="D4" s="133" t="s">
        <v>722</v>
      </c>
      <c r="E4" s="133"/>
      <c r="F4" s="131" t="s">
        <v>762</v>
      </c>
      <c r="G4" s="136" t="str">
        <f>'Stavební rozpočet'!I4</f>
        <v>Aleš Jambor, Havelcova 70, 280 02 Kolín III</v>
      </c>
      <c r="H4" s="4"/>
    </row>
    <row r="5" spans="1:8" ht="12.75">
      <c r="A5" s="122"/>
      <c r="B5" s="123"/>
      <c r="C5" s="123"/>
      <c r="D5" s="123"/>
      <c r="E5" s="123"/>
      <c r="F5" s="123"/>
      <c r="G5" s="129"/>
      <c r="H5" s="4"/>
    </row>
    <row r="6" spans="1:8" ht="12.75">
      <c r="A6" s="130" t="s">
        <v>3</v>
      </c>
      <c r="B6" s="123"/>
      <c r="C6" s="131" t="str">
        <f>'Stavební rozpočet'!D6</f>
        <v>MĚSTEC KRÁLOVÉ, UL. DYMOKURSKÁ, ul. VINICKÁ</v>
      </c>
      <c r="D6" s="133" t="s">
        <v>723</v>
      </c>
      <c r="E6" s="133" t="s">
        <v>6</v>
      </c>
      <c r="F6" s="131" t="s">
        <v>763</v>
      </c>
      <c r="G6" s="136" t="str">
        <f>'Stavební rozpočet'!I6</f>
        <v> </v>
      </c>
      <c r="H6" s="4"/>
    </row>
    <row r="7" spans="1:8" ht="12.75">
      <c r="A7" s="122"/>
      <c r="B7" s="123"/>
      <c r="C7" s="123"/>
      <c r="D7" s="123"/>
      <c r="E7" s="123"/>
      <c r="F7" s="123"/>
      <c r="G7" s="129"/>
      <c r="H7" s="4"/>
    </row>
    <row r="8" spans="1:8" ht="12.75">
      <c r="A8" s="130" t="s">
        <v>764</v>
      </c>
      <c r="B8" s="123"/>
      <c r="C8" s="131" t="str">
        <f>'Stavební rozpočet'!I8</f>
        <v>Aleš Jambor</v>
      </c>
      <c r="D8" s="133" t="s">
        <v>724</v>
      </c>
      <c r="E8" s="133" t="s">
        <v>6</v>
      </c>
      <c r="F8" s="133" t="s">
        <v>724</v>
      </c>
      <c r="G8" s="136" t="str">
        <f>'Stavební rozpočet'!F8</f>
        <v> </v>
      </c>
      <c r="H8" s="4"/>
    </row>
    <row r="9" spans="1:8" ht="12.75">
      <c r="A9" s="160"/>
      <c r="B9" s="161"/>
      <c r="C9" s="161"/>
      <c r="D9" s="161"/>
      <c r="E9" s="161"/>
      <c r="F9" s="161"/>
      <c r="G9" s="162"/>
      <c r="H9" s="4"/>
    </row>
    <row r="10" spans="1:8" ht="12.75">
      <c r="A10" s="43" t="s">
        <v>288</v>
      </c>
      <c r="B10" s="46" t="s">
        <v>295</v>
      </c>
      <c r="C10" s="48" t="s">
        <v>438</v>
      </c>
      <c r="D10" s="49" t="s">
        <v>856</v>
      </c>
      <c r="E10" s="49" t="s">
        <v>857</v>
      </c>
      <c r="F10" s="49" t="s">
        <v>858</v>
      </c>
      <c r="G10" s="50" t="s">
        <v>859</v>
      </c>
      <c r="H10" s="35"/>
    </row>
    <row r="11" spans="1:9" ht="12.75">
      <c r="A11" s="110" t="s">
        <v>289</v>
      </c>
      <c r="B11" s="111"/>
      <c r="C11" s="111" t="s">
        <v>906</v>
      </c>
      <c r="D11" s="112">
        <f>'Stavební rozpočet'!I12</f>
        <v>0</v>
      </c>
      <c r="E11" s="112">
        <f>'Stavební rozpočet'!J12</f>
        <v>0</v>
      </c>
      <c r="F11" s="112">
        <f>'Stavební rozpočet'!K12</f>
        <v>0</v>
      </c>
      <c r="G11" s="113">
        <f>'Stavební rozpočet'!M12</f>
        <v>10164.091142799998</v>
      </c>
      <c r="H11" s="51" t="s">
        <v>860</v>
      </c>
      <c r="I11" s="36">
        <f aca="true" t="shared" si="0" ref="I11:I42">IF(H11="F",0,F11)</f>
        <v>0</v>
      </c>
    </row>
    <row r="12" spans="1:9" ht="12.75">
      <c r="A12" s="44" t="s">
        <v>289</v>
      </c>
      <c r="B12" s="16" t="s">
        <v>296</v>
      </c>
      <c r="C12" s="16" t="s">
        <v>440</v>
      </c>
      <c r="D12" s="36">
        <f>'Stavební rozpočet'!I13</f>
        <v>0</v>
      </c>
      <c r="E12" s="36">
        <f>'Stavební rozpočet'!J13</f>
        <v>0</v>
      </c>
      <c r="F12" s="36">
        <f>'Stavební rozpočet'!K13</f>
        <v>0</v>
      </c>
      <c r="G12" s="53">
        <f>'Stavební rozpočet'!M13</f>
        <v>0</v>
      </c>
      <c r="H12" s="51" t="s">
        <v>861</v>
      </c>
      <c r="I12" s="36">
        <f t="shared" si="0"/>
        <v>0</v>
      </c>
    </row>
    <row r="13" spans="1:9" ht="12.75">
      <c r="A13" s="44" t="s">
        <v>289</v>
      </c>
      <c r="B13" s="16" t="s">
        <v>17</v>
      </c>
      <c r="C13" s="16" t="s">
        <v>444</v>
      </c>
      <c r="D13" s="36">
        <f>'Stavební rozpočet'!I17</f>
        <v>0</v>
      </c>
      <c r="E13" s="36">
        <f>'Stavební rozpočet'!J17</f>
        <v>0</v>
      </c>
      <c r="F13" s="36">
        <f>'Stavební rozpočet'!K17</f>
        <v>0</v>
      </c>
      <c r="G13" s="53">
        <f>'Stavební rozpočet'!M17</f>
        <v>3536.085</v>
      </c>
      <c r="H13" s="51" t="s">
        <v>861</v>
      </c>
      <c r="I13" s="36">
        <f t="shared" si="0"/>
        <v>0</v>
      </c>
    </row>
    <row r="14" spans="1:9" ht="12.75">
      <c r="A14" s="44" t="s">
        <v>289</v>
      </c>
      <c r="B14" s="16" t="s">
        <v>18</v>
      </c>
      <c r="C14" s="16" t="s">
        <v>451</v>
      </c>
      <c r="D14" s="36">
        <f>'Stavební rozpočet'!I24</f>
        <v>0</v>
      </c>
      <c r="E14" s="36">
        <f>'Stavební rozpočet'!J24</f>
        <v>0</v>
      </c>
      <c r="F14" s="36">
        <f>'Stavební rozpočet'!K24</f>
        <v>0</v>
      </c>
      <c r="G14" s="53">
        <f>'Stavební rozpočet'!M24</f>
        <v>0</v>
      </c>
      <c r="H14" s="51" t="s">
        <v>861</v>
      </c>
      <c r="I14" s="36">
        <f t="shared" si="0"/>
        <v>0</v>
      </c>
    </row>
    <row r="15" spans="1:9" ht="12.75">
      <c r="A15" s="44" t="s">
        <v>289</v>
      </c>
      <c r="B15" s="16" t="s">
        <v>22</v>
      </c>
      <c r="C15" s="16" t="s">
        <v>455</v>
      </c>
      <c r="D15" s="36">
        <f>'Stavební rozpočet'!I28</f>
        <v>0</v>
      </c>
      <c r="E15" s="36">
        <f>'Stavební rozpočet'!J28</f>
        <v>0</v>
      </c>
      <c r="F15" s="36">
        <f>'Stavební rozpočet'!K28</f>
        <v>0</v>
      </c>
      <c r="G15" s="53">
        <f>'Stavební rozpočet'!M28</f>
        <v>0</v>
      </c>
      <c r="H15" s="51" t="s">
        <v>861</v>
      </c>
      <c r="I15" s="36">
        <f t="shared" si="0"/>
        <v>0</v>
      </c>
    </row>
    <row r="16" spans="1:9" ht="12.75">
      <c r="A16" s="44" t="s">
        <v>289</v>
      </c>
      <c r="B16" s="16" t="s">
        <v>24</v>
      </c>
      <c r="C16" s="16" t="s">
        <v>460</v>
      </c>
      <c r="D16" s="36">
        <f>'Stavební rozpočet'!I35</f>
        <v>0</v>
      </c>
      <c r="E16" s="36">
        <f>'Stavební rozpočet'!J35</f>
        <v>0</v>
      </c>
      <c r="F16" s="36">
        <f>'Stavební rozpočet'!K35</f>
        <v>0</v>
      </c>
      <c r="G16" s="53">
        <f>'Stavební rozpočet'!M35</f>
        <v>0</v>
      </c>
      <c r="H16" s="51" t="s">
        <v>861</v>
      </c>
      <c r="I16" s="36">
        <f t="shared" si="0"/>
        <v>0</v>
      </c>
    </row>
    <row r="17" spans="1:9" ht="12.75">
      <c r="A17" s="44" t="s">
        <v>289</v>
      </c>
      <c r="B17" s="16" t="s">
        <v>27</v>
      </c>
      <c r="C17" s="16" t="s">
        <v>465</v>
      </c>
      <c r="D17" s="36">
        <f>'Stavební rozpočet'!I41</f>
        <v>0</v>
      </c>
      <c r="E17" s="36">
        <f>'Stavební rozpočet'!J41</f>
        <v>0</v>
      </c>
      <c r="F17" s="36">
        <f>'Stavební rozpočet'!K41</f>
        <v>0</v>
      </c>
      <c r="G17" s="53">
        <f>'Stavební rozpočet'!M41</f>
        <v>448.93069280000003</v>
      </c>
      <c r="H17" s="51" t="s">
        <v>861</v>
      </c>
      <c r="I17" s="36">
        <f t="shared" si="0"/>
        <v>0</v>
      </c>
    </row>
    <row r="18" spans="1:9" ht="12.75">
      <c r="A18" s="44" t="s">
        <v>289</v>
      </c>
      <c r="B18" s="16" t="s">
        <v>97</v>
      </c>
      <c r="C18" s="16" t="s">
        <v>472</v>
      </c>
      <c r="D18" s="36">
        <f>'Stavební rozpočet'!I48</f>
        <v>0</v>
      </c>
      <c r="E18" s="36">
        <f>'Stavební rozpočet'!J48</f>
        <v>0</v>
      </c>
      <c r="F18" s="36">
        <f>'Stavební rozpočet'!K48</f>
        <v>0</v>
      </c>
      <c r="G18" s="53">
        <f>'Stavební rozpočet'!M48</f>
        <v>73.83825499999999</v>
      </c>
      <c r="H18" s="51" t="s">
        <v>861</v>
      </c>
      <c r="I18" s="36">
        <f t="shared" si="0"/>
        <v>0</v>
      </c>
    </row>
    <row r="19" spans="1:9" ht="12.75">
      <c r="A19" s="44" t="s">
        <v>289</v>
      </c>
      <c r="B19" s="16" t="s">
        <v>99</v>
      </c>
      <c r="C19" s="16" t="s">
        <v>496</v>
      </c>
      <c r="D19" s="36">
        <f>'Stavební rozpočet'!I80</f>
        <v>0</v>
      </c>
      <c r="E19" s="36">
        <f>'Stavební rozpočet'!J80</f>
        <v>0</v>
      </c>
      <c r="F19" s="36">
        <f>'Stavební rozpočet'!K80</f>
        <v>0</v>
      </c>
      <c r="G19" s="53">
        <f>'Stavební rozpočet'!M80</f>
        <v>0</v>
      </c>
      <c r="H19" s="51" t="s">
        <v>861</v>
      </c>
      <c r="I19" s="36">
        <f t="shared" si="0"/>
        <v>0</v>
      </c>
    </row>
    <row r="20" spans="1:9" ht="12.75">
      <c r="A20" s="44" t="s">
        <v>289</v>
      </c>
      <c r="B20" s="16" t="s">
        <v>62</v>
      </c>
      <c r="C20" s="16" t="s">
        <v>499</v>
      </c>
      <c r="D20" s="36">
        <f>'Stavební rozpočet'!I83</f>
        <v>0</v>
      </c>
      <c r="E20" s="36">
        <f>'Stavební rozpočet'!J83</f>
        <v>0</v>
      </c>
      <c r="F20" s="36">
        <f>'Stavební rozpočet'!K83</f>
        <v>0</v>
      </c>
      <c r="G20" s="53">
        <f>'Stavební rozpočet'!M83</f>
        <v>5310.45447</v>
      </c>
      <c r="H20" s="51" t="s">
        <v>861</v>
      </c>
      <c r="I20" s="36">
        <f t="shared" si="0"/>
        <v>0</v>
      </c>
    </row>
    <row r="21" spans="1:9" ht="12.75">
      <c r="A21" s="44" t="s">
        <v>289</v>
      </c>
      <c r="B21" s="16" t="s">
        <v>63</v>
      </c>
      <c r="C21" s="16" t="s">
        <v>509</v>
      </c>
      <c r="D21" s="36">
        <f>'Stavební rozpočet'!I97</f>
        <v>0</v>
      </c>
      <c r="E21" s="36">
        <f>'Stavební rozpočet'!J97</f>
        <v>0</v>
      </c>
      <c r="F21" s="36">
        <f>'Stavební rozpočet'!K97</f>
        <v>0</v>
      </c>
      <c r="G21" s="53">
        <f>'Stavební rozpočet'!M97</f>
        <v>765.197025</v>
      </c>
      <c r="H21" s="51" t="s">
        <v>861</v>
      </c>
      <c r="I21" s="36">
        <f t="shared" si="0"/>
        <v>0</v>
      </c>
    </row>
    <row r="22" spans="1:9" ht="12.75">
      <c r="A22" s="44" t="s">
        <v>289</v>
      </c>
      <c r="B22" s="16" t="s">
        <v>93</v>
      </c>
      <c r="C22" s="16" t="s">
        <v>514</v>
      </c>
      <c r="D22" s="36">
        <f>'Stavební rozpočet'!I105</f>
        <v>0</v>
      </c>
      <c r="E22" s="36">
        <f>'Stavební rozpočet'!J105</f>
        <v>0</v>
      </c>
      <c r="F22" s="36">
        <f>'Stavební rozpočet'!K105</f>
        <v>0</v>
      </c>
      <c r="G22" s="53">
        <f>'Stavební rozpočet'!M105</f>
        <v>0.72976</v>
      </c>
      <c r="H22" s="51" t="s">
        <v>861</v>
      </c>
      <c r="I22" s="36">
        <f t="shared" si="0"/>
        <v>0</v>
      </c>
    </row>
    <row r="23" spans="1:9" ht="12.75">
      <c r="A23" s="44" t="s">
        <v>289</v>
      </c>
      <c r="B23" s="16" t="s">
        <v>95</v>
      </c>
      <c r="C23" s="16" t="s">
        <v>522</v>
      </c>
      <c r="D23" s="36">
        <f>'Stavební rozpočet'!I115</f>
        <v>0</v>
      </c>
      <c r="E23" s="36">
        <f>'Stavební rozpočet'!J115</f>
        <v>0</v>
      </c>
      <c r="F23" s="36">
        <f>'Stavební rozpočet'!K115</f>
        <v>0</v>
      </c>
      <c r="G23" s="53">
        <f>'Stavební rozpočet'!M115</f>
        <v>28.8512</v>
      </c>
      <c r="H23" s="51" t="s">
        <v>861</v>
      </c>
      <c r="I23" s="36">
        <f t="shared" si="0"/>
        <v>0</v>
      </c>
    </row>
    <row r="24" spans="1:9" ht="12.75">
      <c r="A24" s="44" t="s">
        <v>289</v>
      </c>
      <c r="B24" s="16" t="s">
        <v>351</v>
      </c>
      <c r="C24" s="16" t="s">
        <v>527</v>
      </c>
      <c r="D24" s="36">
        <f>'Stavební rozpočet'!I121</f>
        <v>0</v>
      </c>
      <c r="E24" s="36">
        <f>'Stavební rozpočet'!J121</f>
        <v>0</v>
      </c>
      <c r="F24" s="36">
        <f>'Stavební rozpočet'!K121</f>
        <v>0</v>
      </c>
      <c r="G24" s="53">
        <f>'Stavební rozpočet'!M121</f>
        <v>0</v>
      </c>
      <c r="H24" s="51" t="s">
        <v>861</v>
      </c>
      <c r="I24" s="36">
        <f t="shared" si="0"/>
        <v>0</v>
      </c>
    </row>
    <row r="25" spans="1:9" ht="12.75">
      <c r="A25" s="44" t="s">
        <v>289</v>
      </c>
      <c r="B25" s="16" t="s">
        <v>358</v>
      </c>
      <c r="C25" s="16" t="s">
        <v>537</v>
      </c>
      <c r="D25" s="36">
        <f>'Stavební rozpočet'!I131</f>
        <v>0</v>
      </c>
      <c r="E25" s="36">
        <f>'Stavební rozpočet'!J131</f>
        <v>0</v>
      </c>
      <c r="F25" s="36">
        <f>'Stavební rozpočet'!K131</f>
        <v>0</v>
      </c>
      <c r="G25" s="53">
        <f>'Stavební rozpočet'!M131</f>
        <v>0.00474</v>
      </c>
      <c r="H25" s="51" t="s">
        <v>861</v>
      </c>
      <c r="I25" s="36">
        <f t="shared" si="0"/>
        <v>0</v>
      </c>
    </row>
    <row r="26" spans="1:9" ht="12.75">
      <c r="A26" s="44" t="s">
        <v>289</v>
      </c>
      <c r="B26" s="16" t="s">
        <v>360</v>
      </c>
      <c r="C26" s="16" t="s">
        <v>539</v>
      </c>
      <c r="D26" s="36">
        <f>'Stavební rozpočet'!I133</f>
        <v>0</v>
      </c>
      <c r="E26" s="36">
        <f>'Stavební rozpočet'!J133</f>
        <v>0</v>
      </c>
      <c r="F26" s="36">
        <f>'Stavební rozpočet'!K133</f>
        <v>0</v>
      </c>
      <c r="G26" s="53">
        <f>'Stavební rozpočet'!M133</f>
        <v>0</v>
      </c>
      <c r="H26" s="51" t="s">
        <v>861</v>
      </c>
      <c r="I26" s="36">
        <f t="shared" si="0"/>
        <v>0</v>
      </c>
    </row>
    <row r="27" spans="1:9" ht="12.75">
      <c r="A27" s="114" t="s">
        <v>290</v>
      </c>
      <c r="B27" s="115"/>
      <c r="C27" s="115" t="s">
        <v>907</v>
      </c>
      <c r="D27" s="116">
        <f>'Stavební rozpočet'!I142</f>
        <v>0</v>
      </c>
      <c r="E27" s="116">
        <f>'Stavební rozpočet'!J142</f>
        <v>0</v>
      </c>
      <c r="F27" s="116">
        <f>'Stavební rozpočet'!K142</f>
        <v>0</v>
      </c>
      <c r="G27" s="117">
        <f>'Stavební rozpočet'!M142</f>
        <v>1591.0201355000002</v>
      </c>
      <c r="H27" s="51" t="s">
        <v>860</v>
      </c>
      <c r="I27" s="36">
        <f t="shared" si="0"/>
        <v>0</v>
      </c>
    </row>
    <row r="28" spans="1:9" ht="12.75">
      <c r="A28" s="44" t="s">
        <v>290</v>
      </c>
      <c r="B28" s="16" t="s">
        <v>296</v>
      </c>
      <c r="C28" s="16" t="s">
        <v>440</v>
      </c>
      <c r="D28" s="36">
        <f>'Stavební rozpočet'!I143</f>
        <v>0</v>
      </c>
      <c r="E28" s="36">
        <f>'Stavební rozpočet'!J143</f>
        <v>0</v>
      </c>
      <c r="F28" s="36">
        <f>'Stavební rozpočet'!K143</f>
        <v>0</v>
      </c>
      <c r="G28" s="53">
        <f>'Stavební rozpočet'!M143</f>
        <v>0</v>
      </c>
      <c r="H28" s="51" t="s">
        <v>861</v>
      </c>
      <c r="I28" s="36">
        <f t="shared" si="0"/>
        <v>0</v>
      </c>
    </row>
    <row r="29" spans="1:9" ht="12.75">
      <c r="A29" s="44" t="s">
        <v>290</v>
      </c>
      <c r="B29" s="16" t="s">
        <v>17</v>
      </c>
      <c r="C29" s="16" t="s">
        <v>444</v>
      </c>
      <c r="D29" s="36">
        <f>'Stavební rozpočet'!I145</f>
        <v>0</v>
      </c>
      <c r="E29" s="36">
        <f>'Stavební rozpočet'!J145</f>
        <v>0</v>
      </c>
      <c r="F29" s="36">
        <f>'Stavební rozpočet'!K145</f>
        <v>0</v>
      </c>
      <c r="G29" s="53">
        <f>'Stavební rozpočet'!M145</f>
        <v>618.48748</v>
      </c>
      <c r="H29" s="51" t="s">
        <v>861</v>
      </c>
      <c r="I29" s="36">
        <f t="shared" si="0"/>
        <v>0</v>
      </c>
    </row>
    <row r="30" spans="1:9" ht="12.75">
      <c r="A30" s="44" t="s">
        <v>290</v>
      </c>
      <c r="B30" s="16" t="s">
        <v>18</v>
      </c>
      <c r="C30" s="16" t="s">
        <v>451</v>
      </c>
      <c r="D30" s="36">
        <f>'Stavební rozpočet'!I153</f>
        <v>0</v>
      </c>
      <c r="E30" s="36">
        <f>'Stavební rozpočet'!J153</f>
        <v>0</v>
      </c>
      <c r="F30" s="36">
        <f>'Stavební rozpočet'!K153</f>
        <v>0</v>
      </c>
      <c r="G30" s="53">
        <f>'Stavební rozpočet'!M153</f>
        <v>0</v>
      </c>
      <c r="H30" s="51" t="s">
        <v>861</v>
      </c>
      <c r="I30" s="36">
        <f t="shared" si="0"/>
        <v>0</v>
      </c>
    </row>
    <row r="31" spans="1:9" ht="12.75">
      <c r="A31" s="44" t="s">
        <v>290</v>
      </c>
      <c r="B31" s="16" t="s">
        <v>22</v>
      </c>
      <c r="C31" s="16" t="s">
        <v>455</v>
      </c>
      <c r="D31" s="36">
        <f>'Stavební rozpočet'!I157</f>
        <v>0</v>
      </c>
      <c r="E31" s="36">
        <f>'Stavební rozpočet'!J157</f>
        <v>0</v>
      </c>
      <c r="F31" s="36">
        <f>'Stavební rozpočet'!K157</f>
        <v>0</v>
      </c>
      <c r="G31" s="53">
        <f>'Stavební rozpočet'!M157</f>
        <v>0</v>
      </c>
      <c r="H31" s="51" t="s">
        <v>861</v>
      </c>
      <c r="I31" s="36">
        <f t="shared" si="0"/>
        <v>0</v>
      </c>
    </row>
    <row r="32" spans="1:9" ht="12.75">
      <c r="A32" s="44" t="s">
        <v>290</v>
      </c>
      <c r="B32" s="16" t="s">
        <v>24</v>
      </c>
      <c r="C32" s="16" t="s">
        <v>460</v>
      </c>
      <c r="D32" s="36">
        <f>'Stavební rozpočet'!I164</f>
        <v>0</v>
      </c>
      <c r="E32" s="36">
        <f>'Stavební rozpočet'!J164</f>
        <v>0</v>
      </c>
      <c r="F32" s="36">
        <f>'Stavební rozpočet'!K164</f>
        <v>0</v>
      </c>
      <c r="G32" s="53">
        <f>'Stavební rozpočet'!M164</f>
        <v>0</v>
      </c>
      <c r="H32" s="51" t="s">
        <v>861</v>
      </c>
      <c r="I32" s="36">
        <f t="shared" si="0"/>
        <v>0</v>
      </c>
    </row>
    <row r="33" spans="1:9" ht="12.75">
      <c r="A33" s="44" t="s">
        <v>290</v>
      </c>
      <c r="B33" s="16" t="s">
        <v>40</v>
      </c>
      <c r="C33" s="16" t="s">
        <v>558</v>
      </c>
      <c r="D33" s="36">
        <f>'Stavební rozpočet'!I169</f>
        <v>0</v>
      </c>
      <c r="E33" s="36">
        <f>'Stavební rozpočet'!J169</f>
        <v>0</v>
      </c>
      <c r="F33" s="36">
        <f>'Stavební rozpočet'!K169</f>
        <v>0</v>
      </c>
      <c r="G33" s="53">
        <f>'Stavební rozpočet'!M169</f>
        <v>4.7979</v>
      </c>
      <c r="H33" s="51" t="s">
        <v>861</v>
      </c>
      <c r="I33" s="36">
        <f t="shared" si="0"/>
        <v>0</v>
      </c>
    </row>
    <row r="34" spans="1:9" ht="12.75">
      <c r="A34" s="44" t="s">
        <v>290</v>
      </c>
      <c r="B34" s="16" t="s">
        <v>97</v>
      </c>
      <c r="C34" s="16" t="s">
        <v>472</v>
      </c>
      <c r="D34" s="36">
        <f>'Stavební rozpočet'!I173</f>
        <v>0</v>
      </c>
      <c r="E34" s="36">
        <f>'Stavební rozpočet'!J173</f>
        <v>0</v>
      </c>
      <c r="F34" s="36">
        <f>'Stavební rozpočet'!K173</f>
        <v>0</v>
      </c>
      <c r="G34" s="53">
        <f>'Stavební rozpočet'!M173</f>
        <v>144.85139000000004</v>
      </c>
      <c r="H34" s="51" t="s">
        <v>861</v>
      </c>
      <c r="I34" s="36">
        <f t="shared" si="0"/>
        <v>0</v>
      </c>
    </row>
    <row r="35" spans="1:9" ht="12.75">
      <c r="A35" s="44" t="s">
        <v>290</v>
      </c>
      <c r="B35" s="16" t="s">
        <v>102</v>
      </c>
      <c r="C35" s="16" t="s">
        <v>577</v>
      </c>
      <c r="D35" s="36">
        <f>'Stavební rozpočet'!I204</f>
        <v>0</v>
      </c>
      <c r="E35" s="36">
        <f>'Stavební rozpočet'!J204</f>
        <v>0</v>
      </c>
      <c r="F35" s="36">
        <f>'Stavební rozpočet'!K204</f>
        <v>0</v>
      </c>
      <c r="G35" s="53">
        <f>'Stavební rozpočet'!M204</f>
        <v>0.322</v>
      </c>
      <c r="H35" s="51" t="s">
        <v>861</v>
      </c>
      <c r="I35" s="36">
        <f t="shared" si="0"/>
        <v>0</v>
      </c>
    </row>
    <row r="36" spans="1:9" ht="12.75">
      <c r="A36" s="44" t="s">
        <v>290</v>
      </c>
      <c r="B36" s="16" t="s">
        <v>62</v>
      </c>
      <c r="C36" s="16" t="s">
        <v>499</v>
      </c>
      <c r="D36" s="36">
        <f>'Stavební rozpočet'!I206</f>
        <v>0</v>
      </c>
      <c r="E36" s="36">
        <f>'Stavební rozpočet'!J206</f>
        <v>0</v>
      </c>
      <c r="F36" s="36">
        <f>'Stavební rozpočet'!K206</f>
        <v>0</v>
      </c>
      <c r="G36" s="53">
        <f>'Stavební rozpočet'!M206</f>
        <v>634.6442025</v>
      </c>
      <c r="H36" s="51" t="s">
        <v>861</v>
      </c>
      <c r="I36" s="36">
        <f t="shared" si="0"/>
        <v>0</v>
      </c>
    </row>
    <row r="37" spans="1:9" ht="12.75">
      <c r="A37" s="44" t="s">
        <v>290</v>
      </c>
      <c r="B37" s="16" t="s">
        <v>65</v>
      </c>
      <c r="C37" s="16" t="s">
        <v>585</v>
      </c>
      <c r="D37" s="36">
        <f>'Stavební rozpočet'!I213</f>
        <v>0</v>
      </c>
      <c r="E37" s="36">
        <f>'Stavební rozpočet'!J213</f>
        <v>0</v>
      </c>
      <c r="F37" s="36">
        <f>'Stavební rozpočet'!K213</f>
        <v>0</v>
      </c>
      <c r="G37" s="53">
        <f>'Stavební rozpočet'!M213</f>
        <v>187.734063</v>
      </c>
      <c r="H37" s="51" t="s">
        <v>861</v>
      </c>
      <c r="I37" s="36">
        <f t="shared" si="0"/>
        <v>0</v>
      </c>
    </row>
    <row r="38" spans="1:9" ht="12.75">
      <c r="A38" s="44" t="s">
        <v>290</v>
      </c>
      <c r="B38" s="16" t="s">
        <v>351</v>
      </c>
      <c r="C38" s="16" t="s">
        <v>527</v>
      </c>
      <c r="D38" s="36">
        <f>'Stavební rozpočet'!I230</f>
        <v>0</v>
      </c>
      <c r="E38" s="36">
        <f>'Stavební rozpočet'!J230</f>
        <v>0</v>
      </c>
      <c r="F38" s="36">
        <f>'Stavební rozpočet'!K230</f>
        <v>0</v>
      </c>
      <c r="G38" s="53">
        <f>'Stavební rozpočet'!M230</f>
        <v>0</v>
      </c>
      <c r="H38" s="51" t="s">
        <v>861</v>
      </c>
      <c r="I38" s="36">
        <f t="shared" si="0"/>
        <v>0</v>
      </c>
    </row>
    <row r="39" spans="1:9" ht="12.75">
      <c r="A39" s="44" t="s">
        <v>290</v>
      </c>
      <c r="B39" s="16" t="s">
        <v>388</v>
      </c>
      <c r="C39" s="16" t="s">
        <v>599</v>
      </c>
      <c r="D39" s="36">
        <f>'Stavební rozpočet'!I237</f>
        <v>0</v>
      </c>
      <c r="E39" s="36">
        <f>'Stavební rozpočet'!J237</f>
        <v>0</v>
      </c>
      <c r="F39" s="36">
        <f>'Stavební rozpočet'!K237</f>
        <v>0</v>
      </c>
      <c r="G39" s="53">
        <f>'Stavební rozpočet'!M237</f>
        <v>0.1794</v>
      </c>
      <c r="H39" s="51" t="s">
        <v>861</v>
      </c>
      <c r="I39" s="36">
        <f t="shared" si="0"/>
        <v>0</v>
      </c>
    </row>
    <row r="40" spans="1:9" ht="12.75">
      <c r="A40" s="44" t="s">
        <v>290</v>
      </c>
      <c r="B40" s="16" t="s">
        <v>358</v>
      </c>
      <c r="C40" s="16" t="s">
        <v>537</v>
      </c>
      <c r="D40" s="36">
        <f>'Stavební rozpočet'!I240</f>
        <v>0</v>
      </c>
      <c r="E40" s="36">
        <f>'Stavební rozpočet'!J240</f>
        <v>0</v>
      </c>
      <c r="F40" s="36">
        <f>'Stavební rozpočet'!K240</f>
        <v>0</v>
      </c>
      <c r="G40" s="53">
        <f>'Stavební rozpočet'!M240</f>
        <v>0.0037</v>
      </c>
      <c r="H40" s="51" t="s">
        <v>861</v>
      </c>
      <c r="I40" s="36">
        <f t="shared" si="0"/>
        <v>0</v>
      </c>
    </row>
    <row r="41" spans="1:9" ht="12.75">
      <c r="A41" s="44" t="s">
        <v>290</v>
      </c>
      <c r="B41" s="16" t="s">
        <v>360</v>
      </c>
      <c r="C41" s="16" t="s">
        <v>539</v>
      </c>
      <c r="D41" s="36">
        <f>'Stavební rozpočet'!I243</f>
        <v>0</v>
      </c>
      <c r="E41" s="36">
        <f>'Stavební rozpočet'!J243</f>
        <v>0</v>
      </c>
      <c r="F41" s="36">
        <f>'Stavební rozpočet'!K243</f>
        <v>0</v>
      </c>
      <c r="G41" s="53">
        <f>'Stavební rozpočet'!M243</f>
        <v>0</v>
      </c>
      <c r="H41" s="51" t="s">
        <v>861</v>
      </c>
      <c r="I41" s="36">
        <f t="shared" si="0"/>
        <v>0</v>
      </c>
    </row>
    <row r="42" spans="1:9" ht="12.75">
      <c r="A42" s="114" t="s">
        <v>291</v>
      </c>
      <c r="B42" s="115"/>
      <c r="C42" s="115" t="s">
        <v>908</v>
      </c>
      <c r="D42" s="116">
        <f>'Stavební rozpočet'!I250</f>
        <v>0</v>
      </c>
      <c r="E42" s="116">
        <f>'Stavební rozpočet'!J250</f>
        <v>0</v>
      </c>
      <c r="F42" s="116">
        <f>'Stavební rozpočet'!K250</f>
        <v>0</v>
      </c>
      <c r="G42" s="117">
        <f>'Stavební rozpočet'!M250</f>
        <v>4161.564884</v>
      </c>
      <c r="H42" s="51" t="s">
        <v>860</v>
      </c>
      <c r="I42" s="36">
        <f t="shared" si="0"/>
        <v>0</v>
      </c>
    </row>
    <row r="43" spans="1:9" ht="12.75">
      <c r="A43" s="44" t="s">
        <v>291</v>
      </c>
      <c r="B43" s="16" t="s">
        <v>296</v>
      </c>
      <c r="C43" s="16" t="s">
        <v>440</v>
      </c>
      <c r="D43" s="36">
        <f>'Stavební rozpočet'!I251</f>
        <v>0</v>
      </c>
      <c r="E43" s="36">
        <f>'Stavební rozpočet'!J251</f>
        <v>0</v>
      </c>
      <c r="F43" s="36">
        <f>'Stavební rozpočet'!K251</f>
        <v>0</v>
      </c>
      <c r="G43" s="53">
        <f>'Stavební rozpočet'!M251</f>
        <v>0</v>
      </c>
      <c r="H43" s="51" t="s">
        <v>861</v>
      </c>
      <c r="I43" s="36">
        <f aca="true" t="shared" si="1" ref="I43:I74">IF(H43="F",0,F43)</f>
        <v>0</v>
      </c>
    </row>
    <row r="44" spans="1:9" ht="12.75">
      <c r="A44" s="44" t="s">
        <v>291</v>
      </c>
      <c r="B44" s="16" t="s">
        <v>17</v>
      </c>
      <c r="C44" s="16" t="s">
        <v>444</v>
      </c>
      <c r="D44" s="36">
        <f>'Stavební rozpočet'!I254</f>
        <v>0</v>
      </c>
      <c r="E44" s="36">
        <f>'Stavební rozpočet'!J254</f>
        <v>0</v>
      </c>
      <c r="F44" s="36">
        <f>'Stavební rozpočet'!K254</f>
        <v>0</v>
      </c>
      <c r="G44" s="53">
        <f>'Stavební rozpočet'!M254</f>
        <v>1700.163</v>
      </c>
      <c r="H44" s="51" t="s">
        <v>861</v>
      </c>
      <c r="I44" s="36">
        <f t="shared" si="1"/>
        <v>0</v>
      </c>
    </row>
    <row r="45" spans="1:9" ht="12.75">
      <c r="A45" s="44" t="s">
        <v>291</v>
      </c>
      <c r="B45" s="16" t="s">
        <v>18</v>
      </c>
      <c r="C45" s="16" t="s">
        <v>451</v>
      </c>
      <c r="D45" s="36">
        <f>'Stavební rozpočet'!I264</f>
        <v>0</v>
      </c>
      <c r="E45" s="36">
        <f>'Stavební rozpočet'!J264</f>
        <v>0</v>
      </c>
      <c r="F45" s="36">
        <f>'Stavební rozpočet'!K264</f>
        <v>0</v>
      </c>
      <c r="G45" s="53">
        <f>'Stavební rozpočet'!M264</f>
        <v>0</v>
      </c>
      <c r="H45" s="51" t="s">
        <v>861</v>
      </c>
      <c r="I45" s="36">
        <f t="shared" si="1"/>
        <v>0</v>
      </c>
    </row>
    <row r="46" spans="1:9" ht="12.75">
      <c r="A46" s="44" t="s">
        <v>291</v>
      </c>
      <c r="B46" s="16" t="s">
        <v>22</v>
      </c>
      <c r="C46" s="16" t="s">
        <v>455</v>
      </c>
      <c r="D46" s="36">
        <f>'Stavební rozpočet'!I268</f>
        <v>0</v>
      </c>
      <c r="E46" s="36">
        <f>'Stavební rozpočet'!J268</f>
        <v>0</v>
      </c>
      <c r="F46" s="36">
        <f>'Stavební rozpočet'!K268</f>
        <v>0</v>
      </c>
      <c r="G46" s="53">
        <f>'Stavební rozpočet'!M268</f>
        <v>0</v>
      </c>
      <c r="H46" s="51" t="s">
        <v>861</v>
      </c>
      <c r="I46" s="36">
        <f t="shared" si="1"/>
        <v>0</v>
      </c>
    </row>
    <row r="47" spans="1:9" ht="12.75">
      <c r="A47" s="44" t="s">
        <v>291</v>
      </c>
      <c r="B47" s="16" t="s">
        <v>24</v>
      </c>
      <c r="C47" s="16" t="s">
        <v>460</v>
      </c>
      <c r="D47" s="36">
        <f>'Stavební rozpočet'!I272</f>
        <v>0</v>
      </c>
      <c r="E47" s="36">
        <f>'Stavební rozpočet'!J272</f>
        <v>0</v>
      </c>
      <c r="F47" s="36">
        <f>'Stavební rozpočet'!K272</f>
        <v>0</v>
      </c>
      <c r="G47" s="53">
        <f>'Stavební rozpočet'!M272</f>
        <v>0</v>
      </c>
      <c r="H47" s="51" t="s">
        <v>861</v>
      </c>
      <c r="I47" s="36">
        <f t="shared" si="1"/>
        <v>0</v>
      </c>
    </row>
    <row r="48" spans="1:9" ht="12.75">
      <c r="A48" s="44" t="s">
        <v>291</v>
      </c>
      <c r="B48" s="16" t="s">
        <v>40</v>
      </c>
      <c r="C48" s="16" t="s">
        <v>558</v>
      </c>
      <c r="D48" s="36">
        <f>'Stavební rozpočet'!I275</f>
        <v>0</v>
      </c>
      <c r="E48" s="36">
        <f>'Stavební rozpočet'!J275</f>
        <v>0</v>
      </c>
      <c r="F48" s="36">
        <f>'Stavební rozpočet'!K275</f>
        <v>0</v>
      </c>
      <c r="G48" s="53">
        <f>'Stavební rozpočet'!M275</f>
        <v>0.79965</v>
      </c>
      <c r="H48" s="51" t="s">
        <v>861</v>
      </c>
      <c r="I48" s="36">
        <f t="shared" si="1"/>
        <v>0</v>
      </c>
    </row>
    <row r="49" spans="1:9" ht="12.75">
      <c r="A49" s="44" t="s">
        <v>291</v>
      </c>
      <c r="B49" s="16" t="s">
        <v>97</v>
      </c>
      <c r="C49" s="16" t="s">
        <v>472</v>
      </c>
      <c r="D49" s="36">
        <f>'Stavební rozpočet'!I278</f>
        <v>0</v>
      </c>
      <c r="E49" s="36">
        <f>'Stavební rozpočet'!J278</f>
        <v>0</v>
      </c>
      <c r="F49" s="36">
        <f>'Stavební rozpočet'!K278</f>
        <v>0</v>
      </c>
      <c r="G49" s="53">
        <f>'Stavební rozpočet'!M278</f>
        <v>168.21206000000004</v>
      </c>
      <c r="H49" s="51" t="s">
        <v>861</v>
      </c>
      <c r="I49" s="36">
        <f t="shared" si="1"/>
        <v>0</v>
      </c>
    </row>
    <row r="50" spans="1:9" ht="12.75">
      <c r="A50" s="44" t="s">
        <v>291</v>
      </c>
      <c r="B50" s="16" t="s">
        <v>62</v>
      </c>
      <c r="C50" s="16" t="s">
        <v>499</v>
      </c>
      <c r="D50" s="36">
        <f>'Stavební rozpočet'!I303</f>
        <v>0</v>
      </c>
      <c r="E50" s="36">
        <f>'Stavební rozpočet'!J303</f>
        <v>0</v>
      </c>
      <c r="F50" s="36">
        <f>'Stavební rozpočet'!K303</f>
        <v>0</v>
      </c>
      <c r="G50" s="53">
        <f>'Stavební rozpočet'!M303</f>
        <v>1770.713042</v>
      </c>
      <c r="H50" s="51" t="s">
        <v>861</v>
      </c>
      <c r="I50" s="36">
        <f t="shared" si="1"/>
        <v>0</v>
      </c>
    </row>
    <row r="51" spans="1:9" ht="12.75">
      <c r="A51" s="44" t="s">
        <v>291</v>
      </c>
      <c r="B51" s="16" t="s">
        <v>63</v>
      </c>
      <c r="C51" s="16" t="s">
        <v>509</v>
      </c>
      <c r="D51" s="36">
        <f>'Stavební rozpočet'!I315</f>
        <v>0</v>
      </c>
      <c r="E51" s="36">
        <f>'Stavební rozpočet'!J315</f>
        <v>0</v>
      </c>
      <c r="F51" s="36">
        <f>'Stavební rozpočet'!K315</f>
        <v>0</v>
      </c>
      <c r="G51" s="53">
        <f>'Stavební rozpočet'!M315</f>
        <v>86.04687000000001</v>
      </c>
      <c r="H51" s="51" t="s">
        <v>861</v>
      </c>
      <c r="I51" s="36">
        <f t="shared" si="1"/>
        <v>0</v>
      </c>
    </row>
    <row r="52" spans="1:9" ht="12.75">
      <c r="A52" s="44" t="s">
        <v>291</v>
      </c>
      <c r="B52" s="16" t="s">
        <v>65</v>
      </c>
      <c r="C52" s="16" t="s">
        <v>585</v>
      </c>
      <c r="D52" s="36">
        <f>'Stavební rozpočet'!I322</f>
        <v>0</v>
      </c>
      <c r="E52" s="36">
        <f>'Stavební rozpočet'!J322</f>
        <v>0</v>
      </c>
      <c r="F52" s="36">
        <f>'Stavební rozpočet'!K322</f>
        <v>0</v>
      </c>
      <c r="G52" s="53">
        <f>'Stavební rozpočet'!M322</f>
        <v>430.13672199999996</v>
      </c>
      <c r="H52" s="51" t="s">
        <v>861</v>
      </c>
      <c r="I52" s="36">
        <f t="shared" si="1"/>
        <v>0</v>
      </c>
    </row>
    <row r="53" spans="1:9" ht="12.75">
      <c r="A53" s="44" t="s">
        <v>291</v>
      </c>
      <c r="B53" s="16" t="s">
        <v>95</v>
      </c>
      <c r="C53" s="16" t="s">
        <v>522</v>
      </c>
      <c r="D53" s="36">
        <f>'Stavební rozpočet'!I339</f>
        <v>0</v>
      </c>
      <c r="E53" s="36">
        <f>'Stavební rozpočet'!J339</f>
        <v>0</v>
      </c>
      <c r="F53" s="36">
        <f>'Stavební rozpočet'!K339</f>
        <v>0</v>
      </c>
      <c r="G53" s="53">
        <f>'Stavební rozpočet'!M339</f>
        <v>5.4862400000000004</v>
      </c>
      <c r="H53" s="51" t="s">
        <v>861</v>
      </c>
      <c r="I53" s="36">
        <f t="shared" si="1"/>
        <v>0</v>
      </c>
    </row>
    <row r="54" spans="1:9" ht="12.75">
      <c r="A54" s="44" t="s">
        <v>291</v>
      </c>
      <c r="B54" s="16" t="s">
        <v>351</v>
      </c>
      <c r="C54" s="16" t="s">
        <v>527</v>
      </c>
      <c r="D54" s="36">
        <f>'Stavební rozpočet'!I341</f>
        <v>0</v>
      </c>
      <c r="E54" s="36">
        <f>'Stavební rozpočet'!J341</f>
        <v>0</v>
      </c>
      <c r="F54" s="36">
        <f>'Stavební rozpočet'!K341</f>
        <v>0</v>
      </c>
      <c r="G54" s="53">
        <f>'Stavební rozpočet'!M341</f>
        <v>0</v>
      </c>
      <c r="H54" s="51" t="s">
        <v>861</v>
      </c>
      <c r="I54" s="36">
        <f t="shared" si="1"/>
        <v>0</v>
      </c>
    </row>
    <row r="55" spans="1:9" ht="12.75">
      <c r="A55" s="44" t="s">
        <v>291</v>
      </c>
      <c r="B55" s="16" t="s">
        <v>358</v>
      </c>
      <c r="C55" s="16" t="s">
        <v>537</v>
      </c>
      <c r="D55" s="36">
        <f>'Stavební rozpočet'!I354</f>
        <v>0</v>
      </c>
      <c r="E55" s="36">
        <f>'Stavební rozpočet'!J354</f>
        <v>0</v>
      </c>
      <c r="F55" s="36">
        <f>'Stavební rozpočet'!K354</f>
        <v>0</v>
      </c>
      <c r="G55" s="53">
        <f>'Stavební rozpočet'!M354</f>
        <v>0.007300000000000001</v>
      </c>
      <c r="H55" s="51" t="s">
        <v>861</v>
      </c>
      <c r="I55" s="36">
        <f t="shared" si="1"/>
        <v>0</v>
      </c>
    </row>
    <row r="56" spans="1:9" ht="12.75">
      <c r="A56" s="44" t="s">
        <v>291</v>
      </c>
      <c r="B56" s="16" t="s">
        <v>360</v>
      </c>
      <c r="C56" s="16" t="s">
        <v>539</v>
      </c>
      <c r="D56" s="36">
        <f>'Stavební rozpočet'!I356</f>
        <v>0</v>
      </c>
      <c r="E56" s="36">
        <f>'Stavební rozpočet'!J356</f>
        <v>0</v>
      </c>
      <c r="F56" s="36">
        <f>'Stavební rozpočet'!K356</f>
        <v>0</v>
      </c>
      <c r="G56" s="53">
        <f>'Stavební rozpočet'!M356</f>
        <v>0</v>
      </c>
      <c r="H56" s="51" t="s">
        <v>861</v>
      </c>
      <c r="I56" s="36">
        <f t="shared" si="1"/>
        <v>0</v>
      </c>
    </row>
    <row r="57" spans="1:9" ht="12.75">
      <c r="A57" s="114" t="s">
        <v>292</v>
      </c>
      <c r="B57" s="115"/>
      <c r="C57" s="115" t="s">
        <v>909</v>
      </c>
      <c r="D57" s="116">
        <f>'Stavební rozpočet'!I362</f>
        <v>0</v>
      </c>
      <c r="E57" s="116">
        <f>'Stavební rozpočet'!J362</f>
        <v>0</v>
      </c>
      <c r="F57" s="116">
        <f>'Stavební rozpočet'!K362</f>
        <v>0</v>
      </c>
      <c r="G57" s="117">
        <f>'Stavební rozpočet'!M362</f>
        <v>363.027742</v>
      </c>
      <c r="H57" s="51" t="s">
        <v>860</v>
      </c>
      <c r="I57" s="36">
        <f t="shared" si="1"/>
        <v>0</v>
      </c>
    </row>
    <row r="58" spans="1:9" ht="12.75">
      <c r="A58" s="44" t="s">
        <v>292</v>
      </c>
      <c r="B58" s="16" t="s">
        <v>17</v>
      </c>
      <c r="C58" s="16" t="s">
        <v>444</v>
      </c>
      <c r="D58" s="36">
        <f>'Stavební rozpočet'!I363</f>
        <v>0</v>
      </c>
      <c r="E58" s="36">
        <f>'Stavební rozpočet'!J363</f>
        <v>0</v>
      </c>
      <c r="F58" s="36">
        <f>'Stavební rozpočet'!K363</f>
        <v>0</v>
      </c>
      <c r="G58" s="53">
        <f>'Stavební rozpočet'!M363</f>
        <v>88.268</v>
      </c>
      <c r="H58" s="51" t="s">
        <v>861</v>
      </c>
      <c r="I58" s="36">
        <f t="shared" si="1"/>
        <v>0</v>
      </c>
    </row>
    <row r="59" spans="1:9" ht="12.75">
      <c r="A59" s="44" t="s">
        <v>292</v>
      </c>
      <c r="B59" s="16" t="s">
        <v>24</v>
      </c>
      <c r="C59" s="16" t="s">
        <v>460</v>
      </c>
      <c r="D59" s="36">
        <f>'Stavební rozpočet'!I370</f>
        <v>0</v>
      </c>
      <c r="E59" s="36">
        <f>'Stavební rozpočet'!J370</f>
        <v>0</v>
      </c>
      <c r="F59" s="36">
        <f>'Stavební rozpočet'!K370</f>
        <v>0</v>
      </c>
      <c r="G59" s="53">
        <f>'Stavební rozpočet'!M370</f>
        <v>0</v>
      </c>
      <c r="H59" s="51" t="s">
        <v>861</v>
      </c>
      <c r="I59" s="36">
        <f t="shared" si="1"/>
        <v>0</v>
      </c>
    </row>
    <row r="60" spans="1:9" ht="12.75">
      <c r="A60" s="44" t="s">
        <v>292</v>
      </c>
      <c r="B60" s="16" t="s">
        <v>97</v>
      </c>
      <c r="C60" s="16" t="s">
        <v>472</v>
      </c>
      <c r="D60" s="36">
        <f>'Stavební rozpočet'!I373</f>
        <v>0</v>
      </c>
      <c r="E60" s="36">
        <f>'Stavební rozpočet'!J373</f>
        <v>0</v>
      </c>
      <c r="F60" s="36">
        <f>'Stavební rozpočet'!K373</f>
        <v>0</v>
      </c>
      <c r="G60" s="53">
        <f>'Stavební rozpočet'!M373</f>
        <v>20.70416</v>
      </c>
      <c r="H60" s="51" t="s">
        <v>861</v>
      </c>
      <c r="I60" s="36">
        <f t="shared" si="1"/>
        <v>0</v>
      </c>
    </row>
    <row r="61" spans="1:9" ht="12.75">
      <c r="A61" s="44" t="s">
        <v>292</v>
      </c>
      <c r="B61" s="16" t="s">
        <v>99</v>
      </c>
      <c r="C61" s="16" t="s">
        <v>496</v>
      </c>
      <c r="D61" s="36">
        <f>'Stavební rozpočet'!I395</f>
        <v>0</v>
      </c>
      <c r="E61" s="36">
        <f>'Stavební rozpočet'!J395</f>
        <v>0</v>
      </c>
      <c r="F61" s="36">
        <f>'Stavební rozpočet'!K395</f>
        <v>0</v>
      </c>
      <c r="G61" s="53">
        <f>'Stavební rozpočet'!M395</f>
        <v>0.02</v>
      </c>
      <c r="H61" s="51" t="s">
        <v>861</v>
      </c>
      <c r="I61" s="36">
        <f t="shared" si="1"/>
        <v>0</v>
      </c>
    </row>
    <row r="62" spans="1:9" ht="12.75">
      <c r="A62" s="44" t="s">
        <v>292</v>
      </c>
      <c r="B62" s="16" t="s">
        <v>62</v>
      </c>
      <c r="C62" s="16" t="s">
        <v>499</v>
      </c>
      <c r="D62" s="36">
        <f>'Stavební rozpočet'!I398</f>
        <v>0</v>
      </c>
      <c r="E62" s="36">
        <f>'Stavební rozpočet'!J398</f>
        <v>0</v>
      </c>
      <c r="F62" s="36">
        <f>'Stavební rozpočet'!K398</f>
        <v>0</v>
      </c>
      <c r="G62" s="53">
        <f>'Stavební rozpočet'!M398</f>
        <v>164.184418</v>
      </c>
      <c r="H62" s="51" t="s">
        <v>861</v>
      </c>
      <c r="I62" s="36">
        <f t="shared" si="1"/>
        <v>0</v>
      </c>
    </row>
    <row r="63" spans="1:9" ht="12.75">
      <c r="A63" s="44" t="s">
        <v>292</v>
      </c>
      <c r="B63" s="16" t="s">
        <v>64</v>
      </c>
      <c r="C63" s="16" t="s">
        <v>655</v>
      </c>
      <c r="D63" s="36">
        <f>'Stavební rozpočet'!I403</f>
        <v>0</v>
      </c>
      <c r="E63" s="36">
        <f>'Stavební rozpočet'!J403</f>
        <v>0</v>
      </c>
      <c r="F63" s="36">
        <f>'Stavební rozpočet'!K403</f>
        <v>0</v>
      </c>
      <c r="G63" s="53">
        <f>'Stavební rozpočet'!M403</f>
        <v>89.851164</v>
      </c>
      <c r="H63" s="51" t="s">
        <v>861</v>
      </c>
      <c r="I63" s="36">
        <f t="shared" si="1"/>
        <v>0</v>
      </c>
    </row>
    <row r="64" spans="1:9" ht="12.75">
      <c r="A64" s="44" t="s">
        <v>292</v>
      </c>
      <c r="B64" s="16" t="s">
        <v>360</v>
      </c>
      <c r="C64" s="16" t="s">
        <v>539</v>
      </c>
      <c r="D64" s="36">
        <f>'Stavební rozpočet'!I405</f>
        <v>0</v>
      </c>
      <c r="E64" s="36">
        <f>'Stavební rozpočet'!J405</f>
        <v>0</v>
      </c>
      <c r="F64" s="36">
        <f>'Stavební rozpočet'!K405</f>
        <v>0</v>
      </c>
      <c r="G64" s="53">
        <f>'Stavební rozpočet'!M405</f>
        <v>0</v>
      </c>
      <c r="H64" s="51" t="s">
        <v>861</v>
      </c>
      <c r="I64" s="36">
        <f t="shared" si="1"/>
        <v>0</v>
      </c>
    </row>
    <row r="65" spans="1:9" ht="12.75">
      <c r="A65" s="114" t="s">
        <v>293</v>
      </c>
      <c r="B65" s="115"/>
      <c r="C65" s="115" t="s">
        <v>910</v>
      </c>
      <c r="D65" s="116">
        <f>'Stavební rozpočet'!I412</f>
        <v>0</v>
      </c>
      <c r="E65" s="116">
        <f>'Stavební rozpočet'!J412</f>
        <v>0</v>
      </c>
      <c r="F65" s="116">
        <f>'Stavební rozpočet'!K412</f>
        <v>0</v>
      </c>
      <c r="G65" s="117">
        <f>'Stavební rozpočet'!M412</f>
        <v>193.28023399999998</v>
      </c>
      <c r="H65" s="51" t="s">
        <v>860</v>
      </c>
      <c r="I65" s="36">
        <f t="shared" si="1"/>
        <v>0</v>
      </c>
    </row>
    <row r="66" spans="1:9" ht="12.75">
      <c r="A66" s="44" t="s">
        <v>293</v>
      </c>
      <c r="B66" s="16" t="s">
        <v>17</v>
      </c>
      <c r="C66" s="16" t="s">
        <v>444</v>
      </c>
      <c r="D66" s="36">
        <f>'Stavební rozpočet'!I413</f>
        <v>0</v>
      </c>
      <c r="E66" s="36">
        <f>'Stavební rozpočet'!J413</f>
        <v>0</v>
      </c>
      <c r="F66" s="36">
        <f>'Stavební rozpočet'!K413</f>
        <v>0</v>
      </c>
      <c r="G66" s="53">
        <f>'Stavební rozpočet'!M413</f>
        <v>0</v>
      </c>
      <c r="H66" s="51" t="s">
        <v>861</v>
      </c>
      <c r="I66" s="36">
        <f t="shared" si="1"/>
        <v>0</v>
      </c>
    </row>
    <row r="67" spans="1:9" ht="12.75">
      <c r="A67" s="44" t="s">
        <v>293</v>
      </c>
      <c r="B67" s="16" t="s">
        <v>117</v>
      </c>
      <c r="C67" s="16" t="s">
        <v>660</v>
      </c>
      <c r="D67" s="36">
        <f>'Stavební rozpočet'!I416</f>
        <v>0</v>
      </c>
      <c r="E67" s="36">
        <f>'Stavební rozpočet'!J416</f>
        <v>0</v>
      </c>
      <c r="F67" s="36">
        <f>'Stavební rozpočet'!K416</f>
        <v>0</v>
      </c>
      <c r="G67" s="53">
        <f>'Stavební rozpočet'!M416</f>
        <v>0</v>
      </c>
      <c r="H67" s="51" t="s">
        <v>861</v>
      </c>
      <c r="I67" s="36">
        <f t="shared" si="1"/>
        <v>0</v>
      </c>
    </row>
    <row r="68" spans="1:9" ht="12.75">
      <c r="A68" s="44" t="s">
        <v>293</v>
      </c>
      <c r="B68" s="16" t="s">
        <v>19</v>
      </c>
      <c r="C68" s="16" t="s">
        <v>664</v>
      </c>
      <c r="D68" s="36">
        <f>'Stavební rozpočet'!I420</f>
        <v>0</v>
      </c>
      <c r="E68" s="36">
        <f>'Stavební rozpočet'!J420</f>
        <v>0</v>
      </c>
      <c r="F68" s="36">
        <f>'Stavební rozpočet'!K420</f>
        <v>0</v>
      </c>
      <c r="G68" s="53">
        <f>'Stavební rozpočet'!M420</f>
        <v>0</v>
      </c>
      <c r="H68" s="51" t="s">
        <v>861</v>
      </c>
      <c r="I68" s="36">
        <f t="shared" si="1"/>
        <v>0</v>
      </c>
    </row>
    <row r="69" spans="1:9" ht="12.75">
      <c r="A69" s="44" t="s">
        <v>293</v>
      </c>
      <c r="B69" s="16" t="s">
        <v>21</v>
      </c>
      <c r="C69" s="16" t="s">
        <v>671</v>
      </c>
      <c r="D69" s="36">
        <f>'Stavební rozpočet'!I427</f>
        <v>0</v>
      </c>
      <c r="E69" s="36">
        <f>'Stavební rozpočet'!J427</f>
        <v>0</v>
      </c>
      <c r="F69" s="36">
        <f>'Stavební rozpočet'!K427</f>
        <v>0</v>
      </c>
      <c r="G69" s="53">
        <f>'Stavební rozpočet'!M427</f>
        <v>0.1435426</v>
      </c>
      <c r="H69" s="51" t="s">
        <v>861</v>
      </c>
      <c r="I69" s="36">
        <f t="shared" si="1"/>
        <v>0</v>
      </c>
    </row>
    <row r="70" spans="1:9" ht="12.75">
      <c r="A70" s="44" t="s">
        <v>293</v>
      </c>
      <c r="B70" s="16" t="s">
        <v>22</v>
      </c>
      <c r="C70" s="16" t="s">
        <v>455</v>
      </c>
      <c r="D70" s="36">
        <f>'Stavební rozpočet'!I432</f>
        <v>0</v>
      </c>
      <c r="E70" s="36">
        <f>'Stavební rozpočet'!J432</f>
        <v>0</v>
      </c>
      <c r="F70" s="36">
        <f>'Stavební rozpočet'!K432</f>
        <v>0</v>
      </c>
      <c r="G70" s="53">
        <f>'Stavební rozpočet'!M432</f>
        <v>0</v>
      </c>
      <c r="H70" s="51" t="s">
        <v>861</v>
      </c>
      <c r="I70" s="36">
        <f t="shared" si="1"/>
        <v>0</v>
      </c>
    </row>
    <row r="71" spans="1:9" ht="12.75">
      <c r="A71" s="44" t="s">
        <v>293</v>
      </c>
      <c r="B71" s="16" t="s">
        <v>23</v>
      </c>
      <c r="C71" s="16" t="s">
        <v>679</v>
      </c>
      <c r="D71" s="36">
        <f>'Stavební rozpočet'!I441</f>
        <v>0</v>
      </c>
      <c r="E71" s="36">
        <f>'Stavební rozpočet'!J441</f>
        <v>0</v>
      </c>
      <c r="F71" s="36">
        <f>'Stavební rozpočet'!K441</f>
        <v>0</v>
      </c>
      <c r="G71" s="53">
        <f>'Stavební rozpočet'!M441</f>
        <v>140.964</v>
      </c>
      <c r="H71" s="51" t="s">
        <v>861</v>
      </c>
      <c r="I71" s="36">
        <f t="shared" si="1"/>
        <v>0</v>
      </c>
    </row>
    <row r="72" spans="1:9" ht="12.75">
      <c r="A72" s="44" t="s">
        <v>293</v>
      </c>
      <c r="B72" s="16" t="s">
        <v>97</v>
      </c>
      <c r="C72" s="16" t="s">
        <v>472</v>
      </c>
      <c r="D72" s="36">
        <f>'Stavební rozpočet'!I446</f>
        <v>0</v>
      </c>
      <c r="E72" s="36">
        <f>'Stavební rozpočet'!J446</f>
        <v>0</v>
      </c>
      <c r="F72" s="36">
        <f>'Stavební rozpočet'!K446</f>
        <v>0</v>
      </c>
      <c r="G72" s="53">
        <f>'Stavební rozpočet'!M446</f>
        <v>3.841215</v>
      </c>
      <c r="H72" s="51" t="s">
        <v>861</v>
      </c>
      <c r="I72" s="36">
        <f t="shared" si="1"/>
        <v>0</v>
      </c>
    </row>
    <row r="73" spans="1:9" ht="12.75">
      <c r="A73" s="44" t="s">
        <v>293</v>
      </c>
      <c r="B73" s="16" t="s">
        <v>102</v>
      </c>
      <c r="C73" s="16" t="s">
        <v>577</v>
      </c>
      <c r="D73" s="36">
        <f>'Stavební rozpočet'!I449</f>
        <v>0</v>
      </c>
      <c r="E73" s="36">
        <f>'Stavební rozpočet'!J449</f>
        <v>0</v>
      </c>
      <c r="F73" s="36">
        <f>'Stavební rozpočet'!K449</f>
        <v>0</v>
      </c>
      <c r="G73" s="53">
        <f>'Stavební rozpočet'!M449</f>
        <v>7.8110214</v>
      </c>
      <c r="H73" s="51" t="s">
        <v>861</v>
      </c>
      <c r="I73" s="36">
        <f t="shared" si="1"/>
        <v>0</v>
      </c>
    </row>
    <row r="74" spans="1:9" ht="12.75">
      <c r="A74" s="44" t="s">
        <v>293</v>
      </c>
      <c r="B74" s="16" t="s">
        <v>87</v>
      </c>
      <c r="C74" s="16" t="s">
        <v>687</v>
      </c>
      <c r="D74" s="36">
        <f>'Stavební rozpočet'!I452</f>
        <v>0</v>
      </c>
      <c r="E74" s="36">
        <f>'Stavební rozpočet'!J452</f>
        <v>0</v>
      </c>
      <c r="F74" s="36">
        <f>'Stavební rozpočet'!K452</f>
        <v>0</v>
      </c>
      <c r="G74" s="53">
        <f>'Stavební rozpočet'!M452</f>
        <v>26.35011</v>
      </c>
      <c r="H74" s="51" t="s">
        <v>861</v>
      </c>
      <c r="I74" s="36">
        <f t="shared" si="1"/>
        <v>0</v>
      </c>
    </row>
    <row r="75" spans="1:9" ht="12.75">
      <c r="A75" s="44" t="s">
        <v>293</v>
      </c>
      <c r="B75" s="16" t="s">
        <v>93</v>
      </c>
      <c r="C75" s="16" t="s">
        <v>514</v>
      </c>
      <c r="D75" s="36">
        <f>'Stavební rozpočet'!I456</f>
        <v>0</v>
      </c>
      <c r="E75" s="36">
        <f>'Stavební rozpočet'!J456</f>
        <v>0</v>
      </c>
      <c r="F75" s="36">
        <f>'Stavební rozpočet'!K456</f>
        <v>0</v>
      </c>
      <c r="G75" s="53">
        <f>'Stavební rozpočet'!M456</f>
        <v>0.05072</v>
      </c>
      <c r="H75" s="51" t="s">
        <v>861</v>
      </c>
      <c r="I75" s="36">
        <f aca="true" t="shared" si="2" ref="I75:I92">IF(H75="F",0,F75)</f>
        <v>0</v>
      </c>
    </row>
    <row r="76" spans="1:9" ht="12.75">
      <c r="A76" s="44" t="s">
        <v>293</v>
      </c>
      <c r="B76" s="16" t="s">
        <v>95</v>
      </c>
      <c r="C76" s="16" t="s">
        <v>522</v>
      </c>
      <c r="D76" s="36">
        <f>'Stavební rozpočet'!I467</f>
        <v>0</v>
      </c>
      <c r="E76" s="36">
        <f>'Stavební rozpočet'!J467</f>
        <v>0</v>
      </c>
      <c r="F76" s="36">
        <f>'Stavební rozpočet'!K467</f>
        <v>0</v>
      </c>
      <c r="G76" s="53">
        <f>'Stavební rozpočet'!M467</f>
        <v>14.119624999999996</v>
      </c>
      <c r="H76" s="51" t="s">
        <v>861</v>
      </c>
      <c r="I76" s="36">
        <f t="shared" si="2"/>
        <v>0</v>
      </c>
    </row>
    <row r="77" spans="1:9" ht="12.75">
      <c r="A77" s="44" t="s">
        <v>293</v>
      </c>
      <c r="B77" s="16" t="s">
        <v>427</v>
      </c>
      <c r="C77" s="16" t="s">
        <v>704</v>
      </c>
      <c r="D77" s="36">
        <f>'Stavební rozpočet'!I490</f>
        <v>0</v>
      </c>
      <c r="E77" s="36">
        <f>'Stavební rozpočet'!J490</f>
        <v>0</v>
      </c>
      <c r="F77" s="36">
        <f>'Stavební rozpočet'!K490</f>
        <v>0</v>
      </c>
      <c r="G77" s="53">
        <f>'Stavební rozpočet'!M490</f>
        <v>0</v>
      </c>
      <c r="H77" s="51" t="s">
        <v>861</v>
      </c>
      <c r="I77" s="36">
        <f t="shared" si="2"/>
        <v>0</v>
      </c>
    </row>
    <row r="78" spans="1:9" ht="12.75">
      <c r="A78" s="44" t="s">
        <v>293</v>
      </c>
      <c r="B78" s="16" t="s">
        <v>360</v>
      </c>
      <c r="C78" s="16" t="s">
        <v>539</v>
      </c>
      <c r="D78" s="36">
        <f>'Stavební rozpočet'!I499</f>
        <v>0</v>
      </c>
      <c r="E78" s="36">
        <f>'Stavební rozpočet'!J499</f>
        <v>0</v>
      </c>
      <c r="F78" s="36">
        <f>'Stavební rozpočet'!K499</f>
        <v>0</v>
      </c>
      <c r="G78" s="53">
        <f>'Stavební rozpočet'!M499</f>
        <v>0</v>
      </c>
      <c r="H78" s="51" t="s">
        <v>861</v>
      </c>
      <c r="I78" s="36">
        <f t="shared" si="2"/>
        <v>0</v>
      </c>
    </row>
    <row r="79" spans="1:9" ht="12.75">
      <c r="A79" s="114" t="s">
        <v>294</v>
      </c>
      <c r="B79" s="115"/>
      <c r="C79" s="115" t="s">
        <v>911</v>
      </c>
      <c r="D79" s="116">
        <f>'Stavební rozpočet'!I510</f>
        <v>0</v>
      </c>
      <c r="E79" s="116">
        <f>'Stavební rozpočet'!J510</f>
        <v>0</v>
      </c>
      <c r="F79" s="116">
        <f>'Stavební rozpočet'!K510</f>
        <v>0</v>
      </c>
      <c r="G79" s="117">
        <f>'Stavební rozpočet'!M510</f>
        <v>193.280234</v>
      </c>
      <c r="H79" s="51" t="s">
        <v>860</v>
      </c>
      <c r="I79" s="36">
        <f t="shared" si="2"/>
        <v>0</v>
      </c>
    </row>
    <row r="80" spans="1:9" ht="12.75">
      <c r="A80" s="44" t="s">
        <v>294</v>
      </c>
      <c r="B80" s="16" t="s">
        <v>17</v>
      </c>
      <c r="C80" s="16" t="s">
        <v>444</v>
      </c>
      <c r="D80" s="36">
        <f>'Stavební rozpočet'!I511</f>
        <v>0</v>
      </c>
      <c r="E80" s="36">
        <f>'Stavební rozpočet'!J511</f>
        <v>0</v>
      </c>
      <c r="F80" s="36">
        <f>'Stavební rozpočet'!K511</f>
        <v>0</v>
      </c>
      <c r="G80" s="53">
        <f>'Stavební rozpočet'!M511</f>
        <v>0</v>
      </c>
      <c r="H80" s="51" t="s">
        <v>861</v>
      </c>
      <c r="I80" s="36">
        <f t="shared" si="2"/>
        <v>0</v>
      </c>
    </row>
    <row r="81" spans="1:9" ht="12.75">
      <c r="A81" s="44" t="s">
        <v>294</v>
      </c>
      <c r="B81" s="16" t="s">
        <v>117</v>
      </c>
      <c r="C81" s="16" t="s">
        <v>660</v>
      </c>
      <c r="D81" s="36">
        <f>'Stavební rozpočet'!I514</f>
        <v>0</v>
      </c>
      <c r="E81" s="36">
        <f>'Stavební rozpočet'!J514</f>
        <v>0</v>
      </c>
      <c r="F81" s="36">
        <f>'Stavební rozpočet'!K514</f>
        <v>0</v>
      </c>
      <c r="G81" s="53">
        <f>'Stavební rozpočet'!M514</f>
        <v>0</v>
      </c>
      <c r="H81" s="51" t="s">
        <v>861</v>
      </c>
      <c r="I81" s="36">
        <f t="shared" si="2"/>
        <v>0</v>
      </c>
    </row>
    <row r="82" spans="1:9" ht="12.75">
      <c r="A82" s="44" t="s">
        <v>294</v>
      </c>
      <c r="B82" s="16" t="s">
        <v>19</v>
      </c>
      <c r="C82" s="16" t="s">
        <v>664</v>
      </c>
      <c r="D82" s="36">
        <f>'Stavební rozpočet'!I518</f>
        <v>0</v>
      </c>
      <c r="E82" s="36">
        <f>'Stavební rozpočet'!J518</f>
        <v>0</v>
      </c>
      <c r="F82" s="36">
        <f>'Stavební rozpočet'!K518</f>
        <v>0</v>
      </c>
      <c r="G82" s="53">
        <f>'Stavební rozpočet'!M518</f>
        <v>0</v>
      </c>
      <c r="H82" s="51" t="s">
        <v>861</v>
      </c>
      <c r="I82" s="36">
        <f t="shared" si="2"/>
        <v>0</v>
      </c>
    </row>
    <row r="83" spans="1:9" ht="12.75">
      <c r="A83" s="44" t="s">
        <v>294</v>
      </c>
      <c r="B83" s="16" t="s">
        <v>21</v>
      </c>
      <c r="C83" s="16" t="s">
        <v>671</v>
      </c>
      <c r="D83" s="36">
        <f>'Stavební rozpočet'!I525</f>
        <v>0</v>
      </c>
      <c r="E83" s="36">
        <f>'Stavební rozpočet'!J525</f>
        <v>0</v>
      </c>
      <c r="F83" s="36">
        <f>'Stavební rozpočet'!K525</f>
        <v>0</v>
      </c>
      <c r="G83" s="53">
        <f>'Stavební rozpočet'!M525</f>
        <v>0.1435426</v>
      </c>
      <c r="H83" s="51" t="s">
        <v>861</v>
      </c>
      <c r="I83" s="36">
        <f t="shared" si="2"/>
        <v>0</v>
      </c>
    </row>
    <row r="84" spans="1:9" ht="12.75">
      <c r="A84" s="44" t="s">
        <v>294</v>
      </c>
      <c r="B84" s="16" t="s">
        <v>22</v>
      </c>
      <c r="C84" s="16" t="s">
        <v>455</v>
      </c>
      <c r="D84" s="36">
        <f>'Stavební rozpočet'!I530</f>
        <v>0</v>
      </c>
      <c r="E84" s="36">
        <f>'Stavební rozpočet'!J530</f>
        <v>0</v>
      </c>
      <c r="F84" s="36">
        <f>'Stavební rozpočet'!K530</f>
        <v>0</v>
      </c>
      <c r="G84" s="53">
        <f>'Stavební rozpočet'!M530</f>
        <v>0</v>
      </c>
      <c r="H84" s="51" t="s">
        <v>861</v>
      </c>
      <c r="I84" s="36">
        <f t="shared" si="2"/>
        <v>0</v>
      </c>
    </row>
    <row r="85" spans="1:9" ht="12.75">
      <c r="A85" s="44" t="s">
        <v>294</v>
      </c>
      <c r="B85" s="16" t="s">
        <v>23</v>
      </c>
      <c r="C85" s="16" t="s">
        <v>679</v>
      </c>
      <c r="D85" s="36">
        <f>'Stavební rozpočet'!I539</f>
        <v>0</v>
      </c>
      <c r="E85" s="36">
        <f>'Stavební rozpočet'!J539</f>
        <v>0</v>
      </c>
      <c r="F85" s="36">
        <f>'Stavební rozpočet'!K539</f>
        <v>0</v>
      </c>
      <c r="G85" s="53">
        <f>'Stavební rozpočet'!M539</f>
        <v>140.964</v>
      </c>
      <c r="H85" s="51" t="s">
        <v>861</v>
      </c>
      <c r="I85" s="36">
        <f t="shared" si="2"/>
        <v>0</v>
      </c>
    </row>
    <row r="86" spans="1:9" ht="12.75">
      <c r="A86" s="44" t="s">
        <v>294</v>
      </c>
      <c r="B86" s="16" t="s">
        <v>97</v>
      </c>
      <c r="C86" s="16" t="s">
        <v>472</v>
      </c>
      <c r="D86" s="36">
        <f>'Stavební rozpočet'!I544</f>
        <v>0</v>
      </c>
      <c r="E86" s="36">
        <f>'Stavební rozpočet'!J544</f>
        <v>0</v>
      </c>
      <c r="F86" s="36">
        <f>'Stavební rozpočet'!K544</f>
        <v>0</v>
      </c>
      <c r="G86" s="53">
        <f>'Stavební rozpočet'!M544</f>
        <v>3.841215</v>
      </c>
      <c r="H86" s="51" t="s">
        <v>861</v>
      </c>
      <c r="I86" s="36">
        <f t="shared" si="2"/>
        <v>0</v>
      </c>
    </row>
    <row r="87" spans="1:9" ht="12.75">
      <c r="A87" s="44" t="s">
        <v>294</v>
      </c>
      <c r="B87" s="16" t="s">
        <v>102</v>
      </c>
      <c r="C87" s="16" t="s">
        <v>577</v>
      </c>
      <c r="D87" s="36">
        <f>'Stavební rozpočet'!I547</f>
        <v>0</v>
      </c>
      <c r="E87" s="36">
        <f>'Stavební rozpočet'!J547</f>
        <v>0</v>
      </c>
      <c r="F87" s="36">
        <f>'Stavební rozpočet'!K547</f>
        <v>0</v>
      </c>
      <c r="G87" s="53">
        <f>'Stavební rozpočet'!M547</f>
        <v>7.8110214</v>
      </c>
      <c r="H87" s="51" t="s">
        <v>861</v>
      </c>
      <c r="I87" s="36">
        <f t="shared" si="2"/>
        <v>0</v>
      </c>
    </row>
    <row r="88" spans="1:9" ht="12.75">
      <c r="A88" s="44" t="s">
        <v>294</v>
      </c>
      <c r="B88" s="16" t="s">
        <v>87</v>
      </c>
      <c r="C88" s="16" t="s">
        <v>687</v>
      </c>
      <c r="D88" s="36">
        <f>'Stavební rozpočet'!I550</f>
        <v>0</v>
      </c>
      <c r="E88" s="36">
        <f>'Stavební rozpočet'!J550</f>
        <v>0</v>
      </c>
      <c r="F88" s="36">
        <f>'Stavební rozpočet'!K550</f>
        <v>0</v>
      </c>
      <c r="G88" s="53">
        <f>'Stavební rozpočet'!M550</f>
        <v>26.35011</v>
      </c>
      <c r="H88" s="51" t="s">
        <v>861</v>
      </c>
      <c r="I88" s="36">
        <f t="shared" si="2"/>
        <v>0</v>
      </c>
    </row>
    <row r="89" spans="1:9" ht="12.75">
      <c r="A89" s="44" t="s">
        <v>294</v>
      </c>
      <c r="B89" s="16" t="s">
        <v>93</v>
      </c>
      <c r="C89" s="16" t="s">
        <v>514</v>
      </c>
      <c r="D89" s="36">
        <f>'Stavební rozpočet'!I554</f>
        <v>0</v>
      </c>
      <c r="E89" s="36">
        <f>'Stavební rozpočet'!J554</f>
        <v>0</v>
      </c>
      <c r="F89" s="36">
        <f>'Stavební rozpočet'!K554</f>
        <v>0</v>
      </c>
      <c r="G89" s="53">
        <f>'Stavební rozpočet'!M554</f>
        <v>0.05072</v>
      </c>
      <c r="H89" s="51" t="s">
        <v>861</v>
      </c>
      <c r="I89" s="36">
        <f t="shared" si="2"/>
        <v>0</v>
      </c>
    </row>
    <row r="90" spans="1:9" ht="12.75">
      <c r="A90" s="44" t="s">
        <v>294</v>
      </c>
      <c r="B90" s="16" t="s">
        <v>95</v>
      </c>
      <c r="C90" s="16" t="s">
        <v>522</v>
      </c>
      <c r="D90" s="36">
        <f>'Stavební rozpočet'!I565</f>
        <v>0</v>
      </c>
      <c r="E90" s="36">
        <f>'Stavební rozpočet'!J565</f>
        <v>0</v>
      </c>
      <c r="F90" s="36">
        <f>'Stavební rozpočet'!K565</f>
        <v>0</v>
      </c>
      <c r="G90" s="53">
        <f>'Stavební rozpočet'!M565</f>
        <v>14.119625000000001</v>
      </c>
      <c r="H90" s="51" t="s">
        <v>861</v>
      </c>
      <c r="I90" s="36">
        <f t="shared" si="2"/>
        <v>0</v>
      </c>
    </row>
    <row r="91" spans="1:9" ht="12.75">
      <c r="A91" s="44" t="s">
        <v>294</v>
      </c>
      <c r="B91" s="16" t="s">
        <v>427</v>
      </c>
      <c r="C91" s="16" t="s">
        <v>704</v>
      </c>
      <c r="D91" s="36">
        <f>'Stavební rozpočet'!I588</f>
        <v>0</v>
      </c>
      <c r="E91" s="36">
        <f>'Stavební rozpočet'!J588</f>
        <v>0</v>
      </c>
      <c r="F91" s="36">
        <f>'Stavební rozpočet'!K588</f>
        <v>0</v>
      </c>
      <c r="G91" s="53">
        <f>'Stavební rozpočet'!M588</f>
        <v>0</v>
      </c>
      <c r="H91" s="51" t="s">
        <v>861</v>
      </c>
      <c r="I91" s="36">
        <f t="shared" si="2"/>
        <v>0</v>
      </c>
    </row>
    <row r="92" spans="1:9" ht="12.75">
      <c r="A92" s="45" t="s">
        <v>294</v>
      </c>
      <c r="B92" s="47" t="s">
        <v>360</v>
      </c>
      <c r="C92" s="47" t="s">
        <v>539</v>
      </c>
      <c r="D92" s="52">
        <f>'Stavební rozpočet'!I597</f>
        <v>0</v>
      </c>
      <c r="E92" s="52">
        <f>'Stavební rozpočet'!J597</f>
        <v>0</v>
      </c>
      <c r="F92" s="52">
        <f>'Stavební rozpočet'!K597</f>
        <v>0</v>
      </c>
      <c r="G92" s="54">
        <f>'Stavební rozpočet'!M597</f>
        <v>0</v>
      </c>
      <c r="H92" s="51" t="s">
        <v>861</v>
      </c>
      <c r="I92" s="36">
        <f t="shared" si="2"/>
        <v>0</v>
      </c>
    </row>
    <row r="93" spans="1:7" ht="12.75">
      <c r="A93" s="7"/>
      <c r="B93" s="7"/>
      <c r="C93" s="7"/>
      <c r="D93" s="7"/>
      <c r="E93" s="26" t="s">
        <v>772</v>
      </c>
      <c r="F93" s="42">
        <f>ROUND(SUM(I11:I92),1)</f>
        <v>0</v>
      </c>
      <c r="G93" s="7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1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5" sqref="G1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2.140625" style="0" customWidth="1"/>
    <col min="5" max="5" width="34.574218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13" width="11.7109375" style="0" customWidth="1"/>
    <col min="14" max="14" width="11.7109375" style="0" hidden="1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57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ht="12.75">
      <c r="A2" s="120" t="s">
        <v>1</v>
      </c>
      <c r="B2" s="121"/>
      <c r="C2" s="121"/>
      <c r="D2" s="124" t="s">
        <v>435</v>
      </c>
      <c r="E2" s="158" t="s">
        <v>721</v>
      </c>
      <c r="F2" s="158" t="s">
        <v>6</v>
      </c>
      <c r="G2" s="121"/>
      <c r="H2" s="127" t="s">
        <v>761</v>
      </c>
      <c r="I2" s="127" t="s">
        <v>912</v>
      </c>
      <c r="J2" s="121"/>
      <c r="K2" s="121"/>
      <c r="L2" s="121"/>
      <c r="M2" s="121"/>
      <c r="N2" s="163"/>
      <c r="O2" s="4"/>
    </row>
    <row r="3" spans="1:15" ht="12.75">
      <c r="A3" s="122"/>
      <c r="B3" s="123"/>
      <c r="C3" s="123"/>
      <c r="D3" s="126"/>
      <c r="E3" s="123"/>
      <c r="F3" s="123"/>
      <c r="G3" s="123"/>
      <c r="H3" s="123"/>
      <c r="I3" s="123"/>
      <c r="J3" s="123"/>
      <c r="K3" s="123"/>
      <c r="L3" s="123"/>
      <c r="M3" s="123"/>
      <c r="N3" s="129"/>
      <c r="O3" s="4"/>
    </row>
    <row r="4" spans="1:15" ht="12.75">
      <c r="A4" s="130" t="s">
        <v>2</v>
      </c>
      <c r="B4" s="123"/>
      <c r="C4" s="123"/>
      <c r="D4" s="131" t="s">
        <v>436</v>
      </c>
      <c r="E4" s="133" t="s">
        <v>722</v>
      </c>
      <c r="F4" s="133"/>
      <c r="G4" s="123"/>
      <c r="H4" s="131" t="s">
        <v>762</v>
      </c>
      <c r="I4" s="131" t="s">
        <v>767</v>
      </c>
      <c r="J4" s="123"/>
      <c r="K4" s="123"/>
      <c r="L4" s="123"/>
      <c r="M4" s="123"/>
      <c r="N4" s="129"/>
      <c r="O4" s="4"/>
    </row>
    <row r="5" spans="1:15" ht="12.7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9"/>
      <c r="O5" s="4"/>
    </row>
    <row r="6" spans="1:15" ht="12.75">
      <c r="A6" s="130" t="s">
        <v>3</v>
      </c>
      <c r="B6" s="123"/>
      <c r="C6" s="123"/>
      <c r="D6" s="131" t="s">
        <v>437</v>
      </c>
      <c r="E6" s="133" t="s">
        <v>723</v>
      </c>
      <c r="F6" s="133" t="s">
        <v>6</v>
      </c>
      <c r="G6" s="123"/>
      <c r="H6" s="131" t="s">
        <v>763</v>
      </c>
      <c r="I6" s="133" t="s">
        <v>768</v>
      </c>
      <c r="J6" s="123"/>
      <c r="K6" s="123"/>
      <c r="L6" s="123"/>
      <c r="M6" s="123"/>
      <c r="N6" s="129"/>
      <c r="O6" s="4"/>
    </row>
    <row r="7" spans="1:15" ht="12.7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9"/>
      <c r="O7" s="4"/>
    </row>
    <row r="8" spans="1:15" ht="12.75">
      <c r="A8" s="130" t="s">
        <v>4</v>
      </c>
      <c r="B8" s="123"/>
      <c r="C8" s="123"/>
      <c r="D8" s="131" t="s">
        <v>6</v>
      </c>
      <c r="E8" s="133" t="s">
        <v>724</v>
      </c>
      <c r="F8" s="133" t="s">
        <v>6</v>
      </c>
      <c r="G8" s="123"/>
      <c r="H8" s="131" t="s">
        <v>764</v>
      </c>
      <c r="I8" s="131" t="s">
        <v>769</v>
      </c>
      <c r="J8" s="123"/>
      <c r="K8" s="123"/>
      <c r="L8" s="123"/>
      <c r="M8" s="123"/>
      <c r="N8" s="129"/>
      <c r="O8" s="4"/>
    </row>
    <row r="9" spans="1:15" ht="12.75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  <c r="O9" s="4"/>
    </row>
    <row r="10" spans="1:64" ht="12.75">
      <c r="A10" s="1" t="s">
        <v>5</v>
      </c>
      <c r="B10" s="9" t="s">
        <v>288</v>
      </c>
      <c r="C10" s="9" t="s">
        <v>295</v>
      </c>
      <c r="D10" s="164" t="s">
        <v>438</v>
      </c>
      <c r="E10" s="165"/>
      <c r="F10" s="9" t="s">
        <v>747</v>
      </c>
      <c r="G10" s="20" t="s">
        <v>760</v>
      </c>
      <c r="H10" s="25" t="s">
        <v>765</v>
      </c>
      <c r="I10" s="166" t="s">
        <v>770</v>
      </c>
      <c r="J10" s="167"/>
      <c r="K10" s="168"/>
      <c r="L10" s="166" t="s">
        <v>775</v>
      </c>
      <c r="M10" s="168"/>
      <c r="N10" s="28" t="s">
        <v>777</v>
      </c>
      <c r="O10" s="35"/>
      <c r="BK10" s="27" t="s">
        <v>851</v>
      </c>
      <c r="BL10" s="40" t="s">
        <v>854</v>
      </c>
    </row>
    <row r="11" spans="1:62" ht="12.75">
      <c r="A11" s="69" t="s">
        <v>6</v>
      </c>
      <c r="B11" s="70" t="s">
        <v>6</v>
      </c>
      <c r="C11" s="70" t="s">
        <v>6</v>
      </c>
      <c r="D11" s="169" t="s">
        <v>439</v>
      </c>
      <c r="E11" s="170"/>
      <c r="F11" s="70" t="s">
        <v>6</v>
      </c>
      <c r="G11" s="70" t="s">
        <v>6</v>
      </c>
      <c r="H11" s="73" t="s">
        <v>766</v>
      </c>
      <c r="I11" s="74" t="s">
        <v>771</v>
      </c>
      <c r="J11" s="75" t="s">
        <v>773</v>
      </c>
      <c r="K11" s="77" t="s">
        <v>774</v>
      </c>
      <c r="L11" s="74" t="s">
        <v>776</v>
      </c>
      <c r="M11" s="77" t="s">
        <v>774</v>
      </c>
      <c r="N11" s="80" t="s">
        <v>778</v>
      </c>
      <c r="O11" s="35"/>
      <c r="Z11" s="27" t="s">
        <v>781</v>
      </c>
      <c r="AA11" s="27" t="s">
        <v>782</v>
      </c>
      <c r="AB11" s="27" t="s">
        <v>783</v>
      </c>
      <c r="AC11" s="27" t="s">
        <v>784</v>
      </c>
      <c r="AD11" s="27" t="s">
        <v>785</v>
      </c>
      <c r="AE11" s="27" t="s">
        <v>786</v>
      </c>
      <c r="AF11" s="27" t="s">
        <v>787</v>
      </c>
      <c r="AG11" s="27" t="s">
        <v>788</v>
      </c>
      <c r="AH11" s="27" t="s">
        <v>789</v>
      </c>
      <c r="BH11" s="27" t="s">
        <v>848</v>
      </c>
      <c r="BI11" s="27" t="s">
        <v>849</v>
      </c>
      <c r="BJ11" s="27" t="s">
        <v>850</v>
      </c>
    </row>
    <row r="12" spans="1:15" ht="12.75">
      <c r="A12" s="71"/>
      <c r="B12" s="72" t="s">
        <v>289</v>
      </c>
      <c r="C12" s="72"/>
      <c r="D12" s="171" t="s">
        <v>906</v>
      </c>
      <c r="E12" s="172"/>
      <c r="F12" s="71" t="s">
        <v>6</v>
      </c>
      <c r="G12" s="71" t="s">
        <v>6</v>
      </c>
      <c r="H12" s="71" t="s">
        <v>6</v>
      </c>
      <c r="I12" s="76">
        <f>I13+I17+I24+I28+I35+I41+I48+I80+I83+I97+I105+I115+I121+I131+I133</f>
        <v>0</v>
      </c>
      <c r="J12" s="76">
        <f>J13+J17+J24+J28+J35+J41+J48+J80+J83+J97+J105+J115+J121+J131+J133</f>
        <v>0</v>
      </c>
      <c r="K12" s="76">
        <f>K13+K17+K24+K28+K35+K41+K48+K80+K83+K97+K105+K115+K121+K131+K133</f>
        <v>0</v>
      </c>
      <c r="L12" s="79"/>
      <c r="M12" s="76">
        <f>M13+M17+M24+M28+M35+M41+M48+M80+M83+M97+M105+M115+M121+M131+M133</f>
        <v>10164.091142799998</v>
      </c>
      <c r="N12" s="78"/>
      <c r="O12" s="81"/>
    </row>
    <row r="13" spans="1:47" ht="12.75">
      <c r="A13" s="82"/>
      <c r="B13" s="83" t="s">
        <v>289</v>
      </c>
      <c r="C13" s="83" t="s">
        <v>296</v>
      </c>
      <c r="D13" s="173" t="s">
        <v>440</v>
      </c>
      <c r="E13" s="174"/>
      <c r="F13" s="84" t="s">
        <v>6</v>
      </c>
      <c r="G13" s="84" t="s">
        <v>6</v>
      </c>
      <c r="H13" s="84" t="s">
        <v>6</v>
      </c>
      <c r="I13" s="85">
        <f>SUM(I14:I16)</f>
        <v>0</v>
      </c>
      <c r="J13" s="85">
        <f>SUM(J14:J16)</f>
        <v>0</v>
      </c>
      <c r="K13" s="85">
        <f>SUM(K14:K16)</f>
        <v>0</v>
      </c>
      <c r="L13" s="86"/>
      <c r="M13" s="85">
        <f>SUM(M14:M16)</f>
        <v>0</v>
      </c>
      <c r="N13" s="87"/>
      <c r="O13" s="4"/>
      <c r="AI13" s="27" t="s">
        <v>289</v>
      </c>
      <c r="AS13" s="41">
        <f>SUM(AJ14:AJ16)</f>
        <v>0</v>
      </c>
      <c r="AT13" s="41">
        <f>SUM(AK14:AK16)</f>
        <v>0</v>
      </c>
      <c r="AU13" s="41">
        <f>SUM(AL14:AL16)</f>
        <v>0</v>
      </c>
    </row>
    <row r="14" spans="1:64" ht="12.75">
      <c r="A14" s="44" t="s">
        <v>7</v>
      </c>
      <c r="B14" s="16" t="s">
        <v>289</v>
      </c>
      <c r="C14" s="16" t="s">
        <v>297</v>
      </c>
      <c r="D14" s="133" t="s">
        <v>441</v>
      </c>
      <c r="E14" s="175"/>
      <c r="F14" s="16" t="s">
        <v>748</v>
      </c>
      <c r="G14" s="36">
        <v>1</v>
      </c>
      <c r="H14" s="36"/>
      <c r="I14" s="36">
        <f>G14*AO14</f>
        <v>0</v>
      </c>
      <c r="J14" s="36">
        <f>G14*AP14</f>
        <v>0</v>
      </c>
      <c r="K14" s="36">
        <f>G14*H14</f>
        <v>0</v>
      </c>
      <c r="L14" s="36">
        <v>0</v>
      </c>
      <c r="M14" s="36">
        <f>G14*L14</f>
        <v>0</v>
      </c>
      <c r="N14" s="88"/>
      <c r="O14" s="4"/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27" t="s">
        <v>289</v>
      </c>
      <c r="AJ14" s="21">
        <f>IF(AN14=0,K14,0)</f>
        <v>0</v>
      </c>
      <c r="AK14" s="21">
        <f>IF(AN14=15,K14,0)</f>
        <v>0</v>
      </c>
      <c r="AL14" s="21">
        <f>IF(AN14=21,K14,0)</f>
        <v>0</v>
      </c>
      <c r="AN14" s="36">
        <v>21</v>
      </c>
      <c r="AO14" s="36">
        <f>H14*0</f>
        <v>0</v>
      </c>
      <c r="AP14" s="36">
        <f>H14*(1-0)</f>
        <v>0</v>
      </c>
      <c r="AQ14" s="37" t="s">
        <v>7</v>
      </c>
      <c r="AV14" s="36">
        <f>AW14+AX14</f>
        <v>0</v>
      </c>
      <c r="AW14" s="36">
        <f>G14*AO14</f>
        <v>0</v>
      </c>
      <c r="AX14" s="36">
        <f>G14*AP14</f>
        <v>0</v>
      </c>
      <c r="AY14" s="39" t="s">
        <v>790</v>
      </c>
      <c r="AZ14" s="39" t="s">
        <v>816</v>
      </c>
      <c r="BA14" s="27" t="s">
        <v>842</v>
      </c>
      <c r="BC14" s="36">
        <f>AW14+AX14</f>
        <v>0</v>
      </c>
      <c r="BD14" s="36">
        <f>H14/(100-BE14)*100</f>
        <v>0</v>
      </c>
      <c r="BE14" s="36">
        <v>0</v>
      </c>
      <c r="BF14" s="36">
        <f>M14</f>
        <v>0</v>
      </c>
      <c r="BH14" s="21">
        <f>G14*AO14</f>
        <v>0</v>
      </c>
      <c r="BI14" s="21">
        <f>G14*AP14</f>
        <v>0</v>
      </c>
      <c r="BJ14" s="21">
        <f>G14*H14</f>
        <v>0</v>
      </c>
      <c r="BK14" s="21" t="s">
        <v>852</v>
      </c>
      <c r="BL14" s="36">
        <v>0</v>
      </c>
    </row>
    <row r="15" spans="1:64" ht="12.75">
      <c r="A15" s="44" t="s">
        <v>8</v>
      </c>
      <c r="B15" s="16" t="s">
        <v>289</v>
      </c>
      <c r="C15" s="16" t="s">
        <v>298</v>
      </c>
      <c r="D15" s="133" t="s">
        <v>442</v>
      </c>
      <c r="E15" s="175"/>
      <c r="F15" s="16" t="s">
        <v>748</v>
      </c>
      <c r="G15" s="36">
        <v>1</v>
      </c>
      <c r="H15" s="36"/>
      <c r="I15" s="36">
        <f>G15*AO15</f>
        <v>0</v>
      </c>
      <c r="J15" s="36">
        <f>G15*AP15</f>
        <v>0</v>
      </c>
      <c r="K15" s="36">
        <f>G15*H15</f>
        <v>0</v>
      </c>
      <c r="L15" s="36">
        <v>0</v>
      </c>
      <c r="M15" s="36">
        <f>G15*L15</f>
        <v>0</v>
      </c>
      <c r="N15" s="88"/>
      <c r="O15" s="4"/>
      <c r="Z15" s="36">
        <f>IF(AQ15="5",BJ15,0)</f>
        <v>0</v>
      </c>
      <c r="AB15" s="36">
        <f>IF(AQ15="1",BH15,0)</f>
        <v>0</v>
      </c>
      <c r="AC15" s="36">
        <f>IF(AQ15="1",BI15,0)</f>
        <v>0</v>
      </c>
      <c r="AD15" s="36">
        <f>IF(AQ15="7",BH15,0)</f>
        <v>0</v>
      </c>
      <c r="AE15" s="36">
        <f>IF(AQ15="7",BI15,0)</f>
        <v>0</v>
      </c>
      <c r="AF15" s="36">
        <f>IF(AQ15="2",BH15,0)</f>
        <v>0</v>
      </c>
      <c r="AG15" s="36">
        <f>IF(AQ15="2",BI15,0)</f>
        <v>0</v>
      </c>
      <c r="AH15" s="36">
        <f>IF(AQ15="0",BJ15,0)</f>
        <v>0</v>
      </c>
      <c r="AI15" s="27" t="s">
        <v>289</v>
      </c>
      <c r="AJ15" s="21">
        <f>IF(AN15=0,K15,0)</f>
        <v>0</v>
      </c>
      <c r="AK15" s="21">
        <f>IF(AN15=15,K15,0)</f>
        <v>0</v>
      </c>
      <c r="AL15" s="21">
        <f>IF(AN15=21,K15,0)</f>
        <v>0</v>
      </c>
      <c r="AN15" s="36">
        <v>21</v>
      </c>
      <c r="AO15" s="36">
        <f>H15*0</f>
        <v>0</v>
      </c>
      <c r="AP15" s="36">
        <f>H15*(1-0)</f>
        <v>0</v>
      </c>
      <c r="AQ15" s="37" t="s">
        <v>7</v>
      </c>
      <c r="AV15" s="36">
        <f>AW15+AX15</f>
        <v>0</v>
      </c>
      <c r="AW15" s="36">
        <f>G15*AO15</f>
        <v>0</v>
      </c>
      <c r="AX15" s="36">
        <f>G15*AP15</f>
        <v>0</v>
      </c>
      <c r="AY15" s="39" t="s">
        <v>790</v>
      </c>
      <c r="AZ15" s="39" t="s">
        <v>816</v>
      </c>
      <c r="BA15" s="27" t="s">
        <v>842</v>
      </c>
      <c r="BC15" s="36">
        <f>AW15+AX15</f>
        <v>0</v>
      </c>
      <c r="BD15" s="36">
        <f>H15/(100-BE15)*100</f>
        <v>0</v>
      </c>
      <c r="BE15" s="36">
        <v>0</v>
      </c>
      <c r="BF15" s="36">
        <f>M15</f>
        <v>0</v>
      </c>
      <c r="BH15" s="21">
        <f>G15*AO15</f>
        <v>0</v>
      </c>
      <c r="BI15" s="21">
        <f>G15*AP15</f>
        <v>0</v>
      </c>
      <c r="BJ15" s="21">
        <f>G15*H15</f>
        <v>0</v>
      </c>
      <c r="BK15" s="21" t="s">
        <v>852</v>
      </c>
      <c r="BL15" s="36">
        <v>0</v>
      </c>
    </row>
    <row r="16" spans="1:64" ht="12.75">
      <c r="A16" s="44" t="s">
        <v>9</v>
      </c>
      <c r="B16" s="16" t="s">
        <v>289</v>
      </c>
      <c r="C16" s="16" t="s">
        <v>299</v>
      </c>
      <c r="D16" s="133" t="s">
        <v>443</v>
      </c>
      <c r="E16" s="175"/>
      <c r="F16" s="16" t="s">
        <v>748</v>
      </c>
      <c r="G16" s="36">
        <v>1</v>
      </c>
      <c r="H16" s="36"/>
      <c r="I16" s="36">
        <f>G16*AO16</f>
        <v>0</v>
      </c>
      <c r="J16" s="36">
        <f>G16*AP16</f>
        <v>0</v>
      </c>
      <c r="K16" s="36">
        <f>G16*H16</f>
        <v>0</v>
      </c>
      <c r="L16" s="36">
        <v>0</v>
      </c>
      <c r="M16" s="36">
        <f>G16*L16</f>
        <v>0</v>
      </c>
      <c r="N16" s="88"/>
      <c r="O16" s="4"/>
      <c r="Z16" s="36">
        <f>IF(AQ16="5",BJ16,0)</f>
        <v>0</v>
      </c>
      <c r="AB16" s="36">
        <f>IF(AQ16="1",BH16,0)</f>
        <v>0</v>
      </c>
      <c r="AC16" s="36">
        <f>IF(AQ16="1",BI16,0)</f>
        <v>0</v>
      </c>
      <c r="AD16" s="36">
        <f>IF(AQ16="7",BH16,0)</f>
        <v>0</v>
      </c>
      <c r="AE16" s="36">
        <f>IF(AQ16="7",BI16,0)</f>
        <v>0</v>
      </c>
      <c r="AF16" s="36">
        <f>IF(AQ16="2",BH16,0)</f>
        <v>0</v>
      </c>
      <c r="AG16" s="36">
        <f>IF(AQ16="2",BI16,0)</f>
        <v>0</v>
      </c>
      <c r="AH16" s="36">
        <f>IF(AQ16="0",BJ16,0)</f>
        <v>0</v>
      </c>
      <c r="AI16" s="27" t="s">
        <v>289</v>
      </c>
      <c r="AJ16" s="21">
        <f>IF(AN16=0,K16,0)</f>
        <v>0</v>
      </c>
      <c r="AK16" s="21">
        <f>IF(AN16=15,K16,0)</f>
        <v>0</v>
      </c>
      <c r="AL16" s="21">
        <f>IF(AN16=21,K16,0)</f>
        <v>0</v>
      </c>
      <c r="AN16" s="36">
        <v>21</v>
      </c>
      <c r="AO16" s="36">
        <f>H16*0</f>
        <v>0</v>
      </c>
      <c r="AP16" s="36">
        <f>H16*(1-0)</f>
        <v>0</v>
      </c>
      <c r="AQ16" s="37" t="s">
        <v>7</v>
      </c>
      <c r="AV16" s="36">
        <f>AW16+AX16</f>
        <v>0</v>
      </c>
      <c r="AW16" s="36">
        <f>G16*AO16</f>
        <v>0</v>
      </c>
      <c r="AX16" s="36">
        <f>G16*AP16</f>
        <v>0</v>
      </c>
      <c r="AY16" s="39" t="s">
        <v>790</v>
      </c>
      <c r="AZ16" s="39" t="s">
        <v>816</v>
      </c>
      <c r="BA16" s="27" t="s">
        <v>842</v>
      </c>
      <c r="BC16" s="36">
        <f>AW16+AX16</f>
        <v>0</v>
      </c>
      <c r="BD16" s="36">
        <f>H16/(100-BE16)*100</f>
        <v>0</v>
      </c>
      <c r="BE16" s="36">
        <v>0</v>
      </c>
      <c r="BF16" s="36">
        <f>M16</f>
        <v>0</v>
      </c>
      <c r="BH16" s="21">
        <f>G16*AO16</f>
        <v>0</v>
      </c>
      <c r="BI16" s="21">
        <f>G16*AP16</f>
        <v>0</v>
      </c>
      <c r="BJ16" s="21">
        <f>G16*H16</f>
        <v>0</v>
      </c>
      <c r="BK16" s="21" t="s">
        <v>852</v>
      </c>
      <c r="BL16" s="36">
        <v>0</v>
      </c>
    </row>
    <row r="17" spans="1:47" ht="12.75">
      <c r="A17" s="82"/>
      <c r="B17" s="83" t="s">
        <v>289</v>
      </c>
      <c r="C17" s="83" t="s">
        <v>17</v>
      </c>
      <c r="D17" s="173" t="s">
        <v>444</v>
      </c>
      <c r="E17" s="174"/>
      <c r="F17" s="84" t="s">
        <v>6</v>
      </c>
      <c r="G17" s="84" t="s">
        <v>6</v>
      </c>
      <c r="H17" s="84"/>
      <c r="I17" s="85">
        <f>SUM(I18:I22)</f>
        <v>0</v>
      </c>
      <c r="J17" s="85">
        <f>SUM(J18:J22)</f>
        <v>0</v>
      </c>
      <c r="K17" s="85">
        <f>SUM(K18:K22)</f>
        <v>0</v>
      </c>
      <c r="L17" s="86"/>
      <c r="M17" s="85">
        <f>SUM(M18:M22)</f>
        <v>3536.085</v>
      </c>
      <c r="N17" s="87"/>
      <c r="O17" s="4"/>
      <c r="AI17" s="27" t="s">
        <v>289</v>
      </c>
      <c r="AS17" s="41">
        <f>SUM(AJ18:AJ22)</f>
        <v>0</v>
      </c>
      <c r="AT17" s="41">
        <f>SUM(AK18:AK22)</f>
        <v>0</v>
      </c>
      <c r="AU17" s="41">
        <f>SUM(AL18:AL22)</f>
        <v>0</v>
      </c>
    </row>
    <row r="18" spans="1:64" ht="12.75">
      <c r="A18" s="44" t="s">
        <v>10</v>
      </c>
      <c r="B18" s="16" t="s">
        <v>289</v>
      </c>
      <c r="C18" s="16" t="s">
        <v>300</v>
      </c>
      <c r="D18" s="133" t="s">
        <v>445</v>
      </c>
      <c r="E18" s="175"/>
      <c r="F18" s="16" t="s">
        <v>749</v>
      </c>
      <c r="G18" s="36">
        <v>2452</v>
      </c>
      <c r="H18" s="36"/>
      <c r="I18" s="36">
        <f>G18*AO18</f>
        <v>0</v>
      </c>
      <c r="J18" s="36">
        <f>G18*AP18</f>
        <v>0</v>
      </c>
      <c r="K18" s="36">
        <f>G18*H18</f>
        <v>0</v>
      </c>
      <c r="L18" s="36">
        <v>0.24</v>
      </c>
      <c r="M18" s="36">
        <f>G18*L18</f>
        <v>588.48</v>
      </c>
      <c r="N18" s="88" t="s">
        <v>779</v>
      </c>
      <c r="O18" s="4"/>
      <c r="Z18" s="36">
        <f>IF(AQ18="5",BJ18,0)</f>
        <v>0</v>
      </c>
      <c r="AB18" s="36">
        <f>IF(AQ18="1",BH18,0)</f>
        <v>0</v>
      </c>
      <c r="AC18" s="36">
        <f>IF(AQ18="1",BI18,0)</f>
        <v>0</v>
      </c>
      <c r="AD18" s="36">
        <f>IF(AQ18="7",BH18,0)</f>
        <v>0</v>
      </c>
      <c r="AE18" s="36">
        <f>IF(AQ18="7",BI18,0)</f>
        <v>0</v>
      </c>
      <c r="AF18" s="36">
        <f>IF(AQ18="2",BH18,0)</f>
        <v>0</v>
      </c>
      <c r="AG18" s="36">
        <f>IF(AQ18="2",BI18,0)</f>
        <v>0</v>
      </c>
      <c r="AH18" s="36">
        <f>IF(AQ18="0",BJ18,0)</f>
        <v>0</v>
      </c>
      <c r="AI18" s="27" t="s">
        <v>289</v>
      </c>
      <c r="AJ18" s="21">
        <f>IF(AN18=0,K18,0)</f>
        <v>0</v>
      </c>
      <c r="AK18" s="21">
        <f>IF(AN18=15,K18,0)</f>
        <v>0</v>
      </c>
      <c r="AL18" s="21">
        <f>IF(AN18=21,K18,0)</f>
        <v>0</v>
      </c>
      <c r="AN18" s="36">
        <v>21</v>
      </c>
      <c r="AO18" s="36">
        <f>H18*0</f>
        <v>0</v>
      </c>
      <c r="AP18" s="36">
        <f>H18*(1-0)</f>
        <v>0</v>
      </c>
      <c r="AQ18" s="37" t="s">
        <v>7</v>
      </c>
      <c r="AV18" s="36">
        <f>AW18+AX18</f>
        <v>0</v>
      </c>
      <c r="AW18" s="36">
        <f>G18*AO18</f>
        <v>0</v>
      </c>
      <c r="AX18" s="36">
        <f>G18*AP18</f>
        <v>0</v>
      </c>
      <c r="AY18" s="39" t="s">
        <v>791</v>
      </c>
      <c r="AZ18" s="39" t="s">
        <v>817</v>
      </c>
      <c r="BA18" s="27" t="s">
        <v>842</v>
      </c>
      <c r="BC18" s="36">
        <f>AW18+AX18</f>
        <v>0</v>
      </c>
      <c r="BD18" s="36">
        <f>H18/(100-BE18)*100</f>
        <v>0</v>
      </c>
      <c r="BE18" s="36">
        <v>0</v>
      </c>
      <c r="BF18" s="36">
        <f>M18</f>
        <v>588.48</v>
      </c>
      <c r="BH18" s="21">
        <f>G18*AO18</f>
        <v>0</v>
      </c>
      <c r="BI18" s="21">
        <f>G18*AP18</f>
        <v>0</v>
      </c>
      <c r="BJ18" s="21">
        <f>G18*H18</f>
        <v>0</v>
      </c>
      <c r="BK18" s="21" t="s">
        <v>852</v>
      </c>
      <c r="BL18" s="36">
        <v>11</v>
      </c>
    </row>
    <row r="19" spans="1:64" ht="12.75">
      <c r="A19" s="44" t="s">
        <v>11</v>
      </c>
      <c r="B19" s="16" t="s">
        <v>289</v>
      </c>
      <c r="C19" s="16" t="s">
        <v>301</v>
      </c>
      <c r="D19" s="133" t="s">
        <v>446</v>
      </c>
      <c r="E19" s="175"/>
      <c r="F19" s="16" t="s">
        <v>749</v>
      </c>
      <c r="G19" s="36">
        <v>3462.5</v>
      </c>
      <c r="H19" s="36"/>
      <c r="I19" s="36">
        <f>G19*AO19</f>
        <v>0</v>
      </c>
      <c r="J19" s="36">
        <f>G19*AP19</f>
        <v>0</v>
      </c>
      <c r="K19" s="36">
        <f>G19*H19</f>
        <v>0</v>
      </c>
      <c r="L19" s="36">
        <v>0.33</v>
      </c>
      <c r="M19" s="36">
        <f>G19*L19</f>
        <v>1142.625</v>
      </c>
      <c r="N19" s="88" t="s">
        <v>779</v>
      </c>
      <c r="O19" s="4"/>
      <c r="Z19" s="36">
        <f>IF(AQ19="5",BJ19,0)</f>
        <v>0</v>
      </c>
      <c r="AB19" s="36">
        <f>IF(AQ19="1",BH19,0)</f>
        <v>0</v>
      </c>
      <c r="AC19" s="36">
        <f>IF(AQ19="1",BI19,0)</f>
        <v>0</v>
      </c>
      <c r="AD19" s="36">
        <f>IF(AQ19="7",BH19,0)</f>
        <v>0</v>
      </c>
      <c r="AE19" s="36">
        <f>IF(AQ19="7",BI19,0)</f>
        <v>0</v>
      </c>
      <c r="AF19" s="36">
        <f>IF(AQ19="2",BH19,0)</f>
        <v>0</v>
      </c>
      <c r="AG19" s="36">
        <f>IF(AQ19="2",BI19,0)</f>
        <v>0</v>
      </c>
      <c r="AH19" s="36">
        <f>IF(AQ19="0",BJ19,0)</f>
        <v>0</v>
      </c>
      <c r="AI19" s="27" t="s">
        <v>289</v>
      </c>
      <c r="AJ19" s="21">
        <f>IF(AN19=0,K19,0)</f>
        <v>0</v>
      </c>
      <c r="AK19" s="21">
        <f>IF(AN19=15,K19,0)</f>
        <v>0</v>
      </c>
      <c r="AL19" s="21">
        <f>IF(AN19=21,K19,0)</f>
        <v>0</v>
      </c>
      <c r="AN19" s="36">
        <v>21</v>
      </c>
      <c r="AO19" s="36">
        <f>H19*0</f>
        <v>0</v>
      </c>
      <c r="AP19" s="36">
        <f>H19*(1-0)</f>
        <v>0</v>
      </c>
      <c r="AQ19" s="37" t="s">
        <v>7</v>
      </c>
      <c r="AV19" s="36">
        <f>AW19+AX19</f>
        <v>0</v>
      </c>
      <c r="AW19" s="36">
        <f>G19*AO19</f>
        <v>0</v>
      </c>
      <c r="AX19" s="36">
        <f>G19*AP19</f>
        <v>0</v>
      </c>
      <c r="AY19" s="39" t="s">
        <v>791</v>
      </c>
      <c r="AZ19" s="39" t="s">
        <v>817</v>
      </c>
      <c r="BA19" s="27" t="s">
        <v>842</v>
      </c>
      <c r="BC19" s="36">
        <f>AW19+AX19</f>
        <v>0</v>
      </c>
      <c r="BD19" s="36">
        <f>H19/(100-BE19)*100</f>
        <v>0</v>
      </c>
      <c r="BE19" s="36">
        <v>0</v>
      </c>
      <c r="BF19" s="36">
        <f>M19</f>
        <v>1142.625</v>
      </c>
      <c r="BH19" s="21">
        <f>G19*AO19</f>
        <v>0</v>
      </c>
      <c r="BI19" s="21">
        <f>G19*AP19</f>
        <v>0</v>
      </c>
      <c r="BJ19" s="21">
        <f>G19*H19</f>
        <v>0</v>
      </c>
      <c r="BK19" s="21" t="s">
        <v>852</v>
      </c>
      <c r="BL19" s="36">
        <v>11</v>
      </c>
    </row>
    <row r="20" spans="1:64" ht="12.75">
      <c r="A20" s="44" t="s">
        <v>12</v>
      </c>
      <c r="B20" s="16" t="s">
        <v>289</v>
      </c>
      <c r="C20" s="16" t="s">
        <v>302</v>
      </c>
      <c r="D20" s="133" t="s">
        <v>447</v>
      </c>
      <c r="E20" s="175"/>
      <c r="F20" s="16" t="s">
        <v>749</v>
      </c>
      <c r="G20" s="36">
        <v>7554</v>
      </c>
      <c r="H20" s="36"/>
      <c r="I20" s="36">
        <f>G20*AO20</f>
        <v>0</v>
      </c>
      <c r="J20" s="36">
        <f>G20*AP20</f>
        <v>0</v>
      </c>
      <c r="K20" s="36">
        <f>G20*H20</f>
        <v>0</v>
      </c>
      <c r="L20" s="36">
        <v>0.22</v>
      </c>
      <c r="M20" s="36">
        <f>G20*L20</f>
        <v>1661.88</v>
      </c>
      <c r="N20" s="88" t="s">
        <v>779</v>
      </c>
      <c r="O20" s="4"/>
      <c r="Z20" s="36">
        <f>IF(AQ20="5",BJ20,0)</f>
        <v>0</v>
      </c>
      <c r="AB20" s="36">
        <f>IF(AQ20="1",BH20,0)</f>
        <v>0</v>
      </c>
      <c r="AC20" s="36">
        <f>IF(AQ20="1",BI20,0)</f>
        <v>0</v>
      </c>
      <c r="AD20" s="36">
        <f>IF(AQ20="7",BH20,0)</f>
        <v>0</v>
      </c>
      <c r="AE20" s="36">
        <f>IF(AQ20="7",BI20,0)</f>
        <v>0</v>
      </c>
      <c r="AF20" s="36">
        <f>IF(AQ20="2",BH20,0)</f>
        <v>0</v>
      </c>
      <c r="AG20" s="36">
        <f>IF(AQ20="2",BI20,0)</f>
        <v>0</v>
      </c>
      <c r="AH20" s="36">
        <f>IF(AQ20="0",BJ20,0)</f>
        <v>0</v>
      </c>
      <c r="AI20" s="27" t="s">
        <v>289</v>
      </c>
      <c r="AJ20" s="21">
        <f>IF(AN20=0,K20,0)</f>
        <v>0</v>
      </c>
      <c r="AK20" s="21">
        <f>IF(AN20=15,K20,0)</f>
        <v>0</v>
      </c>
      <c r="AL20" s="21">
        <f>IF(AN20=21,K20,0)</f>
        <v>0</v>
      </c>
      <c r="AN20" s="36">
        <v>21</v>
      </c>
      <c r="AO20" s="36">
        <f>H20*0</f>
        <v>0</v>
      </c>
      <c r="AP20" s="36">
        <f>H20*(1-0)</f>
        <v>0</v>
      </c>
      <c r="AQ20" s="37" t="s">
        <v>7</v>
      </c>
      <c r="AV20" s="36">
        <f>AW20+AX20</f>
        <v>0</v>
      </c>
      <c r="AW20" s="36">
        <f>G20*AO20</f>
        <v>0</v>
      </c>
      <c r="AX20" s="36">
        <f>G20*AP20</f>
        <v>0</v>
      </c>
      <c r="AY20" s="39" t="s">
        <v>791</v>
      </c>
      <c r="AZ20" s="39" t="s">
        <v>817</v>
      </c>
      <c r="BA20" s="27" t="s">
        <v>842</v>
      </c>
      <c r="BC20" s="36">
        <f>AW20+AX20</f>
        <v>0</v>
      </c>
      <c r="BD20" s="36">
        <f>H20/(100-BE20)*100</f>
        <v>0</v>
      </c>
      <c r="BE20" s="36">
        <v>0</v>
      </c>
      <c r="BF20" s="36">
        <f>M20</f>
        <v>1661.88</v>
      </c>
      <c r="BH20" s="21">
        <f>G20*AO20</f>
        <v>0</v>
      </c>
      <c r="BI20" s="21">
        <f>G20*AP20</f>
        <v>0</v>
      </c>
      <c r="BJ20" s="21">
        <f>G20*H20</f>
        <v>0</v>
      </c>
      <c r="BK20" s="21" t="s">
        <v>852</v>
      </c>
      <c r="BL20" s="36">
        <v>11</v>
      </c>
    </row>
    <row r="21" spans="1:15" ht="12.75">
      <c r="A21" s="4"/>
      <c r="B21" s="89"/>
      <c r="C21" s="89"/>
      <c r="D21" s="90" t="s">
        <v>448</v>
      </c>
      <c r="E21" s="90"/>
      <c r="F21" s="89"/>
      <c r="G21" s="91">
        <v>7554</v>
      </c>
      <c r="H21" s="89"/>
      <c r="I21" s="89"/>
      <c r="J21" s="89"/>
      <c r="K21" s="89"/>
      <c r="L21" s="89"/>
      <c r="M21" s="89"/>
      <c r="N21" s="31"/>
      <c r="O21" s="4"/>
    </row>
    <row r="22" spans="1:64" ht="12.75">
      <c r="A22" s="44" t="s">
        <v>13</v>
      </c>
      <c r="B22" s="16" t="s">
        <v>289</v>
      </c>
      <c r="C22" s="16" t="s">
        <v>303</v>
      </c>
      <c r="D22" s="133" t="s">
        <v>449</v>
      </c>
      <c r="E22" s="175"/>
      <c r="F22" s="16" t="s">
        <v>750</v>
      </c>
      <c r="G22" s="36">
        <v>530</v>
      </c>
      <c r="H22" s="36"/>
      <c r="I22" s="36">
        <f>G22*AO22</f>
        <v>0</v>
      </c>
      <c r="J22" s="36">
        <f>G22*AP22</f>
        <v>0</v>
      </c>
      <c r="K22" s="36">
        <f>G22*H22</f>
        <v>0</v>
      </c>
      <c r="L22" s="36">
        <v>0.27</v>
      </c>
      <c r="M22" s="36">
        <f>G22*L22</f>
        <v>143.10000000000002</v>
      </c>
      <c r="N22" s="88" t="s">
        <v>779</v>
      </c>
      <c r="O22" s="4"/>
      <c r="Z22" s="36">
        <f>IF(AQ22="5",BJ22,0)</f>
        <v>0</v>
      </c>
      <c r="AB22" s="36">
        <f>IF(AQ22="1",BH22,0)</f>
        <v>0</v>
      </c>
      <c r="AC22" s="36">
        <f>IF(AQ22="1",BI22,0)</f>
        <v>0</v>
      </c>
      <c r="AD22" s="36">
        <f>IF(AQ22="7",BH22,0)</f>
        <v>0</v>
      </c>
      <c r="AE22" s="36">
        <f>IF(AQ22="7",BI22,0)</f>
        <v>0</v>
      </c>
      <c r="AF22" s="36">
        <f>IF(AQ22="2",BH22,0)</f>
        <v>0</v>
      </c>
      <c r="AG22" s="36">
        <f>IF(AQ22="2",BI22,0)</f>
        <v>0</v>
      </c>
      <c r="AH22" s="36">
        <f>IF(AQ22="0",BJ22,0)</f>
        <v>0</v>
      </c>
      <c r="AI22" s="27" t="s">
        <v>289</v>
      </c>
      <c r="AJ22" s="21">
        <f>IF(AN22=0,K22,0)</f>
        <v>0</v>
      </c>
      <c r="AK22" s="21">
        <f>IF(AN22=15,K22,0)</f>
        <v>0</v>
      </c>
      <c r="AL22" s="21">
        <f>IF(AN22=21,K22,0)</f>
        <v>0</v>
      </c>
      <c r="AN22" s="36">
        <v>21</v>
      </c>
      <c r="AO22" s="36">
        <f>H22*0</f>
        <v>0</v>
      </c>
      <c r="AP22" s="36">
        <f>H22*(1-0)</f>
        <v>0</v>
      </c>
      <c r="AQ22" s="37" t="s">
        <v>7</v>
      </c>
      <c r="AV22" s="36">
        <f>AW22+AX22</f>
        <v>0</v>
      </c>
      <c r="AW22" s="36">
        <f>G22*AO22</f>
        <v>0</v>
      </c>
      <c r="AX22" s="36">
        <f>G22*AP22</f>
        <v>0</v>
      </c>
      <c r="AY22" s="39" t="s">
        <v>791</v>
      </c>
      <c r="AZ22" s="39" t="s">
        <v>817</v>
      </c>
      <c r="BA22" s="27" t="s">
        <v>842</v>
      </c>
      <c r="BC22" s="36">
        <f>AW22+AX22</f>
        <v>0</v>
      </c>
      <c r="BD22" s="36">
        <f>H22/(100-BE22)*100</f>
        <v>0</v>
      </c>
      <c r="BE22" s="36">
        <v>0</v>
      </c>
      <c r="BF22" s="36">
        <f>M22</f>
        <v>143.10000000000002</v>
      </c>
      <c r="BH22" s="21">
        <f>G22*AO22</f>
        <v>0</v>
      </c>
      <c r="BI22" s="21">
        <f>G22*AP22</f>
        <v>0</v>
      </c>
      <c r="BJ22" s="21">
        <f>G22*H22</f>
        <v>0</v>
      </c>
      <c r="BK22" s="21" t="s">
        <v>852</v>
      </c>
      <c r="BL22" s="36">
        <v>11</v>
      </c>
    </row>
    <row r="23" spans="1:15" ht="12.75">
      <c r="A23" s="4"/>
      <c r="B23" s="89"/>
      <c r="C23" s="89"/>
      <c r="D23" s="90" t="s">
        <v>450</v>
      </c>
      <c r="E23" s="90"/>
      <c r="F23" s="89"/>
      <c r="G23" s="91">
        <v>530</v>
      </c>
      <c r="H23" s="89"/>
      <c r="I23" s="89"/>
      <c r="J23" s="89"/>
      <c r="K23" s="89"/>
      <c r="L23" s="89"/>
      <c r="M23" s="89"/>
      <c r="N23" s="31"/>
      <c r="O23" s="4"/>
    </row>
    <row r="24" spans="1:47" ht="12.75">
      <c r="A24" s="82"/>
      <c r="B24" s="83" t="s">
        <v>289</v>
      </c>
      <c r="C24" s="83" t="s">
        <v>18</v>
      </c>
      <c r="D24" s="173" t="s">
        <v>451</v>
      </c>
      <c r="E24" s="174"/>
      <c r="F24" s="84" t="s">
        <v>6</v>
      </c>
      <c r="G24" s="84" t="s">
        <v>6</v>
      </c>
      <c r="H24" s="84"/>
      <c r="I24" s="85">
        <f>SUM(I25:I25)</f>
        <v>0</v>
      </c>
      <c r="J24" s="85">
        <f>SUM(J25:J25)</f>
        <v>0</v>
      </c>
      <c r="K24" s="85">
        <f>SUM(K25:K25)</f>
        <v>0</v>
      </c>
      <c r="L24" s="86"/>
      <c r="M24" s="85">
        <f>SUM(M25:M25)</f>
        <v>0</v>
      </c>
      <c r="N24" s="87"/>
      <c r="O24" s="4"/>
      <c r="AI24" s="27" t="s">
        <v>289</v>
      </c>
      <c r="AS24" s="41">
        <f>SUM(AJ25:AJ25)</f>
        <v>0</v>
      </c>
      <c r="AT24" s="41">
        <f>SUM(AK25:AK25)</f>
        <v>0</v>
      </c>
      <c r="AU24" s="41">
        <f>SUM(AL25:AL25)</f>
        <v>0</v>
      </c>
    </row>
    <row r="25" spans="1:64" ht="12.75">
      <c r="A25" s="44" t="s">
        <v>14</v>
      </c>
      <c r="B25" s="16" t="s">
        <v>289</v>
      </c>
      <c r="C25" s="16" t="s">
        <v>304</v>
      </c>
      <c r="D25" s="133" t="s">
        <v>452</v>
      </c>
      <c r="E25" s="175"/>
      <c r="F25" s="16" t="s">
        <v>751</v>
      </c>
      <c r="G25" s="36">
        <v>2339.38</v>
      </c>
      <c r="H25" s="36"/>
      <c r="I25" s="36">
        <f>G25*AO25</f>
        <v>0</v>
      </c>
      <c r="J25" s="36">
        <f>G25*AP25</f>
        <v>0</v>
      </c>
      <c r="K25" s="36">
        <f>G25*H25</f>
        <v>0</v>
      </c>
      <c r="L25" s="36">
        <v>0</v>
      </c>
      <c r="M25" s="36">
        <f>G25*L25</f>
        <v>0</v>
      </c>
      <c r="N25" s="88" t="s">
        <v>779</v>
      </c>
      <c r="O25" s="4"/>
      <c r="Z25" s="36">
        <f>IF(AQ25="5",BJ25,0)</f>
        <v>0</v>
      </c>
      <c r="AB25" s="36">
        <f>IF(AQ25="1",BH25,0)</f>
        <v>0</v>
      </c>
      <c r="AC25" s="36">
        <f>IF(AQ25="1",BI25,0)</f>
        <v>0</v>
      </c>
      <c r="AD25" s="36">
        <f>IF(AQ25="7",BH25,0)</f>
        <v>0</v>
      </c>
      <c r="AE25" s="36">
        <f>IF(AQ25="7",BI25,0)</f>
        <v>0</v>
      </c>
      <c r="AF25" s="36">
        <f>IF(AQ25="2",BH25,0)</f>
        <v>0</v>
      </c>
      <c r="AG25" s="36">
        <f>IF(AQ25="2",BI25,0)</f>
        <v>0</v>
      </c>
      <c r="AH25" s="36">
        <f>IF(AQ25="0",BJ25,0)</f>
        <v>0</v>
      </c>
      <c r="AI25" s="27" t="s">
        <v>289</v>
      </c>
      <c r="AJ25" s="21">
        <f>IF(AN25=0,K25,0)</f>
        <v>0</v>
      </c>
      <c r="AK25" s="21">
        <f>IF(AN25=15,K25,0)</f>
        <v>0</v>
      </c>
      <c r="AL25" s="21">
        <f>IF(AN25=21,K25,0)</f>
        <v>0</v>
      </c>
      <c r="AN25" s="36">
        <v>21</v>
      </c>
      <c r="AO25" s="36">
        <f>H25*0</f>
        <v>0</v>
      </c>
      <c r="AP25" s="36">
        <f>H25*(1-0)</f>
        <v>0</v>
      </c>
      <c r="AQ25" s="37" t="s">
        <v>7</v>
      </c>
      <c r="AV25" s="36">
        <f>AW25+AX25</f>
        <v>0</v>
      </c>
      <c r="AW25" s="36">
        <f>G25*AO25</f>
        <v>0</v>
      </c>
      <c r="AX25" s="36">
        <f>G25*AP25</f>
        <v>0</v>
      </c>
      <c r="AY25" s="39" t="s">
        <v>792</v>
      </c>
      <c r="AZ25" s="39" t="s">
        <v>817</v>
      </c>
      <c r="BA25" s="27" t="s">
        <v>842</v>
      </c>
      <c r="BC25" s="36">
        <f>AW25+AX25</f>
        <v>0</v>
      </c>
      <c r="BD25" s="36">
        <f>H25/(100-BE25)*100</f>
        <v>0</v>
      </c>
      <c r="BE25" s="36">
        <v>0</v>
      </c>
      <c r="BF25" s="36">
        <f>M25</f>
        <v>0</v>
      </c>
      <c r="BH25" s="21">
        <f>G25*AO25</f>
        <v>0</v>
      </c>
      <c r="BI25" s="21">
        <f>G25*AP25</f>
        <v>0</v>
      </c>
      <c r="BJ25" s="21">
        <f>G25*H25</f>
        <v>0</v>
      </c>
      <c r="BK25" s="21" t="s">
        <v>852</v>
      </c>
      <c r="BL25" s="36">
        <v>12</v>
      </c>
    </row>
    <row r="26" spans="1:15" ht="12.75">
      <c r="A26" s="4"/>
      <c r="B26" s="89"/>
      <c r="C26" s="89"/>
      <c r="D26" s="90" t="s">
        <v>453</v>
      </c>
      <c r="E26" s="90" t="s">
        <v>725</v>
      </c>
      <c r="F26" s="89"/>
      <c r="G26" s="91">
        <v>1904.38</v>
      </c>
      <c r="H26" s="89"/>
      <c r="I26" s="89"/>
      <c r="J26" s="89"/>
      <c r="K26" s="89"/>
      <c r="L26" s="89"/>
      <c r="M26" s="89"/>
      <c r="N26" s="31"/>
      <c r="O26" s="4"/>
    </row>
    <row r="27" spans="1:15" ht="12.75">
      <c r="A27" s="4"/>
      <c r="B27" s="89"/>
      <c r="C27" s="89"/>
      <c r="D27" s="90" t="s">
        <v>454</v>
      </c>
      <c r="E27" s="90" t="s">
        <v>726</v>
      </c>
      <c r="F27" s="89"/>
      <c r="G27" s="91">
        <v>435</v>
      </c>
      <c r="H27" s="89"/>
      <c r="I27" s="89"/>
      <c r="J27" s="89"/>
      <c r="K27" s="89"/>
      <c r="L27" s="89"/>
      <c r="M27" s="89"/>
      <c r="N27" s="31"/>
      <c r="O27" s="4"/>
    </row>
    <row r="28" spans="1:47" ht="12.75">
      <c r="A28" s="82"/>
      <c r="B28" s="83" t="s">
        <v>289</v>
      </c>
      <c r="C28" s="83" t="s">
        <v>22</v>
      </c>
      <c r="D28" s="173" t="s">
        <v>455</v>
      </c>
      <c r="E28" s="174"/>
      <c r="F28" s="84" t="s">
        <v>6</v>
      </c>
      <c r="G28" s="84" t="s">
        <v>6</v>
      </c>
      <c r="H28" s="84"/>
      <c r="I28" s="85">
        <f>SUM(I29:I32)</f>
        <v>0</v>
      </c>
      <c r="J28" s="85">
        <f>SUM(J29:J32)</f>
        <v>0</v>
      </c>
      <c r="K28" s="85">
        <f>SUM(K29:K32)</f>
        <v>0</v>
      </c>
      <c r="L28" s="86"/>
      <c r="M28" s="85">
        <f>SUM(M29:M32)</f>
        <v>0</v>
      </c>
      <c r="N28" s="87"/>
      <c r="O28" s="4"/>
      <c r="AI28" s="27" t="s">
        <v>289</v>
      </c>
      <c r="AS28" s="41">
        <f>SUM(AJ29:AJ32)</f>
        <v>0</v>
      </c>
      <c r="AT28" s="41">
        <f>SUM(AK29:AK32)</f>
        <v>0</v>
      </c>
      <c r="AU28" s="41">
        <f>SUM(AL29:AL32)</f>
        <v>0</v>
      </c>
    </row>
    <row r="29" spans="1:64" ht="12.75">
      <c r="A29" s="44" t="s">
        <v>15</v>
      </c>
      <c r="B29" s="16" t="s">
        <v>289</v>
      </c>
      <c r="C29" s="16" t="s">
        <v>305</v>
      </c>
      <c r="D29" s="133" t="s">
        <v>456</v>
      </c>
      <c r="E29" s="175"/>
      <c r="F29" s="16" t="s">
        <v>751</v>
      </c>
      <c r="G29" s="36">
        <v>2121.88</v>
      </c>
      <c r="H29" s="36"/>
      <c r="I29" s="36">
        <f>G29*AO29</f>
        <v>0</v>
      </c>
      <c r="J29" s="36">
        <f>G29*AP29</f>
        <v>0</v>
      </c>
      <c r="K29" s="36">
        <f>G29*H29</f>
        <v>0</v>
      </c>
      <c r="L29" s="36">
        <v>0</v>
      </c>
      <c r="M29" s="36">
        <f>G29*L29</f>
        <v>0</v>
      </c>
      <c r="N29" s="88" t="s">
        <v>779</v>
      </c>
      <c r="O29" s="4"/>
      <c r="Z29" s="36">
        <f>IF(AQ29="5",BJ29,0)</f>
        <v>0</v>
      </c>
      <c r="AB29" s="36">
        <f>IF(AQ29="1",BH29,0)</f>
        <v>0</v>
      </c>
      <c r="AC29" s="36">
        <f>IF(AQ29="1",BI29,0)</f>
        <v>0</v>
      </c>
      <c r="AD29" s="36">
        <f>IF(AQ29="7",BH29,0)</f>
        <v>0</v>
      </c>
      <c r="AE29" s="36">
        <f>IF(AQ29="7",BI29,0)</f>
        <v>0</v>
      </c>
      <c r="AF29" s="36">
        <f>IF(AQ29="2",BH29,0)</f>
        <v>0</v>
      </c>
      <c r="AG29" s="36">
        <f>IF(AQ29="2",BI29,0)</f>
        <v>0</v>
      </c>
      <c r="AH29" s="36">
        <f>IF(AQ29="0",BJ29,0)</f>
        <v>0</v>
      </c>
      <c r="AI29" s="27" t="s">
        <v>289</v>
      </c>
      <c r="AJ29" s="21">
        <f>IF(AN29=0,K29,0)</f>
        <v>0</v>
      </c>
      <c r="AK29" s="21">
        <f>IF(AN29=15,K29,0)</f>
        <v>0</v>
      </c>
      <c r="AL29" s="21">
        <f>IF(AN29=21,K29,0)</f>
        <v>0</v>
      </c>
      <c r="AN29" s="36">
        <v>21</v>
      </c>
      <c r="AO29" s="36">
        <f>H29*0</f>
        <v>0</v>
      </c>
      <c r="AP29" s="36">
        <f>H29*(1-0)</f>
        <v>0</v>
      </c>
      <c r="AQ29" s="37" t="s">
        <v>7</v>
      </c>
      <c r="AV29" s="36">
        <f>AW29+AX29</f>
        <v>0</v>
      </c>
      <c r="AW29" s="36">
        <f>G29*AO29</f>
        <v>0</v>
      </c>
      <c r="AX29" s="36">
        <f>G29*AP29</f>
        <v>0</v>
      </c>
      <c r="AY29" s="39" t="s">
        <v>793</v>
      </c>
      <c r="AZ29" s="39" t="s">
        <v>817</v>
      </c>
      <c r="BA29" s="27" t="s">
        <v>842</v>
      </c>
      <c r="BC29" s="36">
        <f>AW29+AX29</f>
        <v>0</v>
      </c>
      <c r="BD29" s="36">
        <f>H29/(100-BE29)*100</f>
        <v>0</v>
      </c>
      <c r="BE29" s="36">
        <v>0</v>
      </c>
      <c r="BF29" s="36">
        <f>M29</f>
        <v>0</v>
      </c>
      <c r="BH29" s="21">
        <f>G29*AO29</f>
        <v>0</v>
      </c>
      <c r="BI29" s="21">
        <f>G29*AP29</f>
        <v>0</v>
      </c>
      <c r="BJ29" s="21">
        <f>G29*H29</f>
        <v>0</v>
      </c>
      <c r="BK29" s="21" t="s">
        <v>852</v>
      </c>
      <c r="BL29" s="36">
        <v>16</v>
      </c>
    </row>
    <row r="30" spans="1:15" ht="12.75">
      <c r="A30" s="4"/>
      <c r="B30" s="89"/>
      <c r="C30" s="89"/>
      <c r="D30" s="90" t="s">
        <v>457</v>
      </c>
      <c r="E30" s="90"/>
      <c r="F30" s="89"/>
      <c r="G30" s="91">
        <v>1904.38</v>
      </c>
      <c r="H30" s="89"/>
      <c r="I30" s="89"/>
      <c r="J30" s="89"/>
      <c r="K30" s="89"/>
      <c r="L30" s="89"/>
      <c r="M30" s="89"/>
      <c r="N30" s="31"/>
      <c r="O30" s="4"/>
    </row>
    <row r="31" spans="1:15" ht="12.75">
      <c r="A31" s="4"/>
      <c r="B31" s="89"/>
      <c r="C31" s="89"/>
      <c r="D31" s="90" t="s">
        <v>458</v>
      </c>
      <c r="E31" s="90"/>
      <c r="F31" s="89"/>
      <c r="G31" s="91">
        <v>217.5</v>
      </c>
      <c r="H31" s="89"/>
      <c r="I31" s="89"/>
      <c r="J31" s="89"/>
      <c r="K31" s="89"/>
      <c r="L31" s="89"/>
      <c r="M31" s="89"/>
      <c r="N31" s="31"/>
      <c r="O31" s="4"/>
    </row>
    <row r="32" spans="1:64" ht="12.75">
      <c r="A32" s="44" t="s">
        <v>16</v>
      </c>
      <c r="B32" s="16" t="s">
        <v>289</v>
      </c>
      <c r="C32" s="16" t="s">
        <v>306</v>
      </c>
      <c r="D32" s="133" t="s">
        <v>459</v>
      </c>
      <c r="E32" s="175"/>
      <c r="F32" s="16" t="s">
        <v>751</v>
      </c>
      <c r="G32" s="36">
        <v>2121.88</v>
      </c>
      <c r="H32" s="36"/>
      <c r="I32" s="36">
        <f>G32*AO32</f>
        <v>0</v>
      </c>
      <c r="J32" s="36">
        <f>G32*AP32</f>
        <v>0</v>
      </c>
      <c r="K32" s="36">
        <f>G32*H32</f>
        <v>0</v>
      </c>
      <c r="L32" s="36">
        <v>0</v>
      </c>
      <c r="M32" s="36">
        <f>G32*L32</f>
        <v>0</v>
      </c>
      <c r="N32" s="88" t="s">
        <v>779</v>
      </c>
      <c r="O32" s="4"/>
      <c r="Z32" s="36">
        <f>IF(AQ32="5",BJ32,0)</f>
        <v>0</v>
      </c>
      <c r="AB32" s="36">
        <f>IF(AQ32="1",BH32,0)</f>
        <v>0</v>
      </c>
      <c r="AC32" s="36">
        <f>IF(AQ32="1",BI32,0)</f>
        <v>0</v>
      </c>
      <c r="AD32" s="36">
        <f>IF(AQ32="7",BH32,0)</f>
        <v>0</v>
      </c>
      <c r="AE32" s="36">
        <f>IF(AQ32="7",BI32,0)</f>
        <v>0</v>
      </c>
      <c r="AF32" s="36">
        <f>IF(AQ32="2",BH32,0)</f>
        <v>0</v>
      </c>
      <c r="AG32" s="36">
        <f>IF(AQ32="2",BI32,0)</f>
        <v>0</v>
      </c>
      <c r="AH32" s="36">
        <f>IF(AQ32="0",BJ32,0)</f>
        <v>0</v>
      </c>
      <c r="AI32" s="27" t="s">
        <v>289</v>
      </c>
      <c r="AJ32" s="21">
        <f>IF(AN32=0,K32,0)</f>
        <v>0</v>
      </c>
      <c r="AK32" s="21">
        <f>IF(AN32=15,K32,0)</f>
        <v>0</v>
      </c>
      <c r="AL32" s="21">
        <f>IF(AN32=21,K32,0)</f>
        <v>0</v>
      </c>
      <c r="AN32" s="36">
        <v>21</v>
      </c>
      <c r="AO32" s="36">
        <f>H32*0</f>
        <v>0</v>
      </c>
      <c r="AP32" s="36">
        <f>H32*(1-0)</f>
        <v>0</v>
      </c>
      <c r="AQ32" s="37" t="s">
        <v>7</v>
      </c>
      <c r="AV32" s="36">
        <f>AW32+AX32</f>
        <v>0</v>
      </c>
      <c r="AW32" s="36">
        <f>G32*AO32</f>
        <v>0</v>
      </c>
      <c r="AX32" s="36">
        <f>G32*AP32</f>
        <v>0</v>
      </c>
      <c r="AY32" s="39" t="s">
        <v>793</v>
      </c>
      <c r="AZ32" s="39" t="s">
        <v>817</v>
      </c>
      <c r="BA32" s="27" t="s">
        <v>842</v>
      </c>
      <c r="BC32" s="36">
        <f>AW32+AX32</f>
        <v>0</v>
      </c>
      <c r="BD32" s="36">
        <f>H32/(100-BE32)*100</f>
        <v>0</v>
      </c>
      <c r="BE32" s="36">
        <v>0</v>
      </c>
      <c r="BF32" s="36">
        <f>M32</f>
        <v>0</v>
      </c>
      <c r="BH32" s="21">
        <f>G32*AO32</f>
        <v>0</v>
      </c>
      <c r="BI32" s="21">
        <f>G32*AP32</f>
        <v>0</v>
      </c>
      <c r="BJ32" s="21">
        <f>G32*H32</f>
        <v>0</v>
      </c>
      <c r="BK32" s="21" t="s">
        <v>852</v>
      </c>
      <c r="BL32" s="36">
        <v>16</v>
      </c>
    </row>
    <row r="33" spans="1:15" ht="12.75">
      <c r="A33" s="4"/>
      <c r="B33" s="89"/>
      <c r="C33" s="89"/>
      <c r="D33" s="90" t="s">
        <v>457</v>
      </c>
      <c r="E33" s="90"/>
      <c r="F33" s="89"/>
      <c r="G33" s="91">
        <v>1904.38</v>
      </c>
      <c r="H33" s="89"/>
      <c r="I33" s="89"/>
      <c r="J33" s="89"/>
      <c r="K33" s="89"/>
      <c r="L33" s="89"/>
      <c r="M33" s="89"/>
      <c r="N33" s="31"/>
      <c r="O33" s="4"/>
    </row>
    <row r="34" spans="1:15" ht="12.75">
      <c r="A34" s="4"/>
      <c r="B34" s="89"/>
      <c r="C34" s="89"/>
      <c r="D34" s="90" t="s">
        <v>458</v>
      </c>
      <c r="E34" s="90"/>
      <c r="F34" s="89"/>
      <c r="G34" s="91">
        <v>217.5</v>
      </c>
      <c r="H34" s="89"/>
      <c r="I34" s="89"/>
      <c r="J34" s="89"/>
      <c r="K34" s="89"/>
      <c r="L34" s="89"/>
      <c r="M34" s="89"/>
      <c r="N34" s="31"/>
      <c r="O34" s="4"/>
    </row>
    <row r="35" spans="1:47" ht="12.75">
      <c r="A35" s="82"/>
      <c r="B35" s="83" t="s">
        <v>289</v>
      </c>
      <c r="C35" s="83" t="s">
        <v>24</v>
      </c>
      <c r="D35" s="173" t="s">
        <v>460</v>
      </c>
      <c r="E35" s="174"/>
      <c r="F35" s="84" t="s">
        <v>6</v>
      </c>
      <c r="G35" s="84" t="s">
        <v>6</v>
      </c>
      <c r="H35" s="84"/>
      <c r="I35" s="85">
        <f>SUM(I36:I38)</f>
        <v>0</v>
      </c>
      <c r="J35" s="85">
        <f>SUM(J36:J38)</f>
        <v>0</v>
      </c>
      <c r="K35" s="85">
        <f>SUM(K36:K38)</f>
        <v>0</v>
      </c>
      <c r="L35" s="86"/>
      <c r="M35" s="85">
        <f>SUM(M36:M38)</f>
        <v>0</v>
      </c>
      <c r="N35" s="87"/>
      <c r="O35" s="4"/>
      <c r="AI35" s="27" t="s">
        <v>289</v>
      </c>
      <c r="AS35" s="41">
        <f>SUM(AJ36:AJ38)</f>
        <v>0</v>
      </c>
      <c r="AT35" s="41">
        <f>SUM(AK36:AK38)</f>
        <v>0</v>
      </c>
      <c r="AU35" s="41">
        <f>SUM(AL36:AL38)</f>
        <v>0</v>
      </c>
    </row>
    <row r="36" spans="1:64" ht="12.75">
      <c r="A36" s="44" t="s">
        <v>17</v>
      </c>
      <c r="B36" s="16" t="s">
        <v>289</v>
      </c>
      <c r="C36" s="16" t="s">
        <v>307</v>
      </c>
      <c r="D36" s="133" t="s">
        <v>461</v>
      </c>
      <c r="E36" s="175"/>
      <c r="F36" s="16" t="s">
        <v>749</v>
      </c>
      <c r="G36" s="36">
        <v>237</v>
      </c>
      <c r="H36" s="36"/>
      <c r="I36" s="36">
        <f>G36*AO36</f>
        <v>0</v>
      </c>
      <c r="J36" s="36">
        <f>G36*AP36</f>
        <v>0</v>
      </c>
      <c r="K36" s="36">
        <f>G36*H36</f>
        <v>0</v>
      </c>
      <c r="L36" s="36">
        <v>0</v>
      </c>
      <c r="M36" s="36">
        <f>G36*L36</f>
        <v>0</v>
      </c>
      <c r="N36" s="88" t="s">
        <v>779</v>
      </c>
      <c r="O36" s="4"/>
      <c r="Z36" s="36">
        <f>IF(AQ36="5",BJ36,0)</f>
        <v>0</v>
      </c>
      <c r="AB36" s="36">
        <f>IF(AQ36="1",BH36,0)</f>
        <v>0</v>
      </c>
      <c r="AC36" s="36">
        <f>IF(AQ36="1",BI36,0)</f>
        <v>0</v>
      </c>
      <c r="AD36" s="36">
        <f>IF(AQ36="7",BH36,0)</f>
        <v>0</v>
      </c>
      <c r="AE36" s="36">
        <f>IF(AQ36="7",BI36,0)</f>
        <v>0</v>
      </c>
      <c r="AF36" s="36">
        <f>IF(AQ36="2",BH36,0)</f>
        <v>0</v>
      </c>
      <c r="AG36" s="36">
        <f>IF(AQ36="2",BI36,0)</f>
        <v>0</v>
      </c>
      <c r="AH36" s="36">
        <f>IF(AQ36="0",BJ36,0)</f>
        <v>0</v>
      </c>
      <c r="AI36" s="27" t="s">
        <v>289</v>
      </c>
      <c r="AJ36" s="21">
        <f>IF(AN36=0,K36,0)</f>
        <v>0</v>
      </c>
      <c r="AK36" s="21">
        <f>IF(AN36=15,K36,0)</f>
        <v>0</v>
      </c>
      <c r="AL36" s="21">
        <f>IF(AN36=21,K36,0)</f>
        <v>0</v>
      </c>
      <c r="AN36" s="36">
        <v>21</v>
      </c>
      <c r="AO36" s="36">
        <f>H36*0</f>
        <v>0</v>
      </c>
      <c r="AP36" s="36">
        <f>H36*(1-0)</f>
        <v>0</v>
      </c>
      <c r="AQ36" s="37" t="s">
        <v>7</v>
      </c>
      <c r="AV36" s="36">
        <f>AW36+AX36</f>
        <v>0</v>
      </c>
      <c r="AW36" s="36">
        <f>G36*AO36</f>
        <v>0</v>
      </c>
      <c r="AX36" s="36">
        <f>G36*AP36</f>
        <v>0</v>
      </c>
      <c r="AY36" s="39" t="s">
        <v>794</v>
      </c>
      <c r="AZ36" s="39" t="s">
        <v>817</v>
      </c>
      <c r="BA36" s="27" t="s">
        <v>842</v>
      </c>
      <c r="BC36" s="36">
        <f>AW36+AX36</f>
        <v>0</v>
      </c>
      <c r="BD36" s="36">
        <f>H36/(100-BE36)*100</f>
        <v>0</v>
      </c>
      <c r="BE36" s="36">
        <v>0</v>
      </c>
      <c r="BF36" s="36">
        <f>M36</f>
        <v>0</v>
      </c>
      <c r="BH36" s="21">
        <f>G36*AO36</f>
        <v>0</v>
      </c>
      <c r="BI36" s="21">
        <f>G36*AP36</f>
        <v>0</v>
      </c>
      <c r="BJ36" s="21">
        <f>G36*H36</f>
        <v>0</v>
      </c>
      <c r="BK36" s="21" t="s">
        <v>852</v>
      </c>
      <c r="BL36" s="36">
        <v>18</v>
      </c>
    </row>
    <row r="37" spans="1:15" ht="12.75">
      <c r="A37" s="4"/>
      <c r="B37" s="89"/>
      <c r="C37" s="89"/>
      <c r="D37" s="90" t="s">
        <v>243</v>
      </c>
      <c r="E37" s="90"/>
      <c r="F37" s="89"/>
      <c r="G37" s="91">
        <v>237</v>
      </c>
      <c r="H37" s="89"/>
      <c r="I37" s="89"/>
      <c r="J37" s="89"/>
      <c r="K37" s="89"/>
      <c r="L37" s="89"/>
      <c r="M37" s="89"/>
      <c r="N37" s="31"/>
      <c r="O37" s="4"/>
    </row>
    <row r="38" spans="1:64" ht="12.75">
      <c r="A38" s="44" t="s">
        <v>18</v>
      </c>
      <c r="B38" s="16" t="s">
        <v>289</v>
      </c>
      <c r="C38" s="16" t="s">
        <v>308</v>
      </c>
      <c r="D38" s="133" t="s">
        <v>462</v>
      </c>
      <c r="E38" s="175"/>
      <c r="F38" s="16" t="s">
        <v>749</v>
      </c>
      <c r="G38" s="36">
        <v>4743.7</v>
      </c>
      <c r="H38" s="36"/>
      <c r="I38" s="36">
        <f>G38*AO38</f>
        <v>0</v>
      </c>
      <c r="J38" s="36">
        <f>G38*AP38</f>
        <v>0</v>
      </c>
      <c r="K38" s="36">
        <f>G38*H38</f>
        <v>0</v>
      </c>
      <c r="L38" s="36">
        <v>0</v>
      </c>
      <c r="M38" s="36">
        <f>G38*L38</f>
        <v>0</v>
      </c>
      <c r="N38" s="88" t="s">
        <v>779</v>
      </c>
      <c r="O38" s="4"/>
      <c r="Z38" s="36">
        <f>IF(AQ38="5",BJ38,0)</f>
        <v>0</v>
      </c>
      <c r="AB38" s="36">
        <f>IF(AQ38="1",BH38,0)</f>
        <v>0</v>
      </c>
      <c r="AC38" s="36">
        <f>IF(AQ38="1",BI38,0)</f>
        <v>0</v>
      </c>
      <c r="AD38" s="36">
        <f>IF(AQ38="7",BH38,0)</f>
        <v>0</v>
      </c>
      <c r="AE38" s="36">
        <f>IF(AQ38="7",BI38,0)</f>
        <v>0</v>
      </c>
      <c r="AF38" s="36">
        <f>IF(AQ38="2",BH38,0)</f>
        <v>0</v>
      </c>
      <c r="AG38" s="36">
        <f>IF(AQ38="2",BI38,0)</f>
        <v>0</v>
      </c>
      <c r="AH38" s="36">
        <f>IF(AQ38="0",BJ38,0)</f>
        <v>0</v>
      </c>
      <c r="AI38" s="27" t="s">
        <v>289</v>
      </c>
      <c r="AJ38" s="21">
        <f>IF(AN38=0,K38,0)</f>
        <v>0</v>
      </c>
      <c r="AK38" s="21">
        <f>IF(AN38=15,K38,0)</f>
        <v>0</v>
      </c>
      <c r="AL38" s="21">
        <f>IF(AN38=21,K38,0)</f>
        <v>0</v>
      </c>
      <c r="AN38" s="36">
        <v>21</v>
      </c>
      <c r="AO38" s="36">
        <f>H38*0</f>
        <v>0</v>
      </c>
      <c r="AP38" s="36">
        <f>H38*(1-0)</f>
        <v>0</v>
      </c>
      <c r="AQ38" s="37" t="s">
        <v>7</v>
      </c>
      <c r="AV38" s="36">
        <f>AW38+AX38</f>
        <v>0</v>
      </c>
      <c r="AW38" s="36">
        <f>G38*AO38</f>
        <v>0</v>
      </c>
      <c r="AX38" s="36">
        <f>G38*AP38</f>
        <v>0</v>
      </c>
      <c r="AY38" s="39" t="s">
        <v>794</v>
      </c>
      <c r="AZ38" s="39" t="s">
        <v>817</v>
      </c>
      <c r="BA38" s="27" t="s">
        <v>842</v>
      </c>
      <c r="BC38" s="36">
        <f>AW38+AX38</f>
        <v>0</v>
      </c>
      <c r="BD38" s="36">
        <f>H38/(100-BE38)*100</f>
        <v>0</v>
      </c>
      <c r="BE38" s="36">
        <v>0</v>
      </c>
      <c r="BF38" s="36">
        <f>M38</f>
        <v>0</v>
      </c>
      <c r="BH38" s="21">
        <f>G38*AO38</f>
        <v>0</v>
      </c>
      <c r="BI38" s="21">
        <f>G38*AP38</f>
        <v>0</v>
      </c>
      <c r="BJ38" s="21">
        <f>G38*H38</f>
        <v>0</v>
      </c>
      <c r="BK38" s="21" t="s">
        <v>852</v>
      </c>
      <c r="BL38" s="36">
        <v>18</v>
      </c>
    </row>
    <row r="39" spans="1:15" ht="12.75">
      <c r="A39" s="4"/>
      <c r="B39" s="89"/>
      <c r="C39" s="89"/>
      <c r="D39" s="90" t="s">
        <v>463</v>
      </c>
      <c r="E39" s="90"/>
      <c r="F39" s="89"/>
      <c r="G39" s="91">
        <v>3873.7</v>
      </c>
      <c r="H39" s="89"/>
      <c r="I39" s="89"/>
      <c r="J39" s="89"/>
      <c r="K39" s="89"/>
      <c r="L39" s="89"/>
      <c r="M39" s="89"/>
      <c r="N39" s="31"/>
      <c r="O39" s="4"/>
    </row>
    <row r="40" spans="1:15" ht="12.75">
      <c r="A40" s="4"/>
      <c r="B40" s="89"/>
      <c r="C40" s="89"/>
      <c r="D40" s="90" t="s">
        <v>464</v>
      </c>
      <c r="E40" s="90"/>
      <c r="F40" s="89"/>
      <c r="G40" s="91">
        <v>870</v>
      </c>
      <c r="H40" s="89"/>
      <c r="I40" s="89"/>
      <c r="J40" s="89"/>
      <c r="K40" s="89"/>
      <c r="L40" s="89"/>
      <c r="M40" s="89"/>
      <c r="N40" s="31"/>
      <c r="O40" s="4"/>
    </row>
    <row r="41" spans="1:47" ht="12.75">
      <c r="A41" s="82"/>
      <c r="B41" s="83" t="s">
        <v>289</v>
      </c>
      <c r="C41" s="83" t="s">
        <v>27</v>
      </c>
      <c r="D41" s="173" t="s">
        <v>465</v>
      </c>
      <c r="E41" s="174"/>
      <c r="F41" s="84" t="s">
        <v>6</v>
      </c>
      <c r="G41" s="84" t="s">
        <v>6</v>
      </c>
      <c r="H41" s="84"/>
      <c r="I41" s="85">
        <f>SUM(I42:I46)</f>
        <v>0</v>
      </c>
      <c r="J41" s="85">
        <f>SUM(J42:J46)</f>
        <v>0</v>
      </c>
      <c r="K41" s="85">
        <f>SUM(K42:K46)</f>
        <v>0</v>
      </c>
      <c r="L41" s="86"/>
      <c r="M41" s="85">
        <f>SUM(M42:M46)</f>
        <v>448.93069280000003</v>
      </c>
      <c r="N41" s="87"/>
      <c r="O41" s="4"/>
      <c r="AI41" s="27" t="s">
        <v>289</v>
      </c>
      <c r="AS41" s="41">
        <f>SUM(AJ42:AJ46)</f>
        <v>0</v>
      </c>
      <c r="AT41" s="41">
        <f>SUM(AK42:AK46)</f>
        <v>0</v>
      </c>
      <c r="AU41" s="41">
        <f>SUM(AL42:AL46)</f>
        <v>0</v>
      </c>
    </row>
    <row r="42" spans="1:64" ht="12.75">
      <c r="A42" s="44" t="s">
        <v>19</v>
      </c>
      <c r="B42" s="16" t="s">
        <v>289</v>
      </c>
      <c r="C42" s="16" t="s">
        <v>309</v>
      </c>
      <c r="D42" s="133" t="s">
        <v>466</v>
      </c>
      <c r="E42" s="175"/>
      <c r="F42" s="16" t="s">
        <v>749</v>
      </c>
      <c r="G42" s="36">
        <v>328.96</v>
      </c>
      <c r="H42" s="36"/>
      <c r="I42" s="36">
        <f>G42*AO42</f>
        <v>0</v>
      </c>
      <c r="J42" s="36">
        <f>G42*AP42</f>
        <v>0</v>
      </c>
      <c r="K42" s="36">
        <f>G42*H42</f>
        <v>0</v>
      </c>
      <c r="L42" s="36">
        <v>0.00018</v>
      </c>
      <c r="M42" s="36">
        <f>G42*L42</f>
        <v>0.0592128</v>
      </c>
      <c r="N42" s="88" t="s">
        <v>779</v>
      </c>
      <c r="O42" s="4"/>
      <c r="Z42" s="36">
        <f>IF(AQ42="5",BJ42,0)</f>
        <v>0</v>
      </c>
      <c r="AB42" s="36">
        <f>IF(AQ42="1",BH42,0)</f>
        <v>0</v>
      </c>
      <c r="AC42" s="36">
        <f>IF(AQ42="1",BI42,0)</f>
        <v>0</v>
      </c>
      <c r="AD42" s="36">
        <f>IF(AQ42="7",BH42,0)</f>
        <v>0</v>
      </c>
      <c r="AE42" s="36">
        <f>IF(AQ42="7",BI42,0)</f>
        <v>0</v>
      </c>
      <c r="AF42" s="36">
        <f>IF(AQ42="2",BH42,0)</f>
        <v>0</v>
      </c>
      <c r="AG42" s="36">
        <f>IF(AQ42="2",BI42,0)</f>
        <v>0</v>
      </c>
      <c r="AH42" s="36">
        <f>IF(AQ42="0",BJ42,0)</f>
        <v>0</v>
      </c>
      <c r="AI42" s="27" t="s">
        <v>289</v>
      </c>
      <c r="AJ42" s="21">
        <f>IF(AN42=0,K42,0)</f>
        <v>0</v>
      </c>
      <c r="AK42" s="21">
        <f>IF(AN42=15,K42,0)</f>
        <v>0</v>
      </c>
      <c r="AL42" s="21">
        <f>IF(AN42=21,K42,0)</f>
        <v>0</v>
      </c>
      <c r="AN42" s="36">
        <v>21</v>
      </c>
      <c r="AO42" s="36">
        <f>H42*0.0873563828857946</f>
        <v>0</v>
      </c>
      <c r="AP42" s="36">
        <f>H42*(1-0.0873563828857946)</f>
        <v>0</v>
      </c>
      <c r="AQ42" s="37" t="s">
        <v>7</v>
      </c>
      <c r="AV42" s="36">
        <f>AW42+AX42</f>
        <v>0</v>
      </c>
      <c r="AW42" s="36">
        <f>G42*AO42</f>
        <v>0</v>
      </c>
      <c r="AX42" s="36">
        <f>G42*AP42</f>
        <v>0</v>
      </c>
      <c r="AY42" s="39" t="s">
        <v>795</v>
      </c>
      <c r="AZ42" s="39" t="s">
        <v>818</v>
      </c>
      <c r="BA42" s="27" t="s">
        <v>842</v>
      </c>
      <c r="BC42" s="36">
        <f>AW42+AX42</f>
        <v>0</v>
      </c>
      <c r="BD42" s="36">
        <f>H42/(100-BE42)*100</f>
        <v>0</v>
      </c>
      <c r="BE42" s="36">
        <v>0</v>
      </c>
      <c r="BF42" s="36">
        <f>M42</f>
        <v>0.0592128</v>
      </c>
      <c r="BH42" s="21">
        <f>G42*AO42</f>
        <v>0</v>
      </c>
      <c r="BI42" s="21">
        <f>G42*AP42</f>
        <v>0</v>
      </c>
      <c r="BJ42" s="21">
        <f>G42*H42</f>
        <v>0</v>
      </c>
      <c r="BK42" s="21" t="s">
        <v>852</v>
      </c>
      <c r="BL42" s="36">
        <v>21</v>
      </c>
    </row>
    <row r="43" spans="1:15" ht="12.75">
      <c r="A43" s="4"/>
      <c r="B43" s="89"/>
      <c r="C43" s="89"/>
      <c r="D43" s="90" t="s">
        <v>467</v>
      </c>
      <c r="E43" s="90"/>
      <c r="F43" s="89"/>
      <c r="G43" s="91">
        <v>328.96</v>
      </c>
      <c r="H43" s="89"/>
      <c r="I43" s="89"/>
      <c r="J43" s="89"/>
      <c r="K43" s="89"/>
      <c r="L43" s="89"/>
      <c r="M43" s="89"/>
      <c r="N43" s="31"/>
      <c r="O43" s="4"/>
    </row>
    <row r="44" spans="1:64" ht="12.75">
      <c r="A44" s="44" t="s">
        <v>20</v>
      </c>
      <c r="B44" s="16" t="s">
        <v>289</v>
      </c>
      <c r="C44" s="16" t="s">
        <v>310</v>
      </c>
      <c r="D44" s="133" t="s">
        <v>468</v>
      </c>
      <c r="E44" s="175"/>
      <c r="F44" s="16" t="s">
        <v>750</v>
      </c>
      <c r="G44" s="36">
        <v>1028</v>
      </c>
      <c r="H44" s="36"/>
      <c r="I44" s="36">
        <f>G44*AO44</f>
        <v>0</v>
      </c>
      <c r="J44" s="36">
        <f>G44*AP44</f>
        <v>0</v>
      </c>
      <c r="K44" s="36">
        <f>G44*H44</f>
        <v>0</v>
      </c>
      <c r="L44" s="36">
        <v>0.43651</v>
      </c>
      <c r="M44" s="36">
        <f>G44*L44</f>
        <v>448.73228</v>
      </c>
      <c r="N44" s="88" t="s">
        <v>779</v>
      </c>
      <c r="O44" s="4"/>
      <c r="Z44" s="36">
        <f>IF(AQ44="5",BJ44,0)</f>
        <v>0</v>
      </c>
      <c r="AB44" s="36">
        <f>IF(AQ44="1",BH44,0)</f>
        <v>0</v>
      </c>
      <c r="AC44" s="36">
        <f>IF(AQ44="1",BI44,0)</f>
        <v>0</v>
      </c>
      <c r="AD44" s="36">
        <f>IF(AQ44="7",BH44,0)</f>
        <v>0</v>
      </c>
      <c r="AE44" s="36">
        <f>IF(AQ44="7",BI44,0)</f>
        <v>0</v>
      </c>
      <c r="AF44" s="36">
        <f>IF(AQ44="2",BH44,0)</f>
        <v>0</v>
      </c>
      <c r="AG44" s="36">
        <f>IF(AQ44="2",BI44,0)</f>
        <v>0</v>
      </c>
      <c r="AH44" s="36">
        <f>IF(AQ44="0",BJ44,0)</f>
        <v>0</v>
      </c>
      <c r="AI44" s="27" t="s">
        <v>289</v>
      </c>
      <c r="AJ44" s="21">
        <f>IF(AN44=0,K44,0)</f>
        <v>0</v>
      </c>
      <c r="AK44" s="21">
        <f>IF(AN44=15,K44,0)</f>
        <v>0</v>
      </c>
      <c r="AL44" s="21">
        <f>IF(AN44=21,K44,0)</f>
        <v>0</v>
      </c>
      <c r="AN44" s="36">
        <v>21</v>
      </c>
      <c r="AO44" s="36">
        <f>H44*0.416210075868847</f>
        <v>0</v>
      </c>
      <c r="AP44" s="36">
        <f>H44*(1-0.416210075868847)</f>
        <v>0</v>
      </c>
      <c r="AQ44" s="37" t="s">
        <v>7</v>
      </c>
      <c r="AV44" s="36">
        <f>AW44+AX44</f>
        <v>0</v>
      </c>
      <c r="AW44" s="36">
        <f>G44*AO44</f>
        <v>0</v>
      </c>
      <c r="AX44" s="36">
        <f>G44*AP44</f>
        <v>0</v>
      </c>
      <c r="AY44" s="39" t="s">
        <v>795</v>
      </c>
      <c r="AZ44" s="39" t="s">
        <v>818</v>
      </c>
      <c r="BA44" s="27" t="s">
        <v>842</v>
      </c>
      <c r="BC44" s="36">
        <f>AW44+AX44</f>
        <v>0</v>
      </c>
      <c r="BD44" s="36">
        <f>H44/(100-BE44)*100</f>
        <v>0</v>
      </c>
      <c r="BE44" s="36">
        <v>0</v>
      </c>
      <c r="BF44" s="36">
        <f>M44</f>
        <v>448.73228</v>
      </c>
      <c r="BH44" s="21">
        <f>G44*AO44</f>
        <v>0</v>
      </c>
      <c r="BI44" s="21">
        <f>G44*AP44</f>
        <v>0</v>
      </c>
      <c r="BJ44" s="21">
        <f>G44*H44</f>
        <v>0</v>
      </c>
      <c r="BK44" s="21" t="s">
        <v>852</v>
      </c>
      <c r="BL44" s="36">
        <v>21</v>
      </c>
    </row>
    <row r="45" spans="1:15" ht="12.75">
      <c r="A45" s="4"/>
      <c r="B45" s="89"/>
      <c r="C45" s="89"/>
      <c r="D45" s="90" t="s">
        <v>469</v>
      </c>
      <c r="E45" s="90"/>
      <c r="F45" s="89"/>
      <c r="G45" s="91">
        <v>1028</v>
      </c>
      <c r="H45" s="89"/>
      <c r="I45" s="89"/>
      <c r="J45" s="89"/>
      <c r="K45" s="89"/>
      <c r="L45" s="89"/>
      <c r="M45" s="89"/>
      <c r="N45" s="31"/>
      <c r="O45" s="4"/>
    </row>
    <row r="46" spans="1:64" ht="12.75">
      <c r="A46" s="44" t="s">
        <v>21</v>
      </c>
      <c r="B46" s="16" t="s">
        <v>289</v>
      </c>
      <c r="C46" s="16" t="s">
        <v>311</v>
      </c>
      <c r="D46" s="133" t="s">
        <v>470</v>
      </c>
      <c r="E46" s="176"/>
      <c r="F46" s="16" t="s">
        <v>749</v>
      </c>
      <c r="G46" s="36">
        <v>696</v>
      </c>
      <c r="H46" s="36"/>
      <c r="I46" s="36">
        <f>G46*AO46</f>
        <v>0</v>
      </c>
      <c r="J46" s="36">
        <f>G46*AP46</f>
        <v>0</v>
      </c>
      <c r="K46" s="36">
        <f>G46*H46</f>
        <v>0</v>
      </c>
      <c r="L46" s="36">
        <v>0.0002</v>
      </c>
      <c r="M46" s="36">
        <f>G46*L46</f>
        <v>0.13920000000000002</v>
      </c>
      <c r="N46" s="88" t="s">
        <v>779</v>
      </c>
      <c r="O46" s="4"/>
      <c r="Z46" s="36">
        <f>IF(AQ46="5",BJ46,0)</f>
        <v>0</v>
      </c>
      <c r="AB46" s="36">
        <f>IF(AQ46="1",BH46,0)</f>
        <v>0</v>
      </c>
      <c r="AC46" s="36">
        <f>IF(AQ46="1",BI46,0)</f>
        <v>0</v>
      </c>
      <c r="AD46" s="36">
        <f>IF(AQ46="7",BH46,0)</f>
        <v>0</v>
      </c>
      <c r="AE46" s="36">
        <f>IF(AQ46="7",BI46,0)</f>
        <v>0</v>
      </c>
      <c r="AF46" s="36">
        <f>IF(AQ46="2",BH46,0)</f>
        <v>0</v>
      </c>
      <c r="AG46" s="36">
        <f>IF(AQ46="2",BI46,0)</f>
        <v>0</v>
      </c>
      <c r="AH46" s="36">
        <f>IF(AQ46="0",BJ46,0)</f>
        <v>0</v>
      </c>
      <c r="AI46" s="27" t="s">
        <v>289</v>
      </c>
      <c r="AJ46" s="23">
        <f>IF(AN46=0,K46,0)</f>
        <v>0</v>
      </c>
      <c r="AK46" s="23">
        <f>IF(AN46=15,K46,0)</f>
        <v>0</v>
      </c>
      <c r="AL46" s="23">
        <f>IF(AN46=21,K46,0)</f>
        <v>0</v>
      </c>
      <c r="AN46" s="36">
        <v>21</v>
      </c>
      <c r="AO46" s="36">
        <f>H46*1</f>
        <v>0</v>
      </c>
      <c r="AP46" s="36">
        <f>H46*(1-1)</f>
        <v>0</v>
      </c>
      <c r="AQ46" s="38" t="s">
        <v>7</v>
      </c>
      <c r="AV46" s="36">
        <f>AW46+AX46</f>
        <v>0</v>
      </c>
      <c r="AW46" s="36">
        <f>G46*AO46</f>
        <v>0</v>
      </c>
      <c r="AX46" s="36">
        <f>G46*AP46</f>
        <v>0</v>
      </c>
      <c r="AY46" s="39" t="s">
        <v>795</v>
      </c>
      <c r="AZ46" s="39" t="s">
        <v>818</v>
      </c>
      <c r="BA46" s="27" t="s">
        <v>842</v>
      </c>
      <c r="BC46" s="36">
        <f>AW46+AX46</f>
        <v>0</v>
      </c>
      <c r="BD46" s="36">
        <f>H46/(100-BE46)*100</f>
        <v>0</v>
      </c>
      <c r="BE46" s="36">
        <v>0</v>
      </c>
      <c r="BF46" s="36">
        <f>M46</f>
        <v>0.13920000000000002</v>
      </c>
      <c r="BH46" s="23">
        <f>G46*AO46</f>
        <v>0</v>
      </c>
      <c r="BI46" s="23">
        <f>G46*AP46</f>
        <v>0</v>
      </c>
      <c r="BJ46" s="23">
        <f>G46*H46</f>
        <v>0</v>
      </c>
      <c r="BK46" s="23" t="s">
        <v>853</v>
      </c>
      <c r="BL46" s="36">
        <v>21</v>
      </c>
    </row>
    <row r="47" spans="1:15" ht="12.75">
      <c r="A47" s="4"/>
      <c r="B47" s="89"/>
      <c r="C47" s="89"/>
      <c r="D47" s="90" t="s">
        <v>471</v>
      </c>
      <c r="E47" s="90"/>
      <c r="F47" s="89"/>
      <c r="G47" s="91">
        <v>696</v>
      </c>
      <c r="H47" s="89"/>
      <c r="I47" s="89"/>
      <c r="J47" s="89"/>
      <c r="K47" s="89"/>
      <c r="L47" s="89"/>
      <c r="M47" s="89"/>
      <c r="N47" s="31"/>
      <c r="O47" s="4"/>
    </row>
    <row r="48" spans="1:47" ht="12.75">
      <c r="A48" s="82"/>
      <c r="B48" s="83" t="s">
        <v>289</v>
      </c>
      <c r="C48" s="83" t="s">
        <v>97</v>
      </c>
      <c r="D48" s="173" t="s">
        <v>472</v>
      </c>
      <c r="E48" s="174"/>
      <c r="F48" s="84" t="s">
        <v>6</v>
      </c>
      <c r="G48" s="84" t="s">
        <v>6</v>
      </c>
      <c r="H48" s="84"/>
      <c r="I48" s="85">
        <f>SUM(I49:I79)</f>
        <v>0</v>
      </c>
      <c r="J48" s="85">
        <f>SUM(J49:J79)</f>
        <v>0</v>
      </c>
      <c r="K48" s="85">
        <f>SUM(K49:K79)</f>
        <v>0</v>
      </c>
      <c r="L48" s="86"/>
      <c r="M48" s="85">
        <f>SUM(M49:M79)</f>
        <v>73.83825499999999</v>
      </c>
      <c r="N48" s="87"/>
      <c r="O48" s="4"/>
      <c r="AI48" s="27" t="s">
        <v>289</v>
      </c>
      <c r="AS48" s="41">
        <f>SUM(AJ49:AJ79)</f>
        <v>0</v>
      </c>
      <c r="AT48" s="41">
        <f>SUM(AK49:AK79)</f>
        <v>0</v>
      </c>
      <c r="AU48" s="41">
        <f>SUM(AL49:AL79)</f>
        <v>0</v>
      </c>
    </row>
    <row r="49" spans="1:64" ht="12.75">
      <c r="A49" s="44" t="s">
        <v>22</v>
      </c>
      <c r="B49" s="16" t="s">
        <v>289</v>
      </c>
      <c r="C49" s="16" t="s">
        <v>312</v>
      </c>
      <c r="D49" s="133" t="s">
        <v>473</v>
      </c>
      <c r="E49" s="175"/>
      <c r="F49" s="16" t="s">
        <v>750</v>
      </c>
      <c r="G49" s="36">
        <v>441</v>
      </c>
      <c r="H49" s="36"/>
      <c r="I49" s="36">
        <f>G49*AO49</f>
        <v>0</v>
      </c>
      <c r="J49" s="36">
        <f>G49*AP49</f>
        <v>0</v>
      </c>
      <c r="K49" s="36">
        <f>G49*H49</f>
        <v>0</v>
      </c>
      <c r="L49" s="36">
        <v>0.14424</v>
      </c>
      <c r="M49" s="36">
        <f>G49*L49</f>
        <v>63.609840000000005</v>
      </c>
      <c r="N49" s="88" t="s">
        <v>779</v>
      </c>
      <c r="O49" s="4"/>
      <c r="Z49" s="36">
        <f>IF(AQ49="5",BJ49,0)</f>
        <v>0</v>
      </c>
      <c r="AB49" s="36">
        <f>IF(AQ49="1",BH49,0)</f>
        <v>0</v>
      </c>
      <c r="AC49" s="36">
        <f>IF(AQ49="1",BI49,0)</f>
        <v>0</v>
      </c>
      <c r="AD49" s="36">
        <f>IF(AQ49="7",BH49,0)</f>
        <v>0</v>
      </c>
      <c r="AE49" s="36">
        <f>IF(AQ49="7",BI49,0)</f>
        <v>0</v>
      </c>
      <c r="AF49" s="36">
        <f>IF(AQ49="2",BH49,0)</f>
        <v>0</v>
      </c>
      <c r="AG49" s="36">
        <f>IF(AQ49="2",BI49,0)</f>
        <v>0</v>
      </c>
      <c r="AH49" s="36">
        <f>IF(AQ49="0",BJ49,0)</f>
        <v>0</v>
      </c>
      <c r="AI49" s="27" t="s">
        <v>289</v>
      </c>
      <c r="AJ49" s="21">
        <f>IF(AN49=0,K49,0)</f>
        <v>0</v>
      </c>
      <c r="AK49" s="21">
        <f>IF(AN49=15,K49,0)</f>
        <v>0</v>
      </c>
      <c r="AL49" s="21">
        <f>IF(AN49=21,K49,0)</f>
        <v>0</v>
      </c>
      <c r="AN49" s="36">
        <v>21</v>
      </c>
      <c r="AO49" s="36">
        <f>H49*0.56736301369863</f>
        <v>0</v>
      </c>
      <c r="AP49" s="36">
        <f>H49*(1-0.56736301369863)</f>
        <v>0</v>
      </c>
      <c r="AQ49" s="37" t="s">
        <v>7</v>
      </c>
      <c r="AV49" s="36">
        <f>AW49+AX49</f>
        <v>0</v>
      </c>
      <c r="AW49" s="36">
        <f>G49*AO49</f>
        <v>0</v>
      </c>
      <c r="AX49" s="36">
        <f>G49*AP49</f>
        <v>0</v>
      </c>
      <c r="AY49" s="39" t="s">
        <v>796</v>
      </c>
      <c r="AZ49" s="39" t="s">
        <v>819</v>
      </c>
      <c r="BA49" s="27" t="s">
        <v>842</v>
      </c>
      <c r="BC49" s="36">
        <f>AW49+AX49</f>
        <v>0</v>
      </c>
      <c r="BD49" s="36">
        <f>H49/(100-BE49)*100</f>
        <v>0</v>
      </c>
      <c r="BE49" s="36">
        <v>0</v>
      </c>
      <c r="BF49" s="36">
        <f>M49</f>
        <v>63.609840000000005</v>
      </c>
      <c r="BH49" s="21">
        <f>G49*AO49</f>
        <v>0</v>
      </c>
      <c r="BI49" s="21">
        <f>G49*AP49</f>
        <v>0</v>
      </c>
      <c r="BJ49" s="21">
        <f>G49*H49</f>
        <v>0</v>
      </c>
      <c r="BK49" s="21" t="s">
        <v>852</v>
      </c>
      <c r="BL49" s="36">
        <v>91</v>
      </c>
    </row>
    <row r="50" spans="1:15" ht="12.75">
      <c r="A50" s="4"/>
      <c r="B50" s="89"/>
      <c r="C50" s="89"/>
      <c r="D50" s="90" t="s">
        <v>474</v>
      </c>
      <c r="E50" s="90" t="s">
        <v>727</v>
      </c>
      <c r="F50" s="89"/>
      <c r="G50" s="91">
        <v>395</v>
      </c>
      <c r="H50" s="89"/>
      <c r="I50" s="89"/>
      <c r="J50" s="89"/>
      <c r="K50" s="89"/>
      <c r="L50" s="89"/>
      <c r="M50" s="89"/>
      <c r="N50" s="31"/>
      <c r="O50" s="4"/>
    </row>
    <row r="51" spans="1:15" ht="12.75">
      <c r="A51" s="4"/>
      <c r="B51" s="89"/>
      <c r="C51" s="89"/>
      <c r="D51" s="90" t="s">
        <v>29</v>
      </c>
      <c r="E51" s="90" t="s">
        <v>728</v>
      </c>
      <c r="F51" s="89"/>
      <c r="G51" s="91">
        <v>23</v>
      </c>
      <c r="H51" s="89"/>
      <c r="I51" s="89"/>
      <c r="J51" s="89"/>
      <c r="K51" s="89"/>
      <c r="L51" s="89"/>
      <c r="M51" s="89"/>
      <c r="N51" s="31"/>
      <c r="O51" s="4"/>
    </row>
    <row r="52" spans="1:15" ht="12.75">
      <c r="A52" s="4"/>
      <c r="B52" s="89"/>
      <c r="C52" s="89"/>
      <c r="D52" s="90" t="s">
        <v>29</v>
      </c>
      <c r="E52" s="90" t="s">
        <v>729</v>
      </c>
      <c r="F52" s="89"/>
      <c r="G52" s="91">
        <v>23</v>
      </c>
      <c r="H52" s="89"/>
      <c r="I52" s="89"/>
      <c r="J52" s="89"/>
      <c r="K52" s="89"/>
      <c r="L52" s="89"/>
      <c r="M52" s="89"/>
      <c r="N52" s="31"/>
      <c r="O52" s="4"/>
    </row>
    <row r="53" spans="1:64" ht="12.75">
      <c r="A53" s="44" t="s">
        <v>23</v>
      </c>
      <c r="B53" s="16" t="s">
        <v>289</v>
      </c>
      <c r="C53" s="16" t="s">
        <v>313</v>
      </c>
      <c r="D53" s="133" t="s">
        <v>475</v>
      </c>
      <c r="E53" s="176"/>
      <c r="F53" s="16" t="s">
        <v>752</v>
      </c>
      <c r="G53" s="36">
        <v>395</v>
      </c>
      <c r="H53" s="36"/>
      <c r="I53" s="36">
        <f>G53*AO53</f>
        <v>0</v>
      </c>
      <c r="J53" s="36">
        <f>G53*AP53</f>
        <v>0</v>
      </c>
      <c r="K53" s="36">
        <f>G53*H53</f>
        <v>0</v>
      </c>
      <c r="L53" s="36">
        <v>0</v>
      </c>
      <c r="M53" s="36">
        <f>G53*L53</f>
        <v>0</v>
      </c>
      <c r="N53" s="88" t="s">
        <v>779</v>
      </c>
      <c r="O53" s="4"/>
      <c r="Z53" s="36">
        <f>IF(AQ53="5",BJ53,0)</f>
        <v>0</v>
      </c>
      <c r="AB53" s="36">
        <f>IF(AQ53="1",BH53,0)</f>
        <v>0</v>
      </c>
      <c r="AC53" s="36">
        <f>IF(AQ53="1",BI53,0)</f>
        <v>0</v>
      </c>
      <c r="AD53" s="36">
        <f>IF(AQ53="7",BH53,0)</f>
        <v>0</v>
      </c>
      <c r="AE53" s="36">
        <f>IF(AQ53="7",BI53,0)</f>
        <v>0</v>
      </c>
      <c r="AF53" s="36">
        <f>IF(AQ53="2",BH53,0)</f>
        <v>0</v>
      </c>
      <c r="AG53" s="36">
        <f>IF(AQ53="2",BI53,0)</f>
        <v>0</v>
      </c>
      <c r="AH53" s="36">
        <f>IF(AQ53="0",BJ53,0)</f>
        <v>0</v>
      </c>
      <c r="AI53" s="27" t="s">
        <v>289</v>
      </c>
      <c r="AJ53" s="23">
        <f>IF(AN53=0,K53,0)</f>
        <v>0</v>
      </c>
      <c r="AK53" s="23">
        <f>IF(AN53=15,K53,0)</f>
        <v>0</v>
      </c>
      <c r="AL53" s="23">
        <f>IF(AN53=21,K53,0)</f>
        <v>0</v>
      </c>
      <c r="AN53" s="36">
        <v>21</v>
      </c>
      <c r="AO53" s="36">
        <f>H53*1</f>
        <v>0</v>
      </c>
      <c r="AP53" s="36">
        <f>H53*(1-1)</f>
        <v>0</v>
      </c>
      <c r="AQ53" s="38" t="s">
        <v>7</v>
      </c>
      <c r="AV53" s="36">
        <f>AW53+AX53</f>
        <v>0</v>
      </c>
      <c r="AW53" s="36">
        <f>G53*AO53</f>
        <v>0</v>
      </c>
      <c r="AX53" s="36">
        <f>G53*AP53</f>
        <v>0</v>
      </c>
      <c r="AY53" s="39" t="s">
        <v>796</v>
      </c>
      <c r="AZ53" s="39" t="s">
        <v>819</v>
      </c>
      <c r="BA53" s="27" t="s">
        <v>842</v>
      </c>
      <c r="BC53" s="36">
        <f>AW53+AX53</f>
        <v>0</v>
      </c>
      <c r="BD53" s="36">
        <f>H53/(100-BE53)*100</f>
        <v>0</v>
      </c>
      <c r="BE53" s="36">
        <v>0</v>
      </c>
      <c r="BF53" s="36">
        <f>M53</f>
        <v>0</v>
      </c>
      <c r="BH53" s="23">
        <f>G53*AO53</f>
        <v>0</v>
      </c>
      <c r="BI53" s="23">
        <f>G53*AP53</f>
        <v>0</v>
      </c>
      <c r="BJ53" s="23">
        <f>G53*H53</f>
        <v>0</v>
      </c>
      <c r="BK53" s="23" t="s">
        <v>853</v>
      </c>
      <c r="BL53" s="36">
        <v>91</v>
      </c>
    </row>
    <row r="54" spans="1:15" ht="12.75">
      <c r="A54" s="4"/>
      <c r="B54" s="89"/>
      <c r="C54" s="89"/>
      <c r="D54" s="90" t="s">
        <v>474</v>
      </c>
      <c r="E54" s="90" t="s">
        <v>727</v>
      </c>
      <c r="F54" s="89"/>
      <c r="G54" s="91">
        <v>395</v>
      </c>
      <c r="H54" s="89"/>
      <c r="I54" s="89"/>
      <c r="J54" s="89"/>
      <c r="K54" s="89"/>
      <c r="L54" s="89"/>
      <c r="M54" s="89"/>
      <c r="N54" s="31"/>
      <c r="O54" s="4"/>
    </row>
    <row r="55" spans="1:64" ht="12.75">
      <c r="A55" s="44" t="s">
        <v>24</v>
      </c>
      <c r="B55" s="16" t="s">
        <v>289</v>
      </c>
      <c r="C55" s="16" t="s">
        <v>314</v>
      </c>
      <c r="D55" s="133" t="s">
        <v>476</v>
      </c>
      <c r="E55" s="176"/>
      <c r="F55" s="16" t="s">
        <v>752</v>
      </c>
      <c r="G55" s="36">
        <v>23</v>
      </c>
      <c r="H55" s="36"/>
      <c r="I55" s="36">
        <f>G55*AO55</f>
        <v>0</v>
      </c>
      <c r="J55" s="36">
        <f>G55*AP55</f>
        <v>0</v>
      </c>
      <c r="K55" s="36">
        <f>G55*H55</f>
        <v>0</v>
      </c>
      <c r="L55" s="36">
        <v>0</v>
      </c>
      <c r="M55" s="36">
        <f>G55*L55</f>
        <v>0</v>
      </c>
      <c r="N55" s="88" t="s">
        <v>779</v>
      </c>
      <c r="O55" s="4"/>
      <c r="Z55" s="36">
        <f>IF(AQ55="5",BJ55,0)</f>
        <v>0</v>
      </c>
      <c r="AB55" s="36">
        <f>IF(AQ55="1",BH55,0)</f>
        <v>0</v>
      </c>
      <c r="AC55" s="36">
        <f>IF(AQ55="1",BI55,0)</f>
        <v>0</v>
      </c>
      <c r="AD55" s="36">
        <f>IF(AQ55="7",BH55,0)</f>
        <v>0</v>
      </c>
      <c r="AE55" s="36">
        <f>IF(AQ55="7",BI55,0)</f>
        <v>0</v>
      </c>
      <c r="AF55" s="36">
        <f>IF(AQ55="2",BH55,0)</f>
        <v>0</v>
      </c>
      <c r="AG55" s="36">
        <f>IF(AQ55="2",BI55,0)</f>
        <v>0</v>
      </c>
      <c r="AH55" s="36">
        <f>IF(AQ55="0",BJ55,0)</f>
        <v>0</v>
      </c>
      <c r="AI55" s="27" t="s">
        <v>289</v>
      </c>
      <c r="AJ55" s="23">
        <f>IF(AN55=0,K55,0)</f>
        <v>0</v>
      </c>
      <c r="AK55" s="23">
        <f>IF(AN55=15,K55,0)</f>
        <v>0</v>
      </c>
      <c r="AL55" s="23">
        <f>IF(AN55=21,K55,0)</f>
        <v>0</v>
      </c>
      <c r="AN55" s="36">
        <v>21</v>
      </c>
      <c r="AO55" s="36">
        <f>H55*1</f>
        <v>0</v>
      </c>
      <c r="AP55" s="36">
        <f>H55*(1-1)</f>
        <v>0</v>
      </c>
      <c r="AQ55" s="38" t="s">
        <v>7</v>
      </c>
      <c r="AV55" s="36">
        <f>AW55+AX55</f>
        <v>0</v>
      </c>
      <c r="AW55" s="36">
        <f>G55*AO55</f>
        <v>0</v>
      </c>
      <c r="AX55" s="36">
        <f>G55*AP55</f>
        <v>0</v>
      </c>
      <c r="AY55" s="39" t="s">
        <v>796</v>
      </c>
      <c r="AZ55" s="39" t="s">
        <v>819</v>
      </c>
      <c r="BA55" s="27" t="s">
        <v>842</v>
      </c>
      <c r="BC55" s="36">
        <f>AW55+AX55</f>
        <v>0</v>
      </c>
      <c r="BD55" s="36">
        <f>H55/(100-BE55)*100</f>
        <v>0</v>
      </c>
      <c r="BE55" s="36">
        <v>0</v>
      </c>
      <c r="BF55" s="36">
        <f>M55</f>
        <v>0</v>
      </c>
      <c r="BH55" s="23">
        <f>G55*AO55</f>
        <v>0</v>
      </c>
      <c r="BI55" s="23">
        <f>G55*AP55</f>
        <v>0</v>
      </c>
      <c r="BJ55" s="23">
        <f>G55*H55</f>
        <v>0</v>
      </c>
      <c r="BK55" s="23" t="s">
        <v>853</v>
      </c>
      <c r="BL55" s="36">
        <v>91</v>
      </c>
    </row>
    <row r="56" spans="1:15" ht="12.75">
      <c r="A56" s="4"/>
      <c r="B56" s="89"/>
      <c r="C56" s="89"/>
      <c r="D56" s="90" t="s">
        <v>29</v>
      </c>
      <c r="E56" s="90" t="s">
        <v>729</v>
      </c>
      <c r="F56" s="89"/>
      <c r="G56" s="91">
        <v>23</v>
      </c>
      <c r="H56" s="89"/>
      <c r="I56" s="89"/>
      <c r="J56" s="89"/>
      <c r="K56" s="89"/>
      <c r="L56" s="89"/>
      <c r="M56" s="89"/>
      <c r="N56" s="31"/>
      <c r="O56" s="4"/>
    </row>
    <row r="57" spans="1:64" ht="12.75">
      <c r="A57" s="44" t="s">
        <v>25</v>
      </c>
      <c r="B57" s="16" t="s">
        <v>289</v>
      </c>
      <c r="C57" s="16" t="s">
        <v>315</v>
      </c>
      <c r="D57" s="133" t="s">
        <v>477</v>
      </c>
      <c r="E57" s="176"/>
      <c r="F57" s="16" t="s">
        <v>752</v>
      </c>
      <c r="G57" s="36">
        <v>23</v>
      </c>
      <c r="H57" s="36"/>
      <c r="I57" s="36">
        <f>G57*AO57</f>
        <v>0</v>
      </c>
      <c r="J57" s="36">
        <f>G57*AP57</f>
        <v>0</v>
      </c>
      <c r="K57" s="36">
        <f>G57*H57</f>
        <v>0</v>
      </c>
      <c r="L57" s="36">
        <v>0</v>
      </c>
      <c r="M57" s="36">
        <f>G57*L57</f>
        <v>0</v>
      </c>
      <c r="N57" s="88" t="s">
        <v>779</v>
      </c>
      <c r="O57" s="4"/>
      <c r="Z57" s="36">
        <f>IF(AQ57="5",BJ57,0)</f>
        <v>0</v>
      </c>
      <c r="AB57" s="36">
        <f>IF(AQ57="1",BH57,0)</f>
        <v>0</v>
      </c>
      <c r="AC57" s="36">
        <f>IF(AQ57="1",BI57,0)</f>
        <v>0</v>
      </c>
      <c r="AD57" s="36">
        <f>IF(AQ57="7",BH57,0)</f>
        <v>0</v>
      </c>
      <c r="AE57" s="36">
        <f>IF(AQ57="7",BI57,0)</f>
        <v>0</v>
      </c>
      <c r="AF57" s="36">
        <f>IF(AQ57="2",BH57,0)</f>
        <v>0</v>
      </c>
      <c r="AG57" s="36">
        <f>IF(AQ57="2",BI57,0)</f>
        <v>0</v>
      </c>
      <c r="AH57" s="36">
        <f>IF(AQ57="0",BJ57,0)</f>
        <v>0</v>
      </c>
      <c r="AI57" s="27" t="s">
        <v>289</v>
      </c>
      <c r="AJ57" s="23">
        <f>IF(AN57=0,K57,0)</f>
        <v>0</v>
      </c>
      <c r="AK57" s="23">
        <f>IF(AN57=15,K57,0)</f>
        <v>0</v>
      </c>
      <c r="AL57" s="23">
        <f>IF(AN57=21,K57,0)</f>
        <v>0</v>
      </c>
      <c r="AN57" s="36">
        <v>21</v>
      </c>
      <c r="AO57" s="36">
        <f>H57*1</f>
        <v>0</v>
      </c>
      <c r="AP57" s="36">
        <f>H57*(1-1)</f>
        <v>0</v>
      </c>
      <c r="AQ57" s="38" t="s">
        <v>7</v>
      </c>
      <c r="AV57" s="36">
        <f>AW57+AX57</f>
        <v>0</v>
      </c>
      <c r="AW57" s="36">
        <f>G57*AO57</f>
        <v>0</v>
      </c>
      <c r="AX57" s="36">
        <f>G57*AP57</f>
        <v>0</v>
      </c>
      <c r="AY57" s="39" t="s">
        <v>796</v>
      </c>
      <c r="AZ57" s="39" t="s">
        <v>819</v>
      </c>
      <c r="BA57" s="27" t="s">
        <v>842</v>
      </c>
      <c r="BC57" s="36">
        <f>AW57+AX57</f>
        <v>0</v>
      </c>
      <c r="BD57" s="36">
        <f>H57/(100-BE57)*100</f>
        <v>0</v>
      </c>
      <c r="BE57" s="36">
        <v>0</v>
      </c>
      <c r="BF57" s="36">
        <f>M57</f>
        <v>0</v>
      </c>
      <c r="BH57" s="23">
        <f>G57*AO57</f>
        <v>0</v>
      </c>
      <c r="BI57" s="23">
        <f>G57*AP57</f>
        <v>0</v>
      </c>
      <c r="BJ57" s="23">
        <f>G57*H57</f>
        <v>0</v>
      </c>
      <c r="BK57" s="23" t="s">
        <v>853</v>
      </c>
      <c r="BL57" s="36">
        <v>91</v>
      </c>
    </row>
    <row r="58" spans="1:15" ht="12.75">
      <c r="A58" s="4"/>
      <c r="B58" s="89"/>
      <c r="C58" s="89"/>
      <c r="D58" s="90" t="s">
        <v>29</v>
      </c>
      <c r="E58" s="90" t="s">
        <v>728</v>
      </c>
      <c r="F58" s="89"/>
      <c r="G58" s="91">
        <v>23</v>
      </c>
      <c r="H58" s="89"/>
      <c r="I58" s="89"/>
      <c r="J58" s="89"/>
      <c r="K58" s="89"/>
      <c r="L58" s="89"/>
      <c r="M58" s="89"/>
      <c r="N58" s="31"/>
      <c r="O58" s="4"/>
    </row>
    <row r="59" spans="1:64" ht="12.75">
      <c r="A59" s="44" t="s">
        <v>26</v>
      </c>
      <c r="B59" s="16" t="s">
        <v>289</v>
      </c>
      <c r="C59" s="16" t="s">
        <v>316</v>
      </c>
      <c r="D59" s="133" t="s">
        <v>478</v>
      </c>
      <c r="E59" s="175"/>
      <c r="F59" s="16" t="s">
        <v>750</v>
      </c>
      <c r="G59" s="36">
        <v>45</v>
      </c>
      <c r="H59" s="36"/>
      <c r="I59" s="36">
        <f>G59*AO59</f>
        <v>0</v>
      </c>
      <c r="J59" s="36">
        <f>G59*AP59</f>
        <v>0</v>
      </c>
      <c r="K59" s="36">
        <f>G59*H59</f>
        <v>0</v>
      </c>
      <c r="L59" s="36">
        <v>0</v>
      </c>
      <c r="M59" s="36">
        <f>G59*L59</f>
        <v>0</v>
      </c>
      <c r="N59" s="88" t="s">
        <v>779</v>
      </c>
      <c r="O59" s="4"/>
      <c r="Z59" s="36">
        <f>IF(AQ59="5",BJ59,0)</f>
        <v>0</v>
      </c>
      <c r="AB59" s="36">
        <f>IF(AQ59="1",BH59,0)</f>
        <v>0</v>
      </c>
      <c r="AC59" s="36">
        <f>IF(AQ59="1",BI59,0)</f>
        <v>0</v>
      </c>
      <c r="AD59" s="36">
        <f>IF(AQ59="7",BH59,0)</f>
        <v>0</v>
      </c>
      <c r="AE59" s="36">
        <f>IF(AQ59="7",BI59,0)</f>
        <v>0</v>
      </c>
      <c r="AF59" s="36">
        <f>IF(AQ59="2",BH59,0)</f>
        <v>0</v>
      </c>
      <c r="AG59" s="36">
        <f>IF(AQ59="2",BI59,0)</f>
        <v>0</v>
      </c>
      <c r="AH59" s="36">
        <f>IF(AQ59="0",BJ59,0)</f>
        <v>0</v>
      </c>
      <c r="AI59" s="27" t="s">
        <v>289</v>
      </c>
      <c r="AJ59" s="21">
        <f>IF(AN59=0,K59,0)</f>
        <v>0</v>
      </c>
      <c r="AK59" s="21">
        <f>IF(AN59=15,K59,0)</f>
        <v>0</v>
      </c>
      <c r="AL59" s="21">
        <f>IF(AN59=21,K59,0)</f>
        <v>0</v>
      </c>
      <c r="AN59" s="36">
        <v>21</v>
      </c>
      <c r="AO59" s="36">
        <f>H59*0.593303571428571</f>
        <v>0</v>
      </c>
      <c r="AP59" s="36">
        <f>H59*(1-0.593303571428571)</f>
        <v>0</v>
      </c>
      <c r="AQ59" s="37" t="s">
        <v>7</v>
      </c>
      <c r="AV59" s="36">
        <f>AW59+AX59</f>
        <v>0</v>
      </c>
      <c r="AW59" s="36">
        <f>G59*AO59</f>
        <v>0</v>
      </c>
      <c r="AX59" s="36">
        <f>G59*AP59</f>
        <v>0</v>
      </c>
      <c r="AY59" s="39" t="s">
        <v>796</v>
      </c>
      <c r="AZ59" s="39" t="s">
        <v>819</v>
      </c>
      <c r="BA59" s="27" t="s">
        <v>842</v>
      </c>
      <c r="BC59" s="36">
        <f>AW59+AX59</f>
        <v>0</v>
      </c>
      <c r="BD59" s="36">
        <f>H59/(100-BE59)*100</f>
        <v>0</v>
      </c>
      <c r="BE59" s="36">
        <v>0</v>
      </c>
      <c r="BF59" s="36">
        <f>M59</f>
        <v>0</v>
      </c>
      <c r="BH59" s="21">
        <f>G59*AO59</f>
        <v>0</v>
      </c>
      <c r="BI59" s="21">
        <f>G59*AP59</f>
        <v>0</v>
      </c>
      <c r="BJ59" s="21">
        <f>G59*H59</f>
        <v>0</v>
      </c>
      <c r="BK59" s="21" t="s">
        <v>852</v>
      </c>
      <c r="BL59" s="36">
        <v>91</v>
      </c>
    </row>
    <row r="60" spans="1:64" ht="12.75">
      <c r="A60" s="44" t="s">
        <v>27</v>
      </c>
      <c r="B60" s="16" t="s">
        <v>289</v>
      </c>
      <c r="C60" s="16" t="s">
        <v>317</v>
      </c>
      <c r="D60" s="133" t="s">
        <v>479</v>
      </c>
      <c r="E60" s="175"/>
      <c r="F60" s="16" t="s">
        <v>749</v>
      </c>
      <c r="G60" s="36">
        <v>240.95</v>
      </c>
      <c r="H60" s="36"/>
      <c r="I60" s="36">
        <f>G60*AO60</f>
        <v>0</v>
      </c>
      <c r="J60" s="36">
        <f>G60*AP60</f>
        <v>0</v>
      </c>
      <c r="K60" s="36">
        <f>G60*H60</f>
        <v>0</v>
      </c>
      <c r="L60" s="36">
        <v>0.0037</v>
      </c>
      <c r="M60" s="36">
        <f>G60*L60</f>
        <v>0.891515</v>
      </c>
      <c r="N60" s="88" t="s">
        <v>779</v>
      </c>
      <c r="O60" s="4"/>
      <c r="Z60" s="36">
        <f>IF(AQ60="5",BJ60,0)</f>
        <v>0</v>
      </c>
      <c r="AB60" s="36">
        <f>IF(AQ60="1",BH60,0)</f>
        <v>0</v>
      </c>
      <c r="AC60" s="36">
        <f>IF(AQ60="1",BI60,0)</f>
        <v>0</v>
      </c>
      <c r="AD60" s="36">
        <f>IF(AQ60="7",BH60,0)</f>
        <v>0</v>
      </c>
      <c r="AE60" s="36">
        <f>IF(AQ60="7",BI60,0)</f>
        <v>0</v>
      </c>
      <c r="AF60" s="36">
        <f>IF(AQ60="2",BH60,0)</f>
        <v>0</v>
      </c>
      <c r="AG60" s="36">
        <f>IF(AQ60="2",BI60,0)</f>
        <v>0</v>
      </c>
      <c r="AH60" s="36">
        <f>IF(AQ60="0",BJ60,0)</f>
        <v>0</v>
      </c>
      <c r="AI60" s="27" t="s">
        <v>289</v>
      </c>
      <c r="AJ60" s="21">
        <f>IF(AN60=0,K60,0)</f>
        <v>0</v>
      </c>
      <c r="AK60" s="21">
        <f>IF(AN60=15,K60,0)</f>
        <v>0</v>
      </c>
      <c r="AL60" s="21">
        <f>IF(AN60=21,K60,0)</f>
        <v>0</v>
      </c>
      <c r="AN60" s="36">
        <v>21</v>
      </c>
      <c r="AO60" s="36">
        <f>H60*0.449002361314834</f>
        <v>0</v>
      </c>
      <c r="AP60" s="36">
        <f>H60*(1-0.449002361314834)</f>
        <v>0</v>
      </c>
      <c r="AQ60" s="37" t="s">
        <v>7</v>
      </c>
      <c r="AV60" s="36">
        <f>AW60+AX60</f>
        <v>0</v>
      </c>
      <c r="AW60" s="36">
        <f>G60*AO60</f>
        <v>0</v>
      </c>
      <c r="AX60" s="36">
        <f>G60*AP60</f>
        <v>0</v>
      </c>
      <c r="AY60" s="39" t="s">
        <v>796</v>
      </c>
      <c r="AZ60" s="39" t="s">
        <v>819</v>
      </c>
      <c r="BA60" s="27" t="s">
        <v>842</v>
      </c>
      <c r="BC60" s="36">
        <f>AW60+AX60</f>
        <v>0</v>
      </c>
      <c r="BD60" s="36">
        <f>H60/(100-BE60)*100</f>
        <v>0</v>
      </c>
      <c r="BE60" s="36">
        <v>0</v>
      </c>
      <c r="BF60" s="36">
        <f>M60</f>
        <v>0.891515</v>
      </c>
      <c r="BH60" s="21">
        <f>G60*AO60</f>
        <v>0</v>
      </c>
      <c r="BI60" s="21">
        <f>G60*AP60</f>
        <v>0</v>
      </c>
      <c r="BJ60" s="21">
        <f>G60*H60</f>
        <v>0</v>
      </c>
      <c r="BK60" s="21" t="s">
        <v>852</v>
      </c>
      <c r="BL60" s="36">
        <v>91</v>
      </c>
    </row>
    <row r="61" spans="1:15" ht="12.75">
      <c r="A61" s="4"/>
      <c r="B61" s="89"/>
      <c r="C61" s="89"/>
      <c r="D61" s="90" t="s">
        <v>480</v>
      </c>
      <c r="E61" s="90"/>
      <c r="F61" s="89"/>
      <c r="G61" s="91">
        <v>240.95</v>
      </c>
      <c r="H61" s="89"/>
      <c r="I61" s="89"/>
      <c r="J61" s="89"/>
      <c r="K61" s="89"/>
      <c r="L61" s="89"/>
      <c r="M61" s="89"/>
      <c r="N61" s="31"/>
      <c r="O61" s="4"/>
    </row>
    <row r="62" spans="1:64" ht="12.75">
      <c r="A62" s="44" t="s">
        <v>28</v>
      </c>
      <c r="B62" s="16" t="s">
        <v>289</v>
      </c>
      <c r="C62" s="16" t="s">
        <v>318</v>
      </c>
      <c r="D62" s="133" t="s">
        <v>481</v>
      </c>
      <c r="E62" s="175"/>
      <c r="F62" s="16" t="s">
        <v>753</v>
      </c>
      <c r="G62" s="36">
        <v>3600</v>
      </c>
      <c r="H62" s="36"/>
      <c r="I62" s="36">
        <f>G62*AO62</f>
        <v>0</v>
      </c>
      <c r="J62" s="36">
        <f>G62*AP62</f>
        <v>0</v>
      </c>
      <c r="K62" s="36">
        <f>G62*H62</f>
        <v>0</v>
      </c>
      <c r="L62" s="36">
        <v>0</v>
      </c>
      <c r="M62" s="36">
        <f>G62*L62</f>
        <v>0</v>
      </c>
      <c r="N62" s="88" t="s">
        <v>779</v>
      </c>
      <c r="O62" s="4"/>
      <c r="Z62" s="36">
        <f>IF(AQ62="5",BJ62,0)</f>
        <v>0</v>
      </c>
      <c r="AB62" s="36">
        <f>IF(AQ62="1",BH62,0)</f>
        <v>0</v>
      </c>
      <c r="AC62" s="36">
        <f>IF(AQ62="1",BI62,0)</f>
        <v>0</v>
      </c>
      <c r="AD62" s="36">
        <f>IF(AQ62="7",BH62,0)</f>
        <v>0</v>
      </c>
      <c r="AE62" s="36">
        <f>IF(AQ62="7",BI62,0)</f>
        <v>0</v>
      </c>
      <c r="AF62" s="36">
        <f>IF(AQ62="2",BH62,0)</f>
        <v>0</v>
      </c>
      <c r="AG62" s="36">
        <f>IF(AQ62="2",BI62,0)</f>
        <v>0</v>
      </c>
      <c r="AH62" s="36">
        <f>IF(AQ62="0",BJ62,0)</f>
        <v>0</v>
      </c>
      <c r="AI62" s="27" t="s">
        <v>289</v>
      </c>
      <c r="AJ62" s="21">
        <f>IF(AN62=0,K62,0)</f>
        <v>0</v>
      </c>
      <c r="AK62" s="21">
        <f>IF(AN62=15,K62,0)</f>
        <v>0</v>
      </c>
      <c r="AL62" s="21">
        <f>IF(AN62=21,K62,0)</f>
        <v>0</v>
      </c>
      <c r="AN62" s="36">
        <v>21</v>
      </c>
      <c r="AO62" s="36">
        <f>H62*0</f>
        <v>0</v>
      </c>
      <c r="AP62" s="36">
        <f>H62*(1-0)</f>
        <v>0</v>
      </c>
      <c r="AQ62" s="37" t="s">
        <v>7</v>
      </c>
      <c r="AV62" s="36">
        <f>AW62+AX62</f>
        <v>0</v>
      </c>
      <c r="AW62" s="36">
        <f>G62*AO62</f>
        <v>0</v>
      </c>
      <c r="AX62" s="36">
        <f>G62*AP62</f>
        <v>0</v>
      </c>
      <c r="AY62" s="39" t="s">
        <v>796</v>
      </c>
      <c r="AZ62" s="39" t="s">
        <v>819</v>
      </c>
      <c r="BA62" s="27" t="s">
        <v>842</v>
      </c>
      <c r="BC62" s="36">
        <f>AW62+AX62</f>
        <v>0</v>
      </c>
      <c r="BD62" s="36">
        <f>H62/(100-BE62)*100</f>
        <v>0</v>
      </c>
      <c r="BE62" s="36">
        <v>0</v>
      </c>
      <c r="BF62" s="36">
        <f>M62</f>
        <v>0</v>
      </c>
      <c r="BH62" s="21">
        <f>G62*AO62</f>
        <v>0</v>
      </c>
      <c r="BI62" s="21">
        <f>G62*AP62</f>
        <v>0</v>
      </c>
      <c r="BJ62" s="21">
        <f>G62*H62</f>
        <v>0</v>
      </c>
      <c r="BK62" s="21" t="s">
        <v>852</v>
      </c>
      <c r="BL62" s="36">
        <v>91</v>
      </c>
    </row>
    <row r="63" spans="1:15" ht="12.75">
      <c r="A63" s="4"/>
      <c r="B63" s="89"/>
      <c r="C63" s="89"/>
      <c r="D63" s="90" t="s">
        <v>482</v>
      </c>
      <c r="E63" s="90"/>
      <c r="F63" s="89"/>
      <c r="G63" s="91">
        <v>3600</v>
      </c>
      <c r="H63" s="89"/>
      <c r="I63" s="89"/>
      <c r="J63" s="89"/>
      <c r="K63" s="89"/>
      <c r="L63" s="89"/>
      <c r="M63" s="89"/>
      <c r="N63" s="31"/>
      <c r="O63" s="4"/>
    </row>
    <row r="64" spans="1:64" ht="12.75">
      <c r="A64" s="44" t="s">
        <v>29</v>
      </c>
      <c r="B64" s="16" t="s">
        <v>289</v>
      </c>
      <c r="C64" s="16" t="s">
        <v>319</v>
      </c>
      <c r="D64" s="133" t="s">
        <v>483</v>
      </c>
      <c r="E64" s="175"/>
      <c r="F64" s="16" t="s">
        <v>754</v>
      </c>
      <c r="G64" s="36">
        <v>60</v>
      </c>
      <c r="H64" s="36"/>
      <c r="I64" s="36">
        <f>G64*AO64</f>
        <v>0</v>
      </c>
      <c r="J64" s="36">
        <f>G64*AP64</f>
        <v>0</v>
      </c>
      <c r="K64" s="36">
        <f>G64*H64</f>
        <v>0</v>
      </c>
      <c r="L64" s="36">
        <v>0.066</v>
      </c>
      <c r="M64" s="36">
        <f>G64*L64</f>
        <v>3.96</v>
      </c>
      <c r="N64" s="88" t="s">
        <v>779</v>
      </c>
      <c r="O64" s="4"/>
      <c r="Z64" s="36">
        <f>IF(AQ64="5",BJ64,0)</f>
        <v>0</v>
      </c>
      <c r="AB64" s="36">
        <f>IF(AQ64="1",BH64,0)</f>
        <v>0</v>
      </c>
      <c r="AC64" s="36">
        <f>IF(AQ64="1",BI64,0)</f>
        <v>0</v>
      </c>
      <c r="AD64" s="36">
        <f>IF(AQ64="7",BH64,0)</f>
        <v>0</v>
      </c>
      <c r="AE64" s="36">
        <f>IF(AQ64="7",BI64,0)</f>
        <v>0</v>
      </c>
      <c r="AF64" s="36">
        <f>IF(AQ64="2",BH64,0)</f>
        <v>0</v>
      </c>
      <c r="AG64" s="36">
        <f>IF(AQ64="2",BI64,0)</f>
        <v>0</v>
      </c>
      <c r="AH64" s="36">
        <f>IF(AQ64="0",BJ64,0)</f>
        <v>0</v>
      </c>
      <c r="AI64" s="27" t="s">
        <v>289</v>
      </c>
      <c r="AJ64" s="21">
        <f>IF(AN64=0,K64,0)</f>
        <v>0</v>
      </c>
      <c r="AK64" s="21">
        <f>IF(AN64=15,K64,0)</f>
        <v>0</v>
      </c>
      <c r="AL64" s="21">
        <f>IF(AN64=21,K64,0)</f>
        <v>0</v>
      </c>
      <c r="AN64" s="36">
        <v>21</v>
      </c>
      <c r="AO64" s="36">
        <f>H64*0</f>
        <v>0</v>
      </c>
      <c r="AP64" s="36">
        <f>H64*(1-0)</f>
        <v>0</v>
      </c>
      <c r="AQ64" s="37" t="s">
        <v>7</v>
      </c>
      <c r="AV64" s="36">
        <f>AW64+AX64</f>
        <v>0</v>
      </c>
      <c r="AW64" s="36">
        <f>G64*AO64</f>
        <v>0</v>
      </c>
      <c r="AX64" s="36">
        <f>G64*AP64</f>
        <v>0</v>
      </c>
      <c r="AY64" s="39" t="s">
        <v>796</v>
      </c>
      <c r="AZ64" s="39" t="s">
        <v>819</v>
      </c>
      <c r="BA64" s="27" t="s">
        <v>842</v>
      </c>
      <c r="BC64" s="36">
        <f>AW64+AX64</f>
        <v>0</v>
      </c>
      <c r="BD64" s="36">
        <f>H64/(100-BE64)*100</f>
        <v>0</v>
      </c>
      <c r="BE64" s="36">
        <v>0</v>
      </c>
      <c r="BF64" s="36">
        <f>M64</f>
        <v>3.96</v>
      </c>
      <c r="BH64" s="21">
        <f>G64*AO64</f>
        <v>0</v>
      </c>
      <c r="BI64" s="21">
        <f>G64*AP64</f>
        <v>0</v>
      </c>
      <c r="BJ64" s="21">
        <f>G64*H64</f>
        <v>0</v>
      </c>
      <c r="BK64" s="21" t="s">
        <v>852</v>
      </c>
      <c r="BL64" s="36">
        <v>91</v>
      </c>
    </row>
    <row r="65" spans="1:64" ht="12.75">
      <c r="A65" s="44" t="s">
        <v>30</v>
      </c>
      <c r="B65" s="16" t="s">
        <v>289</v>
      </c>
      <c r="C65" s="16" t="s">
        <v>320</v>
      </c>
      <c r="D65" s="133" t="s">
        <v>484</v>
      </c>
      <c r="E65" s="175"/>
      <c r="F65" s="16" t="s">
        <v>754</v>
      </c>
      <c r="G65" s="36">
        <v>60</v>
      </c>
      <c r="H65" s="36"/>
      <c r="I65" s="36">
        <f>G65*AO65</f>
        <v>0</v>
      </c>
      <c r="J65" s="36">
        <f>G65*AP65</f>
        <v>0</v>
      </c>
      <c r="K65" s="36">
        <f>G65*H65</f>
        <v>0</v>
      </c>
      <c r="L65" s="36">
        <v>0.066</v>
      </c>
      <c r="M65" s="36">
        <f>G65*L65</f>
        <v>3.96</v>
      </c>
      <c r="N65" s="88" t="s">
        <v>779</v>
      </c>
      <c r="O65" s="4"/>
      <c r="Z65" s="36">
        <f>IF(AQ65="5",BJ65,0)</f>
        <v>0</v>
      </c>
      <c r="AB65" s="36">
        <f>IF(AQ65="1",BH65,0)</f>
        <v>0</v>
      </c>
      <c r="AC65" s="36">
        <f>IF(AQ65="1",BI65,0)</f>
        <v>0</v>
      </c>
      <c r="AD65" s="36">
        <f>IF(AQ65="7",BH65,0)</f>
        <v>0</v>
      </c>
      <c r="AE65" s="36">
        <f>IF(AQ65="7",BI65,0)</f>
        <v>0</v>
      </c>
      <c r="AF65" s="36">
        <f>IF(AQ65="2",BH65,0)</f>
        <v>0</v>
      </c>
      <c r="AG65" s="36">
        <f>IF(AQ65="2",BI65,0)</f>
        <v>0</v>
      </c>
      <c r="AH65" s="36">
        <f>IF(AQ65="0",BJ65,0)</f>
        <v>0</v>
      </c>
      <c r="AI65" s="27" t="s">
        <v>289</v>
      </c>
      <c r="AJ65" s="21">
        <f>IF(AN65=0,K65,0)</f>
        <v>0</v>
      </c>
      <c r="AK65" s="21">
        <f>IF(AN65=15,K65,0)</f>
        <v>0</v>
      </c>
      <c r="AL65" s="21">
        <f>IF(AN65=21,K65,0)</f>
        <v>0</v>
      </c>
      <c r="AN65" s="36">
        <v>21</v>
      </c>
      <c r="AO65" s="36">
        <f>H65*0</f>
        <v>0</v>
      </c>
      <c r="AP65" s="36">
        <f>H65*(1-0)</f>
        <v>0</v>
      </c>
      <c r="AQ65" s="37" t="s">
        <v>7</v>
      </c>
      <c r="AV65" s="36">
        <f>AW65+AX65</f>
        <v>0</v>
      </c>
      <c r="AW65" s="36">
        <f>G65*AO65</f>
        <v>0</v>
      </c>
      <c r="AX65" s="36">
        <f>G65*AP65</f>
        <v>0</v>
      </c>
      <c r="AY65" s="39" t="s">
        <v>796</v>
      </c>
      <c r="AZ65" s="39" t="s">
        <v>819</v>
      </c>
      <c r="BA65" s="27" t="s">
        <v>842</v>
      </c>
      <c r="BC65" s="36">
        <f>AW65+AX65</f>
        <v>0</v>
      </c>
      <c r="BD65" s="36">
        <f>H65/(100-BE65)*100</f>
        <v>0</v>
      </c>
      <c r="BE65" s="36">
        <v>0</v>
      </c>
      <c r="BF65" s="36">
        <f>M65</f>
        <v>3.96</v>
      </c>
      <c r="BH65" s="21">
        <f>G65*AO65</f>
        <v>0</v>
      </c>
      <c r="BI65" s="21">
        <f>G65*AP65</f>
        <v>0</v>
      </c>
      <c r="BJ65" s="21">
        <f>G65*H65</f>
        <v>0</v>
      </c>
      <c r="BK65" s="21" t="s">
        <v>852</v>
      </c>
      <c r="BL65" s="36">
        <v>91</v>
      </c>
    </row>
    <row r="66" spans="1:64" ht="12.75">
      <c r="A66" s="44" t="s">
        <v>31</v>
      </c>
      <c r="B66" s="16" t="s">
        <v>289</v>
      </c>
      <c r="C66" s="16" t="s">
        <v>321</v>
      </c>
      <c r="D66" s="133" t="s">
        <v>485</v>
      </c>
      <c r="E66" s="175"/>
      <c r="F66" s="16" t="s">
        <v>750</v>
      </c>
      <c r="G66" s="36">
        <v>58</v>
      </c>
      <c r="H66" s="36"/>
      <c r="I66" s="36">
        <f>G66*AO66</f>
        <v>0</v>
      </c>
      <c r="J66" s="36">
        <f>G66*AP66</f>
        <v>0</v>
      </c>
      <c r="K66" s="36">
        <f>G66*H66</f>
        <v>0</v>
      </c>
      <c r="L66" s="36">
        <v>0</v>
      </c>
      <c r="M66" s="36">
        <f>G66*L66</f>
        <v>0</v>
      </c>
      <c r="N66" s="88" t="s">
        <v>779</v>
      </c>
      <c r="O66" s="4"/>
      <c r="Z66" s="36">
        <f>IF(AQ66="5",BJ66,0)</f>
        <v>0</v>
      </c>
      <c r="AB66" s="36">
        <f>IF(AQ66="1",BH66,0)</f>
        <v>0</v>
      </c>
      <c r="AC66" s="36">
        <f>IF(AQ66="1",BI66,0)</f>
        <v>0</v>
      </c>
      <c r="AD66" s="36">
        <f>IF(AQ66="7",BH66,0)</f>
        <v>0</v>
      </c>
      <c r="AE66" s="36">
        <f>IF(AQ66="7",BI66,0)</f>
        <v>0</v>
      </c>
      <c r="AF66" s="36">
        <f>IF(AQ66="2",BH66,0)</f>
        <v>0</v>
      </c>
      <c r="AG66" s="36">
        <f>IF(AQ66="2",BI66,0)</f>
        <v>0</v>
      </c>
      <c r="AH66" s="36">
        <f>IF(AQ66="0",BJ66,0)</f>
        <v>0</v>
      </c>
      <c r="AI66" s="27" t="s">
        <v>289</v>
      </c>
      <c r="AJ66" s="21">
        <f>IF(AN66=0,K66,0)</f>
        <v>0</v>
      </c>
      <c r="AK66" s="21">
        <f>IF(AN66=15,K66,0)</f>
        <v>0</v>
      </c>
      <c r="AL66" s="21">
        <f>IF(AN66=21,K66,0)</f>
        <v>0</v>
      </c>
      <c r="AN66" s="36">
        <v>21</v>
      </c>
      <c r="AO66" s="36">
        <f>H66*0</f>
        <v>0</v>
      </c>
      <c r="AP66" s="36">
        <f>H66*(1-0)</f>
        <v>0</v>
      </c>
      <c r="AQ66" s="37" t="s">
        <v>7</v>
      </c>
      <c r="AV66" s="36">
        <f>AW66+AX66</f>
        <v>0</v>
      </c>
      <c r="AW66" s="36">
        <f>G66*AO66</f>
        <v>0</v>
      </c>
      <c r="AX66" s="36">
        <f>G66*AP66</f>
        <v>0</v>
      </c>
      <c r="AY66" s="39" t="s">
        <v>796</v>
      </c>
      <c r="AZ66" s="39" t="s">
        <v>819</v>
      </c>
      <c r="BA66" s="27" t="s">
        <v>842</v>
      </c>
      <c r="BC66" s="36">
        <f>AW66+AX66</f>
        <v>0</v>
      </c>
      <c r="BD66" s="36">
        <f>H66/(100-BE66)*100</f>
        <v>0</v>
      </c>
      <c r="BE66" s="36">
        <v>0</v>
      </c>
      <c r="BF66" s="36">
        <f>M66</f>
        <v>0</v>
      </c>
      <c r="BH66" s="21">
        <f>G66*AO66</f>
        <v>0</v>
      </c>
      <c r="BI66" s="21">
        <f>G66*AP66</f>
        <v>0</v>
      </c>
      <c r="BJ66" s="21">
        <f>G66*H66</f>
        <v>0</v>
      </c>
      <c r="BK66" s="21" t="s">
        <v>852</v>
      </c>
      <c r="BL66" s="36">
        <v>91</v>
      </c>
    </row>
    <row r="67" spans="1:64" ht="12.75">
      <c r="A67" s="44" t="s">
        <v>32</v>
      </c>
      <c r="B67" s="16" t="s">
        <v>289</v>
      </c>
      <c r="C67" s="16" t="s">
        <v>322</v>
      </c>
      <c r="D67" s="133" t="s">
        <v>486</v>
      </c>
      <c r="E67" s="175"/>
      <c r="F67" s="16" t="s">
        <v>752</v>
      </c>
      <c r="G67" s="36">
        <v>5</v>
      </c>
      <c r="H67" s="36"/>
      <c r="I67" s="36">
        <f>G67*AO67</f>
        <v>0</v>
      </c>
      <c r="J67" s="36">
        <f>G67*AP67</f>
        <v>0</v>
      </c>
      <c r="K67" s="36">
        <f>G67*H67</f>
        <v>0</v>
      </c>
      <c r="L67" s="36">
        <v>0.25</v>
      </c>
      <c r="M67" s="36">
        <f>G67*L67</f>
        <v>1.25</v>
      </c>
      <c r="N67" s="88" t="s">
        <v>779</v>
      </c>
      <c r="O67" s="4"/>
      <c r="Z67" s="36">
        <f>IF(AQ67="5",BJ67,0)</f>
        <v>0</v>
      </c>
      <c r="AB67" s="36">
        <f>IF(AQ67="1",BH67,0)</f>
        <v>0</v>
      </c>
      <c r="AC67" s="36">
        <f>IF(AQ67="1",BI67,0)</f>
        <v>0</v>
      </c>
      <c r="AD67" s="36">
        <f>IF(AQ67="7",BH67,0)</f>
        <v>0</v>
      </c>
      <c r="AE67" s="36">
        <f>IF(AQ67="7",BI67,0)</f>
        <v>0</v>
      </c>
      <c r="AF67" s="36">
        <f>IF(AQ67="2",BH67,0)</f>
        <v>0</v>
      </c>
      <c r="AG67" s="36">
        <f>IF(AQ67="2",BI67,0)</f>
        <v>0</v>
      </c>
      <c r="AH67" s="36">
        <f>IF(AQ67="0",BJ67,0)</f>
        <v>0</v>
      </c>
      <c r="AI67" s="27" t="s">
        <v>289</v>
      </c>
      <c r="AJ67" s="21">
        <f>IF(AN67=0,K67,0)</f>
        <v>0</v>
      </c>
      <c r="AK67" s="21">
        <f>IF(AN67=15,K67,0)</f>
        <v>0</v>
      </c>
      <c r="AL67" s="21">
        <f>IF(AN67=21,K67,0)</f>
        <v>0</v>
      </c>
      <c r="AN67" s="36">
        <v>21</v>
      </c>
      <c r="AO67" s="36">
        <f>H67*0.497866473149492</f>
        <v>0</v>
      </c>
      <c r="AP67" s="36">
        <f>H67*(1-0.497866473149492)</f>
        <v>0</v>
      </c>
      <c r="AQ67" s="37" t="s">
        <v>7</v>
      </c>
      <c r="AV67" s="36">
        <f>AW67+AX67</f>
        <v>0</v>
      </c>
      <c r="AW67" s="36">
        <f>G67*AO67</f>
        <v>0</v>
      </c>
      <c r="AX67" s="36">
        <f>G67*AP67</f>
        <v>0</v>
      </c>
      <c r="AY67" s="39" t="s">
        <v>796</v>
      </c>
      <c r="AZ67" s="39" t="s">
        <v>819</v>
      </c>
      <c r="BA67" s="27" t="s">
        <v>842</v>
      </c>
      <c r="BC67" s="36">
        <f>AW67+AX67</f>
        <v>0</v>
      </c>
      <c r="BD67" s="36">
        <f>H67/(100-BE67)*100</f>
        <v>0</v>
      </c>
      <c r="BE67" s="36">
        <v>0</v>
      </c>
      <c r="BF67" s="36">
        <f>M67</f>
        <v>1.25</v>
      </c>
      <c r="BH67" s="21">
        <f>G67*AO67</f>
        <v>0</v>
      </c>
      <c r="BI67" s="21">
        <f>G67*AP67</f>
        <v>0</v>
      </c>
      <c r="BJ67" s="21">
        <f>G67*H67</f>
        <v>0</v>
      </c>
      <c r="BK67" s="21" t="s">
        <v>852</v>
      </c>
      <c r="BL67" s="36">
        <v>91</v>
      </c>
    </row>
    <row r="68" spans="1:15" ht="12.75">
      <c r="A68" s="4"/>
      <c r="B68" s="89"/>
      <c r="C68" s="89"/>
      <c r="D68" s="90" t="s">
        <v>11</v>
      </c>
      <c r="E68" s="90"/>
      <c r="F68" s="89"/>
      <c r="G68" s="91">
        <v>5</v>
      </c>
      <c r="H68" s="89"/>
      <c r="I68" s="89"/>
      <c r="J68" s="89"/>
      <c r="K68" s="89"/>
      <c r="L68" s="89"/>
      <c r="M68" s="89"/>
      <c r="N68" s="31"/>
      <c r="O68" s="4"/>
    </row>
    <row r="69" spans="1:64" ht="12.75">
      <c r="A69" s="44" t="s">
        <v>33</v>
      </c>
      <c r="B69" s="16" t="s">
        <v>289</v>
      </c>
      <c r="C69" s="16" t="s">
        <v>323</v>
      </c>
      <c r="D69" s="133" t="s">
        <v>487</v>
      </c>
      <c r="E69" s="176"/>
      <c r="F69" s="16" t="s">
        <v>752</v>
      </c>
      <c r="G69" s="36">
        <v>5</v>
      </c>
      <c r="H69" s="36"/>
      <c r="I69" s="36">
        <f aca="true" t="shared" si="0" ref="I69:I79">G69*AO69</f>
        <v>0</v>
      </c>
      <c r="J69" s="36">
        <f aca="true" t="shared" si="1" ref="J69:J79">G69*AP69</f>
        <v>0</v>
      </c>
      <c r="K69" s="36">
        <f aca="true" t="shared" si="2" ref="K69:K79">G69*H69</f>
        <v>0</v>
      </c>
      <c r="L69" s="36">
        <v>0.018</v>
      </c>
      <c r="M69" s="36">
        <f aca="true" t="shared" si="3" ref="M69:M79">G69*L69</f>
        <v>0.09</v>
      </c>
      <c r="N69" s="88" t="s">
        <v>779</v>
      </c>
      <c r="O69" s="4"/>
      <c r="Z69" s="36">
        <f aca="true" t="shared" si="4" ref="Z69:Z79">IF(AQ69="5",BJ69,0)</f>
        <v>0</v>
      </c>
      <c r="AB69" s="36">
        <f aca="true" t="shared" si="5" ref="AB69:AB79">IF(AQ69="1",BH69,0)</f>
        <v>0</v>
      </c>
      <c r="AC69" s="36">
        <f aca="true" t="shared" si="6" ref="AC69:AC79">IF(AQ69="1",BI69,0)</f>
        <v>0</v>
      </c>
      <c r="AD69" s="36">
        <f aca="true" t="shared" si="7" ref="AD69:AD79">IF(AQ69="7",BH69,0)</f>
        <v>0</v>
      </c>
      <c r="AE69" s="36">
        <f aca="true" t="shared" si="8" ref="AE69:AE79">IF(AQ69="7",BI69,0)</f>
        <v>0</v>
      </c>
      <c r="AF69" s="36">
        <f aca="true" t="shared" si="9" ref="AF69:AF79">IF(AQ69="2",BH69,0)</f>
        <v>0</v>
      </c>
      <c r="AG69" s="36">
        <f aca="true" t="shared" si="10" ref="AG69:AG79">IF(AQ69="2",BI69,0)</f>
        <v>0</v>
      </c>
      <c r="AH69" s="36">
        <f aca="true" t="shared" si="11" ref="AH69:AH79">IF(AQ69="0",BJ69,0)</f>
        <v>0</v>
      </c>
      <c r="AI69" s="27" t="s">
        <v>289</v>
      </c>
      <c r="AJ69" s="23">
        <f aca="true" t="shared" si="12" ref="AJ69:AJ79">IF(AN69=0,K69,0)</f>
        <v>0</v>
      </c>
      <c r="AK69" s="23">
        <f aca="true" t="shared" si="13" ref="AK69:AK79">IF(AN69=15,K69,0)</f>
        <v>0</v>
      </c>
      <c r="AL69" s="23">
        <f aca="true" t="shared" si="14" ref="AL69:AL79">IF(AN69=21,K69,0)</f>
        <v>0</v>
      </c>
      <c r="AN69" s="36">
        <v>21</v>
      </c>
      <c r="AO69" s="36">
        <f aca="true" t="shared" si="15" ref="AO69:AO79">H69*1</f>
        <v>0</v>
      </c>
      <c r="AP69" s="36">
        <f aca="true" t="shared" si="16" ref="AP69:AP79">H69*(1-1)</f>
        <v>0</v>
      </c>
      <c r="AQ69" s="38" t="s">
        <v>7</v>
      </c>
      <c r="AV69" s="36">
        <f aca="true" t="shared" si="17" ref="AV69:AV79">AW69+AX69</f>
        <v>0</v>
      </c>
      <c r="AW69" s="36">
        <f aca="true" t="shared" si="18" ref="AW69:AW79">G69*AO69</f>
        <v>0</v>
      </c>
      <c r="AX69" s="36">
        <f aca="true" t="shared" si="19" ref="AX69:AX79">G69*AP69</f>
        <v>0</v>
      </c>
      <c r="AY69" s="39" t="s">
        <v>796</v>
      </c>
      <c r="AZ69" s="39" t="s">
        <v>819</v>
      </c>
      <c r="BA69" s="27" t="s">
        <v>842</v>
      </c>
      <c r="BC69" s="36">
        <f aca="true" t="shared" si="20" ref="BC69:BC79">AW69+AX69</f>
        <v>0</v>
      </c>
      <c r="BD69" s="36">
        <f aca="true" t="shared" si="21" ref="BD69:BD79">H69/(100-BE69)*100</f>
        <v>0</v>
      </c>
      <c r="BE69" s="36">
        <v>0</v>
      </c>
      <c r="BF69" s="36">
        <f aca="true" t="shared" si="22" ref="BF69:BF79">M69</f>
        <v>0.09</v>
      </c>
      <c r="BH69" s="23">
        <f aca="true" t="shared" si="23" ref="BH69:BH79">G69*AO69</f>
        <v>0</v>
      </c>
      <c r="BI69" s="23">
        <f aca="true" t="shared" si="24" ref="BI69:BI79">G69*AP69</f>
        <v>0</v>
      </c>
      <c r="BJ69" s="23">
        <f aca="true" t="shared" si="25" ref="BJ69:BJ79">G69*H69</f>
        <v>0</v>
      </c>
      <c r="BK69" s="23" t="s">
        <v>853</v>
      </c>
      <c r="BL69" s="36">
        <v>91</v>
      </c>
    </row>
    <row r="70" spans="1:64" ht="12.75">
      <c r="A70" s="44" t="s">
        <v>34</v>
      </c>
      <c r="B70" s="16" t="s">
        <v>289</v>
      </c>
      <c r="C70" s="16" t="s">
        <v>324</v>
      </c>
      <c r="D70" s="133" t="s">
        <v>488</v>
      </c>
      <c r="E70" s="176"/>
      <c r="F70" s="16" t="s">
        <v>752</v>
      </c>
      <c r="G70" s="36">
        <v>5</v>
      </c>
      <c r="H70" s="36"/>
      <c r="I70" s="36">
        <f t="shared" si="0"/>
        <v>0</v>
      </c>
      <c r="J70" s="36">
        <f t="shared" si="1"/>
        <v>0</v>
      </c>
      <c r="K70" s="36">
        <f t="shared" si="2"/>
        <v>0</v>
      </c>
      <c r="L70" s="36">
        <v>0</v>
      </c>
      <c r="M70" s="36">
        <f t="shared" si="3"/>
        <v>0</v>
      </c>
      <c r="N70" s="88" t="s">
        <v>779</v>
      </c>
      <c r="O70" s="4"/>
      <c r="Z70" s="36">
        <f t="shared" si="4"/>
        <v>0</v>
      </c>
      <c r="AB70" s="36">
        <f t="shared" si="5"/>
        <v>0</v>
      </c>
      <c r="AC70" s="36">
        <f t="shared" si="6"/>
        <v>0</v>
      </c>
      <c r="AD70" s="36">
        <f t="shared" si="7"/>
        <v>0</v>
      </c>
      <c r="AE70" s="36">
        <f t="shared" si="8"/>
        <v>0</v>
      </c>
      <c r="AF70" s="36">
        <f t="shared" si="9"/>
        <v>0</v>
      </c>
      <c r="AG70" s="36">
        <f t="shared" si="10"/>
        <v>0</v>
      </c>
      <c r="AH70" s="36">
        <f t="shared" si="11"/>
        <v>0</v>
      </c>
      <c r="AI70" s="27" t="s">
        <v>289</v>
      </c>
      <c r="AJ70" s="23">
        <f t="shared" si="12"/>
        <v>0</v>
      </c>
      <c r="AK70" s="23">
        <f t="shared" si="13"/>
        <v>0</v>
      </c>
      <c r="AL70" s="23">
        <f t="shared" si="14"/>
        <v>0</v>
      </c>
      <c r="AN70" s="36">
        <v>21</v>
      </c>
      <c r="AO70" s="36">
        <f t="shared" si="15"/>
        <v>0</v>
      </c>
      <c r="AP70" s="36">
        <f t="shared" si="16"/>
        <v>0</v>
      </c>
      <c r="AQ70" s="38" t="s">
        <v>7</v>
      </c>
      <c r="AV70" s="36">
        <f t="shared" si="17"/>
        <v>0</v>
      </c>
      <c r="AW70" s="36">
        <f t="shared" si="18"/>
        <v>0</v>
      </c>
      <c r="AX70" s="36">
        <f t="shared" si="19"/>
        <v>0</v>
      </c>
      <c r="AY70" s="39" t="s">
        <v>796</v>
      </c>
      <c r="AZ70" s="39" t="s">
        <v>819</v>
      </c>
      <c r="BA70" s="27" t="s">
        <v>842</v>
      </c>
      <c r="BC70" s="36">
        <f t="shared" si="20"/>
        <v>0</v>
      </c>
      <c r="BD70" s="36">
        <f t="shared" si="21"/>
        <v>0</v>
      </c>
      <c r="BE70" s="36">
        <v>0</v>
      </c>
      <c r="BF70" s="36">
        <f t="shared" si="22"/>
        <v>0</v>
      </c>
      <c r="BH70" s="23">
        <f t="shared" si="23"/>
        <v>0</v>
      </c>
      <c r="BI70" s="23">
        <f t="shared" si="24"/>
        <v>0</v>
      </c>
      <c r="BJ70" s="23">
        <f t="shared" si="25"/>
        <v>0</v>
      </c>
      <c r="BK70" s="23" t="s">
        <v>853</v>
      </c>
      <c r="BL70" s="36">
        <v>91</v>
      </c>
    </row>
    <row r="71" spans="1:64" ht="12.75">
      <c r="A71" s="44" t="s">
        <v>35</v>
      </c>
      <c r="B71" s="16" t="s">
        <v>289</v>
      </c>
      <c r="C71" s="16" t="s">
        <v>325</v>
      </c>
      <c r="D71" s="133" t="s">
        <v>489</v>
      </c>
      <c r="E71" s="176"/>
      <c r="F71" s="16" t="s">
        <v>752</v>
      </c>
      <c r="G71" s="36">
        <v>1</v>
      </c>
      <c r="H71" s="36"/>
      <c r="I71" s="36">
        <f t="shared" si="0"/>
        <v>0</v>
      </c>
      <c r="J71" s="36">
        <f t="shared" si="1"/>
        <v>0</v>
      </c>
      <c r="K71" s="36">
        <f t="shared" si="2"/>
        <v>0</v>
      </c>
      <c r="L71" s="36">
        <v>0.003</v>
      </c>
      <c r="M71" s="36">
        <f t="shared" si="3"/>
        <v>0.003</v>
      </c>
      <c r="N71" s="88" t="s">
        <v>779</v>
      </c>
      <c r="O71" s="4"/>
      <c r="Z71" s="36">
        <f t="shared" si="4"/>
        <v>0</v>
      </c>
      <c r="AB71" s="36">
        <f t="shared" si="5"/>
        <v>0</v>
      </c>
      <c r="AC71" s="36">
        <f t="shared" si="6"/>
        <v>0</v>
      </c>
      <c r="AD71" s="36">
        <f t="shared" si="7"/>
        <v>0</v>
      </c>
      <c r="AE71" s="36">
        <f t="shared" si="8"/>
        <v>0</v>
      </c>
      <c r="AF71" s="36">
        <f t="shared" si="9"/>
        <v>0</v>
      </c>
      <c r="AG71" s="36">
        <f t="shared" si="10"/>
        <v>0</v>
      </c>
      <c r="AH71" s="36">
        <f t="shared" si="11"/>
        <v>0</v>
      </c>
      <c r="AI71" s="27" t="s">
        <v>289</v>
      </c>
      <c r="AJ71" s="23">
        <f t="shared" si="12"/>
        <v>0</v>
      </c>
      <c r="AK71" s="23">
        <f t="shared" si="13"/>
        <v>0</v>
      </c>
      <c r="AL71" s="23">
        <f t="shared" si="14"/>
        <v>0</v>
      </c>
      <c r="AN71" s="36">
        <v>21</v>
      </c>
      <c r="AO71" s="36">
        <f t="shared" si="15"/>
        <v>0</v>
      </c>
      <c r="AP71" s="36">
        <f t="shared" si="16"/>
        <v>0</v>
      </c>
      <c r="AQ71" s="38" t="s">
        <v>7</v>
      </c>
      <c r="AV71" s="36">
        <f t="shared" si="17"/>
        <v>0</v>
      </c>
      <c r="AW71" s="36">
        <f t="shared" si="18"/>
        <v>0</v>
      </c>
      <c r="AX71" s="36">
        <f t="shared" si="19"/>
        <v>0</v>
      </c>
      <c r="AY71" s="39" t="s">
        <v>796</v>
      </c>
      <c r="AZ71" s="39" t="s">
        <v>819</v>
      </c>
      <c r="BA71" s="27" t="s">
        <v>842</v>
      </c>
      <c r="BC71" s="36">
        <f t="shared" si="20"/>
        <v>0</v>
      </c>
      <c r="BD71" s="36">
        <f t="shared" si="21"/>
        <v>0</v>
      </c>
      <c r="BE71" s="36">
        <v>0</v>
      </c>
      <c r="BF71" s="36">
        <f t="shared" si="22"/>
        <v>0.003</v>
      </c>
      <c r="BH71" s="23">
        <f t="shared" si="23"/>
        <v>0</v>
      </c>
      <c r="BI71" s="23">
        <f t="shared" si="24"/>
        <v>0</v>
      </c>
      <c r="BJ71" s="23">
        <f t="shared" si="25"/>
        <v>0</v>
      </c>
      <c r="BK71" s="23" t="s">
        <v>853</v>
      </c>
      <c r="BL71" s="36">
        <v>91</v>
      </c>
    </row>
    <row r="72" spans="1:64" ht="12.75">
      <c r="A72" s="44" t="s">
        <v>36</v>
      </c>
      <c r="B72" s="16" t="s">
        <v>289</v>
      </c>
      <c r="C72" s="16" t="s">
        <v>326</v>
      </c>
      <c r="D72" s="133" t="s">
        <v>490</v>
      </c>
      <c r="E72" s="176"/>
      <c r="F72" s="16" t="s">
        <v>752</v>
      </c>
      <c r="G72" s="36">
        <v>1</v>
      </c>
      <c r="H72" s="36"/>
      <c r="I72" s="36">
        <f t="shared" si="0"/>
        <v>0</v>
      </c>
      <c r="J72" s="36">
        <f t="shared" si="1"/>
        <v>0</v>
      </c>
      <c r="K72" s="36">
        <f t="shared" si="2"/>
        <v>0</v>
      </c>
      <c r="L72" s="36">
        <v>0.0051</v>
      </c>
      <c r="M72" s="36">
        <f t="shared" si="3"/>
        <v>0.0051</v>
      </c>
      <c r="N72" s="88" t="s">
        <v>779</v>
      </c>
      <c r="O72" s="4"/>
      <c r="Z72" s="36">
        <f t="shared" si="4"/>
        <v>0</v>
      </c>
      <c r="AB72" s="36">
        <f t="shared" si="5"/>
        <v>0</v>
      </c>
      <c r="AC72" s="36">
        <f t="shared" si="6"/>
        <v>0</v>
      </c>
      <c r="AD72" s="36">
        <f t="shared" si="7"/>
        <v>0</v>
      </c>
      <c r="AE72" s="36">
        <f t="shared" si="8"/>
        <v>0</v>
      </c>
      <c r="AF72" s="36">
        <f t="shared" si="9"/>
        <v>0</v>
      </c>
      <c r="AG72" s="36">
        <f t="shared" si="10"/>
        <v>0</v>
      </c>
      <c r="AH72" s="36">
        <f t="shared" si="11"/>
        <v>0</v>
      </c>
      <c r="AI72" s="27" t="s">
        <v>289</v>
      </c>
      <c r="AJ72" s="23">
        <f t="shared" si="12"/>
        <v>0</v>
      </c>
      <c r="AK72" s="23">
        <f t="shared" si="13"/>
        <v>0</v>
      </c>
      <c r="AL72" s="23">
        <f t="shared" si="14"/>
        <v>0</v>
      </c>
      <c r="AN72" s="36">
        <v>21</v>
      </c>
      <c r="AO72" s="36">
        <f t="shared" si="15"/>
        <v>0</v>
      </c>
      <c r="AP72" s="36">
        <f t="shared" si="16"/>
        <v>0</v>
      </c>
      <c r="AQ72" s="38" t="s">
        <v>7</v>
      </c>
      <c r="AV72" s="36">
        <f t="shared" si="17"/>
        <v>0</v>
      </c>
      <c r="AW72" s="36">
        <f t="shared" si="18"/>
        <v>0</v>
      </c>
      <c r="AX72" s="36">
        <f t="shared" si="19"/>
        <v>0</v>
      </c>
      <c r="AY72" s="39" t="s">
        <v>796</v>
      </c>
      <c r="AZ72" s="39" t="s">
        <v>819</v>
      </c>
      <c r="BA72" s="27" t="s">
        <v>842</v>
      </c>
      <c r="BC72" s="36">
        <f t="shared" si="20"/>
        <v>0</v>
      </c>
      <c r="BD72" s="36">
        <f t="shared" si="21"/>
        <v>0</v>
      </c>
      <c r="BE72" s="36">
        <v>0</v>
      </c>
      <c r="BF72" s="36">
        <f t="shared" si="22"/>
        <v>0.0051</v>
      </c>
      <c r="BH72" s="23">
        <f t="shared" si="23"/>
        <v>0</v>
      </c>
      <c r="BI72" s="23">
        <f t="shared" si="24"/>
        <v>0</v>
      </c>
      <c r="BJ72" s="23">
        <f t="shared" si="25"/>
        <v>0</v>
      </c>
      <c r="BK72" s="23" t="s">
        <v>853</v>
      </c>
      <c r="BL72" s="36">
        <v>91</v>
      </c>
    </row>
    <row r="73" spans="1:64" ht="12.75">
      <c r="A73" s="44" t="s">
        <v>37</v>
      </c>
      <c r="B73" s="16" t="s">
        <v>289</v>
      </c>
      <c r="C73" s="16" t="s">
        <v>326</v>
      </c>
      <c r="D73" s="133" t="s">
        <v>490</v>
      </c>
      <c r="E73" s="176"/>
      <c r="F73" s="16" t="s">
        <v>752</v>
      </c>
      <c r="G73" s="36">
        <v>1</v>
      </c>
      <c r="H73" s="36"/>
      <c r="I73" s="36">
        <f t="shared" si="0"/>
        <v>0</v>
      </c>
      <c r="J73" s="36">
        <f t="shared" si="1"/>
        <v>0</v>
      </c>
      <c r="K73" s="36">
        <f t="shared" si="2"/>
        <v>0</v>
      </c>
      <c r="L73" s="36">
        <v>0.0051</v>
      </c>
      <c r="M73" s="36">
        <f t="shared" si="3"/>
        <v>0.0051</v>
      </c>
      <c r="N73" s="88" t="s">
        <v>779</v>
      </c>
      <c r="O73" s="4"/>
      <c r="Z73" s="36">
        <f t="shared" si="4"/>
        <v>0</v>
      </c>
      <c r="AB73" s="36">
        <f t="shared" si="5"/>
        <v>0</v>
      </c>
      <c r="AC73" s="36">
        <f t="shared" si="6"/>
        <v>0</v>
      </c>
      <c r="AD73" s="36">
        <f t="shared" si="7"/>
        <v>0</v>
      </c>
      <c r="AE73" s="36">
        <f t="shared" si="8"/>
        <v>0</v>
      </c>
      <c r="AF73" s="36">
        <f t="shared" si="9"/>
        <v>0</v>
      </c>
      <c r="AG73" s="36">
        <f t="shared" si="10"/>
        <v>0</v>
      </c>
      <c r="AH73" s="36">
        <f t="shared" si="11"/>
        <v>0</v>
      </c>
      <c r="AI73" s="27" t="s">
        <v>289</v>
      </c>
      <c r="AJ73" s="23">
        <f t="shared" si="12"/>
        <v>0</v>
      </c>
      <c r="AK73" s="23">
        <f t="shared" si="13"/>
        <v>0</v>
      </c>
      <c r="AL73" s="23">
        <f t="shared" si="14"/>
        <v>0</v>
      </c>
      <c r="AN73" s="36">
        <v>21</v>
      </c>
      <c r="AO73" s="36">
        <f t="shared" si="15"/>
        <v>0</v>
      </c>
      <c r="AP73" s="36">
        <f t="shared" si="16"/>
        <v>0</v>
      </c>
      <c r="AQ73" s="38" t="s">
        <v>7</v>
      </c>
      <c r="AV73" s="36">
        <f t="shared" si="17"/>
        <v>0</v>
      </c>
      <c r="AW73" s="36">
        <f t="shared" si="18"/>
        <v>0</v>
      </c>
      <c r="AX73" s="36">
        <f t="shared" si="19"/>
        <v>0</v>
      </c>
      <c r="AY73" s="39" t="s">
        <v>796</v>
      </c>
      <c r="AZ73" s="39" t="s">
        <v>819</v>
      </c>
      <c r="BA73" s="27" t="s">
        <v>842</v>
      </c>
      <c r="BC73" s="36">
        <f t="shared" si="20"/>
        <v>0</v>
      </c>
      <c r="BD73" s="36">
        <f t="shared" si="21"/>
        <v>0</v>
      </c>
      <c r="BE73" s="36">
        <v>0</v>
      </c>
      <c r="BF73" s="36">
        <f t="shared" si="22"/>
        <v>0.0051</v>
      </c>
      <c r="BH73" s="23">
        <f t="shared" si="23"/>
        <v>0</v>
      </c>
      <c r="BI73" s="23">
        <f t="shared" si="24"/>
        <v>0</v>
      </c>
      <c r="BJ73" s="23">
        <f t="shared" si="25"/>
        <v>0</v>
      </c>
      <c r="BK73" s="23" t="s">
        <v>853</v>
      </c>
      <c r="BL73" s="36">
        <v>91</v>
      </c>
    </row>
    <row r="74" spans="1:64" ht="12.75">
      <c r="A74" s="44" t="s">
        <v>38</v>
      </c>
      <c r="B74" s="16" t="s">
        <v>289</v>
      </c>
      <c r="C74" s="16" t="s">
        <v>327</v>
      </c>
      <c r="D74" s="133" t="s">
        <v>491</v>
      </c>
      <c r="E74" s="176"/>
      <c r="F74" s="16" t="s">
        <v>752</v>
      </c>
      <c r="G74" s="36">
        <v>1</v>
      </c>
      <c r="H74" s="36"/>
      <c r="I74" s="36">
        <f t="shared" si="0"/>
        <v>0</v>
      </c>
      <c r="J74" s="36">
        <f t="shared" si="1"/>
        <v>0</v>
      </c>
      <c r="K74" s="36">
        <f t="shared" si="2"/>
        <v>0</v>
      </c>
      <c r="L74" s="36">
        <v>0.0051</v>
      </c>
      <c r="M74" s="36">
        <f t="shared" si="3"/>
        <v>0.0051</v>
      </c>
      <c r="N74" s="88" t="s">
        <v>779</v>
      </c>
      <c r="O74" s="4"/>
      <c r="Z74" s="36">
        <f t="shared" si="4"/>
        <v>0</v>
      </c>
      <c r="AB74" s="36">
        <f t="shared" si="5"/>
        <v>0</v>
      </c>
      <c r="AC74" s="36">
        <f t="shared" si="6"/>
        <v>0</v>
      </c>
      <c r="AD74" s="36">
        <f t="shared" si="7"/>
        <v>0</v>
      </c>
      <c r="AE74" s="36">
        <f t="shared" si="8"/>
        <v>0</v>
      </c>
      <c r="AF74" s="36">
        <f t="shared" si="9"/>
        <v>0</v>
      </c>
      <c r="AG74" s="36">
        <f t="shared" si="10"/>
        <v>0</v>
      </c>
      <c r="AH74" s="36">
        <f t="shared" si="11"/>
        <v>0</v>
      </c>
      <c r="AI74" s="27" t="s">
        <v>289</v>
      </c>
      <c r="AJ74" s="23">
        <f t="shared" si="12"/>
        <v>0</v>
      </c>
      <c r="AK74" s="23">
        <f t="shared" si="13"/>
        <v>0</v>
      </c>
      <c r="AL74" s="23">
        <f t="shared" si="14"/>
        <v>0</v>
      </c>
      <c r="AN74" s="36">
        <v>21</v>
      </c>
      <c r="AO74" s="36">
        <f t="shared" si="15"/>
        <v>0</v>
      </c>
      <c r="AP74" s="36">
        <f t="shared" si="16"/>
        <v>0</v>
      </c>
      <c r="AQ74" s="38" t="s">
        <v>7</v>
      </c>
      <c r="AV74" s="36">
        <f t="shared" si="17"/>
        <v>0</v>
      </c>
      <c r="AW74" s="36">
        <f t="shared" si="18"/>
        <v>0</v>
      </c>
      <c r="AX74" s="36">
        <f t="shared" si="19"/>
        <v>0</v>
      </c>
      <c r="AY74" s="39" t="s">
        <v>796</v>
      </c>
      <c r="AZ74" s="39" t="s">
        <v>819</v>
      </c>
      <c r="BA74" s="27" t="s">
        <v>842</v>
      </c>
      <c r="BC74" s="36">
        <f t="shared" si="20"/>
        <v>0</v>
      </c>
      <c r="BD74" s="36">
        <f t="shared" si="21"/>
        <v>0</v>
      </c>
      <c r="BE74" s="36">
        <v>0</v>
      </c>
      <c r="BF74" s="36">
        <f t="shared" si="22"/>
        <v>0.0051</v>
      </c>
      <c r="BH74" s="23">
        <f t="shared" si="23"/>
        <v>0</v>
      </c>
      <c r="BI74" s="23">
        <f t="shared" si="24"/>
        <v>0</v>
      </c>
      <c r="BJ74" s="23">
        <f t="shared" si="25"/>
        <v>0</v>
      </c>
      <c r="BK74" s="23" t="s">
        <v>853</v>
      </c>
      <c r="BL74" s="36">
        <v>91</v>
      </c>
    </row>
    <row r="75" spans="1:64" ht="12.75">
      <c r="A75" s="44" t="s">
        <v>39</v>
      </c>
      <c r="B75" s="16" t="s">
        <v>289</v>
      </c>
      <c r="C75" s="16" t="s">
        <v>327</v>
      </c>
      <c r="D75" s="133" t="s">
        <v>491</v>
      </c>
      <c r="E75" s="176"/>
      <c r="F75" s="16" t="s">
        <v>752</v>
      </c>
      <c r="G75" s="36">
        <v>1</v>
      </c>
      <c r="H75" s="36"/>
      <c r="I75" s="36">
        <f t="shared" si="0"/>
        <v>0</v>
      </c>
      <c r="J75" s="36">
        <f t="shared" si="1"/>
        <v>0</v>
      </c>
      <c r="K75" s="36">
        <f t="shared" si="2"/>
        <v>0</v>
      </c>
      <c r="L75" s="36">
        <v>0.0051</v>
      </c>
      <c r="M75" s="36">
        <f t="shared" si="3"/>
        <v>0.0051</v>
      </c>
      <c r="N75" s="88" t="s">
        <v>779</v>
      </c>
      <c r="O75" s="4"/>
      <c r="Z75" s="36">
        <f t="shared" si="4"/>
        <v>0</v>
      </c>
      <c r="AB75" s="36">
        <f t="shared" si="5"/>
        <v>0</v>
      </c>
      <c r="AC75" s="36">
        <f t="shared" si="6"/>
        <v>0</v>
      </c>
      <c r="AD75" s="36">
        <f t="shared" si="7"/>
        <v>0</v>
      </c>
      <c r="AE75" s="36">
        <f t="shared" si="8"/>
        <v>0</v>
      </c>
      <c r="AF75" s="36">
        <f t="shared" si="9"/>
        <v>0</v>
      </c>
      <c r="AG75" s="36">
        <f t="shared" si="10"/>
        <v>0</v>
      </c>
      <c r="AH75" s="36">
        <f t="shared" si="11"/>
        <v>0</v>
      </c>
      <c r="AI75" s="27" t="s">
        <v>289</v>
      </c>
      <c r="AJ75" s="23">
        <f t="shared" si="12"/>
        <v>0</v>
      </c>
      <c r="AK75" s="23">
        <f t="shared" si="13"/>
        <v>0</v>
      </c>
      <c r="AL75" s="23">
        <f t="shared" si="14"/>
        <v>0</v>
      </c>
      <c r="AN75" s="36">
        <v>21</v>
      </c>
      <c r="AO75" s="36">
        <f t="shared" si="15"/>
        <v>0</v>
      </c>
      <c r="AP75" s="36">
        <f t="shared" si="16"/>
        <v>0</v>
      </c>
      <c r="AQ75" s="38" t="s">
        <v>7</v>
      </c>
      <c r="AV75" s="36">
        <f t="shared" si="17"/>
        <v>0</v>
      </c>
      <c r="AW75" s="36">
        <f t="shared" si="18"/>
        <v>0</v>
      </c>
      <c r="AX75" s="36">
        <f t="shared" si="19"/>
        <v>0</v>
      </c>
      <c r="AY75" s="39" t="s">
        <v>796</v>
      </c>
      <c r="AZ75" s="39" t="s">
        <v>819</v>
      </c>
      <c r="BA75" s="27" t="s">
        <v>842</v>
      </c>
      <c r="BC75" s="36">
        <f t="shared" si="20"/>
        <v>0</v>
      </c>
      <c r="BD75" s="36">
        <f t="shared" si="21"/>
        <v>0</v>
      </c>
      <c r="BE75" s="36">
        <v>0</v>
      </c>
      <c r="BF75" s="36">
        <f t="shared" si="22"/>
        <v>0.0051</v>
      </c>
      <c r="BH75" s="23">
        <f t="shared" si="23"/>
        <v>0</v>
      </c>
      <c r="BI75" s="23">
        <f t="shared" si="24"/>
        <v>0</v>
      </c>
      <c r="BJ75" s="23">
        <f t="shared" si="25"/>
        <v>0</v>
      </c>
      <c r="BK75" s="23" t="s">
        <v>853</v>
      </c>
      <c r="BL75" s="36">
        <v>91</v>
      </c>
    </row>
    <row r="76" spans="1:64" ht="12.75">
      <c r="A76" s="44" t="s">
        <v>40</v>
      </c>
      <c r="B76" s="16" t="s">
        <v>289</v>
      </c>
      <c r="C76" s="16" t="s">
        <v>328</v>
      </c>
      <c r="D76" s="133" t="s">
        <v>492</v>
      </c>
      <c r="E76" s="176"/>
      <c r="F76" s="16" t="s">
        <v>752</v>
      </c>
      <c r="G76" s="36">
        <v>3</v>
      </c>
      <c r="H76" s="36"/>
      <c r="I76" s="36">
        <f t="shared" si="0"/>
        <v>0</v>
      </c>
      <c r="J76" s="36">
        <f t="shared" si="1"/>
        <v>0</v>
      </c>
      <c r="K76" s="36">
        <f t="shared" si="2"/>
        <v>0</v>
      </c>
      <c r="L76" s="36">
        <v>0.006</v>
      </c>
      <c r="M76" s="36">
        <f t="shared" si="3"/>
        <v>0.018000000000000002</v>
      </c>
      <c r="N76" s="88" t="s">
        <v>779</v>
      </c>
      <c r="O76" s="4"/>
      <c r="Z76" s="36">
        <f t="shared" si="4"/>
        <v>0</v>
      </c>
      <c r="AB76" s="36">
        <f t="shared" si="5"/>
        <v>0</v>
      </c>
      <c r="AC76" s="36">
        <f t="shared" si="6"/>
        <v>0</v>
      </c>
      <c r="AD76" s="36">
        <f t="shared" si="7"/>
        <v>0</v>
      </c>
      <c r="AE76" s="36">
        <f t="shared" si="8"/>
        <v>0</v>
      </c>
      <c r="AF76" s="36">
        <f t="shared" si="9"/>
        <v>0</v>
      </c>
      <c r="AG76" s="36">
        <f t="shared" si="10"/>
        <v>0</v>
      </c>
      <c r="AH76" s="36">
        <f t="shared" si="11"/>
        <v>0</v>
      </c>
      <c r="AI76" s="27" t="s">
        <v>289</v>
      </c>
      <c r="AJ76" s="23">
        <f t="shared" si="12"/>
        <v>0</v>
      </c>
      <c r="AK76" s="23">
        <f t="shared" si="13"/>
        <v>0</v>
      </c>
      <c r="AL76" s="23">
        <f t="shared" si="14"/>
        <v>0</v>
      </c>
      <c r="AN76" s="36">
        <v>21</v>
      </c>
      <c r="AO76" s="36">
        <f t="shared" si="15"/>
        <v>0</v>
      </c>
      <c r="AP76" s="36">
        <f t="shared" si="16"/>
        <v>0</v>
      </c>
      <c r="AQ76" s="38" t="s">
        <v>7</v>
      </c>
      <c r="AV76" s="36">
        <f t="shared" si="17"/>
        <v>0</v>
      </c>
      <c r="AW76" s="36">
        <f t="shared" si="18"/>
        <v>0</v>
      </c>
      <c r="AX76" s="36">
        <f t="shared" si="19"/>
        <v>0</v>
      </c>
      <c r="AY76" s="39" t="s">
        <v>796</v>
      </c>
      <c r="AZ76" s="39" t="s">
        <v>819</v>
      </c>
      <c r="BA76" s="27" t="s">
        <v>842</v>
      </c>
      <c r="BC76" s="36">
        <f t="shared" si="20"/>
        <v>0</v>
      </c>
      <c r="BD76" s="36">
        <f t="shared" si="21"/>
        <v>0</v>
      </c>
      <c r="BE76" s="36">
        <v>0</v>
      </c>
      <c r="BF76" s="36">
        <f t="shared" si="22"/>
        <v>0.018000000000000002</v>
      </c>
      <c r="BH76" s="23">
        <f t="shared" si="23"/>
        <v>0</v>
      </c>
      <c r="BI76" s="23">
        <f t="shared" si="24"/>
        <v>0</v>
      </c>
      <c r="BJ76" s="23">
        <f t="shared" si="25"/>
        <v>0</v>
      </c>
      <c r="BK76" s="23" t="s">
        <v>853</v>
      </c>
      <c r="BL76" s="36">
        <v>91</v>
      </c>
    </row>
    <row r="77" spans="1:64" ht="12.75">
      <c r="A77" s="44" t="s">
        <v>41</v>
      </c>
      <c r="B77" s="16" t="s">
        <v>289</v>
      </c>
      <c r="C77" s="16" t="s">
        <v>329</v>
      </c>
      <c r="D77" s="133" t="s">
        <v>493</v>
      </c>
      <c r="E77" s="176"/>
      <c r="F77" s="16" t="s">
        <v>752</v>
      </c>
      <c r="G77" s="36">
        <v>2</v>
      </c>
      <c r="H77" s="36"/>
      <c r="I77" s="36">
        <f t="shared" si="0"/>
        <v>0</v>
      </c>
      <c r="J77" s="36">
        <f t="shared" si="1"/>
        <v>0</v>
      </c>
      <c r="K77" s="36">
        <f t="shared" si="2"/>
        <v>0</v>
      </c>
      <c r="L77" s="36">
        <v>0.0051</v>
      </c>
      <c r="M77" s="36">
        <f t="shared" si="3"/>
        <v>0.0102</v>
      </c>
      <c r="N77" s="88" t="s">
        <v>779</v>
      </c>
      <c r="O77" s="4"/>
      <c r="Z77" s="36">
        <f t="shared" si="4"/>
        <v>0</v>
      </c>
      <c r="AB77" s="36">
        <f t="shared" si="5"/>
        <v>0</v>
      </c>
      <c r="AC77" s="36">
        <f t="shared" si="6"/>
        <v>0</v>
      </c>
      <c r="AD77" s="36">
        <f t="shared" si="7"/>
        <v>0</v>
      </c>
      <c r="AE77" s="36">
        <f t="shared" si="8"/>
        <v>0</v>
      </c>
      <c r="AF77" s="36">
        <f t="shared" si="9"/>
        <v>0</v>
      </c>
      <c r="AG77" s="36">
        <f t="shared" si="10"/>
        <v>0</v>
      </c>
      <c r="AH77" s="36">
        <f t="shared" si="11"/>
        <v>0</v>
      </c>
      <c r="AI77" s="27" t="s">
        <v>289</v>
      </c>
      <c r="AJ77" s="23">
        <f t="shared" si="12"/>
        <v>0</v>
      </c>
      <c r="AK77" s="23">
        <f t="shared" si="13"/>
        <v>0</v>
      </c>
      <c r="AL77" s="23">
        <f t="shared" si="14"/>
        <v>0</v>
      </c>
      <c r="AN77" s="36">
        <v>21</v>
      </c>
      <c r="AO77" s="36">
        <f t="shared" si="15"/>
        <v>0</v>
      </c>
      <c r="AP77" s="36">
        <f t="shared" si="16"/>
        <v>0</v>
      </c>
      <c r="AQ77" s="38" t="s">
        <v>7</v>
      </c>
      <c r="AV77" s="36">
        <f t="shared" si="17"/>
        <v>0</v>
      </c>
      <c r="AW77" s="36">
        <f t="shared" si="18"/>
        <v>0</v>
      </c>
      <c r="AX77" s="36">
        <f t="shared" si="19"/>
        <v>0</v>
      </c>
      <c r="AY77" s="39" t="s">
        <v>796</v>
      </c>
      <c r="AZ77" s="39" t="s">
        <v>819</v>
      </c>
      <c r="BA77" s="27" t="s">
        <v>842</v>
      </c>
      <c r="BC77" s="36">
        <f t="shared" si="20"/>
        <v>0</v>
      </c>
      <c r="BD77" s="36">
        <f t="shared" si="21"/>
        <v>0</v>
      </c>
      <c r="BE77" s="36">
        <v>0</v>
      </c>
      <c r="BF77" s="36">
        <f t="shared" si="22"/>
        <v>0.0102</v>
      </c>
      <c r="BH77" s="23">
        <f t="shared" si="23"/>
        <v>0</v>
      </c>
      <c r="BI77" s="23">
        <f t="shared" si="24"/>
        <v>0</v>
      </c>
      <c r="BJ77" s="23">
        <f t="shared" si="25"/>
        <v>0</v>
      </c>
      <c r="BK77" s="23" t="s">
        <v>853</v>
      </c>
      <c r="BL77" s="36">
        <v>91</v>
      </c>
    </row>
    <row r="78" spans="1:64" ht="12.75">
      <c r="A78" s="44" t="s">
        <v>42</v>
      </c>
      <c r="B78" s="16" t="s">
        <v>289</v>
      </c>
      <c r="C78" s="16" t="s">
        <v>330</v>
      </c>
      <c r="D78" s="133" t="s">
        <v>494</v>
      </c>
      <c r="E78" s="176"/>
      <c r="F78" s="16" t="s">
        <v>752</v>
      </c>
      <c r="G78" s="36">
        <v>2</v>
      </c>
      <c r="H78" s="36"/>
      <c r="I78" s="36">
        <f t="shared" si="0"/>
        <v>0</v>
      </c>
      <c r="J78" s="36">
        <f t="shared" si="1"/>
        <v>0</v>
      </c>
      <c r="K78" s="36">
        <f t="shared" si="2"/>
        <v>0</v>
      </c>
      <c r="L78" s="36">
        <v>0.0051</v>
      </c>
      <c r="M78" s="36">
        <f t="shared" si="3"/>
        <v>0.0102</v>
      </c>
      <c r="N78" s="88" t="s">
        <v>779</v>
      </c>
      <c r="O78" s="4"/>
      <c r="Z78" s="36">
        <f t="shared" si="4"/>
        <v>0</v>
      </c>
      <c r="AB78" s="36">
        <f t="shared" si="5"/>
        <v>0</v>
      </c>
      <c r="AC78" s="36">
        <f t="shared" si="6"/>
        <v>0</v>
      </c>
      <c r="AD78" s="36">
        <f t="shared" si="7"/>
        <v>0</v>
      </c>
      <c r="AE78" s="36">
        <f t="shared" si="8"/>
        <v>0</v>
      </c>
      <c r="AF78" s="36">
        <f t="shared" si="9"/>
        <v>0</v>
      </c>
      <c r="AG78" s="36">
        <f t="shared" si="10"/>
        <v>0</v>
      </c>
      <c r="AH78" s="36">
        <f t="shared" si="11"/>
        <v>0</v>
      </c>
      <c r="AI78" s="27" t="s">
        <v>289</v>
      </c>
      <c r="AJ78" s="23">
        <f t="shared" si="12"/>
        <v>0</v>
      </c>
      <c r="AK78" s="23">
        <f t="shared" si="13"/>
        <v>0</v>
      </c>
      <c r="AL78" s="23">
        <f t="shared" si="14"/>
        <v>0</v>
      </c>
      <c r="AN78" s="36">
        <v>21</v>
      </c>
      <c r="AO78" s="36">
        <f t="shared" si="15"/>
        <v>0</v>
      </c>
      <c r="AP78" s="36">
        <f t="shared" si="16"/>
        <v>0</v>
      </c>
      <c r="AQ78" s="38" t="s">
        <v>7</v>
      </c>
      <c r="AV78" s="36">
        <f t="shared" si="17"/>
        <v>0</v>
      </c>
      <c r="AW78" s="36">
        <f t="shared" si="18"/>
        <v>0</v>
      </c>
      <c r="AX78" s="36">
        <f t="shared" si="19"/>
        <v>0</v>
      </c>
      <c r="AY78" s="39" t="s">
        <v>796</v>
      </c>
      <c r="AZ78" s="39" t="s">
        <v>819</v>
      </c>
      <c r="BA78" s="27" t="s">
        <v>842</v>
      </c>
      <c r="BC78" s="36">
        <f t="shared" si="20"/>
        <v>0</v>
      </c>
      <c r="BD78" s="36">
        <f t="shared" si="21"/>
        <v>0</v>
      </c>
      <c r="BE78" s="36">
        <v>0</v>
      </c>
      <c r="BF78" s="36">
        <f t="shared" si="22"/>
        <v>0.0102</v>
      </c>
      <c r="BH78" s="23">
        <f t="shared" si="23"/>
        <v>0</v>
      </c>
      <c r="BI78" s="23">
        <f t="shared" si="24"/>
        <v>0</v>
      </c>
      <c r="BJ78" s="23">
        <f t="shared" si="25"/>
        <v>0</v>
      </c>
      <c r="BK78" s="23" t="s">
        <v>853</v>
      </c>
      <c r="BL78" s="36">
        <v>91</v>
      </c>
    </row>
    <row r="79" spans="1:64" ht="12.75">
      <c r="A79" s="44" t="s">
        <v>43</v>
      </c>
      <c r="B79" s="16" t="s">
        <v>289</v>
      </c>
      <c r="C79" s="16" t="s">
        <v>331</v>
      </c>
      <c r="D79" s="133" t="s">
        <v>495</v>
      </c>
      <c r="E79" s="176"/>
      <c r="F79" s="16" t="s">
        <v>752</v>
      </c>
      <c r="G79" s="36">
        <v>1</v>
      </c>
      <c r="H79" s="36"/>
      <c r="I79" s="36">
        <f t="shared" si="0"/>
        <v>0</v>
      </c>
      <c r="J79" s="36">
        <f t="shared" si="1"/>
        <v>0</v>
      </c>
      <c r="K79" s="36">
        <f t="shared" si="2"/>
        <v>0</v>
      </c>
      <c r="L79" s="36">
        <v>0.0151</v>
      </c>
      <c r="M79" s="36">
        <f t="shared" si="3"/>
        <v>0.0151</v>
      </c>
      <c r="N79" s="88" t="s">
        <v>779</v>
      </c>
      <c r="O79" s="4"/>
      <c r="Z79" s="36">
        <f t="shared" si="4"/>
        <v>0</v>
      </c>
      <c r="AB79" s="36">
        <f t="shared" si="5"/>
        <v>0</v>
      </c>
      <c r="AC79" s="36">
        <f t="shared" si="6"/>
        <v>0</v>
      </c>
      <c r="AD79" s="36">
        <f t="shared" si="7"/>
        <v>0</v>
      </c>
      <c r="AE79" s="36">
        <f t="shared" si="8"/>
        <v>0</v>
      </c>
      <c r="AF79" s="36">
        <f t="shared" si="9"/>
        <v>0</v>
      </c>
      <c r="AG79" s="36">
        <f t="shared" si="10"/>
        <v>0</v>
      </c>
      <c r="AH79" s="36">
        <f t="shared" si="11"/>
        <v>0</v>
      </c>
      <c r="AI79" s="27" t="s">
        <v>289</v>
      </c>
      <c r="AJ79" s="23">
        <f t="shared" si="12"/>
        <v>0</v>
      </c>
      <c r="AK79" s="23">
        <f t="shared" si="13"/>
        <v>0</v>
      </c>
      <c r="AL79" s="23">
        <f t="shared" si="14"/>
        <v>0</v>
      </c>
      <c r="AN79" s="36">
        <v>21</v>
      </c>
      <c r="AO79" s="36">
        <f t="shared" si="15"/>
        <v>0</v>
      </c>
      <c r="AP79" s="36">
        <f t="shared" si="16"/>
        <v>0</v>
      </c>
      <c r="AQ79" s="38" t="s">
        <v>7</v>
      </c>
      <c r="AV79" s="36">
        <f t="shared" si="17"/>
        <v>0</v>
      </c>
      <c r="AW79" s="36">
        <f t="shared" si="18"/>
        <v>0</v>
      </c>
      <c r="AX79" s="36">
        <f t="shared" si="19"/>
        <v>0</v>
      </c>
      <c r="AY79" s="39" t="s">
        <v>796</v>
      </c>
      <c r="AZ79" s="39" t="s">
        <v>819</v>
      </c>
      <c r="BA79" s="27" t="s">
        <v>842</v>
      </c>
      <c r="BC79" s="36">
        <f t="shared" si="20"/>
        <v>0</v>
      </c>
      <c r="BD79" s="36">
        <f t="shared" si="21"/>
        <v>0</v>
      </c>
      <c r="BE79" s="36">
        <v>0</v>
      </c>
      <c r="BF79" s="36">
        <f t="shared" si="22"/>
        <v>0.0151</v>
      </c>
      <c r="BH79" s="23">
        <f t="shared" si="23"/>
        <v>0</v>
      </c>
      <c r="BI79" s="23">
        <f t="shared" si="24"/>
        <v>0</v>
      </c>
      <c r="BJ79" s="23">
        <f t="shared" si="25"/>
        <v>0</v>
      </c>
      <c r="BK79" s="23" t="s">
        <v>853</v>
      </c>
      <c r="BL79" s="36">
        <v>91</v>
      </c>
    </row>
    <row r="80" spans="1:47" ht="12.75">
      <c r="A80" s="82"/>
      <c r="B80" s="83" t="s">
        <v>289</v>
      </c>
      <c r="C80" s="83" t="s">
        <v>99</v>
      </c>
      <c r="D80" s="173" t="s">
        <v>496</v>
      </c>
      <c r="E80" s="174"/>
      <c r="F80" s="84" t="s">
        <v>6</v>
      </c>
      <c r="G80" s="84" t="s">
        <v>6</v>
      </c>
      <c r="H80" s="84"/>
      <c r="I80" s="85">
        <f>SUM(I81:I81)</f>
        <v>0</v>
      </c>
      <c r="J80" s="85">
        <f>SUM(J81:J81)</f>
        <v>0</v>
      </c>
      <c r="K80" s="85">
        <f>SUM(K81:K81)</f>
        <v>0</v>
      </c>
      <c r="L80" s="86"/>
      <c r="M80" s="85">
        <f>SUM(M81:M81)</f>
        <v>0</v>
      </c>
      <c r="N80" s="87"/>
      <c r="O80" s="4"/>
      <c r="AI80" s="27" t="s">
        <v>289</v>
      </c>
      <c r="AS80" s="41">
        <f>SUM(AJ81:AJ81)</f>
        <v>0</v>
      </c>
      <c r="AT80" s="41">
        <f>SUM(AK81:AK81)</f>
        <v>0</v>
      </c>
      <c r="AU80" s="41">
        <f>SUM(AL81:AL81)</f>
        <v>0</v>
      </c>
    </row>
    <row r="81" spans="1:64" ht="12.75">
      <c r="A81" s="44" t="s">
        <v>44</v>
      </c>
      <c r="B81" s="16" t="s">
        <v>289</v>
      </c>
      <c r="C81" s="16" t="s">
        <v>332</v>
      </c>
      <c r="D81" s="133" t="s">
        <v>497</v>
      </c>
      <c r="E81" s="175"/>
      <c r="F81" s="16" t="s">
        <v>750</v>
      </c>
      <c r="G81" s="36">
        <v>680</v>
      </c>
      <c r="H81" s="36"/>
      <c r="I81" s="36">
        <f>G81*AO81</f>
        <v>0</v>
      </c>
      <c r="J81" s="36">
        <f>G81*AP81</f>
        <v>0</v>
      </c>
      <c r="K81" s="36">
        <f>G81*H81</f>
        <v>0</v>
      </c>
      <c r="L81" s="36">
        <v>0</v>
      </c>
      <c r="M81" s="36">
        <f>G81*L81</f>
        <v>0</v>
      </c>
      <c r="N81" s="88" t="s">
        <v>779</v>
      </c>
      <c r="O81" s="4"/>
      <c r="Z81" s="36">
        <f>IF(AQ81="5",BJ81,0)</f>
        <v>0</v>
      </c>
      <c r="AB81" s="36">
        <f>IF(AQ81="1",BH81,0)</f>
        <v>0</v>
      </c>
      <c r="AC81" s="36">
        <f>IF(AQ81="1",BI81,0)</f>
        <v>0</v>
      </c>
      <c r="AD81" s="36">
        <f>IF(AQ81="7",BH81,0)</f>
        <v>0</v>
      </c>
      <c r="AE81" s="36">
        <f>IF(AQ81="7",BI81,0)</f>
        <v>0</v>
      </c>
      <c r="AF81" s="36">
        <f>IF(AQ81="2",BH81,0)</f>
        <v>0</v>
      </c>
      <c r="AG81" s="36">
        <f>IF(AQ81="2",BI81,0)</f>
        <v>0</v>
      </c>
      <c r="AH81" s="36">
        <f>IF(AQ81="0",BJ81,0)</f>
        <v>0</v>
      </c>
      <c r="AI81" s="27" t="s">
        <v>289</v>
      </c>
      <c r="AJ81" s="21">
        <f>IF(AN81=0,K81,0)</f>
        <v>0</v>
      </c>
      <c r="AK81" s="21">
        <f>IF(AN81=15,K81,0)</f>
        <v>0</v>
      </c>
      <c r="AL81" s="21">
        <f>IF(AN81=21,K81,0)</f>
        <v>0</v>
      </c>
      <c r="AN81" s="36">
        <v>21</v>
      </c>
      <c r="AO81" s="36">
        <f>H81*0</f>
        <v>0</v>
      </c>
      <c r="AP81" s="36">
        <f>H81*(1-0)</f>
        <v>0</v>
      </c>
      <c r="AQ81" s="37" t="s">
        <v>7</v>
      </c>
      <c r="AV81" s="36">
        <f>AW81+AX81</f>
        <v>0</v>
      </c>
      <c r="AW81" s="36">
        <f>G81*AO81</f>
        <v>0</v>
      </c>
      <c r="AX81" s="36">
        <f>G81*AP81</f>
        <v>0</v>
      </c>
      <c r="AY81" s="39" t="s">
        <v>797</v>
      </c>
      <c r="AZ81" s="39" t="s">
        <v>819</v>
      </c>
      <c r="BA81" s="27" t="s">
        <v>842</v>
      </c>
      <c r="BC81" s="36">
        <f>AW81+AX81</f>
        <v>0</v>
      </c>
      <c r="BD81" s="36">
        <f>H81/(100-BE81)*100</f>
        <v>0</v>
      </c>
      <c r="BE81" s="36">
        <v>0</v>
      </c>
      <c r="BF81" s="36">
        <f>M81</f>
        <v>0</v>
      </c>
      <c r="BH81" s="21">
        <f>G81*AO81</f>
        <v>0</v>
      </c>
      <c r="BI81" s="21">
        <f>G81*AP81</f>
        <v>0</v>
      </c>
      <c r="BJ81" s="21">
        <f>G81*H81</f>
        <v>0</v>
      </c>
      <c r="BK81" s="21" t="s">
        <v>852</v>
      </c>
      <c r="BL81" s="36">
        <v>93</v>
      </c>
    </row>
    <row r="82" spans="1:15" ht="12.75">
      <c r="A82" s="4"/>
      <c r="B82" s="89"/>
      <c r="C82" s="89"/>
      <c r="D82" s="90" t="s">
        <v>498</v>
      </c>
      <c r="E82" s="90"/>
      <c r="F82" s="89"/>
      <c r="G82" s="91">
        <v>680</v>
      </c>
      <c r="H82" s="89"/>
      <c r="I82" s="89"/>
      <c r="J82" s="89"/>
      <c r="K82" s="89"/>
      <c r="L82" s="89"/>
      <c r="M82" s="89"/>
      <c r="N82" s="31"/>
      <c r="O82" s="4"/>
    </row>
    <row r="83" spans="1:47" ht="12.75">
      <c r="A83" s="82"/>
      <c r="B83" s="83" t="s">
        <v>289</v>
      </c>
      <c r="C83" s="83" t="s">
        <v>62</v>
      </c>
      <c r="D83" s="173" t="s">
        <v>499</v>
      </c>
      <c r="E83" s="174"/>
      <c r="F83" s="84" t="s">
        <v>6</v>
      </c>
      <c r="G83" s="84" t="s">
        <v>6</v>
      </c>
      <c r="H83" s="84"/>
      <c r="I83" s="85">
        <f>SUM(I84:I95)</f>
        <v>0</v>
      </c>
      <c r="J83" s="85">
        <f>SUM(J84:J95)</f>
        <v>0</v>
      </c>
      <c r="K83" s="85">
        <f>SUM(K84:K95)</f>
        <v>0</v>
      </c>
      <c r="L83" s="86"/>
      <c r="M83" s="85">
        <f>SUM(M84:M95)</f>
        <v>5310.45447</v>
      </c>
      <c r="N83" s="87"/>
      <c r="O83" s="4"/>
      <c r="AI83" s="27" t="s">
        <v>289</v>
      </c>
      <c r="AS83" s="41">
        <f>SUM(AJ84:AJ95)</f>
        <v>0</v>
      </c>
      <c r="AT83" s="41">
        <f>SUM(AK84:AK95)</f>
        <v>0</v>
      </c>
      <c r="AU83" s="41">
        <f>SUM(AL84:AL95)</f>
        <v>0</v>
      </c>
    </row>
    <row r="84" spans="1:64" ht="12.75">
      <c r="A84" s="44" t="s">
        <v>45</v>
      </c>
      <c r="B84" s="16" t="s">
        <v>289</v>
      </c>
      <c r="C84" s="16" t="s">
        <v>333</v>
      </c>
      <c r="D84" s="133" t="s">
        <v>500</v>
      </c>
      <c r="E84" s="175"/>
      <c r="F84" s="16" t="s">
        <v>749</v>
      </c>
      <c r="G84" s="36">
        <v>3462.5</v>
      </c>
      <c r="H84" s="36"/>
      <c r="I84" s="36">
        <f>G84*AO84</f>
        <v>0</v>
      </c>
      <c r="J84" s="36">
        <f>G84*AP84</f>
        <v>0</v>
      </c>
      <c r="K84" s="36">
        <f>G84*H84</f>
        <v>0</v>
      </c>
      <c r="L84" s="36">
        <v>0.441</v>
      </c>
      <c r="M84" s="36">
        <f>G84*L84</f>
        <v>1526.9625</v>
      </c>
      <c r="N84" s="88" t="s">
        <v>779</v>
      </c>
      <c r="O84" s="4"/>
      <c r="Z84" s="36">
        <f>IF(AQ84="5",BJ84,0)</f>
        <v>0</v>
      </c>
      <c r="AB84" s="36">
        <f>IF(AQ84="1",BH84,0)</f>
        <v>0</v>
      </c>
      <c r="AC84" s="36">
        <f>IF(AQ84="1",BI84,0)</f>
        <v>0</v>
      </c>
      <c r="AD84" s="36">
        <f>IF(AQ84="7",BH84,0)</f>
        <v>0</v>
      </c>
      <c r="AE84" s="36">
        <f>IF(AQ84="7",BI84,0)</f>
        <v>0</v>
      </c>
      <c r="AF84" s="36">
        <f>IF(AQ84="2",BH84,0)</f>
        <v>0</v>
      </c>
      <c r="AG84" s="36">
        <f>IF(AQ84="2",BI84,0)</f>
        <v>0</v>
      </c>
      <c r="AH84" s="36">
        <f>IF(AQ84="0",BJ84,0)</f>
        <v>0</v>
      </c>
      <c r="AI84" s="27" t="s">
        <v>289</v>
      </c>
      <c r="AJ84" s="21">
        <f>IF(AN84=0,K84,0)</f>
        <v>0</v>
      </c>
      <c r="AK84" s="21">
        <f>IF(AN84=15,K84,0)</f>
        <v>0</v>
      </c>
      <c r="AL84" s="21">
        <f>IF(AN84=21,K84,0)</f>
        <v>0</v>
      </c>
      <c r="AN84" s="36">
        <v>21</v>
      </c>
      <c r="AO84" s="36">
        <f>H84*0.855824268925708</f>
        <v>0</v>
      </c>
      <c r="AP84" s="36">
        <f>H84*(1-0.855824268925708)</f>
        <v>0</v>
      </c>
      <c r="AQ84" s="37" t="s">
        <v>7</v>
      </c>
      <c r="AV84" s="36">
        <f>AW84+AX84</f>
        <v>0</v>
      </c>
      <c r="AW84" s="36">
        <f>G84*AO84</f>
        <v>0</v>
      </c>
      <c r="AX84" s="36">
        <f>G84*AP84</f>
        <v>0</v>
      </c>
      <c r="AY84" s="39" t="s">
        <v>798</v>
      </c>
      <c r="AZ84" s="39" t="s">
        <v>820</v>
      </c>
      <c r="BA84" s="27" t="s">
        <v>842</v>
      </c>
      <c r="BC84" s="36">
        <f>AW84+AX84</f>
        <v>0</v>
      </c>
      <c r="BD84" s="36">
        <f>H84/(100-BE84)*100</f>
        <v>0</v>
      </c>
      <c r="BE84" s="36">
        <v>0</v>
      </c>
      <c r="BF84" s="36">
        <f>M84</f>
        <v>1526.9625</v>
      </c>
      <c r="BH84" s="21">
        <f>G84*AO84</f>
        <v>0</v>
      </c>
      <c r="BI84" s="21">
        <f>G84*AP84</f>
        <v>0</v>
      </c>
      <c r="BJ84" s="21">
        <f>G84*H84</f>
        <v>0</v>
      </c>
      <c r="BK84" s="21" t="s">
        <v>852</v>
      </c>
      <c r="BL84" s="36">
        <v>56</v>
      </c>
    </row>
    <row r="85" spans="1:15" ht="12.75">
      <c r="A85" s="4"/>
      <c r="B85" s="89"/>
      <c r="C85" s="89"/>
      <c r="D85" s="90" t="s">
        <v>501</v>
      </c>
      <c r="E85" s="90" t="s">
        <v>725</v>
      </c>
      <c r="F85" s="89"/>
      <c r="G85" s="91">
        <v>3462.5</v>
      </c>
      <c r="H85" s="89"/>
      <c r="I85" s="89"/>
      <c r="J85" s="89"/>
      <c r="K85" s="89"/>
      <c r="L85" s="89"/>
      <c r="M85" s="89"/>
      <c r="N85" s="31"/>
      <c r="O85" s="4"/>
    </row>
    <row r="86" spans="1:64" ht="12.75">
      <c r="A86" s="44" t="s">
        <v>46</v>
      </c>
      <c r="B86" s="16" t="s">
        <v>289</v>
      </c>
      <c r="C86" s="16" t="s">
        <v>334</v>
      </c>
      <c r="D86" s="133" t="s">
        <v>502</v>
      </c>
      <c r="E86" s="175"/>
      <c r="F86" s="16" t="s">
        <v>749</v>
      </c>
      <c r="G86" s="36">
        <v>4332.5</v>
      </c>
      <c r="H86" s="36"/>
      <c r="I86" s="36">
        <f>G86*AO86</f>
        <v>0</v>
      </c>
      <c r="J86" s="36">
        <f>G86*AP86</f>
        <v>0</v>
      </c>
      <c r="K86" s="36">
        <f>G86*H86</f>
        <v>0</v>
      </c>
      <c r="L86" s="36">
        <v>0.211</v>
      </c>
      <c r="M86" s="36">
        <f>G86*L86</f>
        <v>914.1574999999999</v>
      </c>
      <c r="N86" s="88" t="s">
        <v>779</v>
      </c>
      <c r="O86" s="4"/>
      <c r="Z86" s="36">
        <f>IF(AQ86="5",BJ86,0)</f>
        <v>0</v>
      </c>
      <c r="AB86" s="36">
        <f>IF(AQ86="1",BH86,0)</f>
        <v>0</v>
      </c>
      <c r="AC86" s="36">
        <f>IF(AQ86="1",BI86,0)</f>
        <v>0</v>
      </c>
      <c r="AD86" s="36">
        <f>IF(AQ86="7",BH86,0)</f>
        <v>0</v>
      </c>
      <c r="AE86" s="36">
        <f>IF(AQ86="7",BI86,0)</f>
        <v>0</v>
      </c>
      <c r="AF86" s="36">
        <f>IF(AQ86="2",BH86,0)</f>
        <v>0</v>
      </c>
      <c r="AG86" s="36">
        <f>IF(AQ86="2",BI86,0)</f>
        <v>0</v>
      </c>
      <c r="AH86" s="36">
        <f>IF(AQ86="0",BJ86,0)</f>
        <v>0</v>
      </c>
      <c r="AI86" s="27" t="s">
        <v>289</v>
      </c>
      <c r="AJ86" s="21">
        <f>IF(AN86=0,K86,0)</f>
        <v>0</v>
      </c>
      <c r="AK86" s="21">
        <f>IF(AN86=15,K86,0)</f>
        <v>0</v>
      </c>
      <c r="AL86" s="21">
        <f>IF(AN86=21,K86,0)</f>
        <v>0</v>
      </c>
      <c r="AN86" s="36">
        <v>21</v>
      </c>
      <c r="AO86" s="36">
        <f>H86*0.882172995780591</f>
        <v>0</v>
      </c>
      <c r="AP86" s="36">
        <f>H86*(1-0.882172995780591)</f>
        <v>0</v>
      </c>
      <c r="AQ86" s="37" t="s">
        <v>7</v>
      </c>
      <c r="AV86" s="36">
        <f>AW86+AX86</f>
        <v>0</v>
      </c>
      <c r="AW86" s="36">
        <f>G86*AO86</f>
        <v>0</v>
      </c>
      <c r="AX86" s="36">
        <f>G86*AP86</f>
        <v>0</v>
      </c>
      <c r="AY86" s="39" t="s">
        <v>798</v>
      </c>
      <c r="AZ86" s="39" t="s">
        <v>820</v>
      </c>
      <c r="BA86" s="27" t="s">
        <v>842</v>
      </c>
      <c r="BC86" s="36">
        <f>AW86+AX86</f>
        <v>0</v>
      </c>
      <c r="BD86" s="36">
        <f>H86/(100-BE86)*100</f>
        <v>0</v>
      </c>
      <c r="BE86" s="36">
        <v>0</v>
      </c>
      <c r="BF86" s="36">
        <f>M86</f>
        <v>914.1574999999999</v>
      </c>
      <c r="BH86" s="21">
        <f>G86*AO86</f>
        <v>0</v>
      </c>
      <c r="BI86" s="21">
        <f>G86*AP86</f>
        <v>0</v>
      </c>
      <c r="BJ86" s="21">
        <f>G86*H86</f>
        <v>0</v>
      </c>
      <c r="BK86" s="21" t="s">
        <v>852</v>
      </c>
      <c r="BL86" s="36">
        <v>56</v>
      </c>
    </row>
    <row r="87" spans="1:15" ht="12.75">
      <c r="A87" s="4"/>
      <c r="B87" s="89"/>
      <c r="C87" s="89"/>
      <c r="D87" s="90" t="s">
        <v>501</v>
      </c>
      <c r="E87" s="90" t="s">
        <v>725</v>
      </c>
      <c r="F87" s="89"/>
      <c r="G87" s="91">
        <v>3462.5</v>
      </c>
      <c r="H87" s="89"/>
      <c r="I87" s="89"/>
      <c r="J87" s="89"/>
      <c r="K87" s="89"/>
      <c r="L87" s="89"/>
      <c r="M87" s="89"/>
      <c r="N87" s="31"/>
      <c r="O87" s="4"/>
    </row>
    <row r="88" spans="1:15" ht="12.75">
      <c r="A88" s="4"/>
      <c r="B88" s="89"/>
      <c r="C88" s="89"/>
      <c r="D88" s="90" t="s">
        <v>464</v>
      </c>
      <c r="E88" s="90" t="s">
        <v>726</v>
      </c>
      <c r="F88" s="89"/>
      <c r="G88" s="91">
        <v>870</v>
      </c>
      <c r="H88" s="89"/>
      <c r="I88" s="89"/>
      <c r="J88" s="89"/>
      <c r="K88" s="89"/>
      <c r="L88" s="89"/>
      <c r="M88" s="89"/>
      <c r="N88" s="31"/>
      <c r="O88" s="4"/>
    </row>
    <row r="89" spans="1:64" ht="12.75">
      <c r="A89" s="44" t="s">
        <v>47</v>
      </c>
      <c r="B89" s="16" t="s">
        <v>289</v>
      </c>
      <c r="C89" s="16" t="s">
        <v>335</v>
      </c>
      <c r="D89" s="133" t="s">
        <v>503</v>
      </c>
      <c r="E89" s="175"/>
      <c r="F89" s="16" t="s">
        <v>749</v>
      </c>
      <c r="G89" s="36">
        <v>3462.5</v>
      </c>
      <c r="H89" s="36"/>
      <c r="I89" s="36">
        <f>G89*AO89</f>
        <v>0</v>
      </c>
      <c r="J89" s="36">
        <f>G89*AP89</f>
        <v>0</v>
      </c>
      <c r="K89" s="36">
        <f>G89*H89</f>
        <v>0</v>
      </c>
      <c r="L89" s="36">
        <v>0.38314</v>
      </c>
      <c r="M89" s="36">
        <f>G89*L89</f>
        <v>1326.62225</v>
      </c>
      <c r="N89" s="88" t="s">
        <v>779</v>
      </c>
      <c r="O89" s="4"/>
      <c r="Z89" s="36">
        <f>IF(AQ89="5",BJ89,0)</f>
        <v>0</v>
      </c>
      <c r="AB89" s="36">
        <f>IF(AQ89="1",BH89,0)</f>
        <v>0</v>
      </c>
      <c r="AC89" s="36">
        <f>IF(AQ89="1",BI89,0)</f>
        <v>0</v>
      </c>
      <c r="AD89" s="36">
        <f>IF(AQ89="7",BH89,0)</f>
        <v>0</v>
      </c>
      <c r="AE89" s="36">
        <f>IF(AQ89="7",BI89,0)</f>
        <v>0</v>
      </c>
      <c r="AF89" s="36">
        <f>IF(AQ89="2",BH89,0)</f>
        <v>0</v>
      </c>
      <c r="AG89" s="36">
        <f>IF(AQ89="2",BI89,0)</f>
        <v>0</v>
      </c>
      <c r="AH89" s="36">
        <f>IF(AQ89="0",BJ89,0)</f>
        <v>0</v>
      </c>
      <c r="AI89" s="27" t="s">
        <v>289</v>
      </c>
      <c r="AJ89" s="21">
        <f>IF(AN89=0,K89,0)</f>
        <v>0</v>
      </c>
      <c r="AK89" s="21">
        <f>IF(AN89=15,K89,0)</f>
        <v>0</v>
      </c>
      <c r="AL89" s="21">
        <f>IF(AN89=21,K89,0)</f>
        <v>0</v>
      </c>
      <c r="AN89" s="36">
        <v>21</v>
      </c>
      <c r="AO89" s="36">
        <f>H89*0.902361271606009</f>
        <v>0</v>
      </c>
      <c r="AP89" s="36">
        <f>H89*(1-0.902361271606009)</f>
        <v>0</v>
      </c>
      <c r="AQ89" s="37" t="s">
        <v>7</v>
      </c>
      <c r="AV89" s="36">
        <f>AW89+AX89</f>
        <v>0</v>
      </c>
      <c r="AW89" s="36">
        <f>G89*AO89</f>
        <v>0</v>
      </c>
      <c r="AX89" s="36">
        <f>G89*AP89</f>
        <v>0</v>
      </c>
      <c r="AY89" s="39" t="s">
        <v>798</v>
      </c>
      <c r="AZ89" s="39" t="s">
        <v>820</v>
      </c>
      <c r="BA89" s="27" t="s">
        <v>842</v>
      </c>
      <c r="BC89" s="36">
        <f>AW89+AX89</f>
        <v>0</v>
      </c>
      <c r="BD89" s="36">
        <f>H89/(100-BE89)*100</f>
        <v>0</v>
      </c>
      <c r="BE89" s="36">
        <v>0</v>
      </c>
      <c r="BF89" s="36">
        <f>M89</f>
        <v>1326.62225</v>
      </c>
      <c r="BH89" s="21">
        <f>G89*AO89</f>
        <v>0</v>
      </c>
      <c r="BI89" s="21">
        <f>G89*AP89</f>
        <v>0</v>
      </c>
      <c r="BJ89" s="21">
        <f>G89*H89</f>
        <v>0</v>
      </c>
      <c r="BK89" s="21" t="s">
        <v>852</v>
      </c>
      <c r="BL89" s="36">
        <v>56</v>
      </c>
    </row>
    <row r="90" spans="1:15" ht="12.75">
      <c r="A90" s="4"/>
      <c r="B90" s="89"/>
      <c r="C90" s="89"/>
      <c r="D90" s="90" t="s">
        <v>501</v>
      </c>
      <c r="E90" s="90" t="s">
        <v>725</v>
      </c>
      <c r="F90" s="89"/>
      <c r="G90" s="91">
        <v>3462.5</v>
      </c>
      <c r="H90" s="89"/>
      <c r="I90" s="89"/>
      <c r="J90" s="89"/>
      <c r="K90" s="89"/>
      <c r="L90" s="89"/>
      <c r="M90" s="89"/>
      <c r="N90" s="31"/>
      <c r="O90" s="4"/>
    </row>
    <row r="91" spans="1:64" ht="12.75">
      <c r="A91" s="44" t="s">
        <v>48</v>
      </c>
      <c r="B91" s="16" t="s">
        <v>289</v>
      </c>
      <c r="C91" s="16" t="s">
        <v>336</v>
      </c>
      <c r="D91" s="133" t="s">
        <v>504</v>
      </c>
      <c r="E91" s="175"/>
      <c r="F91" s="16" t="s">
        <v>749</v>
      </c>
      <c r="G91" s="36">
        <v>1740</v>
      </c>
      <c r="H91" s="36"/>
      <c r="I91" s="36">
        <f>G91*AO91</f>
        <v>0</v>
      </c>
      <c r="J91" s="36">
        <f>G91*AP91</f>
        <v>0</v>
      </c>
      <c r="K91" s="36">
        <f>G91*H91</f>
        <v>0</v>
      </c>
      <c r="L91" s="36">
        <v>0.46305</v>
      </c>
      <c r="M91" s="36">
        <f>G91*L91</f>
        <v>805.707</v>
      </c>
      <c r="N91" s="88" t="s">
        <v>779</v>
      </c>
      <c r="O91" s="4"/>
      <c r="Z91" s="36">
        <f>IF(AQ91="5",BJ91,0)</f>
        <v>0</v>
      </c>
      <c r="AB91" s="36">
        <f>IF(AQ91="1",BH91,0)</f>
        <v>0</v>
      </c>
      <c r="AC91" s="36">
        <f>IF(AQ91="1",BI91,0)</f>
        <v>0</v>
      </c>
      <c r="AD91" s="36">
        <f>IF(AQ91="7",BH91,0)</f>
        <v>0</v>
      </c>
      <c r="AE91" s="36">
        <f>IF(AQ91="7",BI91,0)</f>
        <v>0</v>
      </c>
      <c r="AF91" s="36">
        <f>IF(AQ91="2",BH91,0)</f>
        <v>0</v>
      </c>
      <c r="AG91" s="36">
        <f>IF(AQ91="2",BI91,0)</f>
        <v>0</v>
      </c>
      <c r="AH91" s="36">
        <f>IF(AQ91="0",BJ91,0)</f>
        <v>0</v>
      </c>
      <c r="AI91" s="27" t="s">
        <v>289</v>
      </c>
      <c r="AJ91" s="21">
        <f>IF(AN91=0,K91,0)</f>
        <v>0</v>
      </c>
      <c r="AK91" s="21">
        <f>IF(AN91=15,K91,0)</f>
        <v>0</v>
      </c>
      <c r="AL91" s="21">
        <f>IF(AN91=21,K91,0)</f>
        <v>0</v>
      </c>
      <c r="AN91" s="36">
        <v>21</v>
      </c>
      <c r="AO91" s="36">
        <f>H91*0.870338983050847</f>
        <v>0</v>
      </c>
      <c r="AP91" s="36">
        <f>H91*(1-0.870338983050847)</f>
        <v>0</v>
      </c>
      <c r="AQ91" s="37" t="s">
        <v>7</v>
      </c>
      <c r="AV91" s="36">
        <f>AW91+AX91</f>
        <v>0</v>
      </c>
      <c r="AW91" s="36">
        <f>G91*AO91</f>
        <v>0</v>
      </c>
      <c r="AX91" s="36">
        <f>G91*AP91</f>
        <v>0</v>
      </c>
      <c r="AY91" s="39" t="s">
        <v>798</v>
      </c>
      <c r="AZ91" s="39" t="s">
        <v>820</v>
      </c>
      <c r="BA91" s="27" t="s">
        <v>842</v>
      </c>
      <c r="BC91" s="36">
        <f>AW91+AX91</f>
        <v>0</v>
      </c>
      <c r="BD91" s="36">
        <f>H91/(100-BE91)*100</f>
        <v>0</v>
      </c>
      <c r="BE91" s="36">
        <v>0</v>
      </c>
      <c r="BF91" s="36">
        <f>M91</f>
        <v>805.707</v>
      </c>
      <c r="BH91" s="21">
        <f>G91*AO91</f>
        <v>0</v>
      </c>
      <c r="BI91" s="21">
        <f>G91*AP91</f>
        <v>0</v>
      </c>
      <c r="BJ91" s="21">
        <f>G91*H91</f>
        <v>0</v>
      </c>
      <c r="BK91" s="21" t="s">
        <v>852</v>
      </c>
      <c r="BL91" s="36">
        <v>56</v>
      </c>
    </row>
    <row r="92" spans="1:15" ht="12.75">
      <c r="A92" s="4"/>
      <c r="B92" s="89"/>
      <c r="C92" s="89"/>
      <c r="D92" s="90" t="s">
        <v>505</v>
      </c>
      <c r="E92" s="90" t="s">
        <v>726</v>
      </c>
      <c r="F92" s="89"/>
      <c r="G92" s="91">
        <v>1740</v>
      </c>
      <c r="H92" s="89"/>
      <c r="I92" s="89"/>
      <c r="J92" s="89"/>
      <c r="K92" s="89"/>
      <c r="L92" s="89"/>
      <c r="M92" s="89"/>
      <c r="N92" s="31"/>
      <c r="O92" s="4"/>
    </row>
    <row r="93" spans="1:64" ht="12.75">
      <c r="A93" s="44" t="s">
        <v>49</v>
      </c>
      <c r="B93" s="16" t="s">
        <v>289</v>
      </c>
      <c r="C93" s="16" t="s">
        <v>337</v>
      </c>
      <c r="D93" s="133" t="s">
        <v>506</v>
      </c>
      <c r="E93" s="175"/>
      <c r="F93" s="16" t="s">
        <v>749</v>
      </c>
      <c r="G93" s="36">
        <v>3497</v>
      </c>
      <c r="H93" s="36"/>
      <c r="I93" s="36">
        <f>G93*AO93</f>
        <v>0</v>
      </c>
      <c r="J93" s="36">
        <f>G93*AP93</f>
        <v>0</v>
      </c>
      <c r="K93" s="36">
        <f>G93*H93</f>
        <v>0</v>
      </c>
      <c r="L93" s="36">
        <v>0.15826</v>
      </c>
      <c r="M93" s="36">
        <f>G93*L93</f>
        <v>553.4352200000001</v>
      </c>
      <c r="N93" s="88" t="s">
        <v>779</v>
      </c>
      <c r="O93" s="4"/>
      <c r="Z93" s="36">
        <f>IF(AQ93="5",BJ93,0)</f>
        <v>0</v>
      </c>
      <c r="AB93" s="36">
        <f>IF(AQ93="1",BH93,0)</f>
        <v>0</v>
      </c>
      <c r="AC93" s="36">
        <f>IF(AQ93="1",BI93,0)</f>
        <v>0</v>
      </c>
      <c r="AD93" s="36">
        <f>IF(AQ93="7",BH93,0)</f>
        <v>0</v>
      </c>
      <c r="AE93" s="36">
        <f>IF(AQ93="7",BI93,0)</f>
        <v>0</v>
      </c>
      <c r="AF93" s="36">
        <f>IF(AQ93="2",BH93,0)</f>
        <v>0</v>
      </c>
      <c r="AG93" s="36">
        <f>IF(AQ93="2",BI93,0)</f>
        <v>0</v>
      </c>
      <c r="AH93" s="36">
        <f>IF(AQ93="0",BJ93,0)</f>
        <v>0</v>
      </c>
      <c r="AI93" s="27" t="s">
        <v>289</v>
      </c>
      <c r="AJ93" s="21">
        <f>IF(AN93=0,K93,0)</f>
        <v>0</v>
      </c>
      <c r="AK93" s="21">
        <f>IF(AN93=15,K93,0)</f>
        <v>0</v>
      </c>
      <c r="AL93" s="21">
        <f>IF(AN93=21,K93,0)</f>
        <v>0</v>
      </c>
      <c r="AN93" s="36">
        <v>21</v>
      </c>
      <c r="AO93" s="36">
        <f>H93*0.789056603773585</f>
        <v>0</v>
      </c>
      <c r="AP93" s="36">
        <f>H93*(1-0.789056603773585)</f>
        <v>0</v>
      </c>
      <c r="AQ93" s="37" t="s">
        <v>7</v>
      </c>
      <c r="AV93" s="36">
        <f>AW93+AX93</f>
        <v>0</v>
      </c>
      <c r="AW93" s="36">
        <f>G93*AO93</f>
        <v>0</v>
      </c>
      <c r="AX93" s="36">
        <f>G93*AP93</f>
        <v>0</v>
      </c>
      <c r="AY93" s="39" t="s">
        <v>798</v>
      </c>
      <c r="AZ93" s="39" t="s">
        <v>820</v>
      </c>
      <c r="BA93" s="27" t="s">
        <v>842</v>
      </c>
      <c r="BC93" s="36">
        <f>AW93+AX93</f>
        <v>0</v>
      </c>
      <c r="BD93" s="36">
        <f>H93/(100-BE93)*100</f>
        <v>0</v>
      </c>
      <c r="BE93" s="36">
        <v>0</v>
      </c>
      <c r="BF93" s="36">
        <f>M93</f>
        <v>553.4352200000001</v>
      </c>
      <c r="BH93" s="21">
        <f>G93*AO93</f>
        <v>0</v>
      </c>
      <c r="BI93" s="21">
        <f>G93*AP93</f>
        <v>0</v>
      </c>
      <c r="BJ93" s="21">
        <f>G93*H93</f>
        <v>0</v>
      </c>
      <c r="BK93" s="21" t="s">
        <v>852</v>
      </c>
      <c r="BL93" s="36">
        <v>56</v>
      </c>
    </row>
    <row r="94" spans="1:15" ht="12.75">
      <c r="A94" s="4"/>
      <c r="B94" s="89"/>
      <c r="C94" s="89"/>
      <c r="D94" s="90" t="s">
        <v>507</v>
      </c>
      <c r="E94" s="90" t="s">
        <v>726</v>
      </c>
      <c r="F94" s="89"/>
      <c r="G94" s="91">
        <v>3497</v>
      </c>
      <c r="H94" s="89"/>
      <c r="I94" s="89"/>
      <c r="J94" s="89"/>
      <c r="K94" s="89"/>
      <c r="L94" s="89"/>
      <c r="M94" s="89"/>
      <c r="N94" s="31"/>
      <c r="O94" s="4"/>
    </row>
    <row r="95" spans="1:64" ht="12.75">
      <c r="A95" s="44" t="s">
        <v>50</v>
      </c>
      <c r="B95" s="16" t="s">
        <v>289</v>
      </c>
      <c r="C95" s="16" t="s">
        <v>338</v>
      </c>
      <c r="D95" s="133" t="s">
        <v>508</v>
      </c>
      <c r="E95" s="175"/>
      <c r="F95" s="16" t="s">
        <v>749</v>
      </c>
      <c r="G95" s="36">
        <v>870</v>
      </c>
      <c r="H95" s="36"/>
      <c r="I95" s="36">
        <f>G95*AO95</f>
        <v>0</v>
      </c>
      <c r="J95" s="36">
        <f>G95*AP95</f>
        <v>0</v>
      </c>
      <c r="K95" s="36">
        <f>G95*H95</f>
        <v>0</v>
      </c>
      <c r="L95" s="36">
        <v>0.211</v>
      </c>
      <c r="M95" s="36">
        <f>G95*L95</f>
        <v>183.57</v>
      </c>
      <c r="N95" s="88" t="s">
        <v>779</v>
      </c>
      <c r="O95" s="4"/>
      <c r="Z95" s="36">
        <f>IF(AQ95="5",BJ95,0)</f>
        <v>0</v>
      </c>
      <c r="AB95" s="36">
        <f>IF(AQ95="1",BH95,0)</f>
        <v>0</v>
      </c>
      <c r="AC95" s="36">
        <f>IF(AQ95="1",BI95,0)</f>
        <v>0</v>
      </c>
      <c r="AD95" s="36">
        <f>IF(AQ95="7",BH95,0)</f>
        <v>0</v>
      </c>
      <c r="AE95" s="36">
        <f>IF(AQ95="7",BI95,0)</f>
        <v>0</v>
      </c>
      <c r="AF95" s="36">
        <f>IF(AQ95="2",BH95,0)</f>
        <v>0</v>
      </c>
      <c r="AG95" s="36">
        <f>IF(AQ95="2",BI95,0)</f>
        <v>0</v>
      </c>
      <c r="AH95" s="36">
        <f>IF(AQ95="0",BJ95,0)</f>
        <v>0</v>
      </c>
      <c r="AI95" s="27" t="s">
        <v>289</v>
      </c>
      <c r="AJ95" s="21">
        <f>IF(AN95=0,K95,0)</f>
        <v>0</v>
      </c>
      <c r="AK95" s="21">
        <f>IF(AN95=15,K95,0)</f>
        <v>0</v>
      </c>
      <c r="AL95" s="21">
        <f>IF(AN95=21,K95,0)</f>
        <v>0</v>
      </c>
      <c r="AN95" s="36">
        <v>21</v>
      </c>
      <c r="AO95" s="36">
        <f>H95*0.815601867223969</f>
        <v>0</v>
      </c>
      <c r="AP95" s="36">
        <f>H95*(1-0.815601867223969)</f>
        <v>0</v>
      </c>
      <c r="AQ95" s="37" t="s">
        <v>7</v>
      </c>
      <c r="AV95" s="36">
        <f>AW95+AX95</f>
        <v>0</v>
      </c>
      <c r="AW95" s="36">
        <f>G95*AO95</f>
        <v>0</v>
      </c>
      <c r="AX95" s="36">
        <f>G95*AP95</f>
        <v>0</v>
      </c>
      <c r="AY95" s="39" t="s">
        <v>798</v>
      </c>
      <c r="AZ95" s="39" t="s">
        <v>820</v>
      </c>
      <c r="BA95" s="27" t="s">
        <v>842</v>
      </c>
      <c r="BC95" s="36">
        <f>AW95+AX95</f>
        <v>0</v>
      </c>
      <c r="BD95" s="36">
        <f>H95/(100-BE95)*100</f>
        <v>0</v>
      </c>
      <c r="BE95" s="36">
        <v>0</v>
      </c>
      <c r="BF95" s="36">
        <f>M95</f>
        <v>183.57</v>
      </c>
      <c r="BH95" s="21">
        <f>G95*AO95</f>
        <v>0</v>
      </c>
      <c r="BI95" s="21">
        <f>G95*AP95</f>
        <v>0</v>
      </c>
      <c r="BJ95" s="21">
        <f>G95*H95</f>
        <v>0</v>
      </c>
      <c r="BK95" s="21" t="s">
        <v>852</v>
      </c>
      <c r="BL95" s="36">
        <v>56</v>
      </c>
    </row>
    <row r="96" spans="1:15" ht="12.75">
      <c r="A96" s="4"/>
      <c r="B96" s="89"/>
      <c r="C96" s="89"/>
      <c r="D96" s="90" t="s">
        <v>464</v>
      </c>
      <c r="E96" s="90" t="s">
        <v>726</v>
      </c>
      <c r="F96" s="89"/>
      <c r="G96" s="91">
        <v>870</v>
      </c>
      <c r="H96" s="89"/>
      <c r="I96" s="89"/>
      <c r="J96" s="89"/>
      <c r="K96" s="89"/>
      <c r="L96" s="89"/>
      <c r="M96" s="89"/>
      <c r="N96" s="31"/>
      <c r="O96" s="4"/>
    </row>
    <row r="97" spans="1:47" ht="12.75">
      <c r="A97" s="82"/>
      <c r="B97" s="83" t="s">
        <v>289</v>
      </c>
      <c r="C97" s="83" t="s">
        <v>63</v>
      </c>
      <c r="D97" s="173" t="s">
        <v>509</v>
      </c>
      <c r="E97" s="174"/>
      <c r="F97" s="84" t="s">
        <v>6</v>
      </c>
      <c r="G97" s="84" t="s">
        <v>6</v>
      </c>
      <c r="H97" s="84"/>
      <c r="I97" s="85">
        <f>SUM(I98:I103)</f>
        <v>0</v>
      </c>
      <c r="J97" s="85">
        <f>SUM(J98:J103)</f>
        <v>0</v>
      </c>
      <c r="K97" s="85">
        <f>SUM(K98:K103)</f>
        <v>0</v>
      </c>
      <c r="L97" s="86"/>
      <c r="M97" s="85">
        <f>SUM(M98:M103)</f>
        <v>765.197025</v>
      </c>
      <c r="N97" s="87"/>
      <c r="O97" s="4"/>
      <c r="AI97" s="27" t="s">
        <v>289</v>
      </c>
      <c r="AS97" s="41">
        <f>SUM(AJ98:AJ103)</f>
        <v>0</v>
      </c>
      <c r="AT97" s="41">
        <f>SUM(AK98:AK103)</f>
        <v>0</v>
      </c>
      <c r="AU97" s="41">
        <f>SUM(AL98:AL103)</f>
        <v>0</v>
      </c>
    </row>
    <row r="98" spans="1:64" ht="12.75">
      <c r="A98" s="44" t="s">
        <v>51</v>
      </c>
      <c r="B98" s="16" t="s">
        <v>289</v>
      </c>
      <c r="C98" s="16" t="s">
        <v>339</v>
      </c>
      <c r="D98" s="133" t="s">
        <v>510</v>
      </c>
      <c r="E98" s="175"/>
      <c r="F98" s="16" t="s">
        <v>749</v>
      </c>
      <c r="G98" s="36">
        <v>6959.5</v>
      </c>
      <c r="H98" s="36"/>
      <c r="I98" s="36">
        <f>G98*AO98</f>
        <v>0</v>
      </c>
      <c r="J98" s="36">
        <f>G98*AP98</f>
        <v>0</v>
      </c>
      <c r="K98" s="36">
        <f>G98*H98</f>
        <v>0</v>
      </c>
      <c r="L98" s="36">
        <v>0.10373</v>
      </c>
      <c r="M98" s="36">
        <f>G98*L98</f>
        <v>721.908935</v>
      </c>
      <c r="N98" s="88" t="s">
        <v>779</v>
      </c>
      <c r="O98" s="4"/>
      <c r="Z98" s="36">
        <f>IF(AQ98="5",BJ98,0)</f>
        <v>0</v>
      </c>
      <c r="AB98" s="36">
        <f>IF(AQ98="1",BH98,0)</f>
        <v>0</v>
      </c>
      <c r="AC98" s="36">
        <f>IF(AQ98="1",BI98,0)</f>
        <v>0</v>
      </c>
      <c r="AD98" s="36">
        <f>IF(AQ98="7",BH98,0)</f>
        <v>0</v>
      </c>
      <c r="AE98" s="36">
        <f>IF(AQ98="7",BI98,0)</f>
        <v>0</v>
      </c>
      <c r="AF98" s="36">
        <f>IF(AQ98="2",BH98,0)</f>
        <v>0</v>
      </c>
      <c r="AG98" s="36">
        <f>IF(AQ98="2",BI98,0)</f>
        <v>0</v>
      </c>
      <c r="AH98" s="36">
        <f>IF(AQ98="0",BJ98,0)</f>
        <v>0</v>
      </c>
      <c r="AI98" s="27" t="s">
        <v>289</v>
      </c>
      <c r="AJ98" s="21">
        <f>IF(AN98=0,K98,0)</f>
        <v>0</v>
      </c>
      <c r="AK98" s="21">
        <f>IF(AN98=15,K98,0)</f>
        <v>0</v>
      </c>
      <c r="AL98" s="21">
        <f>IF(AN98=21,K98,0)</f>
        <v>0</v>
      </c>
      <c r="AN98" s="36">
        <v>21</v>
      </c>
      <c r="AO98" s="36">
        <f>H98*0.909036374599988</f>
        <v>0</v>
      </c>
      <c r="AP98" s="36">
        <f>H98*(1-0.909036374599988)</f>
        <v>0</v>
      </c>
      <c r="AQ98" s="37" t="s">
        <v>7</v>
      </c>
      <c r="AV98" s="36">
        <f>AW98+AX98</f>
        <v>0</v>
      </c>
      <c r="AW98" s="36">
        <f>G98*AO98</f>
        <v>0</v>
      </c>
      <c r="AX98" s="36">
        <f>G98*AP98</f>
        <v>0</v>
      </c>
      <c r="AY98" s="39" t="s">
        <v>799</v>
      </c>
      <c r="AZ98" s="39" t="s">
        <v>820</v>
      </c>
      <c r="BA98" s="27" t="s">
        <v>842</v>
      </c>
      <c r="BC98" s="36">
        <f>AW98+AX98</f>
        <v>0</v>
      </c>
      <c r="BD98" s="36">
        <f>H98/(100-BE98)*100</f>
        <v>0</v>
      </c>
      <c r="BE98" s="36">
        <v>0</v>
      </c>
      <c r="BF98" s="36">
        <f>M98</f>
        <v>721.908935</v>
      </c>
      <c r="BH98" s="21">
        <f>G98*AO98</f>
        <v>0</v>
      </c>
      <c r="BI98" s="21">
        <f>G98*AP98</f>
        <v>0</v>
      </c>
      <c r="BJ98" s="21">
        <f>G98*H98</f>
        <v>0</v>
      </c>
      <c r="BK98" s="21" t="s">
        <v>852</v>
      </c>
      <c r="BL98" s="36">
        <v>57</v>
      </c>
    </row>
    <row r="99" spans="1:15" ht="12.75">
      <c r="A99" s="4"/>
      <c r="B99" s="89"/>
      <c r="C99" s="89"/>
      <c r="D99" s="90" t="s">
        <v>501</v>
      </c>
      <c r="E99" s="90" t="s">
        <v>725</v>
      </c>
      <c r="F99" s="89"/>
      <c r="G99" s="91">
        <v>3462.5</v>
      </c>
      <c r="H99" s="89"/>
      <c r="I99" s="89"/>
      <c r="J99" s="89"/>
      <c r="K99" s="89"/>
      <c r="L99" s="89"/>
      <c r="M99" s="89"/>
      <c r="N99" s="31"/>
      <c r="O99" s="4"/>
    </row>
    <row r="100" spans="1:15" ht="12.75">
      <c r="A100" s="4"/>
      <c r="B100" s="89"/>
      <c r="C100" s="89"/>
      <c r="D100" s="90" t="s">
        <v>507</v>
      </c>
      <c r="E100" s="90" t="s">
        <v>726</v>
      </c>
      <c r="F100" s="89"/>
      <c r="G100" s="91">
        <v>3497</v>
      </c>
      <c r="H100" s="89"/>
      <c r="I100" s="89"/>
      <c r="J100" s="89"/>
      <c r="K100" s="89"/>
      <c r="L100" s="89"/>
      <c r="M100" s="89"/>
      <c r="N100" s="31"/>
      <c r="O100" s="4"/>
    </row>
    <row r="101" spans="1:64" ht="12.75">
      <c r="A101" s="44" t="s">
        <v>52</v>
      </c>
      <c r="B101" s="16" t="s">
        <v>289</v>
      </c>
      <c r="C101" s="16" t="s">
        <v>340</v>
      </c>
      <c r="D101" s="133" t="s">
        <v>511</v>
      </c>
      <c r="E101" s="175"/>
      <c r="F101" s="16" t="s">
        <v>749</v>
      </c>
      <c r="G101" s="36">
        <v>6959.5</v>
      </c>
      <c r="H101" s="36"/>
      <c r="I101" s="36">
        <f>G101*AO101</f>
        <v>0</v>
      </c>
      <c r="J101" s="36">
        <f>G101*AP101</f>
        <v>0</v>
      </c>
      <c r="K101" s="36">
        <f>G101*H101</f>
        <v>0</v>
      </c>
      <c r="L101" s="36">
        <v>0.00061</v>
      </c>
      <c r="M101" s="36">
        <f>G101*L101</f>
        <v>4.245295</v>
      </c>
      <c r="N101" s="88" t="s">
        <v>779</v>
      </c>
      <c r="O101" s="4"/>
      <c r="Z101" s="36">
        <f>IF(AQ101="5",BJ101,0)</f>
        <v>0</v>
      </c>
      <c r="AB101" s="36">
        <f>IF(AQ101="1",BH101,0)</f>
        <v>0</v>
      </c>
      <c r="AC101" s="36">
        <f>IF(AQ101="1",BI101,0)</f>
        <v>0</v>
      </c>
      <c r="AD101" s="36">
        <f>IF(AQ101="7",BH101,0)</f>
        <v>0</v>
      </c>
      <c r="AE101" s="36">
        <f>IF(AQ101="7",BI101,0)</f>
        <v>0</v>
      </c>
      <c r="AF101" s="36">
        <f>IF(AQ101="2",BH101,0)</f>
        <v>0</v>
      </c>
      <c r="AG101" s="36">
        <f>IF(AQ101="2",BI101,0)</f>
        <v>0</v>
      </c>
      <c r="AH101" s="36">
        <f>IF(AQ101="0",BJ101,0)</f>
        <v>0</v>
      </c>
      <c r="AI101" s="27" t="s">
        <v>289</v>
      </c>
      <c r="AJ101" s="21">
        <f>IF(AN101=0,K101,0)</f>
        <v>0</v>
      </c>
      <c r="AK101" s="21">
        <f>IF(AN101=15,K101,0)</f>
        <v>0</v>
      </c>
      <c r="AL101" s="21">
        <f>IF(AN101=21,K101,0)</f>
        <v>0</v>
      </c>
      <c r="AN101" s="36">
        <v>21</v>
      </c>
      <c r="AO101" s="36">
        <f>H101*0.925675675675676</f>
        <v>0</v>
      </c>
      <c r="AP101" s="36">
        <f>H101*(1-0.925675675675676)</f>
        <v>0</v>
      </c>
      <c r="AQ101" s="37" t="s">
        <v>7</v>
      </c>
      <c r="AV101" s="36">
        <f>AW101+AX101</f>
        <v>0</v>
      </c>
      <c r="AW101" s="36">
        <f>G101*AO101</f>
        <v>0</v>
      </c>
      <c r="AX101" s="36">
        <f>G101*AP101</f>
        <v>0</v>
      </c>
      <c r="AY101" s="39" t="s">
        <v>799</v>
      </c>
      <c r="AZ101" s="39" t="s">
        <v>820</v>
      </c>
      <c r="BA101" s="27" t="s">
        <v>842</v>
      </c>
      <c r="BC101" s="36">
        <f>AW101+AX101</f>
        <v>0</v>
      </c>
      <c r="BD101" s="36">
        <f>H101/(100-BE101)*100</f>
        <v>0</v>
      </c>
      <c r="BE101" s="36">
        <v>0</v>
      </c>
      <c r="BF101" s="36">
        <f>M101</f>
        <v>4.245295</v>
      </c>
      <c r="BH101" s="21">
        <f>G101*AO101</f>
        <v>0</v>
      </c>
      <c r="BI101" s="21">
        <f>G101*AP101</f>
        <v>0</v>
      </c>
      <c r="BJ101" s="21">
        <f>G101*H101</f>
        <v>0</v>
      </c>
      <c r="BK101" s="21" t="s">
        <v>852</v>
      </c>
      <c r="BL101" s="36">
        <v>57</v>
      </c>
    </row>
    <row r="102" spans="1:15" ht="12.75">
      <c r="A102" s="4"/>
      <c r="B102" s="89"/>
      <c r="C102" s="89"/>
      <c r="D102" s="90" t="s">
        <v>512</v>
      </c>
      <c r="E102" s="90"/>
      <c r="F102" s="89"/>
      <c r="G102" s="91">
        <v>6959.5</v>
      </c>
      <c r="H102" s="89"/>
      <c r="I102" s="89"/>
      <c r="J102" s="89"/>
      <c r="K102" s="89"/>
      <c r="L102" s="89"/>
      <c r="M102" s="89"/>
      <c r="N102" s="31"/>
      <c r="O102" s="4"/>
    </row>
    <row r="103" spans="1:64" ht="12.75">
      <c r="A103" s="44" t="s">
        <v>53</v>
      </c>
      <c r="B103" s="16" t="s">
        <v>289</v>
      </c>
      <c r="C103" s="16" t="s">
        <v>341</v>
      </c>
      <c r="D103" s="133" t="s">
        <v>513</v>
      </c>
      <c r="E103" s="175"/>
      <c r="F103" s="16" t="s">
        <v>749</v>
      </c>
      <c r="G103" s="36">
        <v>6959.5</v>
      </c>
      <c r="H103" s="36"/>
      <c r="I103" s="36">
        <f>G103*AO103</f>
        <v>0</v>
      </c>
      <c r="J103" s="36">
        <f>G103*AP103</f>
        <v>0</v>
      </c>
      <c r="K103" s="36">
        <f>G103*H103</f>
        <v>0</v>
      </c>
      <c r="L103" s="36">
        <v>0.00561</v>
      </c>
      <c r="M103" s="36">
        <f>G103*L103</f>
        <v>39.042795000000005</v>
      </c>
      <c r="N103" s="88" t="s">
        <v>779</v>
      </c>
      <c r="O103" s="4"/>
      <c r="Z103" s="36">
        <f>IF(AQ103="5",BJ103,0)</f>
        <v>0</v>
      </c>
      <c r="AB103" s="36">
        <f>IF(AQ103="1",BH103,0)</f>
        <v>0</v>
      </c>
      <c r="AC103" s="36">
        <f>IF(AQ103="1",BI103,0)</f>
        <v>0</v>
      </c>
      <c r="AD103" s="36">
        <f>IF(AQ103="7",BH103,0)</f>
        <v>0</v>
      </c>
      <c r="AE103" s="36">
        <f>IF(AQ103="7",BI103,0)</f>
        <v>0</v>
      </c>
      <c r="AF103" s="36">
        <f>IF(AQ103="2",BH103,0)</f>
        <v>0</v>
      </c>
      <c r="AG103" s="36">
        <f>IF(AQ103="2",BI103,0)</f>
        <v>0</v>
      </c>
      <c r="AH103" s="36">
        <f>IF(AQ103="0",BJ103,0)</f>
        <v>0</v>
      </c>
      <c r="AI103" s="27" t="s">
        <v>289</v>
      </c>
      <c r="AJ103" s="21">
        <f>IF(AN103=0,K103,0)</f>
        <v>0</v>
      </c>
      <c r="AK103" s="21">
        <f>IF(AN103=15,K103,0)</f>
        <v>0</v>
      </c>
      <c r="AL103" s="21">
        <f>IF(AN103=21,K103,0)</f>
        <v>0</v>
      </c>
      <c r="AN103" s="36">
        <v>21</v>
      </c>
      <c r="AO103" s="36">
        <f>H103*0.868376068376069</f>
        <v>0</v>
      </c>
      <c r="AP103" s="36">
        <f>H103*(1-0.868376068376069)</f>
        <v>0</v>
      </c>
      <c r="AQ103" s="37" t="s">
        <v>7</v>
      </c>
      <c r="AV103" s="36">
        <f>AW103+AX103</f>
        <v>0</v>
      </c>
      <c r="AW103" s="36">
        <f>G103*AO103</f>
        <v>0</v>
      </c>
      <c r="AX103" s="36">
        <f>G103*AP103</f>
        <v>0</v>
      </c>
      <c r="AY103" s="39" t="s">
        <v>799</v>
      </c>
      <c r="AZ103" s="39" t="s">
        <v>820</v>
      </c>
      <c r="BA103" s="27" t="s">
        <v>842</v>
      </c>
      <c r="BC103" s="36">
        <f>AW103+AX103</f>
        <v>0</v>
      </c>
      <c r="BD103" s="36">
        <f>H103/(100-BE103)*100</f>
        <v>0</v>
      </c>
      <c r="BE103" s="36">
        <v>0</v>
      </c>
      <c r="BF103" s="36">
        <f>M103</f>
        <v>39.042795000000005</v>
      </c>
      <c r="BH103" s="21">
        <f>G103*AO103</f>
        <v>0</v>
      </c>
      <c r="BI103" s="21">
        <f>G103*AP103</f>
        <v>0</v>
      </c>
      <c r="BJ103" s="21">
        <f>G103*H103</f>
        <v>0</v>
      </c>
      <c r="BK103" s="21" t="s">
        <v>852</v>
      </c>
      <c r="BL103" s="36">
        <v>57</v>
      </c>
    </row>
    <row r="104" spans="1:15" ht="12.75">
      <c r="A104" s="4"/>
      <c r="B104" s="89"/>
      <c r="C104" s="89"/>
      <c r="D104" s="90" t="s">
        <v>512</v>
      </c>
      <c r="E104" s="90"/>
      <c r="F104" s="89"/>
      <c r="G104" s="91">
        <v>6959.5</v>
      </c>
      <c r="H104" s="89"/>
      <c r="I104" s="89"/>
      <c r="J104" s="89"/>
      <c r="K104" s="89"/>
      <c r="L104" s="89"/>
      <c r="M104" s="89"/>
      <c r="N104" s="31"/>
      <c r="O104" s="4"/>
    </row>
    <row r="105" spans="1:47" ht="12.75">
      <c r="A105" s="82"/>
      <c r="B105" s="83" t="s">
        <v>289</v>
      </c>
      <c r="C105" s="83" t="s">
        <v>93</v>
      </c>
      <c r="D105" s="173" t="s">
        <v>514</v>
      </c>
      <c r="E105" s="174"/>
      <c r="F105" s="84" t="s">
        <v>6</v>
      </c>
      <c r="G105" s="84" t="s">
        <v>6</v>
      </c>
      <c r="H105" s="84"/>
      <c r="I105" s="85">
        <f>SUM(I106:I113)</f>
        <v>0</v>
      </c>
      <c r="J105" s="85">
        <f>SUM(J106:J113)</f>
        <v>0</v>
      </c>
      <c r="K105" s="85">
        <f>SUM(K106:K113)</f>
        <v>0</v>
      </c>
      <c r="L105" s="86"/>
      <c r="M105" s="85">
        <f>SUM(M106:M113)</f>
        <v>0.72976</v>
      </c>
      <c r="N105" s="87"/>
      <c r="O105" s="4"/>
      <c r="AI105" s="27" t="s">
        <v>289</v>
      </c>
      <c r="AS105" s="41">
        <f>SUM(AJ106:AJ113)</f>
        <v>0</v>
      </c>
      <c r="AT105" s="41">
        <f>SUM(AK106:AK113)</f>
        <v>0</v>
      </c>
      <c r="AU105" s="41">
        <f>SUM(AL106:AL113)</f>
        <v>0</v>
      </c>
    </row>
    <row r="106" spans="1:64" ht="12.75">
      <c r="A106" s="44" t="s">
        <v>54</v>
      </c>
      <c r="B106" s="16" t="s">
        <v>289</v>
      </c>
      <c r="C106" s="16" t="s">
        <v>342</v>
      </c>
      <c r="D106" s="133" t="s">
        <v>515</v>
      </c>
      <c r="E106" s="175"/>
      <c r="F106" s="16" t="s">
        <v>750</v>
      </c>
      <c r="G106" s="36">
        <v>160</v>
      </c>
      <c r="H106" s="36"/>
      <c r="I106" s="36">
        <f>G106*AO106</f>
        <v>0</v>
      </c>
      <c r="J106" s="36">
        <f>G106*AP106</f>
        <v>0</v>
      </c>
      <c r="K106" s="36">
        <f>G106*H106</f>
        <v>0</v>
      </c>
      <c r="L106" s="36">
        <v>1E-05</v>
      </c>
      <c r="M106" s="36">
        <f>G106*L106</f>
        <v>0.0016</v>
      </c>
      <c r="N106" s="88" t="s">
        <v>779</v>
      </c>
      <c r="O106" s="4"/>
      <c r="Z106" s="36">
        <f>IF(AQ106="5",BJ106,0)</f>
        <v>0</v>
      </c>
      <c r="AB106" s="36">
        <f>IF(AQ106="1",BH106,0)</f>
        <v>0</v>
      </c>
      <c r="AC106" s="36">
        <f>IF(AQ106="1",BI106,0)</f>
        <v>0</v>
      </c>
      <c r="AD106" s="36">
        <f>IF(AQ106="7",BH106,0)</f>
        <v>0</v>
      </c>
      <c r="AE106" s="36">
        <f>IF(AQ106="7",BI106,0)</f>
        <v>0</v>
      </c>
      <c r="AF106" s="36">
        <f>IF(AQ106="2",BH106,0)</f>
        <v>0</v>
      </c>
      <c r="AG106" s="36">
        <f>IF(AQ106="2",BI106,0)</f>
        <v>0</v>
      </c>
      <c r="AH106" s="36">
        <f>IF(AQ106="0",BJ106,0)</f>
        <v>0</v>
      </c>
      <c r="AI106" s="27" t="s">
        <v>289</v>
      </c>
      <c r="AJ106" s="21">
        <f>IF(AN106=0,K106,0)</f>
        <v>0</v>
      </c>
      <c r="AK106" s="21">
        <f>IF(AN106=15,K106,0)</f>
        <v>0</v>
      </c>
      <c r="AL106" s="21">
        <f>IF(AN106=21,K106,0)</f>
        <v>0</v>
      </c>
      <c r="AN106" s="36">
        <v>21</v>
      </c>
      <c r="AO106" s="36">
        <f>H106*0.0046448087431694</f>
        <v>0</v>
      </c>
      <c r="AP106" s="36">
        <f>H106*(1-0.0046448087431694)</f>
        <v>0</v>
      </c>
      <c r="AQ106" s="37" t="s">
        <v>7</v>
      </c>
      <c r="AV106" s="36">
        <f>AW106+AX106</f>
        <v>0</v>
      </c>
      <c r="AW106" s="36">
        <f>G106*AO106</f>
        <v>0</v>
      </c>
      <c r="AX106" s="36">
        <f>G106*AP106</f>
        <v>0</v>
      </c>
      <c r="AY106" s="39" t="s">
        <v>800</v>
      </c>
      <c r="AZ106" s="39" t="s">
        <v>821</v>
      </c>
      <c r="BA106" s="27" t="s">
        <v>842</v>
      </c>
      <c r="BC106" s="36">
        <f>AW106+AX106</f>
        <v>0</v>
      </c>
      <c r="BD106" s="36">
        <f>H106/(100-BE106)*100</f>
        <v>0</v>
      </c>
      <c r="BE106" s="36">
        <v>0</v>
      </c>
      <c r="BF106" s="36">
        <f>M106</f>
        <v>0.0016</v>
      </c>
      <c r="BH106" s="21">
        <f>G106*AO106</f>
        <v>0</v>
      </c>
      <c r="BI106" s="21">
        <f>G106*AP106</f>
        <v>0</v>
      </c>
      <c r="BJ106" s="21">
        <f>G106*H106</f>
        <v>0</v>
      </c>
      <c r="BK106" s="21" t="s">
        <v>852</v>
      </c>
      <c r="BL106" s="36">
        <v>87</v>
      </c>
    </row>
    <row r="107" spans="1:15" ht="12.75">
      <c r="A107" s="4"/>
      <c r="B107" s="89"/>
      <c r="C107" s="89"/>
      <c r="D107" s="90" t="s">
        <v>516</v>
      </c>
      <c r="E107" s="90"/>
      <c r="F107" s="89"/>
      <c r="G107" s="91">
        <v>160</v>
      </c>
      <c r="H107" s="89"/>
      <c r="I107" s="89"/>
      <c r="J107" s="89"/>
      <c r="K107" s="89"/>
      <c r="L107" s="89"/>
      <c r="M107" s="89"/>
      <c r="N107" s="31"/>
      <c r="O107" s="4"/>
    </row>
    <row r="108" spans="1:64" ht="12.75">
      <c r="A108" s="44" t="s">
        <v>55</v>
      </c>
      <c r="B108" s="16" t="s">
        <v>289</v>
      </c>
      <c r="C108" s="16" t="s">
        <v>343</v>
      </c>
      <c r="D108" s="133" t="s">
        <v>517</v>
      </c>
      <c r="E108" s="175"/>
      <c r="F108" s="16" t="s">
        <v>752</v>
      </c>
      <c r="G108" s="36">
        <v>80</v>
      </c>
      <c r="H108" s="36"/>
      <c r="I108" s="36">
        <f>G108*AO108</f>
        <v>0</v>
      </c>
      <c r="J108" s="36">
        <f>G108*AP108</f>
        <v>0</v>
      </c>
      <c r="K108" s="36">
        <f>G108*H108</f>
        <v>0</v>
      </c>
      <c r="L108" s="36">
        <v>2E-05</v>
      </c>
      <c r="M108" s="36">
        <f>G108*L108</f>
        <v>0.0016</v>
      </c>
      <c r="N108" s="88" t="s">
        <v>779</v>
      </c>
      <c r="O108" s="4"/>
      <c r="Z108" s="36">
        <f>IF(AQ108="5",BJ108,0)</f>
        <v>0</v>
      </c>
      <c r="AB108" s="36">
        <f>IF(AQ108="1",BH108,0)</f>
        <v>0</v>
      </c>
      <c r="AC108" s="36">
        <f>IF(AQ108="1",BI108,0)</f>
        <v>0</v>
      </c>
      <c r="AD108" s="36">
        <f>IF(AQ108="7",BH108,0)</f>
        <v>0</v>
      </c>
      <c r="AE108" s="36">
        <f>IF(AQ108="7",BI108,0)</f>
        <v>0</v>
      </c>
      <c r="AF108" s="36">
        <f>IF(AQ108="2",BH108,0)</f>
        <v>0</v>
      </c>
      <c r="AG108" s="36">
        <f>IF(AQ108="2",BI108,0)</f>
        <v>0</v>
      </c>
      <c r="AH108" s="36">
        <f>IF(AQ108="0",BJ108,0)</f>
        <v>0</v>
      </c>
      <c r="AI108" s="27" t="s">
        <v>289</v>
      </c>
      <c r="AJ108" s="21">
        <f>IF(AN108=0,K108,0)</f>
        <v>0</v>
      </c>
      <c r="AK108" s="21">
        <f>IF(AN108=15,K108,0)</f>
        <v>0</v>
      </c>
      <c r="AL108" s="21">
        <f>IF(AN108=21,K108,0)</f>
        <v>0</v>
      </c>
      <c r="AN108" s="36">
        <v>21</v>
      </c>
      <c r="AO108" s="36">
        <f>H108*0.00557894736842105</f>
        <v>0</v>
      </c>
      <c r="AP108" s="36">
        <f>H108*(1-0.00557894736842105)</f>
        <v>0</v>
      </c>
      <c r="AQ108" s="37" t="s">
        <v>7</v>
      </c>
      <c r="AV108" s="36">
        <f>AW108+AX108</f>
        <v>0</v>
      </c>
      <c r="AW108" s="36">
        <f>G108*AO108</f>
        <v>0</v>
      </c>
      <c r="AX108" s="36">
        <f>G108*AP108</f>
        <v>0</v>
      </c>
      <c r="AY108" s="39" t="s">
        <v>800</v>
      </c>
      <c r="AZ108" s="39" t="s">
        <v>821</v>
      </c>
      <c r="BA108" s="27" t="s">
        <v>842</v>
      </c>
      <c r="BC108" s="36">
        <f>AW108+AX108</f>
        <v>0</v>
      </c>
      <c r="BD108" s="36">
        <f>H108/(100-BE108)*100</f>
        <v>0</v>
      </c>
      <c r="BE108" s="36">
        <v>0</v>
      </c>
      <c r="BF108" s="36">
        <f>M108</f>
        <v>0.0016</v>
      </c>
      <c r="BH108" s="21">
        <f>G108*AO108</f>
        <v>0</v>
      </c>
      <c r="BI108" s="21">
        <f>G108*AP108</f>
        <v>0</v>
      </c>
      <c r="BJ108" s="21">
        <f>G108*H108</f>
        <v>0</v>
      </c>
      <c r="BK108" s="21" t="s">
        <v>852</v>
      </c>
      <c r="BL108" s="36">
        <v>87</v>
      </c>
    </row>
    <row r="109" spans="1:15" ht="12.75">
      <c r="A109" s="4"/>
      <c r="B109" s="89"/>
      <c r="C109" s="89"/>
      <c r="D109" s="90" t="s">
        <v>518</v>
      </c>
      <c r="E109" s="90"/>
      <c r="F109" s="89"/>
      <c r="G109" s="91">
        <v>80</v>
      </c>
      <c r="H109" s="89"/>
      <c r="I109" s="89"/>
      <c r="J109" s="89"/>
      <c r="K109" s="89"/>
      <c r="L109" s="89"/>
      <c r="M109" s="89"/>
      <c r="N109" s="31"/>
      <c r="O109" s="4"/>
    </row>
    <row r="110" spans="1:64" ht="12.75">
      <c r="A110" s="44" t="s">
        <v>56</v>
      </c>
      <c r="B110" s="16" t="s">
        <v>289</v>
      </c>
      <c r="C110" s="16" t="s">
        <v>344</v>
      </c>
      <c r="D110" s="133" t="s">
        <v>519</v>
      </c>
      <c r="E110" s="176"/>
      <c r="F110" s="16" t="s">
        <v>752</v>
      </c>
      <c r="G110" s="36">
        <v>40</v>
      </c>
      <c r="H110" s="36"/>
      <c r="I110" s="36">
        <f>G110*AO110</f>
        <v>0</v>
      </c>
      <c r="J110" s="36">
        <f>G110*AP110</f>
        <v>0</v>
      </c>
      <c r="K110" s="36">
        <f>G110*H110</f>
        <v>0</v>
      </c>
      <c r="L110" s="36">
        <v>0.01512</v>
      </c>
      <c r="M110" s="36">
        <f>G110*L110</f>
        <v>0.6048</v>
      </c>
      <c r="N110" s="88" t="s">
        <v>779</v>
      </c>
      <c r="O110" s="4"/>
      <c r="Z110" s="36">
        <f>IF(AQ110="5",BJ110,0)</f>
        <v>0</v>
      </c>
      <c r="AB110" s="36">
        <f>IF(AQ110="1",BH110,0)</f>
        <v>0</v>
      </c>
      <c r="AC110" s="36">
        <f>IF(AQ110="1",BI110,0)</f>
        <v>0</v>
      </c>
      <c r="AD110" s="36">
        <f>IF(AQ110="7",BH110,0)</f>
        <v>0</v>
      </c>
      <c r="AE110" s="36">
        <f>IF(AQ110="7",BI110,0)</f>
        <v>0</v>
      </c>
      <c r="AF110" s="36">
        <f>IF(AQ110="2",BH110,0)</f>
        <v>0</v>
      </c>
      <c r="AG110" s="36">
        <f>IF(AQ110="2",BI110,0)</f>
        <v>0</v>
      </c>
      <c r="AH110" s="36">
        <f>IF(AQ110="0",BJ110,0)</f>
        <v>0</v>
      </c>
      <c r="AI110" s="27" t="s">
        <v>289</v>
      </c>
      <c r="AJ110" s="23">
        <f>IF(AN110=0,K110,0)</f>
        <v>0</v>
      </c>
      <c r="AK110" s="23">
        <f>IF(AN110=15,K110,0)</f>
        <v>0</v>
      </c>
      <c r="AL110" s="23">
        <f>IF(AN110=21,K110,0)</f>
        <v>0</v>
      </c>
      <c r="AN110" s="36">
        <v>21</v>
      </c>
      <c r="AO110" s="36">
        <f>H110*1</f>
        <v>0</v>
      </c>
      <c r="AP110" s="36">
        <f>H110*(1-1)</f>
        <v>0</v>
      </c>
      <c r="AQ110" s="38" t="s">
        <v>7</v>
      </c>
      <c r="AV110" s="36">
        <f>AW110+AX110</f>
        <v>0</v>
      </c>
      <c r="AW110" s="36">
        <f>G110*AO110</f>
        <v>0</v>
      </c>
      <c r="AX110" s="36">
        <f>G110*AP110</f>
        <v>0</v>
      </c>
      <c r="AY110" s="39" t="s">
        <v>800</v>
      </c>
      <c r="AZ110" s="39" t="s">
        <v>821</v>
      </c>
      <c r="BA110" s="27" t="s">
        <v>842</v>
      </c>
      <c r="BC110" s="36">
        <f>AW110+AX110</f>
        <v>0</v>
      </c>
      <c r="BD110" s="36">
        <f>H110/(100-BE110)*100</f>
        <v>0</v>
      </c>
      <c r="BE110" s="36">
        <v>0</v>
      </c>
      <c r="BF110" s="36">
        <f>M110</f>
        <v>0.6048</v>
      </c>
      <c r="BH110" s="23">
        <f>G110*AO110</f>
        <v>0</v>
      </c>
      <c r="BI110" s="23">
        <f>G110*AP110</f>
        <v>0</v>
      </c>
      <c r="BJ110" s="23">
        <f>G110*H110</f>
        <v>0</v>
      </c>
      <c r="BK110" s="23" t="s">
        <v>853</v>
      </c>
      <c r="BL110" s="36">
        <v>87</v>
      </c>
    </row>
    <row r="111" spans="1:64" ht="12.75">
      <c r="A111" s="44" t="s">
        <v>57</v>
      </c>
      <c r="B111" s="16" t="s">
        <v>289</v>
      </c>
      <c r="C111" s="16" t="s">
        <v>345</v>
      </c>
      <c r="D111" s="133" t="s">
        <v>520</v>
      </c>
      <c r="E111" s="176"/>
      <c r="F111" s="16" t="s">
        <v>752</v>
      </c>
      <c r="G111" s="36">
        <v>4</v>
      </c>
      <c r="H111" s="36"/>
      <c r="I111" s="36">
        <f>G111*AO111</f>
        <v>0</v>
      </c>
      <c r="J111" s="36">
        <f>G111*AP111</f>
        <v>0</v>
      </c>
      <c r="K111" s="36">
        <f>G111*H111</f>
        <v>0</v>
      </c>
      <c r="L111" s="36">
        <v>0.00504</v>
      </c>
      <c r="M111" s="36">
        <f>G111*L111</f>
        <v>0.02016</v>
      </c>
      <c r="N111" s="88" t="s">
        <v>779</v>
      </c>
      <c r="O111" s="4"/>
      <c r="Z111" s="36">
        <f>IF(AQ111="5",BJ111,0)</f>
        <v>0</v>
      </c>
      <c r="AB111" s="36">
        <f>IF(AQ111="1",BH111,0)</f>
        <v>0</v>
      </c>
      <c r="AC111" s="36">
        <f>IF(AQ111="1",BI111,0)</f>
        <v>0</v>
      </c>
      <c r="AD111" s="36">
        <f>IF(AQ111="7",BH111,0)</f>
        <v>0</v>
      </c>
      <c r="AE111" s="36">
        <f>IF(AQ111="7",BI111,0)</f>
        <v>0</v>
      </c>
      <c r="AF111" s="36">
        <f>IF(AQ111="2",BH111,0)</f>
        <v>0</v>
      </c>
      <c r="AG111" s="36">
        <f>IF(AQ111="2",BI111,0)</f>
        <v>0</v>
      </c>
      <c r="AH111" s="36">
        <f>IF(AQ111="0",BJ111,0)</f>
        <v>0</v>
      </c>
      <c r="AI111" s="27" t="s">
        <v>289</v>
      </c>
      <c r="AJ111" s="23">
        <f>IF(AN111=0,K111,0)</f>
        <v>0</v>
      </c>
      <c r="AK111" s="23">
        <f>IF(AN111=15,K111,0)</f>
        <v>0</v>
      </c>
      <c r="AL111" s="23">
        <f>IF(AN111=21,K111,0)</f>
        <v>0</v>
      </c>
      <c r="AN111" s="36">
        <v>21</v>
      </c>
      <c r="AO111" s="36">
        <f>H111*1</f>
        <v>0</v>
      </c>
      <c r="AP111" s="36">
        <f>H111*(1-1)</f>
        <v>0</v>
      </c>
      <c r="AQ111" s="38" t="s">
        <v>7</v>
      </c>
      <c r="AV111" s="36">
        <f>AW111+AX111</f>
        <v>0</v>
      </c>
      <c r="AW111" s="36">
        <f>G111*AO111</f>
        <v>0</v>
      </c>
      <c r="AX111" s="36">
        <f>G111*AP111</f>
        <v>0</v>
      </c>
      <c r="AY111" s="39" t="s">
        <v>800</v>
      </c>
      <c r="AZ111" s="39" t="s">
        <v>821</v>
      </c>
      <c r="BA111" s="27" t="s">
        <v>842</v>
      </c>
      <c r="BC111" s="36">
        <f>AW111+AX111</f>
        <v>0</v>
      </c>
      <c r="BD111" s="36">
        <f>H111/(100-BE111)*100</f>
        <v>0</v>
      </c>
      <c r="BE111" s="36">
        <v>0</v>
      </c>
      <c r="BF111" s="36">
        <f>M111</f>
        <v>0.02016</v>
      </c>
      <c r="BH111" s="23">
        <f>G111*AO111</f>
        <v>0</v>
      </c>
      <c r="BI111" s="23">
        <f>G111*AP111</f>
        <v>0</v>
      </c>
      <c r="BJ111" s="23">
        <f>G111*H111</f>
        <v>0</v>
      </c>
      <c r="BK111" s="23" t="s">
        <v>853</v>
      </c>
      <c r="BL111" s="36">
        <v>87</v>
      </c>
    </row>
    <row r="112" spans="1:15" ht="12.75">
      <c r="A112" s="4"/>
      <c r="B112" s="89"/>
      <c r="C112" s="89"/>
      <c r="D112" s="90" t="s">
        <v>10</v>
      </c>
      <c r="E112" s="90"/>
      <c r="F112" s="89"/>
      <c r="G112" s="91">
        <v>4</v>
      </c>
      <c r="H112" s="89"/>
      <c r="I112" s="89"/>
      <c r="J112" s="89"/>
      <c r="K112" s="89"/>
      <c r="L112" s="89"/>
      <c r="M112" s="89"/>
      <c r="N112" s="31"/>
      <c r="O112" s="4"/>
    </row>
    <row r="113" spans="1:64" ht="12.75">
      <c r="A113" s="44" t="s">
        <v>58</v>
      </c>
      <c r="B113" s="16" t="s">
        <v>289</v>
      </c>
      <c r="C113" s="16" t="s">
        <v>346</v>
      </c>
      <c r="D113" s="133" t="s">
        <v>521</v>
      </c>
      <c r="E113" s="176"/>
      <c r="F113" s="16" t="s">
        <v>752</v>
      </c>
      <c r="G113" s="36">
        <v>80</v>
      </c>
      <c r="H113" s="36"/>
      <c r="I113" s="36">
        <f>G113*AO113</f>
        <v>0</v>
      </c>
      <c r="J113" s="36">
        <f>G113*AP113</f>
        <v>0</v>
      </c>
      <c r="K113" s="36">
        <f>G113*H113</f>
        <v>0</v>
      </c>
      <c r="L113" s="36">
        <v>0.00127</v>
      </c>
      <c r="M113" s="36">
        <f>G113*L113</f>
        <v>0.10160000000000001</v>
      </c>
      <c r="N113" s="88" t="s">
        <v>779</v>
      </c>
      <c r="O113" s="4"/>
      <c r="Z113" s="36">
        <f>IF(AQ113="5",BJ113,0)</f>
        <v>0</v>
      </c>
      <c r="AB113" s="36">
        <f>IF(AQ113="1",BH113,0)</f>
        <v>0</v>
      </c>
      <c r="AC113" s="36">
        <f>IF(AQ113="1",BI113,0)</f>
        <v>0</v>
      </c>
      <c r="AD113" s="36">
        <f>IF(AQ113="7",BH113,0)</f>
        <v>0</v>
      </c>
      <c r="AE113" s="36">
        <f>IF(AQ113="7",BI113,0)</f>
        <v>0</v>
      </c>
      <c r="AF113" s="36">
        <f>IF(AQ113="2",BH113,0)</f>
        <v>0</v>
      </c>
      <c r="AG113" s="36">
        <f>IF(AQ113="2",BI113,0)</f>
        <v>0</v>
      </c>
      <c r="AH113" s="36">
        <f>IF(AQ113="0",BJ113,0)</f>
        <v>0</v>
      </c>
      <c r="AI113" s="27" t="s">
        <v>289</v>
      </c>
      <c r="AJ113" s="23">
        <f>IF(AN113=0,K113,0)</f>
        <v>0</v>
      </c>
      <c r="AK113" s="23">
        <f>IF(AN113=15,K113,0)</f>
        <v>0</v>
      </c>
      <c r="AL113" s="23">
        <f>IF(AN113=21,K113,0)</f>
        <v>0</v>
      </c>
      <c r="AN113" s="36">
        <v>21</v>
      </c>
      <c r="AO113" s="36">
        <f>H113*1</f>
        <v>0</v>
      </c>
      <c r="AP113" s="36">
        <f>H113*(1-1)</f>
        <v>0</v>
      </c>
      <c r="AQ113" s="38" t="s">
        <v>7</v>
      </c>
      <c r="AV113" s="36">
        <f>AW113+AX113</f>
        <v>0</v>
      </c>
      <c r="AW113" s="36">
        <f>G113*AO113</f>
        <v>0</v>
      </c>
      <c r="AX113" s="36">
        <f>G113*AP113</f>
        <v>0</v>
      </c>
      <c r="AY113" s="39" t="s">
        <v>800</v>
      </c>
      <c r="AZ113" s="39" t="s">
        <v>821</v>
      </c>
      <c r="BA113" s="27" t="s">
        <v>842</v>
      </c>
      <c r="BC113" s="36">
        <f>AW113+AX113</f>
        <v>0</v>
      </c>
      <c r="BD113" s="36">
        <f>H113/(100-BE113)*100</f>
        <v>0</v>
      </c>
      <c r="BE113" s="36">
        <v>0</v>
      </c>
      <c r="BF113" s="36">
        <f>M113</f>
        <v>0.10160000000000001</v>
      </c>
      <c r="BH113" s="23">
        <f>G113*AO113</f>
        <v>0</v>
      </c>
      <c r="BI113" s="23">
        <f>G113*AP113</f>
        <v>0</v>
      </c>
      <c r="BJ113" s="23">
        <f>G113*H113</f>
        <v>0</v>
      </c>
      <c r="BK113" s="23" t="s">
        <v>853</v>
      </c>
      <c r="BL113" s="36">
        <v>87</v>
      </c>
    </row>
    <row r="114" spans="1:15" ht="12.75">
      <c r="A114" s="4"/>
      <c r="B114" s="89"/>
      <c r="C114" s="89"/>
      <c r="D114" s="90" t="s">
        <v>518</v>
      </c>
      <c r="E114" s="90"/>
      <c r="F114" s="89"/>
      <c r="G114" s="91">
        <v>80</v>
      </c>
      <c r="H114" s="89"/>
      <c r="I114" s="89"/>
      <c r="J114" s="89"/>
      <c r="K114" s="89"/>
      <c r="L114" s="89"/>
      <c r="M114" s="89"/>
      <c r="N114" s="31"/>
      <c r="O114" s="4"/>
    </row>
    <row r="115" spans="1:47" ht="12.75">
      <c r="A115" s="82"/>
      <c r="B115" s="83" t="s">
        <v>289</v>
      </c>
      <c r="C115" s="83" t="s">
        <v>95</v>
      </c>
      <c r="D115" s="173" t="s">
        <v>522</v>
      </c>
      <c r="E115" s="174"/>
      <c r="F115" s="84" t="s">
        <v>6</v>
      </c>
      <c r="G115" s="84" t="s">
        <v>6</v>
      </c>
      <c r="H115" s="84"/>
      <c r="I115" s="85">
        <f>SUM(I116:I120)</f>
        <v>0</v>
      </c>
      <c r="J115" s="85">
        <f>SUM(J116:J120)</f>
        <v>0</v>
      </c>
      <c r="K115" s="85">
        <f>SUM(K116:K120)</f>
        <v>0</v>
      </c>
      <c r="L115" s="86"/>
      <c r="M115" s="85">
        <f>SUM(M116:M120)</f>
        <v>28.8512</v>
      </c>
      <c r="N115" s="87"/>
      <c r="O115" s="4"/>
      <c r="AI115" s="27" t="s">
        <v>289</v>
      </c>
      <c r="AS115" s="41">
        <f>SUM(AJ116:AJ120)</f>
        <v>0</v>
      </c>
      <c r="AT115" s="41">
        <f>SUM(AK116:AK120)</f>
        <v>0</v>
      </c>
      <c r="AU115" s="41">
        <f>SUM(AL116:AL120)</f>
        <v>0</v>
      </c>
    </row>
    <row r="116" spans="1:64" ht="12.75">
      <c r="A116" s="44" t="s">
        <v>59</v>
      </c>
      <c r="B116" s="16" t="s">
        <v>289</v>
      </c>
      <c r="C116" s="16" t="s">
        <v>347</v>
      </c>
      <c r="D116" s="133" t="s">
        <v>523</v>
      </c>
      <c r="E116" s="175"/>
      <c r="F116" s="16" t="s">
        <v>752</v>
      </c>
      <c r="G116" s="36">
        <v>50</v>
      </c>
      <c r="H116" s="36"/>
      <c r="I116" s="36">
        <f>G116*AO116</f>
        <v>0</v>
      </c>
      <c r="J116" s="36">
        <f>G116*AP116</f>
        <v>0</v>
      </c>
      <c r="K116" s="36">
        <f>G116*H116</f>
        <v>0</v>
      </c>
      <c r="L116" s="36">
        <v>0.32272</v>
      </c>
      <c r="M116" s="36">
        <f>G116*L116</f>
        <v>16.136</v>
      </c>
      <c r="N116" s="88" t="s">
        <v>779</v>
      </c>
      <c r="O116" s="4"/>
      <c r="Z116" s="36">
        <f>IF(AQ116="5",BJ116,0)</f>
        <v>0</v>
      </c>
      <c r="AB116" s="36">
        <f>IF(AQ116="1",BH116,0)</f>
        <v>0</v>
      </c>
      <c r="AC116" s="36">
        <f>IF(AQ116="1",BI116,0)</f>
        <v>0</v>
      </c>
      <c r="AD116" s="36">
        <f>IF(AQ116="7",BH116,0)</f>
        <v>0</v>
      </c>
      <c r="AE116" s="36">
        <f>IF(AQ116="7",BI116,0)</f>
        <v>0</v>
      </c>
      <c r="AF116" s="36">
        <f>IF(AQ116="2",BH116,0)</f>
        <v>0</v>
      </c>
      <c r="AG116" s="36">
        <f>IF(AQ116="2",BI116,0)</f>
        <v>0</v>
      </c>
      <c r="AH116" s="36">
        <f>IF(AQ116="0",BJ116,0)</f>
        <v>0</v>
      </c>
      <c r="AI116" s="27" t="s">
        <v>289</v>
      </c>
      <c r="AJ116" s="21">
        <f>IF(AN116=0,K116,0)</f>
        <v>0</v>
      </c>
      <c r="AK116" s="21">
        <f>IF(AN116=15,K116,0)</f>
        <v>0</v>
      </c>
      <c r="AL116" s="21">
        <f>IF(AN116=21,K116,0)</f>
        <v>0</v>
      </c>
      <c r="AN116" s="36">
        <v>21</v>
      </c>
      <c r="AO116" s="36">
        <f>H116*0.372801711289955</f>
        <v>0</v>
      </c>
      <c r="AP116" s="36">
        <f>H116*(1-0.372801711289955)</f>
        <v>0</v>
      </c>
      <c r="AQ116" s="37" t="s">
        <v>7</v>
      </c>
      <c r="AV116" s="36">
        <f>AW116+AX116</f>
        <v>0</v>
      </c>
      <c r="AW116" s="36">
        <f>G116*AO116</f>
        <v>0</v>
      </c>
      <c r="AX116" s="36">
        <f>G116*AP116</f>
        <v>0</v>
      </c>
      <c r="AY116" s="39" t="s">
        <v>801</v>
      </c>
      <c r="AZ116" s="39" t="s">
        <v>821</v>
      </c>
      <c r="BA116" s="27" t="s">
        <v>842</v>
      </c>
      <c r="BC116" s="36">
        <f>AW116+AX116</f>
        <v>0</v>
      </c>
      <c r="BD116" s="36">
        <f>H116/(100-BE116)*100</f>
        <v>0</v>
      </c>
      <c r="BE116" s="36">
        <v>0</v>
      </c>
      <c r="BF116" s="36">
        <f>M116</f>
        <v>16.136</v>
      </c>
      <c r="BH116" s="21">
        <f>G116*AO116</f>
        <v>0</v>
      </c>
      <c r="BI116" s="21">
        <f>G116*AP116</f>
        <v>0</v>
      </c>
      <c r="BJ116" s="21">
        <f>G116*H116</f>
        <v>0</v>
      </c>
      <c r="BK116" s="21" t="s">
        <v>852</v>
      </c>
      <c r="BL116" s="36">
        <v>89</v>
      </c>
    </row>
    <row r="117" spans="1:15" ht="12.75">
      <c r="A117" s="4"/>
      <c r="B117" s="89"/>
      <c r="C117" s="89"/>
      <c r="D117" s="90" t="s">
        <v>56</v>
      </c>
      <c r="E117" s="90"/>
      <c r="F117" s="89"/>
      <c r="G117" s="91">
        <v>50</v>
      </c>
      <c r="H117" s="89"/>
      <c r="I117" s="89"/>
      <c r="J117" s="89"/>
      <c r="K117" s="89"/>
      <c r="L117" s="89"/>
      <c r="M117" s="89"/>
      <c r="N117" s="31"/>
      <c r="O117" s="4"/>
    </row>
    <row r="118" spans="1:64" ht="12.75">
      <c r="A118" s="44" t="s">
        <v>60</v>
      </c>
      <c r="B118" s="16" t="s">
        <v>289</v>
      </c>
      <c r="C118" s="16" t="s">
        <v>348</v>
      </c>
      <c r="D118" s="133" t="s">
        <v>524</v>
      </c>
      <c r="E118" s="175"/>
      <c r="F118" s="16" t="s">
        <v>752</v>
      </c>
      <c r="G118" s="36">
        <v>20</v>
      </c>
      <c r="H118" s="36"/>
      <c r="I118" s="36">
        <f>G118*AO118</f>
        <v>0</v>
      </c>
      <c r="J118" s="36">
        <f>G118*AP118</f>
        <v>0</v>
      </c>
      <c r="K118" s="36">
        <f>G118*H118</f>
        <v>0</v>
      </c>
      <c r="L118" s="36">
        <v>0.3409</v>
      </c>
      <c r="M118" s="36">
        <f>G118*L118</f>
        <v>6.818</v>
      </c>
      <c r="N118" s="88" t="s">
        <v>779</v>
      </c>
      <c r="O118" s="4"/>
      <c r="Z118" s="36">
        <f>IF(AQ118="5",BJ118,0)</f>
        <v>0</v>
      </c>
      <c r="AB118" s="36">
        <f>IF(AQ118="1",BH118,0)</f>
        <v>0</v>
      </c>
      <c r="AC118" s="36">
        <f>IF(AQ118="1",BI118,0)</f>
        <v>0</v>
      </c>
      <c r="AD118" s="36">
        <f>IF(AQ118="7",BH118,0)</f>
        <v>0</v>
      </c>
      <c r="AE118" s="36">
        <f>IF(AQ118="7",BI118,0)</f>
        <v>0</v>
      </c>
      <c r="AF118" s="36">
        <f>IF(AQ118="2",BH118,0)</f>
        <v>0</v>
      </c>
      <c r="AG118" s="36">
        <f>IF(AQ118="2",BI118,0)</f>
        <v>0</v>
      </c>
      <c r="AH118" s="36">
        <f>IF(AQ118="0",BJ118,0)</f>
        <v>0</v>
      </c>
      <c r="AI118" s="27" t="s">
        <v>289</v>
      </c>
      <c r="AJ118" s="21">
        <f>IF(AN118=0,K118,0)</f>
        <v>0</v>
      </c>
      <c r="AK118" s="21">
        <f>IF(AN118=15,K118,0)</f>
        <v>0</v>
      </c>
      <c r="AL118" s="21">
        <f>IF(AN118=21,K118,0)</f>
        <v>0</v>
      </c>
      <c r="AN118" s="36">
        <v>21</v>
      </c>
      <c r="AO118" s="36">
        <f>H118*0.0586943817892857</f>
        <v>0</v>
      </c>
      <c r="AP118" s="36">
        <f>H118*(1-0.0586943817892857)</f>
        <v>0</v>
      </c>
      <c r="AQ118" s="37" t="s">
        <v>7</v>
      </c>
      <c r="AV118" s="36">
        <f>AW118+AX118</f>
        <v>0</v>
      </c>
      <c r="AW118" s="36">
        <f>G118*AO118</f>
        <v>0</v>
      </c>
      <c r="AX118" s="36">
        <f>G118*AP118</f>
        <v>0</v>
      </c>
      <c r="AY118" s="39" t="s">
        <v>801</v>
      </c>
      <c r="AZ118" s="39" t="s">
        <v>821</v>
      </c>
      <c r="BA118" s="27" t="s">
        <v>842</v>
      </c>
      <c r="BC118" s="36">
        <f>AW118+AX118</f>
        <v>0</v>
      </c>
      <c r="BD118" s="36">
        <f>H118/(100-BE118)*100</f>
        <v>0</v>
      </c>
      <c r="BE118" s="36">
        <v>0</v>
      </c>
      <c r="BF118" s="36">
        <f>M118</f>
        <v>6.818</v>
      </c>
      <c r="BH118" s="21">
        <f>G118*AO118</f>
        <v>0</v>
      </c>
      <c r="BI118" s="21">
        <f>G118*AP118</f>
        <v>0</v>
      </c>
      <c r="BJ118" s="21">
        <f>G118*H118</f>
        <v>0</v>
      </c>
      <c r="BK118" s="21" t="s">
        <v>852</v>
      </c>
      <c r="BL118" s="36">
        <v>89</v>
      </c>
    </row>
    <row r="119" spans="1:64" ht="12.75">
      <c r="A119" s="44" t="s">
        <v>61</v>
      </c>
      <c r="B119" s="16" t="s">
        <v>289</v>
      </c>
      <c r="C119" s="16" t="s">
        <v>349</v>
      </c>
      <c r="D119" s="133" t="s">
        <v>525</v>
      </c>
      <c r="E119" s="175"/>
      <c r="F119" s="16" t="s">
        <v>752</v>
      </c>
      <c r="G119" s="36">
        <v>20</v>
      </c>
      <c r="H119" s="36"/>
      <c r="I119" s="36">
        <f>G119*AO119</f>
        <v>0</v>
      </c>
      <c r="J119" s="36">
        <f>G119*AP119</f>
        <v>0</v>
      </c>
      <c r="K119" s="36">
        <f>G119*H119</f>
        <v>0</v>
      </c>
      <c r="L119" s="36">
        <v>0.11986</v>
      </c>
      <c r="M119" s="36">
        <f>G119*L119</f>
        <v>2.3971999999999998</v>
      </c>
      <c r="N119" s="88" t="s">
        <v>780</v>
      </c>
      <c r="O119" s="4"/>
      <c r="Z119" s="36">
        <f>IF(AQ119="5",BJ119,0)</f>
        <v>0</v>
      </c>
      <c r="AB119" s="36">
        <f>IF(AQ119="1",BH119,0)</f>
        <v>0</v>
      </c>
      <c r="AC119" s="36">
        <f>IF(AQ119="1",BI119,0)</f>
        <v>0</v>
      </c>
      <c r="AD119" s="36">
        <f>IF(AQ119="7",BH119,0)</f>
        <v>0</v>
      </c>
      <c r="AE119" s="36">
        <f>IF(AQ119="7",BI119,0)</f>
        <v>0</v>
      </c>
      <c r="AF119" s="36">
        <f>IF(AQ119="2",BH119,0)</f>
        <v>0</v>
      </c>
      <c r="AG119" s="36">
        <f>IF(AQ119="2",BI119,0)</f>
        <v>0</v>
      </c>
      <c r="AH119" s="36">
        <f>IF(AQ119="0",BJ119,0)</f>
        <v>0</v>
      </c>
      <c r="AI119" s="27" t="s">
        <v>289</v>
      </c>
      <c r="AJ119" s="21">
        <f>IF(AN119=0,K119,0)</f>
        <v>0</v>
      </c>
      <c r="AK119" s="21">
        <f>IF(AN119=15,K119,0)</f>
        <v>0</v>
      </c>
      <c r="AL119" s="21">
        <f>IF(AN119=21,K119,0)</f>
        <v>0</v>
      </c>
      <c r="AN119" s="36">
        <v>21</v>
      </c>
      <c r="AO119" s="36">
        <f>H119*0.866414657666345</f>
        <v>0</v>
      </c>
      <c r="AP119" s="36">
        <f>H119*(1-0.866414657666345)</f>
        <v>0</v>
      </c>
      <c r="AQ119" s="37" t="s">
        <v>7</v>
      </c>
      <c r="AV119" s="36">
        <f>AW119+AX119</f>
        <v>0</v>
      </c>
      <c r="AW119" s="36">
        <f>G119*AO119</f>
        <v>0</v>
      </c>
      <c r="AX119" s="36">
        <f>G119*AP119</f>
        <v>0</v>
      </c>
      <c r="AY119" s="39" t="s">
        <v>801</v>
      </c>
      <c r="AZ119" s="39" t="s">
        <v>821</v>
      </c>
      <c r="BA119" s="27" t="s">
        <v>842</v>
      </c>
      <c r="BC119" s="36">
        <f>AW119+AX119</f>
        <v>0</v>
      </c>
      <c r="BD119" s="36">
        <f>H119/(100-BE119)*100</f>
        <v>0</v>
      </c>
      <c r="BE119" s="36">
        <v>0</v>
      </c>
      <c r="BF119" s="36">
        <f>M119</f>
        <v>2.3971999999999998</v>
      </c>
      <c r="BH119" s="21">
        <f>G119*AO119</f>
        <v>0</v>
      </c>
      <c r="BI119" s="21">
        <f>G119*AP119</f>
        <v>0</v>
      </c>
      <c r="BJ119" s="21">
        <f>G119*H119</f>
        <v>0</v>
      </c>
      <c r="BK119" s="21" t="s">
        <v>852</v>
      </c>
      <c r="BL119" s="36">
        <v>89</v>
      </c>
    </row>
    <row r="120" spans="1:64" ht="12.75">
      <c r="A120" s="44" t="s">
        <v>62</v>
      </c>
      <c r="B120" s="16" t="s">
        <v>289</v>
      </c>
      <c r="C120" s="16" t="s">
        <v>350</v>
      </c>
      <c r="D120" s="133" t="s">
        <v>526</v>
      </c>
      <c r="E120" s="176"/>
      <c r="F120" s="16" t="s">
        <v>752</v>
      </c>
      <c r="G120" s="36">
        <v>20</v>
      </c>
      <c r="H120" s="36"/>
      <c r="I120" s="36">
        <f>G120*AO120</f>
        <v>0</v>
      </c>
      <c r="J120" s="36">
        <f>G120*AP120</f>
        <v>0</v>
      </c>
      <c r="K120" s="36">
        <f>G120*H120</f>
        <v>0</v>
      </c>
      <c r="L120" s="36">
        <v>0.175</v>
      </c>
      <c r="M120" s="36">
        <f>G120*L120</f>
        <v>3.5</v>
      </c>
      <c r="N120" s="88" t="s">
        <v>779</v>
      </c>
      <c r="O120" s="4"/>
      <c r="Z120" s="36">
        <f>IF(AQ120="5",BJ120,0)</f>
        <v>0</v>
      </c>
      <c r="AB120" s="36">
        <f>IF(AQ120="1",BH120,0)</f>
        <v>0</v>
      </c>
      <c r="AC120" s="36">
        <f>IF(AQ120="1",BI120,0)</f>
        <v>0</v>
      </c>
      <c r="AD120" s="36">
        <f>IF(AQ120="7",BH120,0)</f>
        <v>0</v>
      </c>
      <c r="AE120" s="36">
        <f>IF(AQ120="7",BI120,0)</f>
        <v>0</v>
      </c>
      <c r="AF120" s="36">
        <f>IF(AQ120="2",BH120,0)</f>
        <v>0</v>
      </c>
      <c r="AG120" s="36">
        <f>IF(AQ120="2",BI120,0)</f>
        <v>0</v>
      </c>
      <c r="AH120" s="36">
        <f>IF(AQ120="0",BJ120,0)</f>
        <v>0</v>
      </c>
      <c r="AI120" s="27" t="s">
        <v>289</v>
      </c>
      <c r="AJ120" s="23">
        <f>IF(AN120=0,K120,0)</f>
        <v>0</v>
      </c>
      <c r="AK120" s="23">
        <f>IF(AN120=15,K120,0)</f>
        <v>0</v>
      </c>
      <c r="AL120" s="23">
        <f>IF(AN120=21,K120,0)</f>
        <v>0</v>
      </c>
      <c r="AN120" s="36">
        <v>21</v>
      </c>
      <c r="AO120" s="36">
        <f>H120*1</f>
        <v>0</v>
      </c>
      <c r="AP120" s="36">
        <f>H120*(1-1)</f>
        <v>0</v>
      </c>
      <c r="AQ120" s="38" t="s">
        <v>7</v>
      </c>
      <c r="AV120" s="36">
        <f>AW120+AX120</f>
        <v>0</v>
      </c>
      <c r="AW120" s="36">
        <f>G120*AO120</f>
        <v>0</v>
      </c>
      <c r="AX120" s="36">
        <f>G120*AP120</f>
        <v>0</v>
      </c>
      <c r="AY120" s="39" t="s">
        <v>801</v>
      </c>
      <c r="AZ120" s="39" t="s">
        <v>821</v>
      </c>
      <c r="BA120" s="27" t="s">
        <v>842</v>
      </c>
      <c r="BC120" s="36">
        <f>AW120+AX120</f>
        <v>0</v>
      </c>
      <c r="BD120" s="36">
        <f>H120/(100-BE120)*100</f>
        <v>0</v>
      </c>
      <c r="BE120" s="36">
        <v>0</v>
      </c>
      <c r="BF120" s="36">
        <f>M120</f>
        <v>3.5</v>
      </c>
      <c r="BH120" s="23">
        <f>G120*AO120</f>
        <v>0</v>
      </c>
      <c r="BI120" s="23">
        <f>G120*AP120</f>
        <v>0</v>
      </c>
      <c r="BJ120" s="23">
        <f>G120*H120</f>
        <v>0</v>
      </c>
      <c r="BK120" s="23" t="s">
        <v>853</v>
      </c>
      <c r="BL120" s="36">
        <v>89</v>
      </c>
    </row>
    <row r="121" spans="1:47" ht="12.75">
      <c r="A121" s="82"/>
      <c r="B121" s="83" t="s">
        <v>289</v>
      </c>
      <c r="C121" s="83" t="s">
        <v>351</v>
      </c>
      <c r="D121" s="173" t="s">
        <v>527</v>
      </c>
      <c r="E121" s="174"/>
      <c r="F121" s="84" t="s">
        <v>6</v>
      </c>
      <c r="G121" s="84" t="s">
        <v>6</v>
      </c>
      <c r="H121" s="84"/>
      <c r="I121" s="85">
        <f>SUM(I122:I129)</f>
        <v>0</v>
      </c>
      <c r="J121" s="85">
        <f>SUM(J122:J129)</f>
        <v>0</v>
      </c>
      <c r="K121" s="85">
        <f>SUM(K122:K129)</f>
        <v>0</v>
      </c>
      <c r="L121" s="86"/>
      <c r="M121" s="85">
        <f>SUM(M122:M129)</f>
        <v>0</v>
      </c>
      <c r="N121" s="87"/>
      <c r="O121" s="4"/>
      <c r="AI121" s="27" t="s">
        <v>289</v>
      </c>
      <c r="AS121" s="41">
        <f>SUM(AJ122:AJ129)</f>
        <v>0</v>
      </c>
      <c r="AT121" s="41">
        <f>SUM(AK122:AK129)</f>
        <v>0</v>
      </c>
      <c r="AU121" s="41">
        <f>SUM(AL122:AL129)</f>
        <v>0</v>
      </c>
    </row>
    <row r="122" spans="1:64" ht="12.75">
      <c r="A122" s="44" t="s">
        <v>63</v>
      </c>
      <c r="B122" s="16" t="s">
        <v>289</v>
      </c>
      <c r="C122" s="16" t="s">
        <v>352</v>
      </c>
      <c r="D122" s="133" t="s">
        <v>528</v>
      </c>
      <c r="E122" s="175"/>
      <c r="F122" s="16" t="s">
        <v>755</v>
      </c>
      <c r="G122" s="36">
        <v>2781.4</v>
      </c>
      <c r="H122" s="36"/>
      <c r="I122" s="36">
        <f>G122*AO122</f>
        <v>0</v>
      </c>
      <c r="J122" s="36">
        <f>G122*AP122</f>
        <v>0</v>
      </c>
      <c r="K122" s="36">
        <f>G122*H122</f>
        <v>0</v>
      </c>
      <c r="L122" s="36">
        <v>0</v>
      </c>
      <c r="M122" s="36">
        <f>G122*L122</f>
        <v>0</v>
      </c>
      <c r="N122" s="88" t="s">
        <v>779</v>
      </c>
      <c r="O122" s="4"/>
      <c r="Z122" s="36">
        <f>IF(AQ122="5",BJ122,0)</f>
        <v>0</v>
      </c>
      <c r="AB122" s="36">
        <f>IF(AQ122="1",BH122,0)</f>
        <v>0</v>
      </c>
      <c r="AC122" s="36">
        <f>IF(AQ122="1",BI122,0)</f>
        <v>0</v>
      </c>
      <c r="AD122" s="36">
        <f>IF(AQ122="7",BH122,0)</f>
        <v>0</v>
      </c>
      <c r="AE122" s="36">
        <f>IF(AQ122="7",BI122,0)</f>
        <v>0</v>
      </c>
      <c r="AF122" s="36">
        <f>IF(AQ122="2",BH122,0)</f>
        <v>0</v>
      </c>
      <c r="AG122" s="36">
        <f>IF(AQ122="2",BI122,0)</f>
        <v>0</v>
      </c>
      <c r="AH122" s="36">
        <f>IF(AQ122="0",BJ122,0)</f>
        <v>0</v>
      </c>
      <c r="AI122" s="27" t="s">
        <v>289</v>
      </c>
      <c r="AJ122" s="21">
        <f>IF(AN122=0,K122,0)</f>
        <v>0</v>
      </c>
      <c r="AK122" s="21">
        <f>IF(AN122=15,K122,0)</f>
        <v>0</v>
      </c>
      <c r="AL122" s="21">
        <f>IF(AN122=21,K122,0)</f>
        <v>0</v>
      </c>
      <c r="AN122" s="36">
        <v>21</v>
      </c>
      <c r="AO122" s="36">
        <f>H122*0</f>
        <v>0</v>
      </c>
      <c r="AP122" s="36">
        <f>H122*(1-0)</f>
        <v>0</v>
      </c>
      <c r="AQ122" s="37" t="s">
        <v>11</v>
      </c>
      <c r="AV122" s="36">
        <f>AW122+AX122</f>
        <v>0</v>
      </c>
      <c r="AW122" s="36">
        <f>G122*AO122</f>
        <v>0</v>
      </c>
      <c r="AX122" s="36">
        <f>G122*AP122</f>
        <v>0</v>
      </c>
      <c r="AY122" s="39" t="s">
        <v>802</v>
      </c>
      <c r="AZ122" s="39" t="s">
        <v>819</v>
      </c>
      <c r="BA122" s="27" t="s">
        <v>842</v>
      </c>
      <c r="BC122" s="36">
        <f>AW122+AX122</f>
        <v>0</v>
      </c>
      <c r="BD122" s="36">
        <f>H122/(100-BE122)*100</f>
        <v>0</v>
      </c>
      <c r="BE122" s="36">
        <v>0</v>
      </c>
      <c r="BF122" s="36">
        <f>M122</f>
        <v>0</v>
      </c>
      <c r="BH122" s="21">
        <f>G122*AO122</f>
        <v>0</v>
      </c>
      <c r="BI122" s="21">
        <f>G122*AP122</f>
        <v>0</v>
      </c>
      <c r="BJ122" s="21">
        <f>G122*H122</f>
        <v>0</v>
      </c>
      <c r="BK122" s="21" t="s">
        <v>852</v>
      </c>
      <c r="BL122" s="36" t="s">
        <v>351</v>
      </c>
    </row>
    <row r="123" spans="1:64" ht="12.75">
      <c r="A123" s="44" t="s">
        <v>64</v>
      </c>
      <c r="B123" s="16" t="s">
        <v>289</v>
      </c>
      <c r="C123" s="16" t="s">
        <v>353</v>
      </c>
      <c r="D123" s="133" t="s">
        <v>529</v>
      </c>
      <c r="E123" s="175"/>
      <c r="F123" s="16" t="s">
        <v>755</v>
      </c>
      <c r="G123" s="36">
        <v>27814</v>
      </c>
      <c r="H123" s="36"/>
      <c r="I123" s="36">
        <f>G123*AO123</f>
        <v>0</v>
      </c>
      <c r="J123" s="36">
        <f>G123*AP123</f>
        <v>0</v>
      </c>
      <c r="K123" s="36">
        <f>G123*H123</f>
        <v>0</v>
      </c>
      <c r="L123" s="36">
        <v>0</v>
      </c>
      <c r="M123" s="36">
        <f>G123*L123</f>
        <v>0</v>
      </c>
      <c r="N123" s="88" t="s">
        <v>779</v>
      </c>
      <c r="O123" s="4"/>
      <c r="Z123" s="36">
        <f>IF(AQ123="5",BJ123,0)</f>
        <v>0</v>
      </c>
      <c r="AB123" s="36">
        <f>IF(AQ123="1",BH123,0)</f>
        <v>0</v>
      </c>
      <c r="AC123" s="36">
        <f>IF(AQ123="1",BI123,0)</f>
        <v>0</v>
      </c>
      <c r="AD123" s="36">
        <f>IF(AQ123="7",BH123,0)</f>
        <v>0</v>
      </c>
      <c r="AE123" s="36">
        <f>IF(AQ123="7",BI123,0)</f>
        <v>0</v>
      </c>
      <c r="AF123" s="36">
        <f>IF(AQ123="2",BH123,0)</f>
        <v>0</v>
      </c>
      <c r="AG123" s="36">
        <f>IF(AQ123="2",BI123,0)</f>
        <v>0</v>
      </c>
      <c r="AH123" s="36">
        <f>IF(AQ123="0",BJ123,0)</f>
        <v>0</v>
      </c>
      <c r="AI123" s="27" t="s">
        <v>289</v>
      </c>
      <c r="AJ123" s="21">
        <f>IF(AN123=0,K123,0)</f>
        <v>0</v>
      </c>
      <c r="AK123" s="21">
        <f>IF(AN123=15,K123,0)</f>
        <v>0</v>
      </c>
      <c r="AL123" s="21">
        <f>IF(AN123=21,K123,0)</f>
        <v>0</v>
      </c>
      <c r="AN123" s="36">
        <v>21</v>
      </c>
      <c r="AO123" s="36">
        <f>H123*0</f>
        <v>0</v>
      </c>
      <c r="AP123" s="36">
        <f>H123*(1-0)</f>
        <v>0</v>
      </c>
      <c r="AQ123" s="37" t="s">
        <v>11</v>
      </c>
      <c r="AV123" s="36">
        <f>AW123+AX123</f>
        <v>0</v>
      </c>
      <c r="AW123" s="36">
        <f>G123*AO123</f>
        <v>0</v>
      </c>
      <c r="AX123" s="36">
        <f>G123*AP123</f>
        <v>0</v>
      </c>
      <c r="AY123" s="39" t="s">
        <v>802</v>
      </c>
      <c r="AZ123" s="39" t="s">
        <v>819</v>
      </c>
      <c r="BA123" s="27" t="s">
        <v>842</v>
      </c>
      <c r="BC123" s="36">
        <f>AW123+AX123</f>
        <v>0</v>
      </c>
      <c r="BD123" s="36">
        <f>H123/(100-BE123)*100</f>
        <v>0</v>
      </c>
      <c r="BE123" s="36">
        <v>0</v>
      </c>
      <c r="BF123" s="36">
        <f>M123</f>
        <v>0</v>
      </c>
      <c r="BH123" s="21">
        <f>G123*AO123</f>
        <v>0</v>
      </c>
      <c r="BI123" s="21">
        <f>G123*AP123</f>
        <v>0</v>
      </c>
      <c r="BJ123" s="21">
        <f>G123*H123</f>
        <v>0</v>
      </c>
      <c r="BK123" s="21" t="s">
        <v>852</v>
      </c>
      <c r="BL123" s="36" t="s">
        <v>351</v>
      </c>
    </row>
    <row r="124" spans="1:15" ht="12.75">
      <c r="A124" s="4"/>
      <c r="B124" s="89"/>
      <c r="C124" s="89"/>
      <c r="D124" s="90" t="s">
        <v>530</v>
      </c>
      <c r="E124" s="90"/>
      <c r="F124" s="89"/>
      <c r="G124" s="91">
        <v>27814</v>
      </c>
      <c r="H124" s="89"/>
      <c r="I124" s="89"/>
      <c r="J124" s="89"/>
      <c r="K124" s="89"/>
      <c r="L124" s="89"/>
      <c r="M124" s="89"/>
      <c r="N124" s="31"/>
      <c r="O124" s="4"/>
    </row>
    <row r="125" spans="1:64" ht="12.75">
      <c r="A125" s="44" t="s">
        <v>65</v>
      </c>
      <c r="B125" s="16" t="s">
        <v>289</v>
      </c>
      <c r="C125" s="16" t="s">
        <v>354</v>
      </c>
      <c r="D125" s="133" t="s">
        <v>531</v>
      </c>
      <c r="E125" s="175"/>
      <c r="F125" s="16" t="s">
        <v>755</v>
      </c>
      <c r="G125" s="36">
        <v>2416.36</v>
      </c>
      <c r="H125" s="36"/>
      <c r="I125" s="36">
        <f>G125*AO125</f>
        <v>0</v>
      </c>
      <c r="J125" s="36">
        <f>G125*AP125</f>
        <v>0</v>
      </c>
      <c r="K125" s="36">
        <f>G125*H125</f>
        <v>0</v>
      </c>
      <c r="L125" s="36">
        <v>0</v>
      </c>
      <c r="M125" s="36">
        <f>G125*L125</f>
        <v>0</v>
      </c>
      <c r="N125" s="88" t="s">
        <v>779</v>
      </c>
      <c r="O125" s="4"/>
      <c r="Z125" s="36">
        <f>IF(AQ125="5",BJ125,0)</f>
        <v>0</v>
      </c>
      <c r="AB125" s="36">
        <f>IF(AQ125="1",BH125,0)</f>
        <v>0</v>
      </c>
      <c r="AC125" s="36">
        <f>IF(AQ125="1",BI125,0)</f>
        <v>0</v>
      </c>
      <c r="AD125" s="36">
        <f>IF(AQ125="7",BH125,0)</f>
        <v>0</v>
      </c>
      <c r="AE125" s="36">
        <f>IF(AQ125="7",BI125,0)</f>
        <v>0</v>
      </c>
      <c r="AF125" s="36">
        <f>IF(AQ125="2",BH125,0)</f>
        <v>0</v>
      </c>
      <c r="AG125" s="36">
        <f>IF(AQ125="2",BI125,0)</f>
        <v>0</v>
      </c>
      <c r="AH125" s="36">
        <f>IF(AQ125="0",BJ125,0)</f>
        <v>0</v>
      </c>
      <c r="AI125" s="27" t="s">
        <v>289</v>
      </c>
      <c r="AJ125" s="21">
        <f>IF(AN125=0,K125,0)</f>
        <v>0</v>
      </c>
      <c r="AK125" s="21">
        <f>IF(AN125=15,K125,0)</f>
        <v>0</v>
      </c>
      <c r="AL125" s="21">
        <f>IF(AN125=21,K125,0)</f>
        <v>0</v>
      </c>
      <c r="AN125" s="36">
        <v>21</v>
      </c>
      <c r="AO125" s="36">
        <f>H125*0</f>
        <v>0</v>
      </c>
      <c r="AP125" s="36">
        <f>H125*(1-0)</f>
        <v>0</v>
      </c>
      <c r="AQ125" s="37" t="s">
        <v>11</v>
      </c>
      <c r="AV125" s="36">
        <f>AW125+AX125</f>
        <v>0</v>
      </c>
      <c r="AW125" s="36">
        <f>G125*AO125</f>
        <v>0</v>
      </c>
      <c r="AX125" s="36">
        <f>G125*AP125</f>
        <v>0</v>
      </c>
      <c r="AY125" s="39" t="s">
        <v>802</v>
      </c>
      <c r="AZ125" s="39" t="s">
        <v>819</v>
      </c>
      <c r="BA125" s="27" t="s">
        <v>842</v>
      </c>
      <c r="BC125" s="36">
        <f>AW125+AX125</f>
        <v>0</v>
      </c>
      <c r="BD125" s="36">
        <f>H125/(100-BE125)*100</f>
        <v>0</v>
      </c>
      <c r="BE125" s="36">
        <v>0</v>
      </c>
      <c r="BF125" s="36">
        <f>M125</f>
        <v>0</v>
      </c>
      <c r="BH125" s="21">
        <f>G125*AO125</f>
        <v>0</v>
      </c>
      <c r="BI125" s="21">
        <f>G125*AP125</f>
        <v>0</v>
      </c>
      <c r="BJ125" s="21">
        <f>G125*H125</f>
        <v>0</v>
      </c>
      <c r="BK125" s="21" t="s">
        <v>852</v>
      </c>
      <c r="BL125" s="36" t="s">
        <v>351</v>
      </c>
    </row>
    <row r="126" spans="1:64" ht="12.75">
      <c r="A126" s="44" t="s">
        <v>66</v>
      </c>
      <c r="B126" s="16" t="s">
        <v>289</v>
      </c>
      <c r="C126" s="16" t="s">
        <v>355</v>
      </c>
      <c r="D126" s="133" t="s">
        <v>532</v>
      </c>
      <c r="E126" s="175"/>
      <c r="F126" s="16" t="s">
        <v>755</v>
      </c>
      <c r="G126" s="36">
        <v>14498.16</v>
      </c>
      <c r="H126" s="36"/>
      <c r="I126" s="36">
        <f>G126*AO126</f>
        <v>0</v>
      </c>
      <c r="J126" s="36">
        <f>G126*AP126</f>
        <v>0</v>
      </c>
      <c r="K126" s="36">
        <f>G126*H126</f>
        <v>0</v>
      </c>
      <c r="L126" s="36">
        <v>0</v>
      </c>
      <c r="M126" s="36">
        <f>G126*L126</f>
        <v>0</v>
      </c>
      <c r="N126" s="88" t="s">
        <v>779</v>
      </c>
      <c r="O126" s="4"/>
      <c r="Z126" s="36">
        <f>IF(AQ126="5",BJ126,0)</f>
        <v>0</v>
      </c>
      <c r="AB126" s="36">
        <f>IF(AQ126="1",BH126,0)</f>
        <v>0</v>
      </c>
      <c r="AC126" s="36">
        <f>IF(AQ126="1",BI126,0)</f>
        <v>0</v>
      </c>
      <c r="AD126" s="36">
        <f>IF(AQ126="7",BH126,0)</f>
        <v>0</v>
      </c>
      <c r="AE126" s="36">
        <f>IF(AQ126="7",BI126,0)</f>
        <v>0</v>
      </c>
      <c r="AF126" s="36">
        <f>IF(AQ126="2",BH126,0)</f>
        <v>0</v>
      </c>
      <c r="AG126" s="36">
        <f>IF(AQ126="2",BI126,0)</f>
        <v>0</v>
      </c>
      <c r="AH126" s="36">
        <f>IF(AQ126="0",BJ126,0)</f>
        <v>0</v>
      </c>
      <c r="AI126" s="27" t="s">
        <v>289</v>
      </c>
      <c r="AJ126" s="21">
        <f>IF(AN126=0,K126,0)</f>
        <v>0</v>
      </c>
      <c r="AK126" s="21">
        <f>IF(AN126=15,K126,0)</f>
        <v>0</v>
      </c>
      <c r="AL126" s="21">
        <f>IF(AN126=21,K126,0)</f>
        <v>0</v>
      </c>
      <c r="AN126" s="36">
        <v>21</v>
      </c>
      <c r="AO126" s="36">
        <f>H126*0</f>
        <v>0</v>
      </c>
      <c r="AP126" s="36">
        <f>H126*(1-0)</f>
        <v>0</v>
      </c>
      <c r="AQ126" s="37" t="s">
        <v>11</v>
      </c>
      <c r="AV126" s="36">
        <f>AW126+AX126</f>
        <v>0</v>
      </c>
      <c r="AW126" s="36">
        <f>G126*AO126</f>
        <v>0</v>
      </c>
      <c r="AX126" s="36">
        <f>G126*AP126</f>
        <v>0</v>
      </c>
      <c r="AY126" s="39" t="s">
        <v>802</v>
      </c>
      <c r="AZ126" s="39" t="s">
        <v>819</v>
      </c>
      <c r="BA126" s="27" t="s">
        <v>842</v>
      </c>
      <c r="BC126" s="36">
        <f>AW126+AX126</f>
        <v>0</v>
      </c>
      <c r="BD126" s="36">
        <f>H126/(100-BE126)*100</f>
        <v>0</v>
      </c>
      <c r="BE126" s="36">
        <v>0</v>
      </c>
      <c r="BF126" s="36">
        <f>M126</f>
        <v>0</v>
      </c>
      <c r="BH126" s="21">
        <f>G126*AO126</f>
        <v>0</v>
      </c>
      <c r="BI126" s="21">
        <f>G126*AP126</f>
        <v>0</v>
      </c>
      <c r="BJ126" s="21">
        <f>G126*H126</f>
        <v>0</v>
      </c>
      <c r="BK126" s="21" t="s">
        <v>852</v>
      </c>
      <c r="BL126" s="36" t="s">
        <v>351</v>
      </c>
    </row>
    <row r="127" spans="1:15" ht="12.75">
      <c r="A127" s="4"/>
      <c r="B127" s="89"/>
      <c r="C127" s="89"/>
      <c r="D127" s="90" t="s">
        <v>533</v>
      </c>
      <c r="E127" s="90"/>
      <c r="F127" s="89"/>
      <c r="G127" s="91">
        <v>14498.16</v>
      </c>
      <c r="H127" s="89"/>
      <c r="I127" s="89"/>
      <c r="J127" s="89"/>
      <c r="K127" s="89"/>
      <c r="L127" s="89"/>
      <c r="M127" s="89"/>
      <c r="N127" s="31"/>
      <c r="O127" s="4"/>
    </row>
    <row r="128" spans="1:64" ht="12.75">
      <c r="A128" s="44" t="s">
        <v>67</v>
      </c>
      <c r="B128" s="16" t="s">
        <v>289</v>
      </c>
      <c r="C128" s="16" t="s">
        <v>356</v>
      </c>
      <c r="D128" s="133" t="s">
        <v>534</v>
      </c>
      <c r="E128" s="175"/>
      <c r="F128" s="16" t="s">
        <v>755</v>
      </c>
      <c r="G128" s="36">
        <v>1326.62</v>
      </c>
      <c r="H128" s="36"/>
      <c r="I128" s="36">
        <f>G128*AO128</f>
        <v>0</v>
      </c>
      <c r="J128" s="36">
        <f>G128*AP128</f>
        <v>0</v>
      </c>
      <c r="K128" s="36">
        <f>G128*H128</f>
        <v>0</v>
      </c>
      <c r="L128" s="36">
        <v>0</v>
      </c>
      <c r="M128" s="36">
        <f>G128*L128</f>
        <v>0</v>
      </c>
      <c r="N128" s="88" t="s">
        <v>779</v>
      </c>
      <c r="O128" s="4"/>
      <c r="Z128" s="36">
        <f>IF(AQ128="5",BJ128,0)</f>
        <v>0</v>
      </c>
      <c r="AB128" s="36">
        <f>IF(AQ128="1",BH128,0)</f>
        <v>0</v>
      </c>
      <c r="AC128" s="36">
        <f>IF(AQ128="1",BI128,0)</f>
        <v>0</v>
      </c>
      <c r="AD128" s="36">
        <f>IF(AQ128="7",BH128,0)</f>
        <v>0</v>
      </c>
      <c r="AE128" s="36">
        <f>IF(AQ128="7",BI128,0)</f>
        <v>0</v>
      </c>
      <c r="AF128" s="36">
        <f>IF(AQ128="2",BH128,0)</f>
        <v>0</v>
      </c>
      <c r="AG128" s="36">
        <f>IF(AQ128="2",BI128,0)</f>
        <v>0</v>
      </c>
      <c r="AH128" s="36">
        <f>IF(AQ128="0",BJ128,0)</f>
        <v>0</v>
      </c>
      <c r="AI128" s="27" t="s">
        <v>289</v>
      </c>
      <c r="AJ128" s="21">
        <f>IF(AN128=0,K128,0)</f>
        <v>0</v>
      </c>
      <c r="AK128" s="21">
        <f>IF(AN128=15,K128,0)</f>
        <v>0</v>
      </c>
      <c r="AL128" s="21">
        <f>IF(AN128=21,K128,0)</f>
        <v>0</v>
      </c>
      <c r="AN128" s="36">
        <v>21</v>
      </c>
      <c r="AO128" s="36">
        <f>H128*0</f>
        <v>0</v>
      </c>
      <c r="AP128" s="36">
        <f>H128*(1-0)</f>
        <v>0</v>
      </c>
      <c r="AQ128" s="37" t="s">
        <v>11</v>
      </c>
      <c r="AV128" s="36">
        <f>AW128+AX128</f>
        <v>0</v>
      </c>
      <c r="AW128" s="36">
        <f>G128*AO128</f>
        <v>0</v>
      </c>
      <c r="AX128" s="36">
        <f>G128*AP128</f>
        <v>0</v>
      </c>
      <c r="AY128" s="39" t="s">
        <v>802</v>
      </c>
      <c r="AZ128" s="39" t="s">
        <v>819</v>
      </c>
      <c r="BA128" s="27" t="s">
        <v>842</v>
      </c>
      <c r="BC128" s="36">
        <f>AW128+AX128</f>
        <v>0</v>
      </c>
      <c r="BD128" s="36">
        <f>H128/(100-BE128)*100</f>
        <v>0</v>
      </c>
      <c r="BE128" s="36">
        <v>0</v>
      </c>
      <c r="BF128" s="36">
        <f>M128</f>
        <v>0</v>
      </c>
      <c r="BH128" s="21">
        <f>G128*AO128</f>
        <v>0</v>
      </c>
      <c r="BI128" s="21">
        <f>G128*AP128</f>
        <v>0</v>
      </c>
      <c r="BJ128" s="21">
        <f>G128*H128</f>
        <v>0</v>
      </c>
      <c r="BK128" s="21" t="s">
        <v>852</v>
      </c>
      <c r="BL128" s="36" t="s">
        <v>351</v>
      </c>
    </row>
    <row r="129" spans="1:64" ht="12.75">
      <c r="A129" s="44" t="s">
        <v>68</v>
      </c>
      <c r="B129" s="16" t="s">
        <v>289</v>
      </c>
      <c r="C129" s="16" t="s">
        <v>357</v>
      </c>
      <c r="D129" s="133" t="s">
        <v>535</v>
      </c>
      <c r="E129" s="175"/>
      <c r="F129" s="16" t="s">
        <v>755</v>
      </c>
      <c r="G129" s="36">
        <v>10612.96</v>
      </c>
      <c r="H129" s="36"/>
      <c r="I129" s="36">
        <f>G129*AO129</f>
        <v>0</v>
      </c>
      <c r="J129" s="36">
        <f>G129*AP129</f>
        <v>0</v>
      </c>
      <c r="K129" s="36">
        <f>G129*H129</f>
        <v>0</v>
      </c>
      <c r="L129" s="36">
        <v>0</v>
      </c>
      <c r="M129" s="36">
        <f>G129*L129</f>
        <v>0</v>
      </c>
      <c r="N129" s="88" t="s">
        <v>779</v>
      </c>
      <c r="O129" s="4"/>
      <c r="Z129" s="36">
        <f>IF(AQ129="5",BJ129,0)</f>
        <v>0</v>
      </c>
      <c r="AB129" s="36">
        <f>IF(AQ129="1",BH129,0)</f>
        <v>0</v>
      </c>
      <c r="AC129" s="36">
        <f>IF(AQ129="1",BI129,0)</f>
        <v>0</v>
      </c>
      <c r="AD129" s="36">
        <f>IF(AQ129="7",BH129,0)</f>
        <v>0</v>
      </c>
      <c r="AE129" s="36">
        <f>IF(AQ129="7",BI129,0)</f>
        <v>0</v>
      </c>
      <c r="AF129" s="36">
        <f>IF(AQ129="2",BH129,0)</f>
        <v>0</v>
      </c>
      <c r="AG129" s="36">
        <f>IF(AQ129="2",BI129,0)</f>
        <v>0</v>
      </c>
      <c r="AH129" s="36">
        <f>IF(AQ129="0",BJ129,0)</f>
        <v>0</v>
      </c>
      <c r="AI129" s="27" t="s">
        <v>289</v>
      </c>
      <c r="AJ129" s="21">
        <f>IF(AN129=0,K129,0)</f>
        <v>0</v>
      </c>
      <c r="AK129" s="21">
        <f>IF(AN129=15,K129,0)</f>
        <v>0</v>
      </c>
      <c r="AL129" s="21">
        <f>IF(AN129=21,K129,0)</f>
        <v>0</v>
      </c>
      <c r="AN129" s="36">
        <v>21</v>
      </c>
      <c r="AO129" s="36">
        <f>H129*0</f>
        <v>0</v>
      </c>
      <c r="AP129" s="36">
        <f>H129*(1-0)</f>
        <v>0</v>
      </c>
      <c r="AQ129" s="37" t="s">
        <v>11</v>
      </c>
      <c r="AV129" s="36">
        <f>AW129+AX129</f>
        <v>0</v>
      </c>
      <c r="AW129" s="36">
        <f>G129*AO129</f>
        <v>0</v>
      </c>
      <c r="AX129" s="36">
        <f>G129*AP129</f>
        <v>0</v>
      </c>
      <c r="AY129" s="39" t="s">
        <v>802</v>
      </c>
      <c r="AZ129" s="39" t="s">
        <v>819</v>
      </c>
      <c r="BA129" s="27" t="s">
        <v>842</v>
      </c>
      <c r="BC129" s="36">
        <f>AW129+AX129</f>
        <v>0</v>
      </c>
      <c r="BD129" s="36">
        <f>H129/(100-BE129)*100</f>
        <v>0</v>
      </c>
      <c r="BE129" s="36">
        <v>0</v>
      </c>
      <c r="BF129" s="36">
        <f>M129</f>
        <v>0</v>
      </c>
      <c r="BH129" s="21">
        <f>G129*AO129</f>
        <v>0</v>
      </c>
      <c r="BI129" s="21">
        <f>G129*AP129</f>
        <v>0</v>
      </c>
      <c r="BJ129" s="21">
        <f>G129*H129</f>
        <v>0</v>
      </c>
      <c r="BK129" s="21" t="s">
        <v>852</v>
      </c>
      <c r="BL129" s="36" t="s">
        <v>351</v>
      </c>
    </row>
    <row r="130" spans="1:15" ht="12.75">
      <c r="A130" s="4"/>
      <c r="B130" s="89"/>
      <c r="C130" s="89"/>
      <c r="D130" s="90" t="s">
        <v>536</v>
      </c>
      <c r="E130" s="90"/>
      <c r="F130" s="89"/>
      <c r="G130" s="91">
        <v>10612.96</v>
      </c>
      <c r="H130" s="89"/>
      <c r="I130" s="89"/>
      <c r="J130" s="89"/>
      <c r="K130" s="89"/>
      <c r="L130" s="89"/>
      <c r="M130" s="89"/>
      <c r="N130" s="31"/>
      <c r="O130" s="4"/>
    </row>
    <row r="131" spans="1:47" ht="12.75">
      <c r="A131" s="82"/>
      <c r="B131" s="83" t="s">
        <v>289</v>
      </c>
      <c r="C131" s="83" t="s">
        <v>358</v>
      </c>
      <c r="D131" s="173" t="s">
        <v>537</v>
      </c>
      <c r="E131" s="174"/>
      <c r="F131" s="84" t="s">
        <v>6</v>
      </c>
      <c r="G131" s="84" t="s">
        <v>6</v>
      </c>
      <c r="H131" s="84"/>
      <c r="I131" s="85">
        <f>SUM(I132:I132)</f>
        <v>0</v>
      </c>
      <c r="J131" s="85">
        <f>SUM(J132:J132)</f>
        <v>0</v>
      </c>
      <c r="K131" s="85">
        <f>SUM(K132:K132)</f>
        <v>0</v>
      </c>
      <c r="L131" s="86"/>
      <c r="M131" s="85">
        <f>SUM(M132:M132)</f>
        <v>0.00474</v>
      </c>
      <c r="N131" s="87"/>
      <c r="O131" s="4"/>
      <c r="AI131" s="27" t="s">
        <v>289</v>
      </c>
      <c r="AS131" s="41">
        <f>SUM(AJ132:AJ132)</f>
        <v>0</v>
      </c>
      <c r="AT131" s="41">
        <f>SUM(AK132:AK132)</f>
        <v>0</v>
      </c>
      <c r="AU131" s="41">
        <f>SUM(AL132:AL132)</f>
        <v>0</v>
      </c>
    </row>
    <row r="132" spans="1:64" ht="12.75">
      <c r="A132" s="44" t="s">
        <v>69</v>
      </c>
      <c r="B132" s="16" t="s">
        <v>289</v>
      </c>
      <c r="C132" s="16" t="s">
        <v>359</v>
      </c>
      <c r="D132" s="133" t="s">
        <v>538</v>
      </c>
      <c r="E132" s="175"/>
      <c r="F132" s="16" t="s">
        <v>749</v>
      </c>
      <c r="G132" s="36">
        <v>237</v>
      </c>
      <c r="H132" s="36"/>
      <c r="I132" s="36">
        <f>G132*AO132</f>
        <v>0</v>
      </c>
      <c r="J132" s="36">
        <f>G132*AP132</f>
        <v>0</v>
      </c>
      <c r="K132" s="36">
        <f>G132*H132</f>
        <v>0</v>
      </c>
      <c r="L132" s="36">
        <v>2E-05</v>
      </c>
      <c r="M132" s="36">
        <f>G132*L132</f>
        <v>0.00474</v>
      </c>
      <c r="N132" s="88" t="s">
        <v>779</v>
      </c>
      <c r="O132" s="4"/>
      <c r="Z132" s="36">
        <f>IF(AQ132="5",BJ132,0)</f>
        <v>0</v>
      </c>
      <c r="AB132" s="36">
        <f>IF(AQ132="1",BH132,0)</f>
        <v>0</v>
      </c>
      <c r="AC132" s="36">
        <f>IF(AQ132="1",BI132,0)</f>
        <v>0</v>
      </c>
      <c r="AD132" s="36">
        <f>IF(AQ132="7",BH132,0)</f>
        <v>0</v>
      </c>
      <c r="AE132" s="36">
        <f>IF(AQ132="7",BI132,0)</f>
        <v>0</v>
      </c>
      <c r="AF132" s="36">
        <f>IF(AQ132="2",BH132,0)</f>
        <v>0</v>
      </c>
      <c r="AG132" s="36">
        <f>IF(AQ132="2",BI132,0)</f>
        <v>0</v>
      </c>
      <c r="AH132" s="36">
        <f>IF(AQ132="0",BJ132,0)</f>
        <v>0</v>
      </c>
      <c r="AI132" s="27" t="s">
        <v>289</v>
      </c>
      <c r="AJ132" s="21">
        <f>IF(AN132=0,K132,0)</f>
        <v>0</v>
      </c>
      <c r="AK132" s="21">
        <f>IF(AN132=15,K132,0)</f>
        <v>0</v>
      </c>
      <c r="AL132" s="21">
        <f>IF(AN132=21,K132,0)</f>
        <v>0</v>
      </c>
      <c r="AN132" s="36">
        <v>21</v>
      </c>
      <c r="AO132" s="36">
        <f>H132*0.108177685271403</f>
        <v>0</v>
      </c>
      <c r="AP132" s="36">
        <f>H132*(1-0.108177685271403)</f>
        <v>0</v>
      </c>
      <c r="AQ132" s="37" t="s">
        <v>8</v>
      </c>
      <c r="AV132" s="36">
        <f>AW132+AX132</f>
        <v>0</v>
      </c>
      <c r="AW132" s="36">
        <f>G132*AO132</f>
        <v>0</v>
      </c>
      <c r="AX132" s="36">
        <f>G132*AP132</f>
        <v>0</v>
      </c>
      <c r="AY132" s="39" t="s">
        <v>803</v>
      </c>
      <c r="AZ132" s="39" t="s">
        <v>819</v>
      </c>
      <c r="BA132" s="27" t="s">
        <v>842</v>
      </c>
      <c r="BC132" s="36">
        <f>AW132+AX132</f>
        <v>0</v>
      </c>
      <c r="BD132" s="36">
        <f>H132/(100-BE132)*100</f>
        <v>0</v>
      </c>
      <c r="BE132" s="36">
        <v>0</v>
      </c>
      <c r="BF132" s="36">
        <f>M132</f>
        <v>0.00474</v>
      </c>
      <c r="BH132" s="21">
        <f>G132*AO132</f>
        <v>0</v>
      </c>
      <c r="BI132" s="21">
        <f>G132*AP132</f>
        <v>0</v>
      </c>
      <c r="BJ132" s="21">
        <f>G132*H132</f>
        <v>0</v>
      </c>
      <c r="BK132" s="21" t="s">
        <v>852</v>
      </c>
      <c r="BL132" s="36" t="s">
        <v>358</v>
      </c>
    </row>
    <row r="133" spans="1:47" ht="12.75">
      <c r="A133" s="82"/>
      <c r="B133" s="83" t="s">
        <v>289</v>
      </c>
      <c r="C133" s="83" t="s">
        <v>360</v>
      </c>
      <c r="D133" s="173" t="s">
        <v>539</v>
      </c>
      <c r="E133" s="174"/>
      <c r="F133" s="84" t="s">
        <v>6</v>
      </c>
      <c r="G133" s="84" t="s">
        <v>6</v>
      </c>
      <c r="H133" s="84"/>
      <c r="I133" s="85">
        <f>SUM(I134:I140)</f>
        <v>0</v>
      </c>
      <c r="J133" s="85">
        <f>SUM(J134:J140)</f>
        <v>0</v>
      </c>
      <c r="K133" s="85">
        <f>SUM(K134:K140)</f>
        <v>0</v>
      </c>
      <c r="L133" s="86"/>
      <c r="M133" s="85">
        <f>SUM(M134:M140)</f>
        <v>0</v>
      </c>
      <c r="N133" s="87"/>
      <c r="O133" s="4"/>
      <c r="AI133" s="27" t="s">
        <v>289</v>
      </c>
      <c r="AS133" s="41">
        <f>SUM(AJ134:AJ140)</f>
        <v>0</v>
      </c>
      <c r="AT133" s="41">
        <f>SUM(AK134:AK140)</f>
        <v>0</v>
      </c>
      <c r="AU133" s="41">
        <f>SUM(AL134:AL140)</f>
        <v>0</v>
      </c>
    </row>
    <row r="134" spans="1:64" ht="12.75">
      <c r="A134" s="44" t="s">
        <v>70</v>
      </c>
      <c r="B134" s="16" t="s">
        <v>289</v>
      </c>
      <c r="C134" s="16" t="s">
        <v>361</v>
      </c>
      <c r="D134" s="133" t="s">
        <v>540</v>
      </c>
      <c r="E134" s="175"/>
      <c r="F134" s="16" t="s">
        <v>755</v>
      </c>
      <c r="G134" s="36">
        <v>3536.09</v>
      </c>
      <c r="H134" s="36"/>
      <c r="I134" s="36">
        <f>G134*AO134</f>
        <v>0</v>
      </c>
      <c r="J134" s="36">
        <f>G134*AP134</f>
        <v>0</v>
      </c>
      <c r="K134" s="36">
        <f>G134*H134</f>
        <v>0</v>
      </c>
      <c r="L134" s="36">
        <v>0</v>
      </c>
      <c r="M134" s="36">
        <f>G134*L134</f>
        <v>0</v>
      </c>
      <c r="N134" s="88" t="s">
        <v>779</v>
      </c>
      <c r="O134" s="4"/>
      <c r="Z134" s="36">
        <f>IF(AQ134="5",BJ134,0)</f>
        <v>0</v>
      </c>
      <c r="AB134" s="36">
        <f>IF(AQ134="1",BH134,0)</f>
        <v>0</v>
      </c>
      <c r="AC134" s="36">
        <f>IF(AQ134="1",BI134,0)</f>
        <v>0</v>
      </c>
      <c r="AD134" s="36">
        <f>IF(AQ134="7",BH134,0)</f>
        <v>0</v>
      </c>
      <c r="AE134" s="36">
        <f>IF(AQ134="7",BI134,0)</f>
        <v>0</v>
      </c>
      <c r="AF134" s="36">
        <f>IF(AQ134="2",BH134,0)</f>
        <v>0</v>
      </c>
      <c r="AG134" s="36">
        <f>IF(AQ134="2",BI134,0)</f>
        <v>0</v>
      </c>
      <c r="AH134" s="36">
        <f>IF(AQ134="0",BJ134,0)</f>
        <v>0</v>
      </c>
      <c r="AI134" s="27" t="s">
        <v>289</v>
      </c>
      <c r="AJ134" s="21">
        <f>IF(AN134=0,K134,0)</f>
        <v>0</v>
      </c>
      <c r="AK134" s="21">
        <f>IF(AN134=15,K134,0)</f>
        <v>0</v>
      </c>
      <c r="AL134" s="21">
        <f>IF(AN134=21,K134,0)</f>
        <v>0</v>
      </c>
      <c r="AN134" s="36">
        <v>21</v>
      </c>
      <c r="AO134" s="36">
        <f>H134*0</f>
        <v>0</v>
      </c>
      <c r="AP134" s="36">
        <f>H134*(1-0)</f>
        <v>0</v>
      </c>
      <c r="AQ134" s="37" t="s">
        <v>11</v>
      </c>
      <c r="AV134" s="36">
        <f>AW134+AX134</f>
        <v>0</v>
      </c>
      <c r="AW134" s="36">
        <f>G134*AO134</f>
        <v>0</v>
      </c>
      <c r="AX134" s="36">
        <f>G134*AP134</f>
        <v>0</v>
      </c>
      <c r="AY134" s="39" t="s">
        <v>804</v>
      </c>
      <c r="AZ134" s="39" t="s">
        <v>819</v>
      </c>
      <c r="BA134" s="27" t="s">
        <v>842</v>
      </c>
      <c r="BC134" s="36">
        <f>AW134+AX134</f>
        <v>0</v>
      </c>
      <c r="BD134" s="36">
        <f>H134/(100-BE134)*100</f>
        <v>0</v>
      </c>
      <c r="BE134" s="36">
        <v>0</v>
      </c>
      <c r="BF134" s="36">
        <f>M134</f>
        <v>0</v>
      </c>
      <c r="BH134" s="21">
        <f>G134*AO134</f>
        <v>0</v>
      </c>
      <c r="BI134" s="21">
        <f>G134*AP134</f>
        <v>0</v>
      </c>
      <c r="BJ134" s="21">
        <f>G134*H134</f>
        <v>0</v>
      </c>
      <c r="BK134" s="21" t="s">
        <v>852</v>
      </c>
      <c r="BL134" s="36" t="s">
        <v>360</v>
      </c>
    </row>
    <row r="135" spans="1:64" ht="12.75">
      <c r="A135" s="44" t="s">
        <v>71</v>
      </c>
      <c r="B135" s="16" t="s">
        <v>289</v>
      </c>
      <c r="C135" s="16" t="s">
        <v>362</v>
      </c>
      <c r="D135" s="133" t="s">
        <v>541</v>
      </c>
      <c r="E135" s="175"/>
      <c r="F135" s="16" t="s">
        <v>755</v>
      </c>
      <c r="G135" s="36">
        <v>28288.72</v>
      </c>
      <c r="H135" s="36"/>
      <c r="I135" s="36">
        <f>G135*AO135</f>
        <v>0</v>
      </c>
      <c r="J135" s="36">
        <f>G135*AP135</f>
        <v>0</v>
      </c>
      <c r="K135" s="36">
        <f>G135*H135</f>
        <v>0</v>
      </c>
      <c r="L135" s="36">
        <v>0</v>
      </c>
      <c r="M135" s="36">
        <f>G135*L135</f>
        <v>0</v>
      </c>
      <c r="N135" s="88" t="s">
        <v>779</v>
      </c>
      <c r="O135" s="4"/>
      <c r="Z135" s="36">
        <f>IF(AQ135="5",BJ135,0)</f>
        <v>0</v>
      </c>
      <c r="AB135" s="36">
        <f>IF(AQ135="1",BH135,0)</f>
        <v>0</v>
      </c>
      <c r="AC135" s="36">
        <f>IF(AQ135="1",BI135,0)</f>
        <v>0</v>
      </c>
      <c r="AD135" s="36">
        <f>IF(AQ135="7",BH135,0)</f>
        <v>0</v>
      </c>
      <c r="AE135" s="36">
        <f>IF(AQ135="7",BI135,0)</f>
        <v>0</v>
      </c>
      <c r="AF135" s="36">
        <f>IF(AQ135="2",BH135,0)</f>
        <v>0</v>
      </c>
      <c r="AG135" s="36">
        <f>IF(AQ135="2",BI135,0)</f>
        <v>0</v>
      </c>
      <c r="AH135" s="36">
        <f>IF(AQ135="0",BJ135,0)</f>
        <v>0</v>
      </c>
      <c r="AI135" s="27" t="s">
        <v>289</v>
      </c>
      <c r="AJ135" s="21">
        <f>IF(AN135=0,K135,0)</f>
        <v>0</v>
      </c>
      <c r="AK135" s="21">
        <f>IF(AN135=15,K135,0)</f>
        <v>0</v>
      </c>
      <c r="AL135" s="21">
        <f>IF(AN135=21,K135,0)</f>
        <v>0</v>
      </c>
      <c r="AN135" s="36">
        <v>21</v>
      </c>
      <c r="AO135" s="36">
        <f>H135*0</f>
        <v>0</v>
      </c>
      <c r="AP135" s="36">
        <f>H135*(1-0)</f>
        <v>0</v>
      </c>
      <c r="AQ135" s="37" t="s">
        <v>11</v>
      </c>
      <c r="AV135" s="36">
        <f>AW135+AX135</f>
        <v>0</v>
      </c>
      <c r="AW135" s="36">
        <f>G135*AO135</f>
        <v>0</v>
      </c>
      <c r="AX135" s="36">
        <f>G135*AP135</f>
        <v>0</v>
      </c>
      <c r="AY135" s="39" t="s">
        <v>804</v>
      </c>
      <c r="AZ135" s="39" t="s">
        <v>819</v>
      </c>
      <c r="BA135" s="27" t="s">
        <v>842</v>
      </c>
      <c r="BC135" s="36">
        <f>AW135+AX135</f>
        <v>0</v>
      </c>
      <c r="BD135" s="36">
        <f>H135/(100-BE135)*100</f>
        <v>0</v>
      </c>
      <c r="BE135" s="36">
        <v>0</v>
      </c>
      <c r="BF135" s="36">
        <f>M135</f>
        <v>0</v>
      </c>
      <c r="BH135" s="21">
        <f>G135*AO135</f>
        <v>0</v>
      </c>
      <c r="BI135" s="21">
        <f>G135*AP135</f>
        <v>0</v>
      </c>
      <c r="BJ135" s="21">
        <f>G135*H135</f>
        <v>0</v>
      </c>
      <c r="BK135" s="21" t="s">
        <v>852</v>
      </c>
      <c r="BL135" s="36" t="s">
        <v>360</v>
      </c>
    </row>
    <row r="136" spans="1:15" ht="12.75">
      <c r="A136" s="4"/>
      <c r="B136" s="89"/>
      <c r="C136" s="89"/>
      <c r="D136" s="90" t="s">
        <v>542</v>
      </c>
      <c r="E136" s="90"/>
      <c r="F136" s="89"/>
      <c r="G136" s="91">
        <v>28288.72</v>
      </c>
      <c r="H136" s="89"/>
      <c r="I136" s="89"/>
      <c r="J136" s="89"/>
      <c r="K136" s="89"/>
      <c r="L136" s="89"/>
      <c r="M136" s="89"/>
      <c r="N136" s="31"/>
      <c r="O136" s="4"/>
    </row>
    <row r="137" spans="1:64" ht="12.75">
      <c r="A137" s="44" t="s">
        <v>72</v>
      </c>
      <c r="B137" s="16" t="s">
        <v>289</v>
      </c>
      <c r="C137" s="16" t="s">
        <v>363</v>
      </c>
      <c r="D137" s="133" t="s">
        <v>543</v>
      </c>
      <c r="E137" s="175"/>
      <c r="F137" s="16" t="s">
        <v>755</v>
      </c>
      <c r="G137" s="36">
        <v>731.58</v>
      </c>
      <c r="H137" s="36"/>
      <c r="I137" s="36">
        <f>G137*AO137</f>
        <v>0</v>
      </c>
      <c r="J137" s="36">
        <f>G137*AP137</f>
        <v>0</v>
      </c>
      <c r="K137" s="36">
        <f>G137*H137</f>
        <v>0</v>
      </c>
      <c r="L137" s="36">
        <v>0</v>
      </c>
      <c r="M137" s="36">
        <f>G137*L137</f>
        <v>0</v>
      </c>
      <c r="N137" s="88" t="s">
        <v>779</v>
      </c>
      <c r="O137" s="4"/>
      <c r="Z137" s="36">
        <f>IF(AQ137="5",BJ137,0)</f>
        <v>0</v>
      </c>
      <c r="AB137" s="36">
        <f>IF(AQ137="1",BH137,0)</f>
        <v>0</v>
      </c>
      <c r="AC137" s="36">
        <f>IF(AQ137="1",BI137,0)</f>
        <v>0</v>
      </c>
      <c r="AD137" s="36">
        <f>IF(AQ137="7",BH137,0)</f>
        <v>0</v>
      </c>
      <c r="AE137" s="36">
        <f>IF(AQ137="7",BI137,0)</f>
        <v>0</v>
      </c>
      <c r="AF137" s="36">
        <f>IF(AQ137="2",BH137,0)</f>
        <v>0</v>
      </c>
      <c r="AG137" s="36">
        <f>IF(AQ137="2",BI137,0)</f>
        <v>0</v>
      </c>
      <c r="AH137" s="36">
        <f>IF(AQ137="0",BJ137,0)</f>
        <v>0</v>
      </c>
      <c r="AI137" s="27" t="s">
        <v>289</v>
      </c>
      <c r="AJ137" s="21">
        <f>IF(AN137=0,K137,0)</f>
        <v>0</v>
      </c>
      <c r="AK137" s="21">
        <f>IF(AN137=15,K137,0)</f>
        <v>0</v>
      </c>
      <c r="AL137" s="21">
        <f>IF(AN137=21,K137,0)</f>
        <v>0</v>
      </c>
      <c r="AN137" s="36">
        <v>21</v>
      </c>
      <c r="AO137" s="36">
        <f>H137*0</f>
        <v>0</v>
      </c>
      <c r="AP137" s="36">
        <f>H137*(1-0)</f>
        <v>0</v>
      </c>
      <c r="AQ137" s="37" t="s">
        <v>11</v>
      </c>
      <c r="AV137" s="36">
        <f>AW137+AX137</f>
        <v>0</v>
      </c>
      <c r="AW137" s="36">
        <f>G137*AO137</f>
        <v>0</v>
      </c>
      <c r="AX137" s="36">
        <f>G137*AP137</f>
        <v>0</v>
      </c>
      <c r="AY137" s="39" t="s">
        <v>804</v>
      </c>
      <c r="AZ137" s="39" t="s">
        <v>819</v>
      </c>
      <c r="BA137" s="27" t="s">
        <v>842</v>
      </c>
      <c r="BC137" s="36">
        <f>AW137+AX137</f>
        <v>0</v>
      </c>
      <c r="BD137" s="36">
        <f>H137/(100-BE137)*100</f>
        <v>0</v>
      </c>
      <c r="BE137" s="36">
        <v>0</v>
      </c>
      <c r="BF137" s="36">
        <f>M137</f>
        <v>0</v>
      </c>
      <c r="BH137" s="21">
        <f>G137*AO137</f>
        <v>0</v>
      </c>
      <c r="BI137" s="21">
        <f>G137*AP137</f>
        <v>0</v>
      </c>
      <c r="BJ137" s="21">
        <f>G137*H137</f>
        <v>0</v>
      </c>
      <c r="BK137" s="21" t="s">
        <v>852</v>
      </c>
      <c r="BL137" s="36" t="s">
        <v>360</v>
      </c>
    </row>
    <row r="138" spans="1:64" ht="12.75">
      <c r="A138" s="44" t="s">
        <v>73</v>
      </c>
      <c r="B138" s="16" t="s">
        <v>289</v>
      </c>
      <c r="C138" s="16" t="s">
        <v>364</v>
      </c>
      <c r="D138" s="133" t="s">
        <v>544</v>
      </c>
      <c r="E138" s="175"/>
      <c r="F138" s="16" t="s">
        <v>755</v>
      </c>
      <c r="G138" s="36">
        <v>1402.26</v>
      </c>
      <c r="H138" s="36"/>
      <c r="I138" s="36">
        <f>G138*AO138</f>
        <v>0</v>
      </c>
      <c r="J138" s="36">
        <f>G138*AP138</f>
        <v>0</v>
      </c>
      <c r="K138" s="36">
        <f>G138*H138</f>
        <v>0</v>
      </c>
      <c r="L138" s="36">
        <v>0</v>
      </c>
      <c r="M138" s="36">
        <f>G138*L138</f>
        <v>0</v>
      </c>
      <c r="N138" s="88" t="s">
        <v>779</v>
      </c>
      <c r="O138" s="4"/>
      <c r="Z138" s="36">
        <f>IF(AQ138="5",BJ138,0)</f>
        <v>0</v>
      </c>
      <c r="AB138" s="36">
        <f>IF(AQ138="1",BH138,0)</f>
        <v>0</v>
      </c>
      <c r="AC138" s="36">
        <f>IF(AQ138="1",BI138,0)</f>
        <v>0</v>
      </c>
      <c r="AD138" s="36">
        <f>IF(AQ138="7",BH138,0)</f>
        <v>0</v>
      </c>
      <c r="AE138" s="36">
        <f>IF(AQ138="7",BI138,0)</f>
        <v>0</v>
      </c>
      <c r="AF138" s="36">
        <f>IF(AQ138="2",BH138,0)</f>
        <v>0</v>
      </c>
      <c r="AG138" s="36">
        <f>IF(AQ138="2",BI138,0)</f>
        <v>0</v>
      </c>
      <c r="AH138" s="36">
        <f>IF(AQ138="0",BJ138,0)</f>
        <v>0</v>
      </c>
      <c r="AI138" s="27" t="s">
        <v>289</v>
      </c>
      <c r="AJ138" s="21">
        <f>IF(AN138=0,K138,0)</f>
        <v>0</v>
      </c>
      <c r="AK138" s="21">
        <f>IF(AN138=15,K138,0)</f>
        <v>0</v>
      </c>
      <c r="AL138" s="21">
        <f>IF(AN138=21,K138,0)</f>
        <v>0</v>
      </c>
      <c r="AN138" s="36">
        <v>21</v>
      </c>
      <c r="AO138" s="36">
        <f>H138*0</f>
        <v>0</v>
      </c>
      <c r="AP138" s="36">
        <f>H138*(1-0)</f>
        <v>0</v>
      </c>
      <c r="AQ138" s="37" t="s">
        <v>11</v>
      </c>
      <c r="AV138" s="36">
        <f>AW138+AX138</f>
        <v>0</v>
      </c>
      <c r="AW138" s="36">
        <f>G138*AO138</f>
        <v>0</v>
      </c>
      <c r="AX138" s="36">
        <f>G138*AP138</f>
        <v>0</v>
      </c>
      <c r="AY138" s="39" t="s">
        <v>804</v>
      </c>
      <c r="AZ138" s="39" t="s">
        <v>819</v>
      </c>
      <c r="BA138" s="27" t="s">
        <v>842</v>
      </c>
      <c r="BC138" s="36">
        <f>AW138+AX138</f>
        <v>0</v>
      </c>
      <c r="BD138" s="36">
        <f>H138/(100-BE138)*100</f>
        <v>0</v>
      </c>
      <c r="BE138" s="36">
        <v>0</v>
      </c>
      <c r="BF138" s="36">
        <f>M138</f>
        <v>0</v>
      </c>
      <c r="BH138" s="21">
        <f>G138*AO138</f>
        <v>0</v>
      </c>
      <c r="BI138" s="21">
        <f>G138*AP138</f>
        <v>0</v>
      </c>
      <c r="BJ138" s="21">
        <f>G138*H138</f>
        <v>0</v>
      </c>
      <c r="BK138" s="21" t="s">
        <v>852</v>
      </c>
      <c r="BL138" s="36" t="s">
        <v>360</v>
      </c>
    </row>
    <row r="139" spans="1:15" ht="12.75">
      <c r="A139" s="4"/>
      <c r="B139" s="89"/>
      <c r="C139" s="89"/>
      <c r="D139" s="90" t="s">
        <v>545</v>
      </c>
      <c r="E139" s="90"/>
      <c r="F139" s="89"/>
      <c r="G139" s="91">
        <v>1402.26</v>
      </c>
      <c r="H139" s="89"/>
      <c r="I139" s="89"/>
      <c r="J139" s="89"/>
      <c r="K139" s="89"/>
      <c r="L139" s="89"/>
      <c r="M139" s="89"/>
      <c r="N139" s="31"/>
      <c r="O139" s="4"/>
    </row>
    <row r="140" spans="1:64" ht="12.75">
      <c r="A140" s="44" t="s">
        <v>74</v>
      </c>
      <c r="B140" s="16" t="s">
        <v>289</v>
      </c>
      <c r="C140" s="16" t="s">
        <v>365</v>
      </c>
      <c r="D140" s="133" t="s">
        <v>546</v>
      </c>
      <c r="E140" s="175"/>
      <c r="F140" s="16" t="s">
        <v>755</v>
      </c>
      <c r="G140" s="36">
        <v>1402.26</v>
      </c>
      <c r="H140" s="36"/>
      <c r="I140" s="36">
        <f>G140*AO140</f>
        <v>0</v>
      </c>
      <c r="J140" s="36">
        <f>G140*AP140</f>
        <v>0</v>
      </c>
      <c r="K140" s="36">
        <f>G140*H140</f>
        <v>0</v>
      </c>
      <c r="L140" s="36">
        <v>0</v>
      </c>
      <c r="M140" s="36">
        <f>G140*L140</f>
        <v>0</v>
      </c>
      <c r="N140" s="88" t="s">
        <v>779</v>
      </c>
      <c r="O140" s="4"/>
      <c r="Z140" s="36">
        <f>IF(AQ140="5",BJ140,0)</f>
        <v>0</v>
      </c>
      <c r="AB140" s="36">
        <f>IF(AQ140="1",BH140,0)</f>
        <v>0</v>
      </c>
      <c r="AC140" s="36">
        <f>IF(AQ140="1",BI140,0)</f>
        <v>0</v>
      </c>
      <c r="AD140" s="36">
        <f>IF(AQ140="7",BH140,0)</f>
        <v>0</v>
      </c>
      <c r="AE140" s="36">
        <f>IF(AQ140="7",BI140,0)</f>
        <v>0</v>
      </c>
      <c r="AF140" s="36">
        <f>IF(AQ140="2",BH140,0)</f>
        <v>0</v>
      </c>
      <c r="AG140" s="36">
        <f>IF(AQ140="2",BI140,0)</f>
        <v>0</v>
      </c>
      <c r="AH140" s="36">
        <f>IF(AQ140="0",BJ140,0)</f>
        <v>0</v>
      </c>
      <c r="AI140" s="27" t="s">
        <v>289</v>
      </c>
      <c r="AJ140" s="21">
        <f>IF(AN140=0,K140,0)</f>
        <v>0</v>
      </c>
      <c r="AK140" s="21">
        <f>IF(AN140=15,K140,0)</f>
        <v>0</v>
      </c>
      <c r="AL140" s="21">
        <f>IF(AN140=21,K140,0)</f>
        <v>0</v>
      </c>
      <c r="AN140" s="36">
        <v>21</v>
      </c>
      <c r="AO140" s="36">
        <f>H140*0</f>
        <v>0</v>
      </c>
      <c r="AP140" s="36">
        <f>H140*(1-0)</f>
        <v>0</v>
      </c>
      <c r="AQ140" s="37" t="s">
        <v>11</v>
      </c>
      <c r="AV140" s="36">
        <f>AW140+AX140</f>
        <v>0</v>
      </c>
      <c r="AW140" s="36">
        <f>G140*AO140</f>
        <v>0</v>
      </c>
      <c r="AX140" s="36">
        <f>G140*AP140</f>
        <v>0</v>
      </c>
      <c r="AY140" s="39" t="s">
        <v>804</v>
      </c>
      <c r="AZ140" s="39" t="s">
        <v>819</v>
      </c>
      <c r="BA140" s="27" t="s">
        <v>842</v>
      </c>
      <c r="BC140" s="36">
        <f>AW140+AX140</f>
        <v>0</v>
      </c>
      <c r="BD140" s="36">
        <f>H140/(100-BE140)*100</f>
        <v>0</v>
      </c>
      <c r="BE140" s="36">
        <v>0</v>
      </c>
      <c r="BF140" s="36">
        <f>M140</f>
        <v>0</v>
      </c>
      <c r="BH140" s="21">
        <f>G140*AO140</f>
        <v>0</v>
      </c>
      <c r="BI140" s="21">
        <f>G140*AP140</f>
        <v>0</v>
      </c>
      <c r="BJ140" s="21">
        <f>G140*H140</f>
        <v>0</v>
      </c>
      <c r="BK140" s="21" t="s">
        <v>852</v>
      </c>
      <c r="BL140" s="36" t="s">
        <v>360</v>
      </c>
    </row>
    <row r="141" spans="1:15" ht="12.75">
      <c r="A141" s="4"/>
      <c r="B141" s="89"/>
      <c r="C141" s="89"/>
      <c r="D141" s="90" t="s">
        <v>545</v>
      </c>
      <c r="E141" s="90"/>
      <c r="F141" s="89"/>
      <c r="G141" s="91">
        <v>1402.26</v>
      </c>
      <c r="H141" s="89"/>
      <c r="I141" s="89"/>
      <c r="J141" s="89"/>
      <c r="K141" s="89"/>
      <c r="L141" s="89"/>
      <c r="M141" s="89"/>
      <c r="N141" s="31"/>
      <c r="O141" s="4"/>
    </row>
    <row r="142" spans="1:15" ht="12.75">
      <c r="A142" s="92"/>
      <c r="B142" s="93" t="s">
        <v>290</v>
      </c>
      <c r="C142" s="93"/>
      <c r="D142" s="177" t="s">
        <v>907</v>
      </c>
      <c r="E142" s="178"/>
      <c r="F142" s="92" t="s">
        <v>6</v>
      </c>
      <c r="G142" s="92" t="s">
        <v>6</v>
      </c>
      <c r="H142" s="92"/>
      <c r="I142" s="94">
        <f>I143+I145+I153+I157+I164+I169+I173+I204+I206+I213+I230+I237+I240+I243</f>
        <v>0</v>
      </c>
      <c r="J142" s="94">
        <f>J143+J145+J153+J157+J164+J169+J173+J204+J206+J213+J230+J237+J240+J243</f>
        <v>0</v>
      </c>
      <c r="K142" s="94">
        <f>K143+K145+K153+K157+K164+K169+K173+K204+K206+K213+K230+K237+K240+K243</f>
        <v>0</v>
      </c>
      <c r="L142" s="96"/>
      <c r="M142" s="94">
        <f>M143+M145+M153+M157+M164+M169+M173+M204+M206+M213+M230+M237+M240+M243</f>
        <v>1591.0201355000002</v>
      </c>
      <c r="N142" s="95"/>
      <c r="O142" s="81"/>
    </row>
    <row r="143" spans="1:47" ht="12.75">
      <c r="A143" s="82"/>
      <c r="B143" s="83" t="s">
        <v>290</v>
      </c>
      <c r="C143" s="83" t="s">
        <v>296</v>
      </c>
      <c r="D143" s="173" t="s">
        <v>440</v>
      </c>
      <c r="E143" s="174"/>
      <c r="F143" s="84" t="s">
        <v>6</v>
      </c>
      <c r="G143" s="84" t="s">
        <v>6</v>
      </c>
      <c r="H143" s="84"/>
      <c r="I143" s="85">
        <f>SUM(I144:I144)</f>
        <v>0</v>
      </c>
      <c r="J143" s="85">
        <f>SUM(J144:J144)</f>
        <v>0</v>
      </c>
      <c r="K143" s="85">
        <f>SUM(K144:K144)</f>
        <v>0</v>
      </c>
      <c r="L143" s="86"/>
      <c r="M143" s="85">
        <f>SUM(M144:M144)</f>
        <v>0</v>
      </c>
      <c r="N143" s="87"/>
      <c r="O143" s="4"/>
      <c r="AI143" s="27" t="s">
        <v>290</v>
      </c>
      <c r="AS143" s="41">
        <f>SUM(AJ144:AJ144)</f>
        <v>0</v>
      </c>
      <c r="AT143" s="41">
        <f>SUM(AK144:AK144)</f>
        <v>0</v>
      </c>
      <c r="AU143" s="41">
        <f>SUM(AL144:AL144)</f>
        <v>0</v>
      </c>
    </row>
    <row r="144" spans="1:64" ht="12.75">
      <c r="A144" s="44" t="s">
        <v>75</v>
      </c>
      <c r="B144" s="16" t="s">
        <v>290</v>
      </c>
      <c r="C144" s="16" t="s">
        <v>299</v>
      </c>
      <c r="D144" s="133" t="s">
        <v>443</v>
      </c>
      <c r="E144" s="175"/>
      <c r="F144" s="16"/>
      <c r="G144" s="36">
        <v>1</v>
      </c>
      <c r="H144" s="36"/>
      <c r="I144" s="36">
        <f>G144*AO144</f>
        <v>0</v>
      </c>
      <c r="J144" s="36">
        <f>G144*AP144</f>
        <v>0</v>
      </c>
      <c r="K144" s="36">
        <f>G144*H144</f>
        <v>0</v>
      </c>
      <c r="L144" s="36">
        <v>0</v>
      </c>
      <c r="M144" s="36">
        <f>G144*L144</f>
        <v>0</v>
      </c>
      <c r="N144" s="88"/>
      <c r="O144" s="4"/>
      <c r="Z144" s="36">
        <f>IF(AQ144="5",BJ144,0)</f>
        <v>0</v>
      </c>
      <c r="AB144" s="36">
        <f>IF(AQ144="1",BH144,0)</f>
        <v>0</v>
      </c>
      <c r="AC144" s="36">
        <f>IF(AQ144="1",BI144,0)</f>
        <v>0</v>
      </c>
      <c r="AD144" s="36">
        <f>IF(AQ144="7",BH144,0)</f>
        <v>0</v>
      </c>
      <c r="AE144" s="36">
        <f>IF(AQ144="7",BI144,0)</f>
        <v>0</v>
      </c>
      <c r="AF144" s="36">
        <f>IF(AQ144="2",BH144,0)</f>
        <v>0</v>
      </c>
      <c r="AG144" s="36">
        <f>IF(AQ144="2",BI144,0)</f>
        <v>0</v>
      </c>
      <c r="AH144" s="36">
        <f>IF(AQ144="0",BJ144,0)</f>
        <v>0</v>
      </c>
      <c r="AI144" s="27" t="s">
        <v>290</v>
      </c>
      <c r="AJ144" s="21">
        <f>IF(AN144=0,K144,0)</f>
        <v>0</v>
      </c>
      <c r="AK144" s="21">
        <f>IF(AN144=15,K144,0)</f>
        <v>0</v>
      </c>
      <c r="AL144" s="21">
        <f>IF(AN144=21,K144,0)</f>
        <v>0</v>
      </c>
      <c r="AN144" s="36">
        <v>21</v>
      </c>
      <c r="AO144" s="36">
        <f>H144*0</f>
        <v>0</v>
      </c>
      <c r="AP144" s="36">
        <f>H144*(1-0)</f>
        <v>0</v>
      </c>
      <c r="AQ144" s="37" t="s">
        <v>7</v>
      </c>
      <c r="AV144" s="36">
        <f>AW144+AX144</f>
        <v>0</v>
      </c>
      <c r="AW144" s="36">
        <f>G144*AO144</f>
        <v>0</v>
      </c>
      <c r="AX144" s="36">
        <f>G144*AP144</f>
        <v>0</v>
      </c>
      <c r="AY144" s="39" t="s">
        <v>790</v>
      </c>
      <c r="AZ144" s="39" t="s">
        <v>822</v>
      </c>
      <c r="BA144" s="27" t="s">
        <v>843</v>
      </c>
      <c r="BC144" s="36">
        <f>AW144+AX144</f>
        <v>0</v>
      </c>
      <c r="BD144" s="36">
        <f>H144/(100-BE144)*100</f>
        <v>0</v>
      </c>
      <c r="BE144" s="36">
        <v>0</v>
      </c>
      <c r="BF144" s="36">
        <f>M144</f>
        <v>0</v>
      </c>
      <c r="BH144" s="21">
        <f>G144*AO144</f>
        <v>0</v>
      </c>
      <c r="BI144" s="21">
        <f>G144*AP144</f>
        <v>0</v>
      </c>
      <c r="BJ144" s="21">
        <f>G144*H144</f>
        <v>0</v>
      </c>
      <c r="BK144" s="21" t="s">
        <v>852</v>
      </c>
      <c r="BL144" s="36">
        <v>0</v>
      </c>
    </row>
    <row r="145" spans="1:47" ht="12.75">
      <c r="A145" s="82"/>
      <c r="B145" s="83" t="s">
        <v>290</v>
      </c>
      <c r="C145" s="83" t="s">
        <v>17</v>
      </c>
      <c r="D145" s="173" t="s">
        <v>444</v>
      </c>
      <c r="E145" s="174"/>
      <c r="F145" s="84" t="s">
        <v>6</v>
      </c>
      <c r="G145" s="84" t="s">
        <v>6</v>
      </c>
      <c r="H145" s="84"/>
      <c r="I145" s="85">
        <f>SUM(I146:I151)</f>
        <v>0</v>
      </c>
      <c r="J145" s="85">
        <f>SUM(J146:J151)</f>
        <v>0</v>
      </c>
      <c r="K145" s="85">
        <f>SUM(K146:K151)</f>
        <v>0</v>
      </c>
      <c r="L145" s="86"/>
      <c r="M145" s="85">
        <f>SUM(M146:M151)</f>
        <v>618.48748</v>
      </c>
      <c r="N145" s="87"/>
      <c r="O145" s="4"/>
      <c r="AI145" s="27" t="s">
        <v>290</v>
      </c>
      <c r="AS145" s="41">
        <f>SUM(AJ146:AJ151)</f>
        <v>0</v>
      </c>
      <c r="AT145" s="41">
        <f>SUM(AK146:AK151)</f>
        <v>0</v>
      </c>
      <c r="AU145" s="41">
        <f>SUM(AL146:AL151)</f>
        <v>0</v>
      </c>
    </row>
    <row r="146" spans="1:64" ht="12.75">
      <c r="A146" s="44" t="s">
        <v>76</v>
      </c>
      <c r="B146" s="16" t="s">
        <v>290</v>
      </c>
      <c r="C146" s="16" t="s">
        <v>366</v>
      </c>
      <c r="D146" s="133" t="s">
        <v>547</v>
      </c>
      <c r="E146" s="175"/>
      <c r="F146" s="16" t="s">
        <v>749</v>
      </c>
      <c r="G146" s="36">
        <v>1579.46</v>
      </c>
      <c r="H146" s="36"/>
      <c r="I146" s="36">
        <f>G146*AO146</f>
        <v>0</v>
      </c>
      <c r="J146" s="36">
        <f>G146*AP146</f>
        <v>0</v>
      </c>
      <c r="K146" s="36">
        <f>G146*H146</f>
        <v>0</v>
      </c>
      <c r="L146" s="36">
        <v>0.138</v>
      </c>
      <c r="M146" s="36">
        <f>G146*L146</f>
        <v>217.96548</v>
      </c>
      <c r="N146" s="88" t="s">
        <v>779</v>
      </c>
      <c r="O146" s="4"/>
      <c r="Z146" s="36">
        <f>IF(AQ146="5",BJ146,0)</f>
        <v>0</v>
      </c>
      <c r="AB146" s="36">
        <f>IF(AQ146="1",BH146,0)</f>
        <v>0</v>
      </c>
      <c r="AC146" s="36">
        <f>IF(AQ146="1",BI146,0)</f>
        <v>0</v>
      </c>
      <c r="AD146" s="36">
        <f>IF(AQ146="7",BH146,0)</f>
        <v>0</v>
      </c>
      <c r="AE146" s="36">
        <f>IF(AQ146="7",BI146,0)</f>
        <v>0</v>
      </c>
      <c r="AF146" s="36">
        <f>IF(AQ146="2",BH146,0)</f>
        <v>0</v>
      </c>
      <c r="AG146" s="36">
        <f>IF(AQ146="2",BI146,0)</f>
        <v>0</v>
      </c>
      <c r="AH146" s="36">
        <f>IF(AQ146="0",BJ146,0)</f>
        <v>0</v>
      </c>
      <c r="AI146" s="27" t="s">
        <v>290</v>
      </c>
      <c r="AJ146" s="21">
        <f>IF(AN146=0,K146,0)</f>
        <v>0</v>
      </c>
      <c r="AK146" s="21">
        <f>IF(AN146=15,K146,0)</f>
        <v>0</v>
      </c>
      <c r="AL146" s="21">
        <f>IF(AN146=21,K146,0)</f>
        <v>0</v>
      </c>
      <c r="AN146" s="36">
        <v>21</v>
      </c>
      <c r="AO146" s="36">
        <f>H146*0</f>
        <v>0</v>
      </c>
      <c r="AP146" s="36">
        <f>H146*(1-0)</f>
        <v>0</v>
      </c>
      <c r="AQ146" s="37" t="s">
        <v>7</v>
      </c>
      <c r="AV146" s="36">
        <f>AW146+AX146</f>
        <v>0</v>
      </c>
      <c r="AW146" s="36">
        <f>G146*AO146</f>
        <v>0</v>
      </c>
      <c r="AX146" s="36">
        <f>G146*AP146</f>
        <v>0</v>
      </c>
      <c r="AY146" s="39" t="s">
        <v>791</v>
      </c>
      <c r="AZ146" s="39" t="s">
        <v>823</v>
      </c>
      <c r="BA146" s="27" t="s">
        <v>843</v>
      </c>
      <c r="BC146" s="36">
        <f>AW146+AX146</f>
        <v>0</v>
      </c>
      <c r="BD146" s="36">
        <f>H146/(100-BE146)*100</f>
        <v>0</v>
      </c>
      <c r="BE146" s="36">
        <v>0</v>
      </c>
      <c r="BF146" s="36">
        <f>M146</f>
        <v>217.96548</v>
      </c>
      <c r="BH146" s="21">
        <f>G146*AO146</f>
        <v>0</v>
      </c>
      <c r="BI146" s="21">
        <f>G146*AP146</f>
        <v>0</v>
      </c>
      <c r="BJ146" s="21">
        <f>G146*H146</f>
        <v>0</v>
      </c>
      <c r="BK146" s="21" t="s">
        <v>852</v>
      </c>
      <c r="BL146" s="36">
        <v>11</v>
      </c>
    </row>
    <row r="147" spans="1:64" ht="12.75">
      <c r="A147" s="44" t="s">
        <v>77</v>
      </c>
      <c r="B147" s="16" t="s">
        <v>290</v>
      </c>
      <c r="C147" s="16" t="s">
        <v>367</v>
      </c>
      <c r="D147" s="133" t="s">
        <v>548</v>
      </c>
      <c r="E147" s="175"/>
      <c r="F147" s="16" t="s">
        <v>749</v>
      </c>
      <c r="G147" s="36">
        <v>364.9</v>
      </c>
      <c r="H147" s="36"/>
      <c r="I147" s="36">
        <f>G147*AO147</f>
        <v>0</v>
      </c>
      <c r="J147" s="36">
        <f>G147*AP147</f>
        <v>0</v>
      </c>
      <c r="K147" s="36">
        <f>G147*H147</f>
        <v>0</v>
      </c>
      <c r="L147" s="36">
        <v>0.22</v>
      </c>
      <c r="M147" s="36">
        <f>G147*L147</f>
        <v>80.27799999999999</v>
      </c>
      <c r="N147" s="88" t="s">
        <v>779</v>
      </c>
      <c r="O147" s="4"/>
      <c r="Z147" s="36">
        <f>IF(AQ147="5",BJ147,0)</f>
        <v>0</v>
      </c>
      <c r="AB147" s="36">
        <f>IF(AQ147="1",BH147,0)</f>
        <v>0</v>
      </c>
      <c r="AC147" s="36">
        <f>IF(AQ147="1",BI147,0)</f>
        <v>0</v>
      </c>
      <c r="AD147" s="36">
        <f>IF(AQ147="7",BH147,0)</f>
        <v>0</v>
      </c>
      <c r="AE147" s="36">
        <f>IF(AQ147="7",BI147,0)</f>
        <v>0</v>
      </c>
      <c r="AF147" s="36">
        <f>IF(AQ147="2",BH147,0)</f>
        <v>0</v>
      </c>
      <c r="AG147" s="36">
        <f>IF(AQ147="2",BI147,0)</f>
        <v>0</v>
      </c>
      <c r="AH147" s="36">
        <f>IF(AQ147="0",BJ147,0)</f>
        <v>0</v>
      </c>
      <c r="AI147" s="27" t="s">
        <v>290</v>
      </c>
      <c r="AJ147" s="21">
        <f>IF(AN147=0,K147,0)</f>
        <v>0</v>
      </c>
      <c r="AK147" s="21">
        <f>IF(AN147=15,K147,0)</f>
        <v>0</v>
      </c>
      <c r="AL147" s="21">
        <f>IF(AN147=21,K147,0)</f>
        <v>0</v>
      </c>
      <c r="AN147" s="36">
        <v>21</v>
      </c>
      <c r="AO147" s="36">
        <f>H147*0</f>
        <v>0</v>
      </c>
      <c r="AP147" s="36">
        <f>H147*(1-0)</f>
        <v>0</v>
      </c>
      <c r="AQ147" s="37" t="s">
        <v>7</v>
      </c>
      <c r="AV147" s="36">
        <f>AW147+AX147</f>
        <v>0</v>
      </c>
      <c r="AW147" s="36">
        <f>G147*AO147</f>
        <v>0</v>
      </c>
      <c r="AX147" s="36">
        <f>G147*AP147</f>
        <v>0</v>
      </c>
      <c r="AY147" s="39" t="s">
        <v>791</v>
      </c>
      <c r="AZ147" s="39" t="s">
        <v>823</v>
      </c>
      <c r="BA147" s="27" t="s">
        <v>843</v>
      </c>
      <c r="BC147" s="36">
        <f>AW147+AX147</f>
        <v>0</v>
      </c>
      <c r="BD147" s="36">
        <f>H147/(100-BE147)*100</f>
        <v>0</v>
      </c>
      <c r="BE147" s="36">
        <v>0</v>
      </c>
      <c r="BF147" s="36">
        <f>M147</f>
        <v>80.27799999999999</v>
      </c>
      <c r="BH147" s="21">
        <f>G147*AO147</f>
        <v>0</v>
      </c>
      <c r="BI147" s="21">
        <f>G147*AP147</f>
        <v>0</v>
      </c>
      <c r="BJ147" s="21">
        <f>G147*H147</f>
        <v>0</v>
      </c>
      <c r="BK147" s="21" t="s">
        <v>852</v>
      </c>
      <c r="BL147" s="36">
        <v>11</v>
      </c>
    </row>
    <row r="148" spans="1:64" ht="12.75">
      <c r="A148" s="44" t="s">
        <v>78</v>
      </c>
      <c r="B148" s="16" t="s">
        <v>290</v>
      </c>
      <c r="C148" s="16" t="s">
        <v>300</v>
      </c>
      <c r="D148" s="133" t="s">
        <v>445</v>
      </c>
      <c r="E148" s="175"/>
      <c r="F148" s="16" t="s">
        <v>749</v>
      </c>
      <c r="G148" s="36">
        <v>38.2</v>
      </c>
      <c r="H148" s="36"/>
      <c r="I148" s="36">
        <f>G148*AO148</f>
        <v>0</v>
      </c>
      <c r="J148" s="36">
        <f>G148*AP148</f>
        <v>0</v>
      </c>
      <c r="K148" s="36">
        <f>G148*H148</f>
        <v>0</v>
      </c>
      <c r="L148" s="36">
        <v>0.24</v>
      </c>
      <c r="M148" s="36">
        <f>G148*L148</f>
        <v>9.168000000000001</v>
      </c>
      <c r="N148" s="88" t="s">
        <v>779</v>
      </c>
      <c r="O148" s="4"/>
      <c r="Z148" s="36">
        <f>IF(AQ148="5",BJ148,0)</f>
        <v>0</v>
      </c>
      <c r="AB148" s="36">
        <f>IF(AQ148="1",BH148,0)</f>
        <v>0</v>
      </c>
      <c r="AC148" s="36">
        <f>IF(AQ148="1",BI148,0)</f>
        <v>0</v>
      </c>
      <c r="AD148" s="36">
        <f>IF(AQ148="7",BH148,0)</f>
        <v>0</v>
      </c>
      <c r="AE148" s="36">
        <f>IF(AQ148="7",BI148,0)</f>
        <v>0</v>
      </c>
      <c r="AF148" s="36">
        <f>IF(AQ148="2",BH148,0)</f>
        <v>0</v>
      </c>
      <c r="AG148" s="36">
        <f>IF(AQ148="2",BI148,0)</f>
        <v>0</v>
      </c>
      <c r="AH148" s="36">
        <f>IF(AQ148="0",BJ148,0)</f>
        <v>0</v>
      </c>
      <c r="AI148" s="27" t="s">
        <v>290</v>
      </c>
      <c r="AJ148" s="21">
        <f>IF(AN148=0,K148,0)</f>
        <v>0</v>
      </c>
      <c r="AK148" s="21">
        <f>IF(AN148=15,K148,0)</f>
        <v>0</v>
      </c>
      <c r="AL148" s="21">
        <f>IF(AN148=21,K148,0)</f>
        <v>0</v>
      </c>
      <c r="AN148" s="36">
        <v>21</v>
      </c>
      <c r="AO148" s="36">
        <f>H148*0</f>
        <v>0</v>
      </c>
      <c r="AP148" s="36">
        <f>H148*(1-0)</f>
        <v>0</v>
      </c>
      <c r="AQ148" s="37" t="s">
        <v>7</v>
      </c>
      <c r="AV148" s="36">
        <f>AW148+AX148</f>
        <v>0</v>
      </c>
      <c r="AW148" s="36">
        <f>G148*AO148</f>
        <v>0</v>
      </c>
      <c r="AX148" s="36">
        <f>G148*AP148</f>
        <v>0</v>
      </c>
      <c r="AY148" s="39" t="s">
        <v>791</v>
      </c>
      <c r="AZ148" s="39" t="s">
        <v>823</v>
      </c>
      <c r="BA148" s="27" t="s">
        <v>843</v>
      </c>
      <c r="BC148" s="36">
        <f>AW148+AX148</f>
        <v>0</v>
      </c>
      <c r="BD148" s="36">
        <f>H148/(100-BE148)*100</f>
        <v>0</v>
      </c>
      <c r="BE148" s="36">
        <v>0</v>
      </c>
      <c r="BF148" s="36">
        <f>M148</f>
        <v>9.168000000000001</v>
      </c>
      <c r="BH148" s="21">
        <f>G148*AO148</f>
        <v>0</v>
      </c>
      <c r="BI148" s="21">
        <f>G148*AP148</f>
        <v>0</v>
      </c>
      <c r="BJ148" s="21">
        <f>G148*H148</f>
        <v>0</v>
      </c>
      <c r="BK148" s="21" t="s">
        <v>852</v>
      </c>
      <c r="BL148" s="36">
        <v>11</v>
      </c>
    </row>
    <row r="149" spans="1:64" ht="12.75">
      <c r="A149" s="44" t="s">
        <v>79</v>
      </c>
      <c r="B149" s="16" t="s">
        <v>290</v>
      </c>
      <c r="C149" s="16" t="s">
        <v>368</v>
      </c>
      <c r="D149" s="133" t="s">
        <v>549</v>
      </c>
      <c r="E149" s="175"/>
      <c r="F149" s="16" t="s">
        <v>749</v>
      </c>
      <c r="G149" s="36">
        <v>365.92</v>
      </c>
      <c r="H149" s="36"/>
      <c r="I149" s="36">
        <f>G149*AO149</f>
        <v>0</v>
      </c>
      <c r="J149" s="36">
        <f>G149*AP149</f>
        <v>0</v>
      </c>
      <c r="K149" s="36">
        <f>G149*H149</f>
        <v>0</v>
      </c>
      <c r="L149" s="36">
        <v>0.225</v>
      </c>
      <c r="M149" s="36">
        <f>G149*L149</f>
        <v>82.33200000000001</v>
      </c>
      <c r="N149" s="88" t="s">
        <v>779</v>
      </c>
      <c r="O149" s="4"/>
      <c r="Z149" s="36">
        <f>IF(AQ149="5",BJ149,0)</f>
        <v>0</v>
      </c>
      <c r="AB149" s="36">
        <f>IF(AQ149="1",BH149,0)</f>
        <v>0</v>
      </c>
      <c r="AC149" s="36">
        <f>IF(AQ149="1",BI149,0)</f>
        <v>0</v>
      </c>
      <c r="AD149" s="36">
        <f>IF(AQ149="7",BH149,0)</f>
        <v>0</v>
      </c>
      <c r="AE149" s="36">
        <f>IF(AQ149="7",BI149,0)</f>
        <v>0</v>
      </c>
      <c r="AF149" s="36">
        <f>IF(AQ149="2",BH149,0)</f>
        <v>0</v>
      </c>
      <c r="AG149" s="36">
        <f>IF(AQ149="2",BI149,0)</f>
        <v>0</v>
      </c>
      <c r="AH149" s="36">
        <f>IF(AQ149="0",BJ149,0)</f>
        <v>0</v>
      </c>
      <c r="AI149" s="27" t="s">
        <v>290</v>
      </c>
      <c r="AJ149" s="21">
        <f>IF(AN149=0,K149,0)</f>
        <v>0</v>
      </c>
      <c r="AK149" s="21">
        <f>IF(AN149=15,K149,0)</f>
        <v>0</v>
      </c>
      <c r="AL149" s="21">
        <f>IF(AN149=21,K149,0)</f>
        <v>0</v>
      </c>
      <c r="AN149" s="36">
        <v>21</v>
      </c>
      <c r="AO149" s="36">
        <f>H149*0</f>
        <v>0</v>
      </c>
      <c r="AP149" s="36">
        <f>H149*(1-0)</f>
        <v>0</v>
      </c>
      <c r="AQ149" s="37" t="s">
        <v>7</v>
      </c>
      <c r="AV149" s="36">
        <f>AW149+AX149</f>
        <v>0</v>
      </c>
      <c r="AW149" s="36">
        <f>G149*AO149</f>
        <v>0</v>
      </c>
      <c r="AX149" s="36">
        <f>G149*AP149</f>
        <v>0</v>
      </c>
      <c r="AY149" s="39" t="s">
        <v>791</v>
      </c>
      <c r="AZ149" s="39" t="s">
        <v>823</v>
      </c>
      <c r="BA149" s="27" t="s">
        <v>843</v>
      </c>
      <c r="BC149" s="36">
        <f>AW149+AX149</f>
        <v>0</v>
      </c>
      <c r="BD149" s="36">
        <f>H149/(100-BE149)*100</f>
        <v>0</v>
      </c>
      <c r="BE149" s="36">
        <v>0</v>
      </c>
      <c r="BF149" s="36">
        <f>M149</f>
        <v>82.33200000000001</v>
      </c>
      <c r="BH149" s="21">
        <f>G149*AO149</f>
        <v>0</v>
      </c>
      <c r="BI149" s="21">
        <f>G149*AP149</f>
        <v>0</v>
      </c>
      <c r="BJ149" s="21">
        <f>G149*H149</f>
        <v>0</v>
      </c>
      <c r="BK149" s="21" t="s">
        <v>852</v>
      </c>
      <c r="BL149" s="36">
        <v>11</v>
      </c>
    </row>
    <row r="150" spans="1:15" ht="12.75">
      <c r="A150" s="4"/>
      <c r="B150" s="89"/>
      <c r="C150" s="89"/>
      <c r="D150" s="90" t="s">
        <v>550</v>
      </c>
      <c r="E150" s="90"/>
      <c r="F150" s="89"/>
      <c r="G150" s="91">
        <v>365.92</v>
      </c>
      <c r="H150" s="89"/>
      <c r="I150" s="89"/>
      <c r="J150" s="89"/>
      <c r="K150" s="89"/>
      <c r="L150" s="89"/>
      <c r="M150" s="89"/>
      <c r="N150" s="31"/>
      <c r="O150" s="4"/>
    </row>
    <row r="151" spans="1:64" ht="12.75">
      <c r="A151" s="44" t="s">
        <v>80</v>
      </c>
      <c r="B151" s="16" t="s">
        <v>290</v>
      </c>
      <c r="C151" s="16" t="s">
        <v>303</v>
      </c>
      <c r="D151" s="133" t="s">
        <v>551</v>
      </c>
      <c r="E151" s="175"/>
      <c r="F151" s="16" t="s">
        <v>750</v>
      </c>
      <c r="G151" s="36">
        <v>847.2</v>
      </c>
      <c r="H151" s="36"/>
      <c r="I151" s="36">
        <f>G151*AO151</f>
        <v>0</v>
      </c>
      <c r="J151" s="36">
        <f>G151*AP151</f>
        <v>0</v>
      </c>
      <c r="K151" s="36">
        <f>G151*H151</f>
        <v>0</v>
      </c>
      <c r="L151" s="36">
        <v>0.27</v>
      </c>
      <c r="M151" s="36">
        <f>G151*L151</f>
        <v>228.74400000000003</v>
      </c>
      <c r="N151" s="88" t="s">
        <v>779</v>
      </c>
      <c r="O151" s="4"/>
      <c r="Z151" s="36">
        <f>IF(AQ151="5",BJ151,0)</f>
        <v>0</v>
      </c>
      <c r="AB151" s="36">
        <f>IF(AQ151="1",BH151,0)</f>
        <v>0</v>
      </c>
      <c r="AC151" s="36">
        <f>IF(AQ151="1",BI151,0)</f>
        <v>0</v>
      </c>
      <c r="AD151" s="36">
        <f>IF(AQ151="7",BH151,0)</f>
        <v>0</v>
      </c>
      <c r="AE151" s="36">
        <f>IF(AQ151="7",BI151,0)</f>
        <v>0</v>
      </c>
      <c r="AF151" s="36">
        <f>IF(AQ151="2",BH151,0)</f>
        <v>0</v>
      </c>
      <c r="AG151" s="36">
        <f>IF(AQ151="2",BI151,0)</f>
        <v>0</v>
      </c>
      <c r="AH151" s="36">
        <f>IF(AQ151="0",BJ151,0)</f>
        <v>0</v>
      </c>
      <c r="AI151" s="27" t="s">
        <v>290</v>
      </c>
      <c r="AJ151" s="21">
        <f>IF(AN151=0,K151,0)</f>
        <v>0</v>
      </c>
      <c r="AK151" s="21">
        <f>IF(AN151=15,K151,0)</f>
        <v>0</v>
      </c>
      <c r="AL151" s="21">
        <f>IF(AN151=21,K151,0)</f>
        <v>0</v>
      </c>
      <c r="AN151" s="36">
        <v>21</v>
      </c>
      <c r="AO151" s="36">
        <f>H151*0</f>
        <v>0</v>
      </c>
      <c r="AP151" s="36">
        <f>H151*(1-0)</f>
        <v>0</v>
      </c>
      <c r="AQ151" s="37" t="s">
        <v>7</v>
      </c>
      <c r="AV151" s="36">
        <f>AW151+AX151</f>
        <v>0</v>
      </c>
      <c r="AW151" s="36">
        <f>G151*AO151</f>
        <v>0</v>
      </c>
      <c r="AX151" s="36">
        <f>G151*AP151</f>
        <v>0</v>
      </c>
      <c r="AY151" s="39" t="s">
        <v>791</v>
      </c>
      <c r="AZ151" s="39" t="s">
        <v>823</v>
      </c>
      <c r="BA151" s="27" t="s">
        <v>843</v>
      </c>
      <c r="BC151" s="36">
        <f>AW151+AX151</f>
        <v>0</v>
      </c>
      <c r="BD151" s="36">
        <f>H151/(100-BE151)*100</f>
        <v>0</v>
      </c>
      <c r="BE151" s="36">
        <v>0</v>
      </c>
      <c r="BF151" s="36">
        <f>M151</f>
        <v>228.74400000000003</v>
      </c>
      <c r="BH151" s="21">
        <f>G151*AO151</f>
        <v>0</v>
      </c>
      <c r="BI151" s="21">
        <f>G151*AP151</f>
        <v>0</v>
      </c>
      <c r="BJ151" s="21">
        <f>G151*H151</f>
        <v>0</v>
      </c>
      <c r="BK151" s="21" t="s">
        <v>852</v>
      </c>
      <c r="BL151" s="36">
        <v>11</v>
      </c>
    </row>
    <row r="152" spans="1:15" ht="12.75">
      <c r="A152" s="4"/>
      <c r="B152" s="89"/>
      <c r="C152" s="89"/>
      <c r="D152" s="90" t="s">
        <v>552</v>
      </c>
      <c r="E152" s="90"/>
      <c r="F152" s="89"/>
      <c r="G152" s="91">
        <v>847.2</v>
      </c>
      <c r="H152" s="89"/>
      <c r="I152" s="89"/>
      <c r="J152" s="89"/>
      <c r="K152" s="89"/>
      <c r="L152" s="89"/>
      <c r="M152" s="89"/>
      <c r="N152" s="31"/>
      <c r="O152" s="4"/>
    </row>
    <row r="153" spans="1:47" ht="12.75">
      <c r="A153" s="82"/>
      <c r="B153" s="83" t="s">
        <v>290</v>
      </c>
      <c r="C153" s="83" t="s">
        <v>18</v>
      </c>
      <c r="D153" s="173" t="s">
        <v>451</v>
      </c>
      <c r="E153" s="174"/>
      <c r="F153" s="84" t="s">
        <v>6</v>
      </c>
      <c r="G153" s="84" t="s">
        <v>6</v>
      </c>
      <c r="H153" s="84"/>
      <c r="I153" s="85">
        <f>SUM(I154:I154)</f>
        <v>0</v>
      </c>
      <c r="J153" s="85">
        <f>SUM(J154:J154)</f>
        <v>0</v>
      </c>
      <c r="K153" s="85">
        <f>SUM(K154:K154)</f>
        <v>0</v>
      </c>
      <c r="L153" s="86"/>
      <c r="M153" s="85">
        <f>SUM(M154:M154)</f>
        <v>0</v>
      </c>
      <c r="N153" s="87"/>
      <c r="O153" s="4"/>
      <c r="AI153" s="27" t="s">
        <v>290</v>
      </c>
      <c r="AS153" s="41">
        <f>SUM(AJ154:AJ154)</f>
        <v>0</v>
      </c>
      <c r="AT153" s="41">
        <f>SUM(AK154:AK154)</f>
        <v>0</v>
      </c>
      <c r="AU153" s="41">
        <f>SUM(AL154:AL154)</f>
        <v>0</v>
      </c>
    </row>
    <row r="154" spans="1:64" ht="12.75">
      <c r="A154" s="44" t="s">
        <v>81</v>
      </c>
      <c r="B154" s="16" t="s">
        <v>290</v>
      </c>
      <c r="C154" s="16" t="s">
        <v>369</v>
      </c>
      <c r="D154" s="133" t="s">
        <v>553</v>
      </c>
      <c r="E154" s="175"/>
      <c r="F154" s="16" t="s">
        <v>751</v>
      </c>
      <c r="G154" s="36">
        <v>430.59</v>
      </c>
      <c r="H154" s="36"/>
      <c r="I154" s="36">
        <f>G154*AO154</f>
        <v>0</v>
      </c>
      <c r="J154" s="36">
        <f>G154*AP154</f>
        <v>0</v>
      </c>
      <c r="K154" s="36">
        <f>G154*H154</f>
        <v>0</v>
      </c>
      <c r="L154" s="36">
        <v>0</v>
      </c>
      <c r="M154" s="36">
        <f>G154*L154</f>
        <v>0</v>
      </c>
      <c r="N154" s="88" t="s">
        <v>779</v>
      </c>
      <c r="O154" s="4"/>
      <c r="Z154" s="36">
        <f>IF(AQ154="5",BJ154,0)</f>
        <v>0</v>
      </c>
      <c r="AB154" s="36">
        <f>IF(AQ154="1",BH154,0)</f>
        <v>0</v>
      </c>
      <c r="AC154" s="36">
        <f>IF(AQ154="1",BI154,0)</f>
        <v>0</v>
      </c>
      <c r="AD154" s="36">
        <f>IF(AQ154="7",BH154,0)</f>
        <v>0</v>
      </c>
      <c r="AE154" s="36">
        <f>IF(AQ154="7",BI154,0)</f>
        <v>0</v>
      </c>
      <c r="AF154" s="36">
        <f>IF(AQ154="2",BH154,0)</f>
        <v>0</v>
      </c>
      <c r="AG154" s="36">
        <f>IF(AQ154="2",BI154,0)</f>
        <v>0</v>
      </c>
      <c r="AH154" s="36">
        <f>IF(AQ154="0",BJ154,0)</f>
        <v>0</v>
      </c>
      <c r="AI154" s="27" t="s">
        <v>290</v>
      </c>
      <c r="AJ154" s="21">
        <f>IF(AN154=0,K154,0)</f>
        <v>0</v>
      </c>
      <c r="AK154" s="21">
        <f>IF(AN154=15,K154,0)</f>
        <v>0</v>
      </c>
      <c r="AL154" s="21">
        <f>IF(AN154=21,K154,0)</f>
        <v>0</v>
      </c>
      <c r="AN154" s="36">
        <v>21</v>
      </c>
      <c r="AO154" s="36">
        <f>H154*0</f>
        <v>0</v>
      </c>
      <c r="AP154" s="36">
        <f>H154*(1-0)</f>
        <v>0</v>
      </c>
      <c r="AQ154" s="37" t="s">
        <v>7</v>
      </c>
      <c r="AV154" s="36">
        <f>AW154+AX154</f>
        <v>0</v>
      </c>
      <c r="AW154" s="36">
        <f>G154*AO154</f>
        <v>0</v>
      </c>
      <c r="AX154" s="36">
        <f>G154*AP154</f>
        <v>0</v>
      </c>
      <c r="AY154" s="39" t="s">
        <v>792</v>
      </c>
      <c r="AZ154" s="39" t="s">
        <v>823</v>
      </c>
      <c r="BA154" s="27" t="s">
        <v>843</v>
      </c>
      <c r="BC154" s="36">
        <f>AW154+AX154</f>
        <v>0</v>
      </c>
      <c r="BD154" s="36">
        <f>H154/(100-BE154)*100</f>
        <v>0</v>
      </c>
      <c r="BE154" s="36">
        <v>0</v>
      </c>
      <c r="BF154" s="36">
        <f>M154</f>
        <v>0</v>
      </c>
      <c r="BH154" s="21">
        <f>G154*AO154</f>
        <v>0</v>
      </c>
      <c r="BI154" s="21">
        <f>G154*AP154</f>
        <v>0</v>
      </c>
      <c r="BJ154" s="21">
        <f>G154*H154</f>
        <v>0</v>
      </c>
      <c r="BK154" s="21" t="s">
        <v>852</v>
      </c>
      <c r="BL154" s="36">
        <v>12</v>
      </c>
    </row>
    <row r="155" spans="1:15" ht="12.75">
      <c r="A155" s="4"/>
      <c r="B155" s="89"/>
      <c r="C155" s="89"/>
      <c r="D155" s="90" t="s">
        <v>554</v>
      </c>
      <c r="E155" s="90" t="s">
        <v>730</v>
      </c>
      <c r="F155" s="89"/>
      <c r="G155" s="91">
        <v>296.48</v>
      </c>
      <c r="H155" s="89"/>
      <c r="I155" s="89"/>
      <c r="J155" s="89"/>
      <c r="K155" s="89"/>
      <c r="L155" s="89"/>
      <c r="M155" s="89"/>
      <c r="N155" s="31"/>
      <c r="O155" s="4"/>
    </row>
    <row r="156" spans="1:15" ht="12.75">
      <c r="A156" s="4"/>
      <c r="B156" s="89"/>
      <c r="C156" s="89"/>
      <c r="D156" s="90" t="s">
        <v>555</v>
      </c>
      <c r="E156" s="90" t="s">
        <v>731</v>
      </c>
      <c r="F156" s="89"/>
      <c r="G156" s="91">
        <v>134.11</v>
      </c>
      <c r="H156" s="89"/>
      <c r="I156" s="89"/>
      <c r="J156" s="89"/>
      <c r="K156" s="89"/>
      <c r="L156" s="89"/>
      <c r="M156" s="89"/>
      <c r="N156" s="31"/>
      <c r="O156" s="4"/>
    </row>
    <row r="157" spans="1:47" ht="12.75">
      <c r="A157" s="82"/>
      <c r="B157" s="83" t="s">
        <v>290</v>
      </c>
      <c r="C157" s="83" t="s">
        <v>22</v>
      </c>
      <c r="D157" s="173" t="s">
        <v>455</v>
      </c>
      <c r="E157" s="174"/>
      <c r="F157" s="84" t="s">
        <v>6</v>
      </c>
      <c r="G157" s="84" t="s">
        <v>6</v>
      </c>
      <c r="H157" s="84"/>
      <c r="I157" s="85">
        <f>SUM(I158:I161)</f>
        <v>0</v>
      </c>
      <c r="J157" s="85">
        <f>SUM(J158:J161)</f>
        <v>0</v>
      </c>
      <c r="K157" s="85">
        <f>SUM(K158:K161)</f>
        <v>0</v>
      </c>
      <c r="L157" s="86"/>
      <c r="M157" s="85">
        <f>SUM(M158:M161)</f>
        <v>0</v>
      </c>
      <c r="N157" s="87"/>
      <c r="O157" s="4"/>
      <c r="AI157" s="27" t="s">
        <v>290</v>
      </c>
      <c r="AS157" s="41">
        <f>SUM(AJ158:AJ161)</f>
        <v>0</v>
      </c>
      <c r="AT157" s="41">
        <f>SUM(AK158:AK161)</f>
        <v>0</v>
      </c>
      <c r="AU157" s="41">
        <f>SUM(AL158:AL161)</f>
        <v>0</v>
      </c>
    </row>
    <row r="158" spans="1:64" ht="12.75">
      <c r="A158" s="44" t="s">
        <v>82</v>
      </c>
      <c r="B158" s="16" t="s">
        <v>290</v>
      </c>
      <c r="C158" s="16" t="s">
        <v>305</v>
      </c>
      <c r="D158" s="133" t="s">
        <v>456</v>
      </c>
      <c r="E158" s="175"/>
      <c r="F158" s="16" t="s">
        <v>751</v>
      </c>
      <c r="G158" s="36">
        <v>430.59</v>
      </c>
      <c r="H158" s="36"/>
      <c r="I158" s="36">
        <f>G158*AO158</f>
        <v>0</v>
      </c>
      <c r="J158" s="36">
        <f>G158*AP158</f>
        <v>0</v>
      </c>
      <c r="K158" s="36">
        <f>G158*H158</f>
        <v>0</v>
      </c>
      <c r="L158" s="36">
        <v>0</v>
      </c>
      <c r="M158" s="36">
        <f>G158*L158</f>
        <v>0</v>
      </c>
      <c r="N158" s="88" t="s">
        <v>779</v>
      </c>
      <c r="O158" s="4"/>
      <c r="Z158" s="36">
        <f>IF(AQ158="5",BJ158,0)</f>
        <v>0</v>
      </c>
      <c r="AB158" s="36">
        <f>IF(AQ158="1",BH158,0)</f>
        <v>0</v>
      </c>
      <c r="AC158" s="36">
        <f>IF(AQ158="1",BI158,0)</f>
        <v>0</v>
      </c>
      <c r="AD158" s="36">
        <f>IF(AQ158="7",BH158,0)</f>
        <v>0</v>
      </c>
      <c r="AE158" s="36">
        <f>IF(AQ158="7",BI158,0)</f>
        <v>0</v>
      </c>
      <c r="AF158" s="36">
        <f>IF(AQ158="2",BH158,0)</f>
        <v>0</v>
      </c>
      <c r="AG158" s="36">
        <f>IF(AQ158="2",BI158,0)</f>
        <v>0</v>
      </c>
      <c r="AH158" s="36">
        <f>IF(AQ158="0",BJ158,0)</f>
        <v>0</v>
      </c>
      <c r="AI158" s="27" t="s">
        <v>290</v>
      </c>
      <c r="AJ158" s="21">
        <f>IF(AN158=0,K158,0)</f>
        <v>0</v>
      </c>
      <c r="AK158" s="21">
        <f>IF(AN158=15,K158,0)</f>
        <v>0</v>
      </c>
      <c r="AL158" s="21">
        <f>IF(AN158=21,K158,0)</f>
        <v>0</v>
      </c>
      <c r="AN158" s="36">
        <v>21</v>
      </c>
      <c r="AO158" s="36">
        <f>H158*0</f>
        <v>0</v>
      </c>
      <c r="AP158" s="36">
        <f>H158*(1-0)</f>
        <v>0</v>
      </c>
      <c r="AQ158" s="37" t="s">
        <v>7</v>
      </c>
      <c r="AV158" s="36">
        <f>AW158+AX158</f>
        <v>0</v>
      </c>
      <c r="AW158" s="36">
        <f>G158*AO158</f>
        <v>0</v>
      </c>
      <c r="AX158" s="36">
        <f>G158*AP158</f>
        <v>0</v>
      </c>
      <c r="AY158" s="39" t="s">
        <v>793</v>
      </c>
      <c r="AZ158" s="39" t="s">
        <v>823</v>
      </c>
      <c r="BA158" s="27" t="s">
        <v>843</v>
      </c>
      <c r="BC158" s="36">
        <f>AW158+AX158</f>
        <v>0</v>
      </c>
      <c r="BD158" s="36">
        <f>H158/(100-BE158)*100</f>
        <v>0</v>
      </c>
      <c r="BE158" s="36">
        <v>0</v>
      </c>
      <c r="BF158" s="36">
        <f>M158</f>
        <v>0</v>
      </c>
      <c r="BH158" s="21">
        <f>G158*AO158</f>
        <v>0</v>
      </c>
      <c r="BI158" s="21">
        <f>G158*AP158</f>
        <v>0</v>
      </c>
      <c r="BJ158" s="21">
        <f>G158*H158</f>
        <v>0</v>
      </c>
      <c r="BK158" s="21" t="s">
        <v>852</v>
      </c>
      <c r="BL158" s="36">
        <v>16</v>
      </c>
    </row>
    <row r="159" spans="1:15" ht="12.75">
      <c r="A159" s="4"/>
      <c r="B159" s="89"/>
      <c r="C159" s="89"/>
      <c r="D159" s="90" t="s">
        <v>554</v>
      </c>
      <c r="E159" s="90" t="s">
        <v>730</v>
      </c>
      <c r="F159" s="89"/>
      <c r="G159" s="91">
        <v>296.48</v>
      </c>
      <c r="H159" s="89"/>
      <c r="I159" s="89"/>
      <c r="J159" s="89"/>
      <c r="K159" s="89"/>
      <c r="L159" s="89"/>
      <c r="M159" s="89"/>
      <c r="N159" s="31"/>
      <c r="O159" s="4"/>
    </row>
    <row r="160" spans="1:15" ht="12.75">
      <c r="A160" s="4"/>
      <c r="B160" s="89"/>
      <c r="C160" s="89"/>
      <c r="D160" s="90" t="s">
        <v>555</v>
      </c>
      <c r="E160" s="90" t="s">
        <v>731</v>
      </c>
      <c r="F160" s="89"/>
      <c r="G160" s="91">
        <v>134.11</v>
      </c>
      <c r="H160" s="89"/>
      <c r="I160" s="89"/>
      <c r="J160" s="89"/>
      <c r="K160" s="89"/>
      <c r="L160" s="89"/>
      <c r="M160" s="89"/>
      <c r="N160" s="31"/>
      <c r="O160" s="4"/>
    </row>
    <row r="161" spans="1:64" ht="12.75">
      <c r="A161" s="44" t="s">
        <v>83</v>
      </c>
      <c r="B161" s="16" t="s">
        <v>290</v>
      </c>
      <c r="C161" s="16" t="s">
        <v>306</v>
      </c>
      <c r="D161" s="133" t="s">
        <v>459</v>
      </c>
      <c r="E161" s="175"/>
      <c r="F161" s="16" t="s">
        <v>751</v>
      </c>
      <c r="G161" s="36">
        <v>430.59</v>
      </c>
      <c r="H161" s="36"/>
      <c r="I161" s="36">
        <f>G161*AO161</f>
        <v>0</v>
      </c>
      <c r="J161" s="36">
        <f>G161*AP161</f>
        <v>0</v>
      </c>
      <c r="K161" s="36">
        <f>G161*H161</f>
        <v>0</v>
      </c>
      <c r="L161" s="36">
        <v>0</v>
      </c>
      <c r="M161" s="36">
        <f>G161*L161</f>
        <v>0</v>
      </c>
      <c r="N161" s="88" t="s">
        <v>779</v>
      </c>
      <c r="O161" s="4"/>
      <c r="Z161" s="36">
        <f>IF(AQ161="5",BJ161,0)</f>
        <v>0</v>
      </c>
      <c r="AB161" s="36">
        <f>IF(AQ161="1",BH161,0)</f>
        <v>0</v>
      </c>
      <c r="AC161" s="36">
        <f>IF(AQ161="1",BI161,0)</f>
        <v>0</v>
      </c>
      <c r="AD161" s="36">
        <f>IF(AQ161="7",BH161,0)</f>
        <v>0</v>
      </c>
      <c r="AE161" s="36">
        <f>IF(AQ161="7",BI161,0)</f>
        <v>0</v>
      </c>
      <c r="AF161" s="36">
        <f>IF(AQ161="2",BH161,0)</f>
        <v>0</v>
      </c>
      <c r="AG161" s="36">
        <f>IF(AQ161="2",BI161,0)</f>
        <v>0</v>
      </c>
      <c r="AH161" s="36">
        <f>IF(AQ161="0",BJ161,0)</f>
        <v>0</v>
      </c>
      <c r="AI161" s="27" t="s">
        <v>290</v>
      </c>
      <c r="AJ161" s="21">
        <f>IF(AN161=0,K161,0)</f>
        <v>0</v>
      </c>
      <c r="AK161" s="21">
        <f>IF(AN161=15,K161,0)</f>
        <v>0</v>
      </c>
      <c r="AL161" s="21">
        <f>IF(AN161=21,K161,0)</f>
        <v>0</v>
      </c>
      <c r="AN161" s="36">
        <v>21</v>
      </c>
      <c r="AO161" s="36">
        <f>H161*0</f>
        <v>0</v>
      </c>
      <c r="AP161" s="36">
        <f>H161*(1-0)</f>
        <v>0</v>
      </c>
      <c r="AQ161" s="37" t="s">
        <v>7</v>
      </c>
      <c r="AV161" s="36">
        <f>AW161+AX161</f>
        <v>0</v>
      </c>
      <c r="AW161" s="36">
        <f>G161*AO161</f>
        <v>0</v>
      </c>
      <c r="AX161" s="36">
        <f>G161*AP161</f>
        <v>0</v>
      </c>
      <c r="AY161" s="39" t="s">
        <v>793</v>
      </c>
      <c r="AZ161" s="39" t="s">
        <v>823</v>
      </c>
      <c r="BA161" s="27" t="s">
        <v>843</v>
      </c>
      <c r="BC161" s="36">
        <f>AW161+AX161</f>
        <v>0</v>
      </c>
      <c r="BD161" s="36">
        <f>H161/(100-BE161)*100</f>
        <v>0</v>
      </c>
      <c r="BE161" s="36">
        <v>0</v>
      </c>
      <c r="BF161" s="36">
        <f>M161</f>
        <v>0</v>
      </c>
      <c r="BH161" s="21">
        <f>G161*AO161</f>
        <v>0</v>
      </c>
      <c r="BI161" s="21">
        <f>G161*AP161</f>
        <v>0</v>
      </c>
      <c r="BJ161" s="21">
        <f>G161*H161</f>
        <v>0</v>
      </c>
      <c r="BK161" s="21" t="s">
        <v>852</v>
      </c>
      <c r="BL161" s="36">
        <v>16</v>
      </c>
    </row>
    <row r="162" spans="1:15" ht="12.75">
      <c r="A162" s="4"/>
      <c r="B162" s="89"/>
      <c r="C162" s="89"/>
      <c r="D162" s="90" t="s">
        <v>554</v>
      </c>
      <c r="E162" s="90" t="s">
        <v>730</v>
      </c>
      <c r="F162" s="89"/>
      <c r="G162" s="91">
        <v>296.48</v>
      </c>
      <c r="H162" s="89"/>
      <c r="I162" s="89"/>
      <c r="J162" s="89"/>
      <c r="K162" s="89"/>
      <c r="L162" s="89"/>
      <c r="M162" s="89"/>
      <c r="N162" s="31"/>
      <c r="O162" s="4"/>
    </row>
    <row r="163" spans="1:15" ht="12.75">
      <c r="A163" s="4"/>
      <c r="B163" s="89"/>
      <c r="C163" s="89"/>
      <c r="D163" s="90" t="s">
        <v>555</v>
      </c>
      <c r="E163" s="90" t="s">
        <v>731</v>
      </c>
      <c r="F163" s="89"/>
      <c r="G163" s="91">
        <v>134.11</v>
      </c>
      <c r="H163" s="89"/>
      <c r="I163" s="89"/>
      <c r="J163" s="89"/>
      <c r="K163" s="89"/>
      <c r="L163" s="89"/>
      <c r="M163" s="89"/>
      <c r="N163" s="31"/>
      <c r="O163" s="4"/>
    </row>
    <row r="164" spans="1:47" ht="12.75">
      <c r="A164" s="82"/>
      <c r="B164" s="83" t="s">
        <v>290</v>
      </c>
      <c r="C164" s="83" t="s">
        <v>24</v>
      </c>
      <c r="D164" s="173" t="s">
        <v>460</v>
      </c>
      <c r="E164" s="174"/>
      <c r="F164" s="84" t="s">
        <v>6</v>
      </c>
      <c r="G164" s="84" t="s">
        <v>6</v>
      </c>
      <c r="H164" s="84"/>
      <c r="I164" s="85">
        <f>SUM(I165:I167)</f>
        <v>0</v>
      </c>
      <c r="J164" s="85">
        <f>SUM(J165:J167)</f>
        <v>0</v>
      </c>
      <c r="K164" s="85">
        <f>SUM(K165:K167)</f>
        <v>0</v>
      </c>
      <c r="L164" s="86"/>
      <c r="M164" s="85">
        <f>SUM(M165:M167)</f>
        <v>0</v>
      </c>
      <c r="N164" s="87"/>
      <c r="O164" s="4"/>
      <c r="AI164" s="27" t="s">
        <v>290</v>
      </c>
      <c r="AS164" s="41">
        <f>SUM(AJ165:AJ167)</f>
        <v>0</v>
      </c>
      <c r="AT164" s="41">
        <f>SUM(AK165:AK167)</f>
        <v>0</v>
      </c>
      <c r="AU164" s="41">
        <f>SUM(AL165:AL167)</f>
        <v>0</v>
      </c>
    </row>
    <row r="165" spans="1:64" ht="12.75">
      <c r="A165" s="44" t="s">
        <v>84</v>
      </c>
      <c r="B165" s="16" t="s">
        <v>290</v>
      </c>
      <c r="C165" s="16" t="s">
        <v>307</v>
      </c>
      <c r="D165" s="133" t="s">
        <v>461</v>
      </c>
      <c r="E165" s="175"/>
      <c r="F165" s="16" t="s">
        <v>749</v>
      </c>
      <c r="G165" s="36">
        <v>185</v>
      </c>
      <c r="H165" s="36"/>
      <c r="I165" s="36">
        <f>G165*AO165</f>
        <v>0</v>
      </c>
      <c r="J165" s="36">
        <f>G165*AP165</f>
        <v>0</v>
      </c>
      <c r="K165" s="36">
        <f>G165*H165</f>
        <v>0</v>
      </c>
      <c r="L165" s="36">
        <v>0</v>
      </c>
      <c r="M165" s="36">
        <f>G165*L165</f>
        <v>0</v>
      </c>
      <c r="N165" s="88" t="s">
        <v>779</v>
      </c>
      <c r="O165" s="4"/>
      <c r="Z165" s="36">
        <f>IF(AQ165="5",BJ165,0)</f>
        <v>0</v>
      </c>
      <c r="AB165" s="36">
        <f>IF(AQ165="1",BH165,0)</f>
        <v>0</v>
      </c>
      <c r="AC165" s="36">
        <f>IF(AQ165="1",BI165,0)</f>
        <v>0</v>
      </c>
      <c r="AD165" s="36">
        <f>IF(AQ165="7",BH165,0)</f>
        <v>0</v>
      </c>
      <c r="AE165" s="36">
        <f>IF(AQ165="7",BI165,0)</f>
        <v>0</v>
      </c>
      <c r="AF165" s="36">
        <f>IF(AQ165="2",BH165,0)</f>
        <v>0</v>
      </c>
      <c r="AG165" s="36">
        <f>IF(AQ165="2",BI165,0)</f>
        <v>0</v>
      </c>
      <c r="AH165" s="36">
        <f>IF(AQ165="0",BJ165,0)</f>
        <v>0</v>
      </c>
      <c r="AI165" s="27" t="s">
        <v>290</v>
      </c>
      <c r="AJ165" s="21">
        <f>IF(AN165=0,K165,0)</f>
        <v>0</v>
      </c>
      <c r="AK165" s="21">
        <f>IF(AN165=15,K165,0)</f>
        <v>0</v>
      </c>
      <c r="AL165" s="21">
        <f>IF(AN165=21,K165,0)</f>
        <v>0</v>
      </c>
      <c r="AN165" s="36">
        <v>21</v>
      </c>
      <c r="AO165" s="36">
        <f>H165*0</f>
        <v>0</v>
      </c>
      <c r="AP165" s="36">
        <f>H165*(1-0)</f>
        <v>0</v>
      </c>
      <c r="AQ165" s="37" t="s">
        <v>7</v>
      </c>
      <c r="AV165" s="36">
        <f>AW165+AX165</f>
        <v>0</v>
      </c>
      <c r="AW165" s="36">
        <f>G165*AO165</f>
        <v>0</v>
      </c>
      <c r="AX165" s="36">
        <f>G165*AP165</f>
        <v>0</v>
      </c>
      <c r="AY165" s="39" t="s">
        <v>794</v>
      </c>
      <c r="AZ165" s="39" t="s">
        <v>823</v>
      </c>
      <c r="BA165" s="27" t="s">
        <v>843</v>
      </c>
      <c r="BC165" s="36">
        <f>AW165+AX165</f>
        <v>0</v>
      </c>
      <c r="BD165" s="36">
        <f>H165/(100-BE165)*100</f>
        <v>0</v>
      </c>
      <c r="BE165" s="36">
        <v>0</v>
      </c>
      <c r="BF165" s="36">
        <f>M165</f>
        <v>0</v>
      </c>
      <c r="BH165" s="21">
        <f>G165*AO165</f>
        <v>0</v>
      </c>
      <c r="BI165" s="21">
        <f>G165*AP165</f>
        <v>0</v>
      </c>
      <c r="BJ165" s="21">
        <f>G165*H165</f>
        <v>0</v>
      </c>
      <c r="BK165" s="21" t="s">
        <v>852</v>
      </c>
      <c r="BL165" s="36">
        <v>18</v>
      </c>
    </row>
    <row r="166" spans="1:15" ht="12.75">
      <c r="A166" s="4"/>
      <c r="B166" s="89"/>
      <c r="C166" s="89"/>
      <c r="D166" s="90" t="s">
        <v>556</v>
      </c>
      <c r="E166" s="90" t="s">
        <v>732</v>
      </c>
      <c r="F166" s="89"/>
      <c r="G166" s="91">
        <v>185</v>
      </c>
      <c r="H166" s="89"/>
      <c r="I166" s="89"/>
      <c r="J166" s="89"/>
      <c r="K166" s="89"/>
      <c r="L166" s="89"/>
      <c r="M166" s="89"/>
      <c r="N166" s="31"/>
      <c r="O166" s="4"/>
    </row>
    <row r="167" spans="1:64" ht="12.75">
      <c r="A167" s="44" t="s">
        <v>85</v>
      </c>
      <c r="B167" s="16" t="s">
        <v>290</v>
      </c>
      <c r="C167" s="16" t="s">
        <v>308</v>
      </c>
      <c r="D167" s="133" t="s">
        <v>462</v>
      </c>
      <c r="E167" s="175"/>
      <c r="F167" s="16" t="s">
        <v>749</v>
      </c>
      <c r="G167" s="36">
        <v>2216</v>
      </c>
      <c r="H167" s="36"/>
      <c r="I167" s="36">
        <f>G167*AO167</f>
        <v>0</v>
      </c>
      <c r="J167" s="36">
        <f>G167*AP167</f>
        <v>0</v>
      </c>
      <c r="K167" s="36">
        <f>G167*H167</f>
        <v>0</v>
      </c>
      <c r="L167" s="36">
        <v>0</v>
      </c>
      <c r="M167" s="36">
        <f>G167*L167</f>
        <v>0</v>
      </c>
      <c r="N167" s="88" t="s">
        <v>779</v>
      </c>
      <c r="O167" s="4"/>
      <c r="Z167" s="36">
        <f>IF(AQ167="5",BJ167,0)</f>
        <v>0</v>
      </c>
      <c r="AB167" s="36">
        <f>IF(AQ167="1",BH167,0)</f>
        <v>0</v>
      </c>
      <c r="AC167" s="36">
        <f>IF(AQ167="1",BI167,0)</f>
        <v>0</v>
      </c>
      <c r="AD167" s="36">
        <f>IF(AQ167="7",BH167,0)</f>
        <v>0</v>
      </c>
      <c r="AE167" s="36">
        <f>IF(AQ167="7",BI167,0)</f>
        <v>0</v>
      </c>
      <c r="AF167" s="36">
        <f>IF(AQ167="2",BH167,0)</f>
        <v>0</v>
      </c>
      <c r="AG167" s="36">
        <f>IF(AQ167="2",BI167,0)</f>
        <v>0</v>
      </c>
      <c r="AH167" s="36">
        <f>IF(AQ167="0",BJ167,0)</f>
        <v>0</v>
      </c>
      <c r="AI167" s="27" t="s">
        <v>290</v>
      </c>
      <c r="AJ167" s="21">
        <f>IF(AN167=0,K167,0)</f>
        <v>0</v>
      </c>
      <c r="AK167" s="21">
        <f>IF(AN167=15,K167,0)</f>
        <v>0</v>
      </c>
      <c r="AL167" s="21">
        <f>IF(AN167=21,K167,0)</f>
        <v>0</v>
      </c>
      <c r="AN167" s="36">
        <v>21</v>
      </c>
      <c r="AO167" s="36">
        <f>H167*0</f>
        <v>0</v>
      </c>
      <c r="AP167" s="36">
        <f>H167*(1-0)</f>
        <v>0</v>
      </c>
      <c r="AQ167" s="37" t="s">
        <v>7</v>
      </c>
      <c r="AV167" s="36">
        <f>AW167+AX167</f>
        <v>0</v>
      </c>
      <c r="AW167" s="36">
        <f>G167*AO167</f>
        <v>0</v>
      </c>
      <c r="AX167" s="36">
        <f>G167*AP167</f>
        <v>0</v>
      </c>
      <c r="AY167" s="39" t="s">
        <v>794</v>
      </c>
      <c r="AZ167" s="39" t="s">
        <v>823</v>
      </c>
      <c r="BA167" s="27" t="s">
        <v>843</v>
      </c>
      <c r="BC167" s="36">
        <f>AW167+AX167</f>
        <v>0</v>
      </c>
      <c r="BD167" s="36">
        <f>H167/(100-BE167)*100</f>
        <v>0</v>
      </c>
      <c r="BE167" s="36">
        <v>0</v>
      </c>
      <c r="BF167" s="36">
        <f>M167</f>
        <v>0</v>
      </c>
      <c r="BH167" s="21">
        <f>G167*AO167</f>
        <v>0</v>
      </c>
      <c r="BI167" s="21">
        <f>G167*AP167</f>
        <v>0</v>
      </c>
      <c r="BJ167" s="21">
        <f>G167*H167</f>
        <v>0</v>
      </c>
      <c r="BK167" s="21" t="s">
        <v>852</v>
      </c>
      <c r="BL167" s="36">
        <v>18</v>
      </c>
    </row>
    <row r="168" spans="1:15" ht="12.75">
      <c r="A168" s="4"/>
      <c r="B168" s="89"/>
      <c r="C168" s="89"/>
      <c r="D168" s="90" t="s">
        <v>557</v>
      </c>
      <c r="E168" s="90" t="s">
        <v>730</v>
      </c>
      <c r="F168" s="89"/>
      <c r="G168" s="91">
        <v>2216</v>
      </c>
      <c r="H168" s="89"/>
      <c r="I168" s="89"/>
      <c r="J168" s="89"/>
      <c r="K168" s="89"/>
      <c r="L168" s="89"/>
      <c r="M168" s="89"/>
      <c r="N168" s="31"/>
      <c r="O168" s="4"/>
    </row>
    <row r="169" spans="1:47" ht="12.75">
      <c r="A169" s="82"/>
      <c r="B169" s="83" t="s">
        <v>290</v>
      </c>
      <c r="C169" s="83" t="s">
        <v>40</v>
      </c>
      <c r="D169" s="173" t="s">
        <v>558</v>
      </c>
      <c r="E169" s="174"/>
      <c r="F169" s="84" t="s">
        <v>6</v>
      </c>
      <c r="G169" s="84" t="s">
        <v>6</v>
      </c>
      <c r="H169" s="84"/>
      <c r="I169" s="85">
        <f>SUM(I170:I172)</f>
        <v>0</v>
      </c>
      <c r="J169" s="85">
        <f>SUM(J170:J172)</f>
        <v>0</v>
      </c>
      <c r="K169" s="85">
        <f>SUM(K170:K172)</f>
        <v>0</v>
      </c>
      <c r="L169" s="86"/>
      <c r="M169" s="85">
        <f>SUM(M170:M172)</f>
        <v>4.7979</v>
      </c>
      <c r="N169" s="87"/>
      <c r="O169" s="4"/>
      <c r="AI169" s="27" t="s">
        <v>290</v>
      </c>
      <c r="AS169" s="41">
        <f>SUM(AJ170:AJ172)</f>
        <v>0</v>
      </c>
      <c r="AT169" s="41">
        <f>SUM(AK170:AK172)</f>
        <v>0</v>
      </c>
      <c r="AU169" s="41">
        <f>SUM(AL170:AL172)</f>
        <v>0</v>
      </c>
    </row>
    <row r="170" spans="1:64" ht="12.75">
      <c r="A170" s="44" t="s">
        <v>86</v>
      </c>
      <c r="B170" s="16" t="s">
        <v>290</v>
      </c>
      <c r="C170" s="16" t="s">
        <v>370</v>
      </c>
      <c r="D170" s="133" t="s">
        <v>559</v>
      </c>
      <c r="E170" s="175"/>
      <c r="F170" s="16" t="s">
        <v>750</v>
      </c>
      <c r="G170" s="36">
        <v>90</v>
      </c>
      <c r="H170" s="36"/>
      <c r="I170" s="36">
        <f>G170*AO170</f>
        <v>0</v>
      </c>
      <c r="J170" s="36">
        <f>G170*AP170</f>
        <v>0</v>
      </c>
      <c r="K170" s="36">
        <f>G170*H170</f>
        <v>0</v>
      </c>
      <c r="L170" s="36">
        <v>0.04131</v>
      </c>
      <c r="M170" s="36">
        <f>G170*L170</f>
        <v>3.7178999999999998</v>
      </c>
      <c r="N170" s="88" t="s">
        <v>779</v>
      </c>
      <c r="O170" s="4"/>
      <c r="Z170" s="36">
        <f>IF(AQ170="5",BJ170,0)</f>
        <v>0</v>
      </c>
      <c r="AB170" s="36">
        <f>IF(AQ170="1",BH170,0)</f>
        <v>0</v>
      </c>
      <c r="AC170" s="36">
        <f>IF(AQ170="1",BI170,0)</f>
        <v>0</v>
      </c>
      <c r="AD170" s="36">
        <f>IF(AQ170="7",BH170,0)</f>
        <v>0</v>
      </c>
      <c r="AE170" s="36">
        <f>IF(AQ170="7",BI170,0)</f>
        <v>0</v>
      </c>
      <c r="AF170" s="36">
        <f>IF(AQ170="2",BH170,0)</f>
        <v>0</v>
      </c>
      <c r="AG170" s="36">
        <f>IF(AQ170="2",BI170,0)</f>
        <v>0</v>
      </c>
      <c r="AH170" s="36">
        <f>IF(AQ170="0",BJ170,0)</f>
        <v>0</v>
      </c>
      <c r="AI170" s="27" t="s">
        <v>290</v>
      </c>
      <c r="AJ170" s="21">
        <f>IF(AN170=0,K170,0)</f>
        <v>0</v>
      </c>
      <c r="AK170" s="21">
        <f>IF(AN170=15,K170,0)</f>
        <v>0</v>
      </c>
      <c r="AL170" s="21">
        <f>IF(AN170=21,K170,0)</f>
        <v>0</v>
      </c>
      <c r="AN170" s="36">
        <v>21</v>
      </c>
      <c r="AO170" s="36">
        <f>H170*0.732682379349046</f>
        <v>0</v>
      </c>
      <c r="AP170" s="36">
        <f>H170*(1-0.732682379349046)</f>
        <v>0</v>
      </c>
      <c r="AQ170" s="37" t="s">
        <v>7</v>
      </c>
      <c r="AV170" s="36">
        <f>AW170+AX170</f>
        <v>0</v>
      </c>
      <c r="AW170" s="36">
        <f>G170*AO170</f>
        <v>0</v>
      </c>
      <c r="AX170" s="36">
        <f>G170*AP170</f>
        <v>0</v>
      </c>
      <c r="AY170" s="39" t="s">
        <v>805</v>
      </c>
      <c r="AZ170" s="39" t="s">
        <v>824</v>
      </c>
      <c r="BA170" s="27" t="s">
        <v>843</v>
      </c>
      <c r="BC170" s="36">
        <f>AW170+AX170</f>
        <v>0</v>
      </c>
      <c r="BD170" s="36">
        <f>H170/(100-BE170)*100</f>
        <v>0</v>
      </c>
      <c r="BE170" s="36">
        <v>0</v>
      </c>
      <c r="BF170" s="36">
        <f>M170</f>
        <v>3.7178999999999998</v>
      </c>
      <c r="BH170" s="21">
        <f>G170*AO170</f>
        <v>0</v>
      </c>
      <c r="BI170" s="21">
        <f>G170*AP170</f>
        <v>0</v>
      </c>
      <c r="BJ170" s="21">
        <f>G170*H170</f>
        <v>0</v>
      </c>
      <c r="BK170" s="21" t="s">
        <v>852</v>
      </c>
      <c r="BL170" s="36">
        <v>34</v>
      </c>
    </row>
    <row r="171" spans="1:15" ht="12.75">
      <c r="A171" s="4"/>
      <c r="B171" s="89"/>
      <c r="C171" s="89"/>
      <c r="D171" s="90" t="s">
        <v>560</v>
      </c>
      <c r="E171" s="90"/>
      <c r="F171" s="89"/>
      <c r="G171" s="91">
        <v>90</v>
      </c>
      <c r="H171" s="89"/>
      <c r="I171" s="89"/>
      <c r="J171" s="89"/>
      <c r="K171" s="89"/>
      <c r="L171" s="89"/>
      <c r="M171" s="89"/>
      <c r="N171" s="31"/>
      <c r="O171" s="4"/>
    </row>
    <row r="172" spans="1:64" ht="12.75">
      <c r="A172" s="44" t="s">
        <v>87</v>
      </c>
      <c r="B172" s="16" t="s">
        <v>290</v>
      </c>
      <c r="C172" s="16" t="s">
        <v>371</v>
      </c>
      <c r="D172" s="133" t="s">
        <v>561</v>
      </c>
      <c r="E172" s="176"/>
      <c r="F172" s="16" t="s">
        <v>750</v>
      </c>
      <c r="G172" s="36">
        <v>90</v>
      </c>
      <c r="H172" s="36"/>
      <c r="I172" s="36">
        <f>G172*AO172</f>
        <v>0</v>
      </c>
      <c r="J172" s="36">
        <f>G172*AP172</f>
        <v>0</v>
      </c>
      <c r="K172" s="36">
        <f>G172*H172</f>
        <v>0</v>
      </c>
      <c r="L172" s="36">
        <v>0.012</v>
      </c>
      <c r="M172" s="36">
        <f>G172*L172</f>
        <v>1.08</v>
      </c>
      <c r="N172" s="88" t="s">
        <v>779</v>
      </c>
      <c r="O172" s="4"/>
      <c r="Z172" s="36">
        <f>IF(AQ172="5",BJ172,0)</f>
        <v>0</v>
      </c>
      <c r="AB172" s="36">
        <f>IF(AQ172="1",BH172,0)</f>
        <v>0</v>
      </c>
      <c r="AC172" s="36">
        <f>IF(AQ172="1",BI172,0)</f>
        <v>0</v>
      </c>
      <c r="AD172" s="36">
        <f>IF(AQ172="7",BH172,0)</f>
        <v>0</v>
      </c>
      <c r="AE172" s="36">
        <f>IF(AQ172="7",BI172,0)</f>
        <v>0</v>
      </c>
      <c r="AF172" s="36">
        <f>IF(AQ172="2",BH172,0)</f>
        <v>0</v>
      </c>
      <c r="AG172" s="36">
        <f>IF(AQ172="2",BI172,0)</f>
        <v>0</v>
      </c>
      <c r="AH172" s="36">
        <f>IF(AQ172="0",BJ172,0)</f>
        <v>0</v>
      </c>
      <c r="AI172" s="27" t="s">
        <v>290</v>
      </c>
      <c r="AJ172" s="23">
        <f>IF(AN172=0,K172,0)</f>
        <v>0</v>
      </c>
      <c r="AK172" s="23">
        <f>IF(AN172=15,K172,0)</f>
        <v>0</v>
      </c>
      <c r="AL172" s="23">
        <f>IF(AN172=21,K172,0)</f>
        <v>0</v>
      </c>
      <c r="AN172" s="36">
        <v>21</v>
      </c>
      <c r="AO172" s="36">
        <f>H172*1</f>
        <v>0</v>
      </c>
      <c r="AP172" s="36">
        <f>H172*(1-1)</f>
        <v>0</v>
      </c>
      <c r="AQ172" s="38" t="s">
        <v>7</v>
      </c>
      <c r="AV172" s="36">
        <f>AW172+AX172</f>
        <v>0</v>
      </c>
      <c r="AW172" s="36">
        <f>G172*AO172</f>
        <v>0</v>
      </c>
      <c r="AX172" s="36">
        <f>G172*AP172</f>
        <v>0</v>
      </c>
      <c r="AY172" s="39" t="s">
        <v>805</v>
      </c>
      <c r="AZ172" s="39" t="s">
        <v>824</v>
      </c>
      <c r="BA172" s="27" t="s">
        <v>843</v>
      </c>
      <c r="BC172" s="36">
        <f>AW172+AX172</f>
        <v>0</v>
      </c>
      <c r="BD172" s="36">
        <f>H172/(100-BE172)*100</f>
        <v>0</v>
      </c>
      <c r="BE172" s="36">
        <v>0</v>
      </c>
      <c r="BF172" s="36">
        <f>M172</f>
        <v>1.08</v>
      </c>
      <c r="BH172" s="23">
        <f>G172*AO172</f>
        <v>0</v>
      </c>
      <c r="BI172" s="23">
        <f>G172*AP172</f>
        <v>0</v>
      </c>
      <c r="BJ172" s="23">
        <f>G172*H172</f>
        <v>0</v>
      </c>
      <c r="BK172" s="23" t="s">
        <v>853</v>
      </c>
      <c r="BL172" s="36">
        <v>34</v>
      </c>
    </row>
    <row r="173" spans="1:47" ht="12.75">
      <c r="A173" s="82"/>
      <c r="B173" s="83" t="s">
        <v>290</v>
      </c>
      <c r="C173" s="83" t="s">
        <v>97</v>
      </c>
      <c r="D173" s="173" t="s">
        <v>472</v>
      </c>
      <c r="E173" s="174"/>
      <c r="F173" s="84" t="s">
        <v>6</v>
      </c>
      <c r="G173" s="84" t="s">
        <v>6</v>
      </c>
      <c r="H173" s="84"/>
      <c r="I173" s="85">
        <f>SUM(I174:I203)</f>
        <v>0</v>
      </c>
      <c r="J173" s="85">
        <f>SUM(J174:J203)</f>
        <v>0</v>
      </c>
      <c r="K173" s="85">
        <f>SUM(K174:K203)</f>
        <v>0</v>
      </c>
      <c r="L173" s="86"/>
      <c r="M173" s="85">
        <f>SUM(M174:M203)</f>
        <v>144.85139000000004</v>
      </c>
      <c r="N173" s="87"/>
      <c r="O173" s="4"/>
      <c r="AI173" s="27" t="s">
        <v>290</v>
      </c>
      <c r="AS173" s="41">
        <f>SUM(AJ174:AJ203)</f>
        <v>0</v>
      </c>
      <c r="AT173" s="41">
        <f>SUM(AK174:AK203)</f>
        <v>0</v>
      </c>
      <c r="AU173" s="41">
        <f>SUM(AL174:AL203)</f>
        <v>0</v>
      </c>
    </row>
    <row r="174" spans="1:64" ht="12.75">
      <c r="A174" s="44" t="s">
        <v>88</v>
      </c>
      <c r="B174" s="16" t="s">
        <v>290</v>
      </c>
      <c r="C174" s="16" t="s">
        <v>312</v>
      </c>
      <c r="D174" s="133" t="s">
        <v>473</v>
      </c>
      <c r="E174" s="175"/>
      <c r="F174" s="16" t="s">
        <v>750</v>
      </c>
      <c r="G174" s="36">
        <v>936</v>
      </c>
      <c r="H174" s="36"/>
      <c r="I174" s="36">
        <f>G174*AO174</f>
        <v>0</v>
      </c>
      <c r="J174" s="36">
        <f>G174*AP174</f>
        <v>0</v>
      </c>
      <c r="K174" s="36">
        <f>G174*H174</f>
        <v>0</v>
      </c>
      <c r="L174" s="36">
        <v>0.14424</v>
      </c>
      <c r="M174" s="36">
        <f>G174*L174</f>
        <v>135.00864</v>
      </c>
      <c r="N174" s="88" t="s">
        <v>779</v>
      </c>
      <c r="O174" s="4"/>
      <c r="Z174" s="36">
        <f>IF(AQ174="5",BJ174,0)</f>
        <v>0</v>
      </c>
      <c r="AB174" s="36">
        <f>IF(AQ174="1",BH174,0)</f>
        <v>0</v>
      </c>
      <c r="AC174" s="36">
        <f>IF(AQ174="1",BI174,0)</f>
        <v>0</v>
      </c>
      <c r="AD174" s="36">
        <f>IF(AQ174="7",BH174,0)</f>
        <v>0</v>
      </c>
      <c r="AE174" s="36">
        <f>IF(AQ174="7",BI174,0)</f>
        <v>0</v>
      </c>
      <c r="AF174" s="36">
        <f>IF(AQ174="2",BH174,0)</f>
        <v>0</v>
      </c>
      <c r="AG174" s="36">
        <f>IF(AQ174="2",BI174,0)</f>
        <v>0</v>
      </c>
      <c r="AH174" s="36">
        <f>IF(AQ174="0",BJ174,0)</f>
        <v>0</v>
      </c>
      <c r="AI174" s="27" t="s">
        <v>290</v>
      </c>
      <c r="AJ174" s="21">
        <f>IF(AN174=0,K174,0)</f>
        <v>0</v>
      </c>
      <c r="AK174" s="21">
        <f>IF(AN174=15,K174,0)</f>
        <v>0</v>
      </c>
      <c r="AL174" s="21">
        <f>IF(AN174=21,K174,0)</f>
        <v>0</v>
      </c>
      <c r="AN174" s="36">
        <v>21</v>
      </c>
      <c r="AO174" s="36">
        <f>H174*0.56736301369863</f>
        <v>0</v>
      </c>
      <c r="AP174" s="36">
        <f>H174*(1-0.56736301369863)</f>
        <v>0</v>
      </c>
      <c r="AQ174" s="37" t="s">
        <v>7</v>
      </c>
      <c r="AV174" s="36">
        <f>AW174+AX174</f>
        <v>0</v>
      </c>
      <c r="AW174" s="36">
        <f>G174*AO174</f>
        <v>0</v>
      </c>
      <c r="AX174" s="36">
        <f>G174*AP174</f>
        <v>0</v>
      </c>
      <c r="AY174" s="39" t="s">
        <v>796</v>
      </c>
      <c r="AZ174" s="39" t="s">
        <v>825</v>
      </c>
      <c r="BA174" s="27" t="s">
        <v>843</v>
      </c>
      <c r="BC174" s="36">
        <f>AW174+AX174</f>
        <v>0</v>
      </c>
      <c r="BD174" s="36">
        <f>H174/(100-BE174)*100</f>
        <v>0</v>
      </c>
      <c r="BE174" s="36">
        <v>0</v>
      </c>
      <c r="BF174" s="36">
        <f>M174</f>
        <v>135.00864</v>
      </c>
      <c r="BH174" s="21">
        <f>G174*AO174</f>
        <v>0</v>
      </c>
      <c r="BI174" s="21">
        <f>G174*AP174</f>
        <v>0</v>
      </c>
      <c r="BJ174" s="21">
        <f>G174*H174</f>
        <v>0</v>
      </c>
      <c r="BK174" s="21" t="s">
        <v>852</v>
      </c>
      <c r="BL174" s="36">
        <v>91</v>
      </c>
    </row>
    <row r="175" spans="1:15" ht="12.75">
      <c r="A175" s="4"/>
      <c r="B175" s="89"/>
      <c r="C175" s="89"/>
      <c r="D175" s="90" t="s">
        <v>562</v>
      </c>
      <c r="E175" s="90" t="s">
        <v>727</v>
      </c>
      <c r="F175" s="89"/>
      <c r="G175" s="91">
        <v>299</v>
      </c>
      <c r="H175" s="89"/>
      <c r="I175" s="89"/>
      <c r="J175" s="89"/>
      <c r="K175" s="89"/>
      <c r="L175" s="89"/>
      <c r="M175" s="89"/>
      <c r="N175" s="31"/>
      <c r="O175" s="4"/>
    </row>
    <row r="176" spans="1:15" ht="12.75">
      <c r="A176" s="4"/>
      <c r="B176" s="89"/>
      <c r="C176" s="89"/>
      <c r="D176" s="90" t="s">
        <v>563</v>
      </c>
      <c r="E176" s="90" t="s">
        <v>728</v>
      </c>
      <c r="F176" s="89"/>
      <c r="G176" s="91">
        <v>34</v>
      </c>
      <c r="H176" s="89"/>
      <c r="I176" s="89"/>
      <c r="J176" s="89"/>
      <c r="K176" s="89"/>
      <c r="L176" s="89"/>
      <c r="M176" s="89"/>
      <c r="N176" s="31"/>
      <c r="O176" s="4"/>
    </row>
    <row r="177" spans="1:15" ht="12.75">
      <c r="A177" s="4"/>
      <c r="B177" s="89"/>
      <c r="C177" s="89"/>
      <c r="D177" s="90" t="s">
        <v>564</v>
      </c>
      <c r="E177" s="90" t="s">
        <v>729</v>
      </c>
      <c r="F177" s="89"/>
      <c r="G177" s="91">
        <v>35</v>
      </c>
      <c r="H177" s="89"/>
      <c r="I177" s="89"/>
      <c r="J177" s="89"/>
      <c r="K177" s="89"/>
      <c r="L177" s="89"/>
      <c r="M177" s="89"/>
      <c r="N177" s="31"/>
      <c r="O177" s="4"/>
    </row>
    <row r="178" spans="1:15" ht="12.75">
      <c r="A178" s="4"/>
      <c r="B178" s="89"/>
      <c r="C178" s="89"/>
      <c r="D178" s="90" t="s">
        <v>565</v>
      </c>
      <c r="E178" s="90" t="s">
        <v>733</v>
      </c>
      <c r="F178" s="89"/>
      <c r="G178" s="91">
        <v>169</v>
      </c>
      <c r="H178" s="89"/>
      <c r="I178" s="89"/>
      <c r="J178" s="89"/>
      <c r="K178" s="89"/>
      <c r="L178" s="89"/>
      <c r="M178" s="89"/>
      <c r="N178" s="31"/>
      <c r="O178" s="4"/>
    </row>
    <row r="179" spans="1:15" ht="12.75">
      <c r="A179" s="4"/>
      <c r="B179" s="89"/>
      <c r="C179" s="89"/>
      <c r="D179" s="90" t="s">
        <v>566</v>
      </c>
      <c r="E179" s="90" t="s">
        <v>734</v>
      </c>
      <c r="F179" s="89"/>
      <c r="G179" s="91">
        <v>399</v>
      </c>
      <c r="H179" s="89"/>
      <c r="I179" s="89"/>
      <c r="J179" s="89"/>
      <c r="K179" s="89"/>
      <c r="L179" s="89"/>
      <c r="M179" s="89"/>
      <c r="N179" s="31"/>
      <c r="O179" s="4"/>
    </row>
    <row r="180" spans="1:64" ht="12.75">
      <c r="A180" s="44" t="s">
        <v>89</v>
      </c>
      <c r="B180" s="16" t="s">
        <v>290</v>
      </c>
      <c r="C180" s="16" t="s">
        <v>372</v>
      </c>
      <c r="D180" s="133" t="s">
        <v>567</v>
      </c>
      <c r="E180" s="176"/>
      <c r="F180" s="16" t="s">
        <v>752</v>
      </c>
      <c r="G180" s="36">
        <v>399</v>
      </c>
      <c r="H180" s="36"/>
      <c r="I180" s="36">
        <f>G180*AO180</f>
        <v>0</v>
      </c>
      <c r="J180" s="36">
        <f>G180*AP180</f>
        <v>0</v>
      </c>
      <c r="K180" s="36">
        <f>G180*H180</f>
        <v>0</v>
      </c>
      <c r="L180" s="36">
        <v>0</v>
      </c>
      <c r="M180" s="36">
        <f>G180*L180</f>
        <v>0</v>
      </c>
      <c r="N180" s="88" t="s">
        <v>779</v>
      </c>
      <c r="O180" s="4"/>
      <c r="Z180" s="36">
        <f>IF(AQ180="5",BJ180,0)</f>
        <v>0</v>
      </c>
      <c r="AB180" s="36">
        <f>IF(AQ180="1",BH180,0)</f>
        <v>0</v>
      </c>
      <c r="AC180" s="36">
        <f>IF(AQ180="1",BI180,0)</f>
        <v>0</v>
      </c>
      <c r="AD180" s="36">
        <f>IF(AQ180="7",BH180,0)</f>
        <v>0</v>
      </c>
      <c r="AE180" s="36">
        <f>IF(AQ180="7",BI180,0)</f>
        <v>0</v>
      </c>
      <c r="AF180" s="36">
        <f>IF(AQ180="2",BH180,0)</f>
        <v>0</v>
      </c>
      <c r="AG180" s="36">
        <f>IF(AQ180="2",BI180,0)</f>
        <v>0</v>
      </c>
      <c r="AH180" s="36">
        <f>IF(AQ180="0",BJ180,0)</f>
        <v>0</v>
      </c>
      <c r="AI180" s="27" t="s">
        <v>290</v>
      </c>
      <c r="AJ180" s="23">
        <f>IF(AN180=0,K180,0)</f>
        <v>0</v>
      </c>
      <c r="AK180" s="23">
        <f>IF(AN180=15,K180,0)</f>
        <v>0</v>
      </c>
      <c r="AL180" s="23">
        <f>IF(AN180=21,K180,0)</f>
        <v>0</v>
      </c>
      <c r="AN180" s="36">
        <v>21</v>
      </c>
      <c r="AO180" s="36">
        <f>H180*1</f>
        <v>0</v>
      </c>
      <c r="AP180" s="36">
        <f>H180*(1-1)</f>
        <v>0</v>
      </c>
      <c r="AQ180" s="38" t="s">
        <v>7</v>
      </c>
      <c r="AV180" s="36">
        <f>AW180+AX180</f>
        <v>0</v>
      </c>
      <c r="AW180" s="36">
        <f>G180*AO180</f>
        <v>0</v>
      </c>
      <c r="AX180" s="36">
        <f>G180*AP180</f>
        <v>0</v>
      </c>
      <c r="AY180" s="39" t="s">
        <v>796</v>
      </c>
      <c r="AZ180" s="39" t="s">
        <v>825</v>
      </c>
      <c r="BA180" s="27" t="s">
        <v>843</v>
      </c>
      <c r="BC180" s="36">
        <f>AW180+AX180</f>
        <v>0</v>
      </c>
      <c r="BD180" s="36">
        <f>H180/(100-BE180)*100</f>
        <v>0</v>
      </c>
      <c r="BE180" s="36">
        <v>0</v>
      </c>
      <c r="BF180" s="36">
        <f>M180</f>
        <v>0</v>
      </c>
      <c r="BH180" s="23">
        <f>G180*AO180</f>
        <v>0</v>
      </c>
      <c r="BI180" s="23">
        <f>G180*AP180</f>
        <v>0</v>
      </c>
      <c r="BJ180" s="23">
        <f>G180*H180</f>
        <v>0</v>
      </c>
      <c r="BK180" s="23" t="s">
        <v>853</v>
      </c>
      <c r="BL180" s="36">
        <v>91</v>
      </c>
    </row>
    <row r="181" spans="1:15" ht="12.75">
      <c r="A181" s="4"/>
      <c r="B181" s="89"/>
      <c r="C181" s="89"/>
      <c r="D181" s="90" t="s">
        <v>566</v>
      </c>
      <c r="E181" s="90" t="s">
        <v>734</v>
      </c>
      <c r="F181" s="89"/>
      <c r="G181" s="91">
        <v>399</v>
      </c>
      <c r="H181" s="89"/>
      <c r="I181" s="89"/>
      <c r="J181" s="89"/>
      <c r="K181" s="89"/>
      <c r="L181" s="89"/>
      <c r="M181" s="89"/>
      <c r="N181" s="31"/>
      <c r="O181" s="4"/>
    </row>
    <row r="182" spans="1:64" ht="12.75">
      <c r="A182" s="44" t="s">
        <v>90</v>
      </c>
      <c r="B182" s="16" t="s">
        <v>290</v>
      </c>
      <c r="C182" s="16" t="s">
        <v>373</v>
      </c>
      <c r="D182" s="133" t="s">
        <v>568</v>
      </c>
      <c r="E182" s="176"/>
      <c r="F182" s="16" t="s">
        <v>752</v>
      </c>
      <c r="G182" s="36">
        <v>169</v>
      </c>
      <c r="H182" s="36"/>
      <c r="I182" s="36">
        <f>G182*AO182</f>
        <v>0</v>
      </c>
      <c r="J182" s="36">
        <f>G182*AP182</f>
        <v>0</v>
      </c>
      <c r="K182" s="36">
        <f>G182*H182</f>
        <v>0</v>
      </c>
      <c r="L182" s="36">
        <v>0</v>
      </c>
      <c r="M182" s="36">
        <f>G182*L182</f>
        <v>0</v>
      </c>
      <c r="N182" s="88" t="s">
        <v>779</v>
      </c>
      <c r="O182" s="4"/>
      <c r="Z182" s="36">
        <f>IF(AQ182="5",BJ182,0)</f>
        <v>0</v>
      </c>
      <c r="AB182" s="36">
        <f>IF(AQ182="1",BH182,0)</f>
        <v>0</v>
      </c>
      <c r="AC182" s="36">
        <f>IF(AQ182="1",BI182,0)</f>
        <v>0</v>
      </c>
      <c r="AD182" s="36">
        <f>IF(AQ182="7",BH182,0)</f>
        <v>0</v>
      </c>
      <c r="AE182" s="36">
        <f>IF(AQ182="7",BI182,0)</f>
        <v>0</v>
      </c>
      <c r="AF182" s="36">
        <f>IF(AQ182="2",BH182,0)</f>
        <v>0</v>
      </c>
      <c r="AG182" s="36">
        <f>IF(AQ182="2",BI182,0)</f>
        <v>0</v>
      </c>
      <c r="AH182" s="36">
        <f>IF(AQ182="0",BJ182,0)</f>
        <v>0</v>
      </c>
      <c r="AI182" s="27" t="s">
        <v>290</v>
      </c>
      <c r="AJ182" s="23">
        <f>IF(AN182=0,K182,0)</f>
        <v>0</v>
      </c>
      <c r="AK182" s="23">
        <f>IF(AN182=15,K182,0)</f>
        <v>0</v>
      </c>
      <c r="AL182" s="23">
        <f>IF(AN182=21,K182,0)</f>
        <v>0</v>
      </c>
      <c r="AN182" s="36">
        <v>21</v>
      </c>
      <c r="AO182" s="36">
        <f>H182*1</f>
        <v>0</v>
      </c>
      <c r="AP182" s="36">
        <f>H182*(1-1)</f>
        <v>0</v>
      </c>
      <c r="AQ182" s="38" t="s">
        <v>7</v>
      </c>
      <c r="AV182" s="36">
        <f>AW182+AX182</f>
        <v>0</v>
      </c>
      <c r="AW182" s="36">
        <f>G182*AO182</f>
        <v>0</v>
      </c>
      <c r="AX182" s="36">
        <f>G182*AP182</f>
        <v>0</v>
      </c>
      <c r="AY182" s="39" t="s">
        <v>796</v>
      </c>
      <c r="AZ182" s="39" t="s">
        <v>825</v>
      </c>
      <c r="BA182" s="27" t="s">
        <v>843</v>
      </c>
      <c r="BC182" s="36">
        <f>AW182+AX182</f>
        <v>0</v>
      </c>
      <c r="BD182" s="36">
        <f>H182/(100-BE182)*100</f>
        <v>0</v>
      </c>
      <c r="BE182" s="36">
        <v>0</v>
      </c>
      <c r="BF182" s="36">
        <f>M182</f>
        <v>0</v>
      </c>
      <c r="BH182" s="23">
        <f>G182*AO182</f>
        <v>0</v>
      </c>
      <c r="BI182" s="23">
        <f>G182*AP182</f>
        <v>0</v>
      </c>
      <c r="BJ182" s="23">
        <f>G182*H182</f>
        <v>0</v>
      </c>
      <c r="BK182" s="23" t="s">
        <v>853</v>
      </c>
      <c r="BL182" s="36">
        <v>91</v>
      </c>
    </row>
    <row r="183" spans="1:15" ht="12.75">
      <c r="A183" s="4"/>
      <c r="B183" s="89"/>
      <c r="C183" s="89"/>
      <c r="D183" s="90" t="s">
        <v>565</v>
      </c>
      <c r="E183" s="90" t="s">
        <v>733</v>
      </c>
      <c r="F183" s="89"/>
      <c r="G183" s="91">
        <v>169</v>
      </c>
      <c r="H183" s="89"/>
      <c r="I183" s="89"/>
      <c r="J183" s="89"/>
      <c r="K183" s="89"/>
      <c r="L183" s="89"/>
      <c r="M183" s="89"/>
      <c r="N183" s="31"/>
      <c r="O183" s="4"/>
    </row>
    <row r="184" spans="1:64" ht="12.75">
      <c r="A184" s="44" t="s">
        <v>91</v>
      </c>
      <c r="B184" s="16" t="s">
        <v>290</v>
      </c>
      <c r="C184" s="16" t="s">
        <v>313</v>
      </c>
      <c r="D184" s="133" t="s">
        <v>475</v>
      </c>
      <c r="E184" s="176"/>
      <c r="F184" s="16" t="s">
        <v>752</v>
      </c>
      <c r="G184" s="36">
        <v>299</v>
      </c>
      <c r="H184" s="36"/>
      <c r="I184" s="36">
        <f>G184*AO184</f>
        <v>0</v>
      </c>
      <c r="J184" s="36">
        <f>G184*AP184</f>
        <v>0</v>
      </c>
      <c r="K184" s="36">
        <f>G184*H184</f>
        <v>0</v>
      </c>
      <c r="L184" s="36">
        <v>0</v>
      </c>
      <c r="M184" s="36">
        <f>G184*L184</f>
        <v>0</v>
      </c>
      <c r="N184" s="88" t="s">
        <v>779</v>
      </c>
      <c r="O184" s="4"/>
      <c r="Z184" s="36">
        <f>IF(AQ184="5",BJ184,0)</f>
        <v>0</v>
      </c>
      <c r="AB184" s="36">
        <f>IF(AQ184="1",BH184,0)</f>
        <v>0</v>
      </c>
      <c r="AC184" s="36">
        <f>IF(AQ184="1",BI184,0)</f>
        <v>0</v>
      </c>
      <c r="AD184" s="36">
        <f>IF(AQ184="7",BH184,0)</f>
        <v>0</v>
      </c>
      <c r="AE184" s="36">
        <f>IF(AQ184="7",BI184,0)</f>
        <v>0</v>
      </c>
      <c r="AF184" s="36">
        <f>IF(AQ184="2",BH184,0)</f>
        <v>0</v>
      </c>
      <c r="AG184" s="36">
        <f>IF(AQ184="2",BI184,0)</f>
        <v>0</v>
      </c>
      <c r="AH184" s="36">
        <f>IF(AQ184="0",BJ184,0)</f>
        <v>0</v>
      </c>
      <c r="AI184" s="27" t="s">
        <v>290</v>
      </c>
      <c r="AJ184" s="23">
        <f>IF(AN184=0,K184,0)</f>
        <v>0</v>
      </c>
      <c r="AK184" s="23">
        <f>IF(AN184=15,K184,0)</f>
        <v>0</v>
      </c>
      <c r="AL184" s="23">
        <f>IF(AN184=21,K184,0)</f>
        <v>0</v>
      </c>
      <c r="AN184" s="36">
        <v>21</v>
      </c>
      <c r="AO184" s="36">
        <f>H184*1</f>
        <v>0</v>
      </c>
      <c r="AP184" s="36">
        <f>H184*(1-1)</f>
        <v>0</v>
      </c>
      <c r="AQ184" s="38" t="s">
        <v>7</v>
      </c>
      <c r="AV184" s="36">
        <f>AW184+AX184</f>
        <v>0</v>
      </c>
      <c r="AW184" s="36">
        <f>G184*AO184</f>
        <v>0</v>
      </c>
      <c r="AX184" s="36">
        <f>G184*AP184</f>
        <v>0</v>
      </c>
      <c r="AY184" s="39" t="s">
        <v>796</v>
      </c>
      <c r="AZ184" s="39" t="s">
        <v>825</v>
      </c>
      <c r="BA184" s="27" t="s">
        <v>843</v>
      </c>
      <c r="BC184" s="36">
        <f>AW184+AX184</f>
        <v>0</v>
      </c>
      <c r="BD184" s="36">
        <f>H184/(100-BE184)*100</f>
        <v>0</v>
      </c>
      <c r="BE184" s="36">
        <v>0</v>
      </c>
      <c r="BF184" s="36">
        <f>M184</f>
        <v>0</v>
      </c>
      <c r="BH184" s="23">
        <f>G184*AO184</f>
        <v>0</v>
      </c>
      <c r="BI184" s="23">
        <f>G184*AP184</f>
        <v>0</v>
      </c>
      <c r="BJ184" s="23">
        <f>G184*H184</f>
        <v>0</v>
      </c>
      <c r="BK184" s="23" t="s">
        <v>853</v>
      </c>
      <c r="BL184" s="36">
        <v>91</v>
      </c>
    </row>
    <row r="185" spans="1:15" ht="12.75">
      <c r="A185" s="4"/>
      <c r="B185" s="89"/>
      <c r="C185" s="89"/>
      <c r="D185" s="90" t="s">
        <v>562</v>
      </c>
      <c r="E185" s="90" t="s">
        <v>727</v>
      </c>
      <c r="F185" s="89"/>
      <c r="G185" s="91">
        <v>299</v>
      </c>
      <c r="H185" s="89"/>
      <c r="I185" s="89"/>
      <c r="J185" s="89"/>
      <c r="K185" s="89"/>
      <c r="L185" s="89"/>
      <c r="M185" s="89"/>
      <c r="N185" s="31"/>
      <c r="O185" s="4"/>
    </row>
    <row r="186" spans="1:64" ht="12.75">
      <c r="A186" s="44" t="s">
        <v>92</v>
      </c>
      <c r="B186" s="16" t="s">
        <v>290</v>
      </c>
      <c r="C186" s="16" t="s">
        <v>314</v>
      </c>
      <c r="D186" s="133" t="s">
        <v>476</v>
      </c>
      <c r="E186" s="176"/>
      <c r="F186" s="16" t="s">
        <v>752</v>
      </c>
      <c r="G186" s="36">
        <v>36</v>
      </c>
      <c r="H186" s="36"/>
      <c r="I186" s="36">
        <f>G186*AO186</f>
        <v>0</v>
      </c>
      <c r="J186" s="36">
        <f>G186*AP186</f>
        <v>0</v>
      </c>
      <c r="K186" s="36">
        <f>G186*H186</f>
        <v>0</v>
      </c>
      <c r="L186" s="36">
        <v>0</v>
      </c>
      <c r="M186" s="36">
        <f>G186*L186</f>
        <v>0</v>
      </c>
      <c r="N186" s="88" t="s">
        <v>779</v>
      </c>
      <c r="O186" s="4"/>
      <c r="Z186" s="36">
        <f>IF(AQ186="5",BJ186,0)</f>
        <v>0</v>
      </c>
      <c r="AB186" s="36">
        <f>IF(AQ186="1",BH186,0)</f>
        <v>0</v>
      </c>
      <c r="AC186" s="36">
        <f>IF(AQ186="1",BI186,0)</f>
        <v>0</v>
      </c>
      <c r="AD186" s="36">
        <f>IF(AQ186="7",BH186,0)</f>
        <v>0</v>
      </c>
      <c r="AE186" s="36">
        <f>IF(AQ186="7",BI186,0)</f>
        <v>0</v>
      </c>
      <c r="AF186" s="36">
        <f>IF(AQ186="2",BH186,0)</f>
        <v>0</v>
      </c>
      <c r="AG186" s="36">
        <f>IF(AQ186="2",BI186,0)</f>
        <v>0</v>
      </c>
      <c r="AH186" s="36">
        <f>IF(AQ186="0",BJ186,0)</f>
        <v>0</v>
      </c>
      <c r="AI186" s="27" t="s">
        <v>290</v>
      </c>
      <c r="AJ186" s="23">
        <f>IF(AN186=0,K186,0)</f>
        <v>0</v>
      </c>
      <c r="AK186" s="23">
        <f>IF(AN186=15,K186,0)</f>
        <v>0</v>
      </c>
      <c r="AL186" s="23">
        <f>IF(AN186=21,K186,0)</f>
        <v>0</v>
      </c>
      <c r="AN186" s="36">
        <v>21</v>
      </c>
      <c r="AO186" s="36">
        <f>H186*1</f>
        <v>0</v>
      </c>
      <c r="AP186" s="36">
        <f>H186*(1-1)</f>
        <v>0</v>
      </c>
      <c r="AQ186" s="38" t="s">
        <v>7</v>
      </c>
      <c r="AV186" s="36">
        <f>AW186+AX186</f>
        <v>0</v>
      </c>
      <c r="AW186" s="36">
        <f>G186*AO186</f>
        <v>0</v>
      </c>
      <c r="AX186" s="36">
        <f>G186*AP186</f>
        <v>0</v>
      </c>
      <c r="AY186" s="39" t="s">
        <v>796</v>
      </c>
      <c r="AZ186" s="39" t="s">
        <v>825</v>
      </c>
      <c r="BA186" s="27" t="s">
        <v>843</v>
      </c>
      <c r="BC186" s="36">
        <f>AW186+AX186</f>
        <v>0</v>
      </c>
      <c r="BD186" s="36">
        <f>H186/(100-BE186)*100</f>
        <v>0</v>
      </c>
      <c r="BE186" s="36">
        <v>0</v>
      </c>
      <c r="BF186" s="36">
        <f>M186</f>
        <v>0</v>
      </c>
      <c r="BH186" s="23">
        <f>G186*AO186</f>
        <v>0</v>
      </c>
      <c r="BI186" s="23">
        <f>G186*AP186</f>
        <v>0</v>
      </c>
      <c r="BJ186" s="23">
        <f>G186*H186</f>
        <v>0</v>
      </c>
      <c r="BK186" s="23" t="s">
        <v>853</v>
      </c>
      <c r="BL186" s="36">
        <v>91</v>
      </c>
    </row>
    <row r="187" spans="1:15" ht="12.75">
      <c r="A187" s="4"/>
      <c r="B187" s="89"/>
      <c r="C187" s="89"/>
      <c r="D187" s="90" t="s">
        <v>569</v>
      </c>
      <c r="E187" s="90" t="s">
        <v>729</v>
      </c>
      <c r="F187" s="89"/>
      <c r="G187" s="91">
        <v>36</v>
      </c>
      <c r="H187" s="89"/>
      <c r="I187" s="89"/>
      <c r="J187" s="89"/>
      <c r="K187" s="89"/>
      <c r="L187" s="89"/>
      <c r="M187" s="89"/>
      <c r="N187" s="31"/>
      <c r="O187" s="4"/>
    </row>
    <row r="188" spans="1:64" ht="12.75">
      <c r="A188" s="44" t="s">
        <v>93</v>
      </c>
      <c r="B188" s="16" t="s">
        <v>290</v>
      </c>
      <c r="C188" s="16" t="s">
        <v>315</v>
      </c>
      <c r="D188" s="133" t="s">
        <v>477</v>
      </c>
      <c r="E188" s="176"/>
      <c r="F188" s="16" t="s">
        <v>752</v>
      </c>
      <c r="G188" s="36">
        <v>35</v>
      </c>
      <c r="H188" s="36"/>
      <c r="I188" s="36">
        <f>G188*AO188</f>
        <v>0</v>
      </c>
      <c r="J188" s="36">
        <f>G188*AP188</f>
        <v>0</v>
      </c>
      <c r="K188" s="36">
        <f>G188*H188</f>
        <v>0</v>
      </c>
      <c r="L188" s="36">
        <v>0</v>
      </c>
      <c r="M188" s="36">
        <f>G188*L188</f>
        <v>0</v>
      </c>
      <c r="N188" s="88" t="s">
        <v>779</v>
      </c>
      <c r="O188" s="4"/>
      <c r="Z188" s="36">
        <f>IF(AQ188="5",BJ188,0)</f>
        <v>0</v>
      </c>
      <c r="AB188" s="36">
        <f>IF(AQ188="1",BH188,0)</f>
        <v>0</v>
      </c>
      <c r="AC188" s="36">
        <f>IF(AQ188="1",BI188,0)</f>
        <v>0</v>
      </c>
      <c r="AD188" s="36">
        <f>IF(AQ188="7",BH188,0)</f>
        <v>0</v>
      </c>
      <c r="AE188" s="36">
        <f>IF(AQ188="7",BI188,0)</f>
        <v>0</v>
      </c>
      <c r="AF188" s="36">
        <f>IF(AQ188="2",BH188,0)</f>
        <v>0</v>
      </c>
      <c r="AG188" s="36">
        <f>IF(AQ188="2",BI188,0)</f>
        <v>0</v>
      </c>
      <c r="AH188" s="36">
        <f>IF(AQ188="0",BJ188,0)</f>
        <v>0</v>
      </c>
      <c r="AI188" s="27" t="s">
        <v>290</v>
      </c>
      <c r="AJ188" s="23">
        <f>IF(AN188=0,K188,0)</f>
        <v>0</v>
      </c>
      <c r="AK188" s="23">
        <f>IF(AN188=15,K188,0)</f>
        <v>0</v>
      </c>
      <c r="AL188" s="23">
        <f>IF(AN188=21,K188,0)</f>
        <v>0</v>
      </c>
      <c r="AN188" s="36">
        <v>21</v>
      </c>
      <c r="AO188" s="36">
        <f>H188*1</f>
        <v>0</v>
      </c>
      <c r="AP188" s="36">
        <f>H188*(1-1)</f>
        <v>0</v>
      </c>
      <c r="AQ188" s="38" t="s">
        <v>7</v>
      </c>
      <c r="AV188" s="36">
        <f>AW188+AX188</f>
        <v>0</v>
      </c>
      <c r="AW188" s="36">
        <f>G188*AO188</f>
        <v>0</v>
      </c>
      <c r="AX188" s="36">
        <f>G188*AP188</f>
        <v>0</v>
      </c>
      <c r="AY188" s="39" t="s">
        <v>796</v>
      </c>
      <c r="AZ188" s="39" t="s">
        <v>825</v>
      </c>
      <c r="BA188" s="27" t="s">
        <v>843</v>
      </c>
      <c r="BC188" s="36">
        <f>AW188+AX188</f>
        <v>0</v>
      </c>
      <c r="BD188" s="36">
        <f>H188/(100-BE188)*100</f>
        <v>0</v>
      </c>
      <c r="BE188" s="36">
        <v>0</v>
      </c>
      <c r="BF188" s="36">
        <f>M188</f>
        <v>0</v>
      </c>
      <c r="BH188" s="23">
        <f>G188*AO188</f>
        <v>0</v>
      </c>
      <c r="BI188" s="23">
        <f>G188*AP188</f>
        <v>0</v>
      </c>
      <c r="BJ188" s="23">
        <f>G188*H188</f>
        <v>0</v>
      </c>
      <c r="BK188" s="23" t="s">
        <v>853</v>
      </c>
      <c r="BL188" s="36">
        <v>91</v>
      </c>
    </row>
    <row r="189" spans="1:15" ht="12.75">
      <c r="A189" s="4"/>
      <c r="B189" s="89"/>
      <c r="C189" s="89"/>
      <c r="D189" s="90" t="s">
        <v>570</v>
      </c>
      <c r="E189" s="90" t="s">
        <v>728</v>
      </c>
      <c r="F189" s="89"/>
      <c r="G189" s="91">
        <v>35</v>
      </c>
      <c r="H189" s="89"/>
      <c r="I189" s="89"/>
      <c r="J189" s="89"/>
      <c r="K189" s="89"/>
      <c r="L189" s="89"/>
      <c r="M189" s="89"/>
      <c r="N189" s="31"/>
      <c r="O189" s="4"/>
    </row>
    <row r="190" spans="1:64" ht="12.75">
      <c r="A190" s="44" t="s">
        <v>94</v>
      </c>
      <c r="B190" s="16" t="s">
        <v>290</v>
      </c>
      <c r="C190" s="16" t="s">
        <v>316</v>
      </c>
      <c r="D190" s="133" t="s">
        <v>478</v>
      </c>
      <c r="E190" s="175"/>
      <c r="F190" s="16" t="s">
        <v>750</v>
      </c>
      <c r="G190" s="36">
        <v>95</v>
      </c>
      <c r="H190" s="36"/>
      <c r="I190" s="36">
        <f>G190*AO190</f>
        <v>0</v>
      </c>
      <c r="J190" s="36">
        <f>G190*AP190</f>
        <v>0</v>
      </c>
      <c r="K190" s="36">
        <f>G190*H190</f>
        <v>0</v>
      </c>
      <c r="L190" s="36">
        <v>0</v>
      </c>
      <c r="M190" s="36">
        <f>G190*L190</f>
        <v>0</v>
      </c>
      <c r="N190" s="88" t="s">
        <v>779</v>
      </c>
      <c r="O190" s="4"/>
      <c r="Z190" s="36">
        <f>IF(AQ190="5",BJ190,0)</f>
        <v>0</v>
      </c>
      <c r="AB190" s="36">
        <f>IF(AQ190="1",BH190,0)</f>
        <v>0</v>
      </c>
      <c r="AC190" s="36">
        <f>IF(AQ190="1",BI190,0)</f>
        <v>0</v>
      </c>
      <c r="AD190" s="36">
        <f>IF(AQ190="7",BH190,0)</f>
        <v>0</v>
      </c>
      <c r="AE190" s="36">
        <f>IF(AQ190="7",BI190,0)</f>
        <v>0</v>
      </c>
      <c r="AF190" s="36">
        <f>IF(AQ190="2",BH190,0)</f>
        <v>0</v>
      </c>
      <c r="AG190" s="36">
        <f>IF(AQ190="2",BI190,0)</f>
        <v>0</v>
      </c>
      <c r="AH190" s="36">
        <f>IF(AQ190="0",BJ190,0)</f>
        <v>0</v>
      </c>
      <c r="AI190" s="27" t="s">
        <v>290</v>
      </c>
      <c r="AJ190" s="21">
        <f>IF(AN190=0,K190,0)</f>
        <v>0</v>
      </c>
      <c r="AK190" s="21">
        <f>IF(AN190=15,K190,0)</f>
        <v>0</v>
      </c>
      <c r="AL190" s="21">
        <f>IF(AN190=21,K190,0)</f>
        <v>0</v>
      </c>
      <c r="AN190" s="36">
        <v>21</v>
      </c>
      <c r="AO190" s="36">
        <f>H190*0.593303571428571</f>
        <v>0</v>
      </c>
      <c r="AP190" s="36">
        <f>H190*(1-0.593303571428571)</f>
        <v>0</v>
      </c>
      <c r="AQ190" s="37" t="s">
        <v>7</v>
      </c>
      <c r="AV190" s="36">
        <f>AW190+AX190</f>
        <v>0</v>
      </c>
      <c r="AW190" s="36">
        <f>G190*AO190</f>
        <v>0</v>
      </c>
      <c r="AX190" s="36">
        <f>G190*AP190</f>
        <v>0</v>
      </c>
      <c r="AY190" s="39" t="s">
        <v>796</v>
      </c>
      <c r="AZ190" s="39" t="s">
        <v>825</v>
      </c>
      <c r="BA190" s="27" t="s">
        <v>843</v>
      </c>
      <c r="BC190" s="36">
        <f>AW190+AX190</f>
        <v>0</v>
      </c>
      <c r="BD190" s="36">
        <f>H190/(100-BE190)*100</f>
        <v>0</v>
      </c>
      <c r="BE190" s="36">
        <v>0</v>
      </c>
      <c r="BF190" s="36">
        <f>M190</f>
        <v>0</v>
      </c>
      <c r="BH190" s="21">
        <f>G190*AO190</f>
        <v>0</v>
      </c>
      <c r="BI190" s="21">
        <f>G190*AP190</f>
        <v>0</v>
      </c>
      <c r="BJ190" s="21">
        <f>G190*H190</f>
        <v>0</v>
      </c>
      <c r="BK190" s="21" t="s">
        <v>852</v>
      </c>
      <c r="BL190" s="36">
        <v>91</v>
      </c>
    </row>
    <row r="191" spans="1:64" ht="12.75">
      <c r="A191" s="44" t="s">
        <v>95</v>
      </c>
      <c r="B191" s="16" t="s">
        <v>290</v>
      </c>
      <c r="C191" s="16" t="s">
        <v>317</v>
      </c>
      <c r="D191" s="133" t="s">
        <v>571</v>
      </c>
      <c r="E191" s="175"/>
      <c r="F191" s="16" t="s">
        <v>749</v>
      </c>
      <c r="G191" s="36">
        <v>64.5</v>
      </c>
      <c r="H191" s="36"/>
      <c r="I191" s="36">
        <f>G191*AO191</f>
        <v>0</v>
      </c>
      <c r="J191" s="36">
        <f>G191*AP191</f>
        <v>0</v>
      </c>
      <c r="K191" s="36">
        <f>G191*H191</f>
        <v>0</v>
      </c>
      <c r="L191" s="36">
        <v>0.0037</v>
      </c>
      <c r="M191" s="36">
        <f>G191*L191</f>
        <v>0.23865</v>
      </c>
      <c r="N191" s="88" t="s">
        <v>779</v>
      </c>
      <c r="O191" s="4"/>
      <c r="Z191" s="36">
        <f>IF(AQ191="5",BJ191,0)</f>
        <v>0</v>
      </c>
      <c r="AB191" s="36">
        <f>IF(AQ191="1",BH191,0)</f>
        <v>0</v>
      </c>
      <c r="AC191" s="36">
        <f>IF(AQ191="1",BI191,0)</f>
        <v>0</v>
      </c>
      <c r="AD191" s="36">
        <f>IF(AQ191="7",BH191,0)</f>
        <v>0</v>
      </c>
      <c r="AE191" s="36">
        <f>IF(AQ191="7",BI191,0)</f>
        <v>0</v>
      </c>
      <c r="AF191" s="36">
        <f>IF(AQ191="2",BH191,0)</f>
        <v>0</v>
      </c>
      <c r="AG191" s="36">
        <f>IF(AQ191="2",BI191,0)</f>
        <v>0</v>
      </c>
      <c r="AH191" s="36">
        <f>IF(AQ191="0",BJ191,0)</f>
        <v>0</v>
      </c>
      <c r="AI191" s="27" t="s">
        <v>290</v>
      </c>
      <c r="AJ191" s="21">
        <f>IF(AN191=0,K191,0)</f>
        <v>0</v>
      </c>
      <c r="AK191" s="21">
        <f>IF(AN191=15,K191,0)</f>
        <v>0</v>
      </c>
      <c r="AL191" s="21">
        <f>IF(AN191=21,K191,0)</f>
        <v>0</v>
      </c>
      <c r="AN191" s="36">
        <v>21</v>
      </c>
      <c r="AO191" s="36">
        <f>H191*0.449002375040872</f>
        <v>0</v>
      </c>
      <c r="AP191" s="36">
        <f>H191*(1-0.449002375040872)</f>
        <v>0</v>
      </c>
      <c r="AQ191" s="37" t="s">
        <v>7</v>
      </c>
      <c r="AV191" s="36">
        <f>AW191+AX191</f>
        <v>0</v>
      </c>
      <c r="AW191" s="36">
        <f>G191*AO191</f>
        <v>0</v>
      </c>
      <c r="AX191" s="36">
        <f>G191*AP191</f>
        <v>0</v>
      </c>
      <c r="AY191" s="39" t="s">
        <v>796</v>
      </c>
      <c r="AZ191" s="39" t="s">
        <v>825</v>
      </c>
      <c r="BA191" s="27" t="s">
        <v>843</v>
      </c>
      <c r="BC191" s="36">
        <f>AW191+AX191</f>
        <v>0</v>
      </c>
      <c r="BD191" s="36">
        <f>H191/(100-BE191)*100</f>
        <v>0</v>
      </c>
      <c r="BE191" s="36">
        <v>0</v>
      </c>
      <c r="BF191" s="36">
        <f>M191</f>
        <v>0.23865</v>
      </c>
      <c r="BH191" s="21">
        <f>G191*AO191</f>
        <v>0</v>
      </c>
      <c r="BI191" s="21">
        <f>G191*AP191</f>
        <v>0</v>
      </c>
      <c r="BJ191" s="21">
        <f>G191*H191</f>
        <v>0</v>
      </c>
      <c r="BK191" s="21" t="s">
        <v>852</v>
      </c>
      <c r="BL191" s="36">
        <v>91</v>
      </c>
    </row>
    <row r="192" spans="1:15" ht="12.75">
      <c r="A192" s="4"/>
      <c r="B192" s="89"/>
      <c r="C192" s="89"/>
      <c r="D192" s="90" t="s">
        <v>572</v>
      </c>
      <c r="E192" s="90"/>
      <c r="F192" s="89"/>
      <c r="G192" s="91">
        <v>64.5</v>
      </c>
      <c r="H192" s="89"/>
      <c r="I192" s="89"/>
      <c r="J192" s="89"/>
      <c r="K192" s="89"/>
      <c r="L192" s="89"/>
      <c r="M192" s="89"/>
      <c r="N192" s="31"/>
      <c r="O192" s="4"/>
    </row>
    <row r="193" spans="1:64" ht="12.75">
      <c r="A193" s="44" t="s">
        <v>96</v>
      </c>
      <c r="B193" s="16" t="s">
        <v>290</v>
      </c>
      <c r="C193" s="16" t="s">
        <v>322</v>
      </c>
      <c r="D193" s="133" t="s">
        <v>486</v>
      </c>
      <c r="E193" s="175"/>
      <c r="F193" s="16" t="s">
        <v>752</v>
      </c>
      <c r="G193" s="36">
        <v>11</v>
      </c>
      <c r="H193" s="36"/>
      <c r="I193" s="36">
        <f>G193*AO193</f>
        <v>0</v>
      </c>
      <c r="J193" s="36">
        <f>G193*AP193</f>
        <v>0</v>
      </c>
      <c r="K193" s="36">
        <f>G193*H193</f>
        <v>0</v>
      </c>
      <c r="L193" s="36">
        <v>0.25</v>
      </c>
      <c r="M193" s="36">
        <f>G193*L193</f>
        <v>2.75</v>
      </c>
      <c r="N193" s="88" t="s">
        <v>779</v>
      </c>
      <c r="O193" s="4"/>
      <c r="Z193" s="36">
        <f>IF(AQ193="5",BJ193,0)</f>
        <v>0</v>
      </c>
      <c r="AB193" s="36">
        <f>IF(AQ193="1",BH193,0)</f>
        <v>0</v>
      </c>
      <c r="AC193" s="36">
        <f>IF(AQ193="1",BI193,0)</f>
        <v>0</v>
      </c>
      <c r="AD193" s="36">
        <f>IF(AQ193="7",BH193,0)</f>
        <v>0</v>
      </c>
      <c r="AE193" s="36">
        <f>IF(AQ193="7",BI193,0)</f>
        <v>0</v>
      </c>
      <c r="AF193" s="36">
        <f>IF(AQ193="2",BH193,0)</f>
        <v>0</v>
      </c>
      <c r="AG193" s="36">
        <f>IF(AQ193="2",BI193,0)</f>
        <v>0</v>
      </c>
      <c r="AH193" s="36">
        <f>IF(AQ193="0",BJ193,0)</f>
        <v>0</v>
      </c>
      <c r="AI193" s="27" t="s">
        <v>290</v>
      </c>
      <c r="AJ193" s="21">
        <f>IF(AN193=0,K193,0)</f>
        <v>0</v>
      </c>
      <c r="AK193" s="21">
        <f>IF(AN193=15,K193,0)</f>
        <v>0</v>
      </c>
      <c r="AL193" s="21">
        <f>IF(AN193=21,K193,0)</f>
        <v>0</v>
      </c>
      <c r="AN193" s="36">
        <v>21</v>
      </c>
      <c r="AO193" s="36">
        <f>H193*0.497866473149492</f>
        <v>0</v>
      </c>
      <c r="AP193" s="36">
        <f>H193*(1-0.497866473149492)</f>
        <v>0</v>
      </c>
      <c r="AQ193" s="37" t="s">
        <v>7</v>
      </c>
      <c r="AV193" s="36">
        <f>AW193+AX193</f>
        <v>0</v>
      </c>
      <c r="AW193" s="36">
        <f>G193*AO193</f>
        <v>0</v>
      </c>
      <c r="AX193" s="36">
        <f>G193*AP193</f>
        <v>0</v>
      </c>
      <c r="AY193" s="39" t="s">
        <v>796</v>
      </c>
      <c r="AZ193" s="39" t="s">
        <v>825</v>
      </c>
      <c r="BA193" s="27" t="s">
        <v>843</v>
      </c>
      <c r="BC193" s="36">
        <f>AW193+AX193</f>
        <v>0</v>
      </c>
      <c r="BD193" s="36">
        <f>H193/(100-BE193)*100</f>
        <v>0</v>
      </c>
      <c r="BE193" s="36">
        <v>0</v>
      </c>
      <c r="BF193" s="36">
        <f>M193</f>
        <v>2.75</v>
      </c>
      <c r="BH193" s="21">
        <f>G193*AO193</f>
        <v>0</v>
      </c>
      <c r="BI193" s="21">
        <f>G193*AP193</f>
        <v>0</v>
      </c>
      <c r="BJ193" s="21">
        <f>G193*H193</f>
        <v>0</v>
      </c>
      <c r="BK193" s="21" t="s">
        <v>852</v>
      </c>
      <c r="BL193" s="36">
        <v>91</v>
      </c>
    </row>
    <row r="194" spans="1:15" ht="12.75">
      <c r="A194" s="4"/>
      <c r="B194" s="89"/>
      <c r="C194" s="89"/>
      <c r="D194" s="90" t="s">
        <v>573</v>
      </c>
      <c r="E194" s="90"/>
      <c r="F194" s="89"/>
      <c r="G194" s="91">
        <v>11</v>
      </c>
      <c r="H194" s="89"/>
      <c r="I194" s="89"/>
      <c r="J194" s="89"/>
      <c r="K194" s="89"/>
      <c r="L194" s="89"/>
      <c r="M194" s="89"/>
      <c r="N194" s="31"/>
      <c r="O194" s="4"/>
    </row>
    <row r="195" spans="1:64" ht="12.75">
      <c r="A195" s="44" t="s">
        <v>97</v>
      </c>
      <c r="B195" s="16" t="s">
        <v>290</v>
      </c>
      <c r="C195" s="16" t="s">
        <v>323</v>
      </c>
      <c r="D195" s="133" t="s">
        <v>487</v>
      </c>
      <c r="E195" s="176"/>
      <c r="F195" s="16" t="s">
        <v>752</v>
      </c>
      <c r="G195" s="36">
        <v>11</v>
      </c>
      <c r="H195" s="36"/>
      <c r="I195" s="36">
        <f>G195*AO195</f>
        <v>0</v>
      </c>
      <c r="J195" s="36">
        <f>G195*AP195</f>
        <v>0</v>
      </c>
      <c r="K195" s="36">
        <f>G195*H195</f>
        <v>0</v>
      </c>
      <c r="L195" s="36">
        <v>0.018</v>
      </c>
      <c r="M195" s="36">
        <f>G195*L195</f>
        <v>0.19799999999999998</v>
      </c>
      <c r="N195" s="88" t="s">
        <v>779</v>
      </c>
      <c r="O195" s="4"/>
      <c r="Z195" s="36">
        <f>IF(AQ195="5",BJ195,0)</f>
        <v>0</v>
      </c>
      <c r="AB195" s="36">
        <f>IF(AQ195="1",BH195,0)</f>
        <v>0</v>
      </c>
      <c r="AC195" s="36">
        <f>IF(AQ195="1",BI195,0)</f>
        <v>0</v>
      </c>
      <c r="AD195" s="36">
        <f>IF(AQ195="7",BH195,0)</f>
        <v>0</v>
      </c>
      <c r="AE195" s="36">
        <f>IF(AQ195="7",BI195,0)</f>
        <v>0</v>
      </c>
      <c r="AF195" s="36">
        <f>IF(AQ195="2",BH195,0)</f>
        <v>0</v>
      </c>
      <c r="AG195" s="36">
        <f>IF(AQ195="2",BI195,0)</f>
        <v>0</v>
      </c>
      <c r="AH195" s="36">
        <f>IF(AQ195="0",BJ195,0)</f>
        <v>0</v>
      </c>
      <c r="AI195" s="27" t="s">
        <v>290</v>
      </c>
      <c r="AJ195" s="23">
        <f>IF(AN195=0,K195,0)</f>
        <v>0</v>
      </c>
      <c r="AK195" s="23">
        <f>IF(AN195=15,K195,0)</f>
        <v>0</v>
      </c>
      <c r="AL195" s="23">
        <f>IF(AN195=21,K195,0)</f>
        <v>0</v>
      </c>
      <c r="AN195" s="36">
        <v>21</v>
      </c>
      <c r="AO195" s="36">
        <f>H195*1</f>
        <v>0</v>
      </c>
      <c r="AP195" s="36">
        <f>H195*(1-1)</f>
        <v>0</v>
      </c>
      <c r="AQ195" s="38" t="s">
        <v>7</v>
      </c>
      <c r="AV195" s="36">
        <f>AW195+AX195</f>
        <v>0</v>
      </c>
      <c r="AW195" s="36">
        <f>G195*AO195</f>
        <v>0</v>
      </c>
      <c r="AX195" s="36">
        <f>G195*AP195</f>
        <v>0</v>
      </c>
      <c r="AY195" s="39" t="s">
        <v>796</v>
      </c>
      <c r="AZ195" s="39" t="s">
        <v>825</v>
      </c>
      <c r="BA195" s="27" t="s">
        <v>843</v>
      </c>
      <c r="BC195" s="36">
        <f>AW195+AX195</f>
        <v>0</v>
      </c>
      <c r="BD195" s="36">
        <f>H195/(100-BE195)*100</f>
        <v>0</v>
      </c>
      <c r="BE195" s="36">
        <v>0</v>
      </c>
      <c r="BF195" s="36">
        <f>M195</f>
        <v>0.19799999999999998</v>
      </c>
      <c r="BH195" s="23">
        <f>G195*AO195</f>
        <v>0</v>
      </c>
      <c r="BI195" s="23">
        <f>G195*AP195</f>
        <v>0</v>
      </c>
      <c r="BJ195" s="23">
        <f>G195*H195</f>
        <v>0</v>
      </c>
      <c r="BK195" s="23" t="s">
        <v>853</v>
      </c>
      <c r="BL195" s="36">
        <v>91</v>
      </c>
    </row>
    <row r="196" spans="1:64" ht="12.75">
      <c r="A196" s="44" t="s">
        <v>98</v>
      </c>
      <c r="B196" s="16" t="s">
        <v>290</v>
      </c>
      <c r="C196" s="16" t="s">
        <v>324</v>
      </c>
      <c r="D196" s="133" t="s">
        <v>488</v>
      </c>
      <c r="E196" s="176"/>
      <c r="F196" s="16" t="s">
        <v>752</v>
      </c>
      <c r="G196" s="36">
        <v>11</v>
      </c>
      <c r="H196" s="36"/>
      <c r="I196" s="36">
        <f>G196*AO196</f>
        <v>0</v>
      </c>
      <c r="J196" s="36">
        <f>G196*AP196</f>
        <v>0</v>
      </c>
      <c r="K196" s="36">
        <f>G196*H196</f>
        <v>0</v>
      </c>
      <c r="L196" s="36">
        <v>0</v>
      </c>
      <c r="M196" s="36">
        <f>G196*L196</f>
        <v>0</v>
      </c>
      <c r="N196" s="88" t="s">
        <v>779</v>
      </c>
      <c r="O196" s="4"/>
      <c r="Z196" s="36">
        <f>IF(AQ196="5",BJ196,0)</f>
        <v>0</v>
      </c>
      <c r="AB196" s="36">
        <f>IF(AQ196="1",BH196,0)</f>
        <v>0</v>
      </c>
      <c r="AC196" s="36">
        <f>IF(AQ196="1",BI196,0)</f>
        <v>0</v>
      </c>
      <c r="AD196" s="36">
        <f>IF(AQ196="7",BH196,0)</f>
        <v>0</v>
      </c>
      <c r="AE196" s="36">
        <f>IF(AQ196="7",BI196,0)</f>
        <v>0</v>
      </c>
      <c r="AF196" s="36">
        <f>IF(AQ196="2",BH196,0)</f>
        <v>0</v>
      </c>
      <c r="AG196" s="36">
        <f>IF(AQ196="2",BI196,0)</f>
        <v>0</v>
      </c>
      <c r="AH196" s="36">
        <f>IF(AQ196="0",BJ196,0)</f>
        <v>0</v>
      </c>
      <c r="AI196" s="27" t="s">
        <v>290</v>
      </c>
      <c r="AJ196" s="23">
        <f>IF(AN196=0,K196,0)</f>
        <v>0</v>
      </c>
      <c r="AK196" s="23">
        <f>IF(AN196=15,K196,0)</f>
        <v>0</v>
      </c>
      <c r="AL196" s="23">
        <f>IF(AN196=21,K196,0)</f>
        <v>0</v>
      </c>
      <c r="AN196" s="36">
        <v>21</v>
      </c>
      <c r="AO196" s="36">
        <f>H196*1</f>
        <v>0</v>
      </c>
      <c r="AP196" s="36">
        <f>H196*(1-1)</f>
        <v>0</v>
      </c>
      <c r="AQ196" s="38" t="s">
        <v>7</v>
      </c>
      <c r="AV196" s="36">
        <f>AW196+AX196</f>
        <v>0</v>
      </c>
      <c r="AW196" s="36">
        <f>G196*AO196</f>
        <v>0</v>
      </c>
      <c r="AX196" s="36">
        <f>G196*AP196</f>
        <v>0</v>
      </c>
      <c r="AY196" s="39" t="s">
        <v>796</v>
      </c>
      <c r="AZ196" s="39" t="s">
        <v>825</v>
      </c>
      <c r="BA196" s="27" t="s">
        <v>843</v>
      </c>
      <c r="BC196" s="36">
        <f>AW196+AX196</f>
        <v>0</v>
      </c>
      <c r="BD196" s="36">
        <f>H196/(100-BE196)*100</f>
        <v>0</v>
      </c>
      <c r="BE196" s="36">
        <v>0</v>
      </c>
      <c r="BF196" s="36">
        <f>M196</f>
        <v>0</v>
      </c>
      <c r="BH196" s="23">
        <f>G196*AO196</f>
        <v>0</v>
      </c>
      <c r="BI196" s="23">
        <f>G196*AP196</f>
        <v>0</v>
      </c>
      <c r="BJ196" s="23">
        <f>G196*H196</f>
        <v>0</v>
      </c>
      <c r="BK196" s="23" t="s">
        <v>853</v>
      </c>
      <c r="BL196" s="36">
        <v>91</v>
      </c>
    </row>
    <row r="197" spans="1:64" ht="12.75">
      <c r="A197" s="44" t="s">
        <v>99</v>
      </c>
      <c r="B197" s="16" t="s">
        <v>290</v>
      </c>
      <c r="C197" s="16" t="s">
        <v>374</v>
      </c>
      <c r="D197" s="133" t="s">
        <v>574</v>
      </c>
      <c r="E197" s="176"/>
      <c r="F197" s="16" t="s">
        <v>752</v>
      </c>
      <c r="G197" s="36">
        <v>3</v>
      </c>
      <c r="H197" s="36"/>
      <c r="I197" s="36">
        <f>G197*AO197</f>
        <v>0</v>
      </c>
      <c r="J197" s="36">
        <f>G197*AP197</f>
        <v>0</v>
      </c>
      <c r="K197" s="36">
        <f>G197*H197</f>
        <v>0</v>
      </c>
      <c r="L197" s="36">
        <v>0.0051</v>
      </c>
      <c r="M197" s="36">
        <f>G197*L197</f>
        <v>0.015300000000000001</v>
      </c>
      <c r="N197" s="88" t="s">
        <v>779</v>
      </c>
      <c r="O197" s="4"/>
      <c r="Z197" s="36">
        <f>IF(AQ197="5",BJ197,0)</f>
        <v>0</v>
      </c>
      <c r="AB197" s="36">
        <f>IF(AQ197="1",BH197,0)</f>
        <v>0</v>
      </c>
      <c r="AC197" s="36">
        <f>IF(AQ197="1",BI197,0)</f>
        <v>0</v>
      </c>
      <c r="AD197" s="36">
        <f>IF(AQ197="7",BH197,0)</f>
        <v>0</v>
      </c>
      <c r="AE197" s="36">
        <f>IF(AQ197="7",BI197,0)</f>
        <v>0</v>
      </c>
      <c r="AF197" s="36">
        <f>IF(AQ197="2",BH197,0)</f>
        <v>0</v>
      </c>
      <c r="AG197" s="36">
        <f>IF(AQ197="2",BI197,0)</f>
        <v>0</v>
      </c>
      <c r="AH197" s="36">
        <f>IF(AQ197="0",BJ197,0)</f>
        <v>0</v>
      </c>
      <c r="AI197" s="27" t="s">
        <v>290</v>
      </c>
      <c r="AJ197" s="23">
        <f>IF(AN197=0,K197,0)</f>
        <v>0</v>
      </c>
      <c r="AK197" s="23">
        <f>IF(AN197=15,K197,0)</f>
        <v>0</v>
      </c>
      <c r="AL197" s="23">
        <f>IF(AN197=21,K197,0)</f>
        <v>0</v>
      </c>
      <c r="AN197" s="36">
        <v>21</v>
      </c>
      <c r="AO197" s="36">
        <f>H197*1</f>
        <v>0</v>
      </c>
      <c r="AP197" s="36">
        <f>H197*(1-1)</f>
        <v>0</v>
      </c>
      <c r="AQ197" s="38" t="s">
        <v>7</v>
      </c>
      <c r="AV197" s="36">
        <f>AW197+AX197</f>
        <v>0</v>
      </c>
      <c r="AW197" s="36">
        <f>G197*AO197</f>
        <v>0</v>
      </c>
      <c r="AX197" s="36">
        <f>G197*AP197</f>
        <v>0</v>
      </c>
      <c r="AY197" s="39" t="s">
        <v>796</v>
      </c>
      <c r="AZ197" s="39" t="s">
        <v>825</v>
      </c>
      <c r="BA197" s="27" t="s">
        <v>843</v>
      </c>
      <c r="BC197" s="36">
        <f>AW197+AX197</f>
        <v>0</v>
      </c>
      <c r="BD197" s="36">
        <f>H197/(100-BE197)*100</f>
        <v>0</v>
      </c>
      <c r="BE197" s="36">
        <v>0</v>
      </c>
      <c r="BF197" s="36">
        <f>M197</f>
        <v>0.015300000000000001</v>
      </c>
      <c r="BH197" s="23">
        <f>G197*AO197</f>
        <v>0</v>
      </c>
      <c r="BI197" s="23">
        <f>G197*AP197</f>
        <v>0</v>
      </c>
      <c r="BJ197" s="23">
        <f>G197*H197</f>
        <v>0</v>
      </c>
      <c r="BK197" s="23" t="s">
        <v>853</v>
      </c>
      <c r="BL197" s="36">
        <v>91</v>
      </c>
    </row>
    <row r="198" spans="1:64" ht="12.75">
      <c r="A198" s="44" t="s">
        <v>100</v>
      </c>
      <c r="B198" s="16" t="s">
        <v>290</v>
      </c>
      <c r="C198" s="16" t="s">
        <v>375</v>
      </c>
      <c r="D198" s="133" t="s">
        <v>575</v>
      </c>
      <c r="E198" s="176"/>
      <c r="F198" s="16" t="s">
        <v>752</v>
      </c>
      <c r="G198" s="36">
        <v>8</v>
      </c>
      <c r="H198" s="36"/>
      <c r="I198" s="36">
        <f>G198*AO198</f>
        <v>0</v>
      </c>
      <c r="J198" s="36">
        <f>G198*AP198</f>
        <v>0</v>
      </c>
      <c r="K198" s="36">
        <f>G198*H198</f>
        <v>0</v>
      </c>
      <c r="L198" s="36">
        <v>0.0051</v>
      </c>
      <c r="M198" s="36">
        <f>G198*L198</f>
        <v>0.0408</v>
      </c>
      <c r="N198" s="88" t="s">
        <v>779</v>
      </c>
      <c r="O198" s="4"/>
      <c r="Z198" s="36">
        <f>IF(AQ198="5",BJ198,0)</f>
        <v>0</v>
      </c>
      <c r="AB198" s="36">
        <f>IF(AQ198="1",BH198,0)</f>
        <v>0</v>
      </c>
      <c r="AC198" s="36">
        <f>IF(AQ198="1",BI198,0)</f>
        <v>0</v>
      </c>
      <c r="AD198" s="36">
        <f>IF(AQ198="7",BH198,0)</f>
        <v>0</v>
      </c>
      <c r="AE198" s="36">
        <f>IF(AQ198="7",BI198,0)</f>
        <v>0</v>
      </c>
      <c r="AF198" s="36">
        <f>IF(AQ198="2",BH198,0)</f>
        <v>0</v>
      </c>
      <c r="AG198" s="36">
        <f>IF(AQ198="2",BI198,0)</f>
        <v>0</v>
      </c>
      <c r="AH198" s="36">
        <f>IF(AQ198="0",BJ198,0)</f>
        <v>0</v>
      </c>
      <c r="AI198" s="27" t="s">
        <v>290</v>
      </c>
      <c r="AJ198" s="23">
        <f>IF(AN198=0,K198,0)</f>
        <v>0</v>
      </c>
      <c r="AK198" s="23">
        <f>IF(AN198=15,K198,0)</f>
        <v>0</v>
      </c>
      <c r="AL198" s="23">
        <f>IF(AN198=21,K198,0)</f>
        <v>0</v>
      </c>
      <c r="AN198" s="36">
        <v>21</v>
      </c>
      <c r="AO198" s="36">
        <f>H198*1</f>
        <v>0</v>
      </c>
      <c r="AP198" s="36">
        <f>H198*(1-1)</f>
        <v>0</v>
      </c>
      <c r="AQ198" s="38" t="s">
        <v>7</v>
      </c>
      <c r="AV198" s="36">
        <f>AW198+AX198</f>
        <v>0</v>
      </c>
      <c r="AW198" s="36">
        <f>G198*AO198</f>
        <v>0</v>
      </c>
      <c r="AX198" s="36">
        <f>G198*AP198</f>
        <v>0</v>
      </c>
      <c r="AY198" s="39" t="s">
        <v>796</v>
      </c>
      <c r="AZ198" s="39" t="s">
        <v>825</v>
      </c>
      <c r="BA198" s="27" t="s">
        <v>843</v>
      </c>
      <c r="BC198" s="36">
        <f>AW198+AX198</f>
        <v>0</v>
      </c>
      <c r="BD198" s="36">
        <f>H198/(100-BE198)*100</f>
        <v>0</v>
      </c>
      <c r="BE198" s="36">
        <v>0</v>
      </c>
      <c r="BF198" s="36">
        <f>M198</f>
        <v>0.0408</v>
      </c>
      <c r="BH198" s="23">
        <f>G198*AO198</f>
        <v>0</v>
      </c>
      <c r="BI198" s="23">
        <f>G198*AP198</f>
        <v>0</v>
      </c>
      <c r="BJ198" s="23">
        <f>G198*H198</f>
        <v>0</v>
      </c>
      <c r="BK198" s="23" t="s">
        <v>853</v>
      </c>
      <c r="BL198" s="36">
        <v>91</v>
      </c>
    </row>
    <row r="199" spans="1:64" ht="12.75">
      <c r="A199" s="44" t="s">
        <v>101</v>
      </c>
      <c r="B199" s="16" t="s">
        <v>290</v>
      </c>
      <c r="C199" s="16" t="s">
        <v>318</v>
      </c>
      <c r="D199" s="133" t="s">
        <v>481</v>
      </c>
      <c r="E199" s="175"/>
      <c r="F199" s="16" t="s">
        <v>753</v>
      </c>
      <c r="G199" s="36">
        <v>3000</v>
      </c>
      <c r="H199" s="36"/>
      <c r="I199" s="36">
        <f>G199*AO199</f>
        <v>0</v>
      </c>
      <c r="J199" s="36">
        <f>G199*AP199</f>
        <v>0</v>
      </c>
      <c r="K199" s="36">
        <f>G199*H199</f>
        <v>0</v>
      </c>
      <c r="L199" s="36">
        <v>0</v>
      </c>
      <c r="M199" s="36">
        <f>G199*L199</f>
        <v>0</v>
      </c>
      <c r="N199" s="88" t="s">
        <v>779</v>
      </c>
      <c r="O199" s="4"/>
      <c r="Z199" s="36">
        <f>IF(AQ199="5",BJ199,0)</f>
        <v>0</v>
      </c>
      <c r="AB199" s="36">
        <f>IF(AQ199="1",BH199,0)</f>
        <v>0</v>
      </c>
      <c r="AC199" s="36">
        <f>IF(AQ199="1",BI199,0)</f>
        <v>0</v>
      </c>
      <c r="AD199" s="36">
        <f>IF(AQ199="7",BH199,0)</f>
        <v>0</v>
      </c>
      <c r="AE199" s="36">
        <f>IF(AQ199="7",BI199,0)</f>
        <v>0</v>
      </c>
      <c r="AF199" s="36">
        <f>IF(AQ199="2",BH199,0)</f>
        <v>0</v>
      </c>
      <c r="AG199" s="36">
        <f>IF(AQ199="2",BI199,0)</f>
        <v>0</v>
      </c>
      <c r="AH199" s="36">
        <f>IF(AQ199="0",BJ199,0)</f>
        <v>0</v>
      </c>
      <c r="AI199" s="27" t="s">
        <v>290</v>
      </c>
      <c r="AJ199" s="21">
        <f>IF(AN199=0,K199,0)</f>
        <v>0</v>
      </c>
      <c r="AK199" s="21">
        <f>IF(AN199=15,K199,0)</f>
        <v>0</v>
      </c>
      <c r="AL199" s="21">
        <f>IF(AN199=21,K199,0)</f>
        <v>0</v>
      </c>
      <c r="AN199" s="36">
        <v>21</v>
      </c>
      <c r="AO199" s="36">
        <f>H199*0</f>
        <v>0</v>
      </c>
      <c r="AP199" s="36">
        <f>H199*(1-0)</f>
        <v>0</v>
      </c>
      <c r="AQ199" s="37" t="s">
        <v>7</v>
      </c>
      <c r="AV199" s="36">
        <f>AW199+AX199</f>
        <v>0</v>
      </c>
      <c r="AW199" s="36">
        <f>G199*AO199</f>
        <v>0</v>
      </c>
      <c r="AX199" s="36">
        <f>G199*AP199</f>
        <v>0</v>
      </c>
      <c r="AY199" s="39" t="s">
        <v>796</v>
      </c>
      <c r="AZ199" s="39" t="s">
        <v>825</v>
      </c>
      <c r="BA199" s="27" t="s">
        <v>843</v>
      </c>
      <c r="BC199" s="36">
        <f>AW199+AX199</f>
        <v>0</v>
      </c>
      <c r="BD199" s="36">
        <f>H199/(100-BE199)*100</f>
        <v>0</v>
      </c>
      <c r="BE199" s="36">
        <v>0</v>
      </c>
      <c r="BF199" s="36">
        <f>M199</f>
        <v>0</v>
      </c>
      <c r="BH199" s="21">
        <f>G199*AO199</f>
        <v>0</v>
      </c>
      <c r="BI199" s="21">
        <f>G199*AP199</f>
        <v>0</v>
      </c>
      <c r="BJ199" s="21">
        <f>G199*H199</f>
        <v>0</v>
      </c>
      <c r="BK199" s="21" t="s">
        <v>852</v>
      </c>
      <c r="BL199" s="36">
        <v>91</v>
      </c>
    </row>
    <row r="200" spans="1:15" ht="12.75">
      <c r="A200" s="4"/>
      <c r="B200" s="89"/>
      <c r="C200" s="89"/>
      <c r="D200" s="90" t="s">
        <v>576</v>
      </c>
      <c r="E200" s="90"/>
      <c r="F200" s="89"/>
      <c r="G200" s="91">
        <v>3000</v>
      </c>
      <c r="H200" s="89"/>
      <c r="I200" s="89"/>
      <c r="J200" s="89"/>
      <c r="K200" s="89"/>
      <c r="L200" s="89"/>
      <c r="M200" s="89"/>
      <c r="N200" s="31"/>
      <c r="O200" s="4"/>
    </row>
    <row r="201" spans="1:64" ht="12.75">
      <c r="A201" s="44" t="s">
        <v>102</v>
      </c>
      <c r="B201" s="16" t="s">
        <v>290</v>
      </c>
      <c r="C201" s="16" t="s">
        <v>319</v>
      </c>
      <c r="D201" s="133" t="s">
        <v>483</v>
      </c>
      <c r="E201" s="175"/>
      <c r="F201" s="16" t="s">
        <v>754</v>
      </c>
      <c r="G201" s="36">
        <v>50</v>
      </c>
      <c r="H201" s="36"/>
      <c r="I201" s="36">
        <f>G201*AO201</f>
        <v>0</v>
      </c>
      <c r="J201" s="36">
        <f>G201*AP201</f>
        <v>0</v>
      </c>
      <c r="K201" s="36">
        <f>G201*H201</f>
        <v>0</v>
      </c>
      <c r="L201" s="36">
        <v>0.066</v>
      </c>
      <c r="M201" s="36">
        <f>G201*L201</f>
        <v>3.3000000000000003</v>
      </c>
      <c r="N201" s="88" t="s">
        <v>779</v>
      </c>
      <c r="O201" s="4"/>
      <c r="Z201" s="36">
        <f>IF(AQ201="5",BJ201,0)</f>
        <v>0</v>
      </c>
      <c r="AB201" s="36">
        <f>IF(AQ201="1",BH201,0)</f>
        <v>0</v>
      </c>
      <c r="AC201" s="36">
        <f>IF(AQ201="1",BI201,0)</f>
        <v>0</v>
      </c>
      <c r="AD201" s="36">
        <f>IF(AQ201="7",BH201,0)</f>
        <v>0</v>
      </c>
      <c r="AE201" s="36">
        <f>IF(AQ201="7",BI201,0)</f>
        <v>0</v>
      </c>
      <c r="AF201" s="36">
        <f>IF(AQ201="2",BH201,0)</f>
        <v>0</v>
      </c>
      <c r="AG201" s="36">
        <f>IF(AQ201="2",BI201,0)</f>
        <v>0</v>
      </c>
      <c r="AH201" s="36">
        <f>IF(AQ201="0",BJ201,0)</f>
        <v>0</v>
      </c>
      <c r="AI201" s="27" t="s">
        <v>290</v>
      </c>
      <c r="AJ201" s="21">
        <f>IF(AN201=0,K201,0)</f>
        <v>0</v>
      </c>
      <c r="AK201" s="21">
        <f>IF(AN201=15,K201,0)</f>
        <v>0</v>
      </c>
      <c r="AL201" s="21">
        <f>IF(AN201=21,K201,0)</f>
        <v>0</v>
      </c>
      <c r="AN201" s="36">
        <v>21</v>
      </c>
      <c r="AO201" s="36">
        <f>H201*0</f>
        <v>0</v>
      </c>
      <c r="AP201" s="36">
        <f>H201*(1-0)</f>
        <v>0</v>
      </c>
      <c r="AQ201" s="37" t="s">
        <v>7</v>
      </c>
      <c r="AV201" s="36">
        <f>AW201+AX201</f>
        <v>0</v>
      </c>
      <c r="AW201" s="36">
        <f>G201*AO201</f>
        <v>0</v>
      </c>
      <c r="AX201" s="36">
        <f>G201*AP201</f>
        <v>0</v>
      </c>
      <c r="AY201" s="39" t="s">
        <v>796</v>
      </c>
      <c r="AZ201" s="39" t="s">
        <v>825</v>
      </c>
      <c r="BA201" s="27" t="s">
        <v>843</v>
      </c>
      <c r="BC201" s="36">
        <f>AW201+AX201</f>
        <v>0</v>
      </c>
      <c r="BD201" s="36">
        <f>H201/(100-BE201)*100</f>
        <v>0</v>
      </c>
      <c r="BE201" s="36">
        <v>0</v>
      </c>
      <c r="BF201" s="36">
        <f>M201</f>
        <v>3.3000000000000003</v>
      </c>
      <c r="BH201" s="21">
        <f>G201*AO201</f>
        <v>0</v>
      </c>
      <c r="BI201" s="21">
        <f>G201*AP201</f>
        <v>0</v>
      </c>
      <c r="BJ201" s="21">
        <f>G201*H201</f>
        <v>0</v>
      </c>
      <c r="BK201" s="21" t="s">
        <v>852</v>
      </c>
      <c r="BL201" s="36">
        <v>91</v>
      </c>
    </row>
    <row r="202" spans="1:64" ht="12.75">
      <c r="A202" s="44" t="s">
        <v>103</v>
      </c>
      <c r="B202" s="16" t="s">
        <v>290</v>
      </c>
      <c r="C202" s="16" t="s">
        <v>320</v>
      </c>
      <c r="D202" s="133" t="s">
        <v>484</v>
      </c>
      <c r="E202" s="175"/>
      <c r="F202" s="16" t="s">
        <v>754</v>
      </c>
      <c r="G202" s="36">
        <v>50</v>
      </c>
      <c r="H202" s="36"/>
      <c r="I202" s="36">
        <f>G202*AO202</f>
        <v>0</v>
      </c>
      <c r="J202" s="36">
        <f>G202*AP202</f>
        <v>0</v>
      </c>
      <c r="K202" s="36">
        <f>G202*H202</f>
        <v>0</v>
      </c>
      <c r="L202" s="36">
        <v>0.066</v>
      </c>
      <c r="M202" s="36">
        <f>G202*L202</f>
        <v>3.3000000000000003</v>
      </c>
      <c r="N202" s="88" t="s">
        <v>779</v>
      </c>
      <c r="O202" s="4"/>
      <c r="Z202" s="36">
        <f>IF(AQ202="5",BJ202,0)</f>
        <v>0</v>
      </c>
      <c r="AB202" s="36">
        <f>IF(AQ202="1",BH202,0)</f>
        <v>0</v>
      </c>
      <c r="AC202" s="36">
        <f>IF(AQ202="1",BI202,0)</f>
        <v>0</v>
      </c>
      <c r="AD202" s="36">
        <f>IF(AQ202="7",BH202,0)</f>
        <v>0</v>
      </c>
      <c r="AE202" s="36">
        <f>IF(AQ202="7",BI202,0)</f>
        <v>0</v>
      </c>
      <c r="AF202" s="36">
        <f>IF(AQ202="2",BH202,0)</f>
        <v>0</v>
      </c>
      <c r="AG202" s="36">
        <f>IF(AQ202="2",BI202,0)</f>
        <v>0</v>
      </c>
      <c r="AH202" s="36">
        <f>IF(AQ202="0",BJ202,0)</f>
        <v>0</v>
      </c>
      <c r="AI202" s="27" t="s">
        <v>290</v>
      </c>
      <c r="AJ202" s="21">
        <f>IF(AN202=0,K202,0)</f>
        <v>0</v>
      </c>
      <c r="AK202" s="21">
        <f>IF(AN202=15,K202,0)</f>
        <v>0</v>
      </c>
      <c r="AL202" s="21">
        <f>IF(AN202=21,K202,0)</f>
        <v>0</v>
      </c>
      <c r="AN202" s="36">
        <v>21</v>
      </c>
      <c r="AO202" s="36">
        <f>H202*0</f>
        <v>0</v>
      </c>
      <c r="AP202" s="36">
        <f>H202*(1-0)</f>
        <v>0</v>
      </c>
      <c r="AQ202" s="37" t="s">
        <v>7</v>
      </c>
      <c r="AV202" s="36">
        <f>AW202+AX202</f>
        <v>0</v>
      </c>
      <c r="AW202" s="36">
        <f>G202*AO202</f>
        <v>0</v>
      </c>
      <c r="AX202" s="36">
        <f>G202*AP202</f>
        <v>0</v>
      </c>
      <c r="AY202" s="39" t="s">
        <v>796</v>
      </c>
      <c r="AZ202" s="39" t="s">
        <v>825</v>
      </c>
      <c r="BA202" s="27" t="s">
        <v>843</v>
      </c>
      <c r="BC202" s="36">
        <f>AW202+AX202</f>
        <v>0</v>
      </c>
      <c r="BD202" s="36">
        <f>H202/(100-BE202)*100</f>
        <v>0</v>
      </c>
      <c r="BE202" s="36">
        <v>0</v>
      </c>
      <c r="BF202" s="36">
        <f>M202</f>
        <v>3.3000000000000003</v>
      </c>
      <c r="BH202" s="21">
        <f>G202*AO202</f>
        <v>0</v>
      </c>
      <c r="BI202" s="21">
        <f>G202*AP202</f>
        <v>0</v>
      </c>
      <c r="BJ202" s="21">
        <f>G202*H202</f>
        <v>0</v>
      </c>
      <c r="BK202" s="21" t="s">
        <v>852</v>
      </c>
      <c r="BL202" s="36">
        <v>91</v>
      </c>
    </row>
    <row r="203" spans="1:64" ht="12.75">
      <c r="A203" s="44" t="s">
        <v>104</v>
      </c>
      <c r="B203" s="16" t="s">
        <v>290</v>
      </c>
      <c r="C203" s="16" t="s">
        <v>321</v>
      </c>
      <c r="D203" s="133" t="s">
        <v>485</v>
      </c>
      <c r="E203" s="175"/>
      <c r="F203" s="16" t="s">
        <v>750</v>
      </c>
      <c r="G203" s="36">
        <v>55</v>
      </c>
      <c r="H203" s="36"/>
      <c r="I203" s="36">
        <f>G203*AO203</f>
        <v>0</v>
      </c>
      <c r="J203" s="36">
        <f>G203*AP203</f>
        <v>0</v>
      </c>
      <c r="K203" s="36">
        <f>G203*H203</f>
        <v>0</v>
      </c>
      <c r="L203" s="36">
        <v>0</v>
      </c>
      <c r="M203" s="36">
        <f>G203*L203</f>
        <v>0</v>
      </c>
      <c r="N203" s="88" t="s">
        <v>779</v>
      </c>
      <c r="O203" s="4"/>
      <c r="Z203" s="36">
        <f>IF(AQ203="5",BJ203,0)</f>
        <v>0</v>
      </c>
      <c r="AB203" s="36">
        <f>IF(AQ203="1",BH203,0)</f>
        <v>0</v>
      </c>
      <c r="AC203" s="36">
        <f>IF(AQ203="1",BI203,0)</f>
        <v>0</v>
      </c>
      <c r="AD203" s="36">
        <f>IF(AQ203="7",BH203,0)</f>
        <v>0</v>
      </c>
      <c r="AE203" s="36">
        <f>IF(AQ203="7",BI203,0)</f>
        <v>0</v>
      </c>
      <c r="AF203" s="36">
        <f>IF(AQ203="2",BH203,0)</f>
        <v>0</v>
      </c>
      <c r="AG203" s="36">
        <f>IF(AQ203="2",BI203,0)</f>
        <v>0</v>
      </c>
      <c r="AH203" s="36">
        <f>IF(AQ203="0",BJ203,0)</f>
        <v>0</v>
      </c>
      <c r="AI203" s="27" t="s">
        <v>290</v>
      </c>
      <c r="AJ203" s="21">
        <f>IF(AN203=0,K203,0)</f>
        <v>0</v>
      </c>
      <c r="AK203" s="21">
        <f>IF(AN203=15,K203,0)</f>
        <v>0</v>
      </c>
      <c r="AL203" s="21">
        <f>IF(AN203=21,K203,0)</f>
        <v>0</v>
      </c>
      <c r="AN203" s="36">
        <v>21</v>
      </c>
      <c r="AO203" s="36">
        <f>H203*0</f>
        <v>0</v>
      </c>
      <c r="AP203" s="36">
        <f>H203*(1-0)</f>
        <v>0</v>
      </c>
      <c r="AQ203" s="37" t="s">
        <v>7</v>
      </c>
      <c r="AV203" s="36">
        <f>AW203+AX203</f>
        <v>0</v>
      </c>
      <c r="AW203" s="36">
        <f>G203*AO203</f>
        <v>0</v>
      </c>
      <c r="AX203" s="36">
        <f>G203*AP203</f>
        <v>0</v>
      </c>
      <c r="AY203" s="39" t="s">
        <v>796</v>
      </c>
      <c r="AZ203" s="39" t="s">
        <v>825</v>
      </c>
      <c r="BA203" s="27" t="s">
        <v>843</v>
      </c>
      <c r="BC203" s="36">
        <f>AW203+AX203</f>
        <v>0</v>
      </c>
      <c r="BD203" s="36">
        <f>H203/(100-BE203)*100</f>
        <v>0</v>
      </c>
      <c r="BE203" s="36">
        <v>0</v>
      </c>
      <c r="BF203" s="36">
        <f>M203</f>
        <v>0</v>
      </c>
      <c r="BH203" s="21">
        <f>G203*AO203</f>
        <v>0</v>
      </c>
      <c r="BI203" s="21">
        <f>G203*AP203</f>
        <v>0</v>
      </c>
      <c r="BJ203" s="21">
        <f>G203*H203</f>
        <v>0</v>
      </c>
      <c r="BK203" s="21" t="s">
        <v>852</v>
      </c>
      <c r="BL203" s="36">
        <v>91</v>
      </c>
    </row>
    <row r="204" spans="1:47" ht="12.75">
      <c r="A204" s="82"/>
      <c r="B204" s="83" t="s">
        <v>290</v>
      </c>
      <c r="C204" s="83" t="s">
        <v>102</v>
      </c>
      <c r="D204" s="173" t="s">
        <v>577</v>
      </c>
      <c r="E204" s="174"/>
      <c r="F204" s="84" t="s">
        <v>6</v>
      </c>
      <c r="G204" s="84" t="s">
        <v>6</v>
      </c>
      <c r="H204" s="84"/>
      <c r="I204" s="85">
        <f>SUM(I205:I205)</f>
        <v>0</v>
      </c>
      <c r="J204" s="85">
        <f>SUM(J205:J205)</f>
        <v>0</v>
      </c>
      <c r="K204" s="85">
        <f>SUM(K205:K205)</f>
        <v>0</v>
      </c>
      <c r="L204" s="86"/>
      <c r="M204" s="85">
        <f>SUM(M205:M205)</f>
        <v>0.322</v>
      </c>
      <c r="N204" s="87"/>
      <c r="O204" s="4"/>
      <c r="AI204" s="27" t="s">
        <v>290</v>
      </c>
      <c r="AS204" s="41">
        <f>SUM(AJ205:AJ205)</f>
        <v>0</v>
      </c>
      <c r="AT204" s="41">
        <f>SUM(AK205:AK205)</f>
        <v>0</v>
      </c>
      <c r="AU204" s="41">
        <f>SUM(AL205:AL205)</f>
        <v>0</v>
      </c>
    </row>
    <row r="205" spans="1:64" ht="12.75">
      <c r="A205" s="44" t="s">
        <v>105</v>
      </c>
      <c r="B205" s="16" t="s">
        <v>290</v>
      </c>
      <c r="C205" s="16" t="s">
        <v>376</v>
      </c>
      <c r="D205" s="133" t="s">
        <v>578</v>
      </c>
      <c r="E205" s="175"/>
      <c r="F205" s="16" t="s">
        <v>750</v>
      </c>
      <c r="G205" s="36">
        <v>9.2</v>
      </c>
      <c r="H205" s="36"/>
      <c r="I205" s="36">
        <f>G205*AO205</f>
        <v>0</v>
      </c>
      <c r="J205" s="36">
        <f>G205*AP205</f>
        <v>0</v>
      </c>
      <c r="K205" s="36">
        <f>G205*H205</f>
        <v>0</v>
      </c>
      <c r="L205" s="36">
        <v>0.035</v>
      </c>
      <c r="M205" s="36">
        <f>G205*L205</f>
        <v>0.322</v>
      </c>
      <c r="N205" s="88" t="s">
        <v>779</v>
      </c>
      <c r="O205" s="4"/>
      <c r="Z205" s="36">
        <f>IF(AQ205="5",BJ205,0)</f>
        <v>0</v>
      </c>
      <c r="AB205" s="36">
        <f>IF(AQ205="1",BH205,0)</f>
        <v>0</v>
      </c>
      <c r="AC205" s="36">
        <f>IF(AQ205="1",BI205,0)</f>
        <v>0</v>
      </c>
      <c r="AD205" s="36">
        <f>IF(AQ205="7",BH205,0)</f>
        <v>0</v>
      </c>
      <c r="AE205" s="36">
        <f>IF(AQ205="7",BI205,0)</f>
        <v>0</v>
      </c>
      <c r="AF205" s="36">
        <f>IF(AQ205="2",BH205,0)</f>
        <v>0</v>
      </c>
      <c r="AG205" s="36">
        <f>IF(AQ205="2",BI205,0)</f>
        <v>0</v>
      </c>
      <c r="AH205" s="36">
        <f>IF(AQ205="0",BJ205,0)</f>
        <v>0</v>
      </c>
      <c r="AI205" s="27" t="s">
        <v>290</v>
      </c>
      <c r="AJ205" s="21">
        <f>IF(AN205=0,K205,0)</f>
        <v>0</v>
      </c>
      <c r="AK205" s="21">
        <f>IF(AN205=15,K205,0)</f>
        <v>0</v>
      </c>
      <c r="AL205" s="21">
        <f>IF(AN205=21,K205,0)</f>
        <v>0</v>
      </c>
      <c r="AN205" s="36">
        <v>21</v>
      </c>
      <c r="AO205" s="36">
        <f>H205*0.143973799126638</f>
        <v>0</v>
      </c>
      <c r="AP205" s="36">
        <f>H205*(1-0.143973799126638)</f>
        <v>0</v>
      </c>
      <c r="AQ205" s="37" t="s">
        <v>7</v>
      </c>
      <c r="AV205" s="36">
        <f>AW205+AX205</f>
        <v>0</v>
      </c>
      <c r="AW205" s="36">
        <f>G205*AO205</f>
        <v>0</v>
      </c>
      <c r="AX205" s="36">
        <f>G205*AP205</f>
        <v>0</v>
      </c>
      <c r="AY205" s="39" t="s">
        <v>806</v>
      </c>
      <c r="AZ205" s="39" t="s">
        <v>825</v>
      </c>
      <c r="BA205" s="27" t="s">
        <v>843</v>
      </c>
      <c r="BC205" s="36">
        <f>AW205+AX205</f>
        <v>0</v>
      </c>
      <c r="BD205" s="36">
        <f>H205/(100-BE205)*100</f>
        <v>0</v>
      </c>
      <c r="BE205" s="36">
        <v>0</v>
      </c>
      <c r="BF205" s="36">
        <f>M205</f>
        <v>0.322</v>
      </c>
      <c r="BH205" s="21">
        <f>G205*AO205</f>
        <v>0</v>
      </c>
      <c r="BI205" s="21">
        <f>G205*AP205</f>
        <v>0</v>
      </c>
      <c r="BJ205" s="21">
        <f>G205*H205</f>
        <v>0</v>
      </c>
      <c r="BK205" s="21" t="s">
        <v>852</v>
      </c>
      <c r="BL205" s="36">
        <v>96</v>
      </c>
    </row>
    <row r="206" spans="1:47" ht="12.75">
      <c r="A206" s="82"/>
      <c r="B206" s="83" t="s">
        <v>290</v>
      </c>
      <c r="C206" s="83" t="s">
        <v>62</v>
      </c>
      <c r="D206" s="173" t="s">
        <v>499</v>
      </c>
      <c r="E206" s="174"/>
      <c r="F206" s="84" t="s">
        <v>6</v>
      </c>
      <c r="G206" s="84" t="s">
        <v>6</v>
      </c>
      <c r="H206" s="84"/>
      <c r="I206" s="85">
        <f>SUM(I207:I210)</f>
        <v>0</v>
      </c>
      <c r="J206" s="85">
        <f>SUM(J207:J210)</f>
        <v>0</v>
      </c>
      <c r="K206" s="85">
        <f>SUM(K207:K210)</f>
        <v>0</v>
      </c>
      <c r="L206" s="86"/>
      <c r="M206" s="85">
        <f>SUM(M207:M210)</f>
        <v>634.6442025</v>
      </c>
      <c r="N206" s="87"/>
      <c r="O206" s="4"/>
      <c r="AI206" s="27" t="s">
        <v>290</v>
      </c>
      <c r="AS206" s="41">
        <f>SUM(AJ207:AJ210)</f>
        <v>0</v>
      </c>
      <c r="AT206" s="41">
        <f>SUM(AK207:AK210)</f>
        <v>0</v>
      </c>
      <c r="AU206" s="41">
        <f>SUM(AL207:AL210)</f>
        <v>0</v>
      </c>
    </row>
    <row r="207" spans="1:64" ht="12.75">
      <c r="A207" s="44" t="s">
        <v>106</v>
      </c>
      <c r="B207" s="16" t="s">
        <v>290</v>
      </c>
      <c r="C207" s="16" t="s">
        <v>377</v>
      </c>
      <c r="D207" s="133" t="s">
        <v>579</v>
      </c>
      <c r="E207" s="175"/>
      <c r="F207" s="16" t="s">
        <v>749</v>
      </c>
      <c r="G207" s="36">
        <v>1314.72</v>
      </c>
      <c r="H207" s="36"/>
      <c r="I207" s="36">
        <f>G207*AO207</f>
        <v>0</v>
      </c>
      <c r="J207" s="36">
        <f>G207*AP207</f>
        <v>0</v>
      </c>
      <c r="K207" s="36">
        <f>G207*H207</f>
        <v>0</v>
      </c>
      <c r="L207" s="36">
        <v>0.33075</v>
      </c>
      <c r="M207" s="36">
        <f>G207*L207</f>
        <v>434.84364</v>
      </c>
      <c r="N207" s="88" t="s">
        <v>779</v>
      </c>
      <c r="O207" s="4"/>
      <c r="Z207" s="36">
        <f>IF(AQ207="5",BJ207,0)</f>
        <v>0</v>
      </c>
      <c r="AB207" s="36">
        <f>IF(AQ207="1",BH207,0)</f>
        <v>0</v>
      </c>
      <c r="AC207" s="36">
        <f>IF(AQ207="1",BI207,0)</f>
        <v>0</v>
      </c>
      <c r="AD207" s="36">
        <f>IF(AQ207="7",BH207,0)</f>
        <v>0</v>
      </c>
      <c r="AE207" s="36">
        <f>IF(AQ207="7",BI207,0)</f>
        <v>0</v>
      </c>
      <c r="AF207" s="36">
        <f>IF(AQ207="2",BH207,0)</f>
        <v>0</v>
      </c>
      <c r="AG207" s="36">
        <f>IF(AQ207="2",BI207,0)</f>
        <v>0</v>
      </c>
      <c r="AH207" s="36">
        <f>IF(AQ207="0",BJ207,0)</f>
        <v>0</v>
      </c>
      <c r="AI207" s="27" t="s">
        <v>290</v>
      </c>
      <c r="AJ207" s="21">
        <f>IF(AN207=0,K207,0)</f>
        <v>0</v>
      </c>
      <c r="AK207" s="21">
        <f>IF(AN207=15,K207,0)</f>
        <v>0</v>
      </c>
      <c r="AL207" s="21">
        <f>IF(AN207=21,K207,0)</f>
        <v>0</v>
      </c>
      <c r="AN207" s="36">
        <v>21</v>
      </c>
      <c r="AO207" s="36">
        <f>H207*0.854846011228175</f>
        <v>0</v>
      </c>
      <c r="AP207" s="36">
        <f>H207*(1-0.854846011228175)</f>
        <v>0</v>
      </c>
      <c r="AQ207" s="37" t="s">
        <v>7</v>
      </c>
      <c r="AV207" s="36">
        <f>AW207+AX207</f>
        <v>0</v>
      </c>
      <c r="AW207" s="36">
        <f>G207*AO207</f>
        <v>0</v>
      </c>
      <c r="AX207" s="36">
        <f>G207*AP207</f>
        <v>0</v>
      </c>
      <c r="AY207" s="39" t="s">
        <v>798</v>
      </c>
      <c r="AZ207" s="39" t="s">
        <v>826</v>
      </c>
      <c r="BA207" s="27" t="s">
        <v>843</v>
      </c>
      <c r="BC207" s="36">
        <f>AW207+AX207</f>
        <v>0</v>
      </c>
      <c r="BD207" s="36">
        <f>H207/(100-BE207)*100</f>
        <v>0</v>
      </c>
      <c r="BE207" s="36">
        <v>0</v>
      </c>
      <c r="BF207" s="36">
        <f>M207</f>
        <v>434.84364</v>
      </c>
      <c r="BH207" s="21">
        <f>G207*AO207</f>
        <v>0</v>
      </c>
      <c r="BI207" s="21">
        <f>G207*AP207</f>
        <v>0</v>
      </c>
      <c r="BJ207" s="21">
        <f>G207*H207</f>
        <v>0</v>
      </c>
      <c r="BK207" s="21" t="s">
        <v>852</v>
      </c>
      <c r="BL207" s="36">
        <v>56</v>
      </c>
    </row>
    <row r="208" spans="1:15" ht="12.75">
      <c r="A208" s="4"/>
      <c r="B208" s="89"/>
      <c r="C208" s="89"/>
      <c r="D208" s="90" t="s">
        <v>580</v>
      </c>
      <c r="E208" s="90" t="s">
        <v>730</v>
      </c>
      <c r="F208" s="89"/>
      <c r="G208" s="91">
        <v>1259.49</v>
      </c>
      <c r="H208" s="89"/>
      <c r="I208" s="89"/>
      <c r="J208" s="89"/>
      <c r="K208" s="89"/>
      <c r="L208" s="89"/>
      <c r="M208" s="89"/>
      <c r="N208" s="31"/>
      <c r="O208" s="4"/>
    </row>
    <row r="209" spans="1:15" ht="12.75">
      <c r="A209" s="4"/>
      <c r="B209" s="89"/>
      <c r="C209" s="89"/>
      <c r="D209" s="90" t="s">
        <v>581</v>
      </c>
      <c r="E209" s="90" t="s">
        <v>735</v>
      </c>
      <c r="F209" s="89"/>
      <c r="G209" s="91">
        <v>55.23</v>
      </c>
      <c r="H209" s="89"/>
      <c r="I209" s="89"/>
      <c r="J209" s="89"/>
      <c r="K209" s="89"/>
      <c r="L209" s="89"/>
      <c r="M209" s="89"/>
      <c r="N209" s="31"/>
      <c r="O209" s="4"/>
    </row>
    <row r="210" spans="1:64" ht="12.75">
      <c r="A210" s="44" t="s">
        <v>107</v>
      </c>
      <c r="B210" s="16" t="s">
        <v>290</v>
      </c>
      <c r="C210" s="16" t="s">
        <v>378</v>
      </c>
      <c r="D210" s="133" t="s">
        <v>582</v>
      </c>
      <c r="E210" s="175"/>
      <c r="F210" s="16" t="s">
        <v>749</v>
      </c>
      <c r="G210" s="36">
        <v>362.45</v>
      </c>
      <c r="H210" s="36"/>
      <c r="I210" s="36">
        <f>G210*AO210</f>
        <v>0</v>
      </c>
      <c r="J210" s="36">
        <f>G210*AP210</f>
        <v>0</v>
      </c>
      <c r="K210" s="36">
        <f>G210*H210</f>
        <v>0</v>
      </c>
      <c r="L210" s="36">
        <v>0.55125</v>
      </c>
      <c r="M210" s="36">
        <f>G210*L210</f>
        <v>199.8005625</v>
      </c>
      <c r="N210" s="88" t="s">
        <v>779</v>
      </c>
      <c r="O210" s="4"/>
      <c r="Z210" s="36">
        <f>IF(AQ210="5",BJ210,0)</f>
        <v>0</v>
      </c>
      <c r="AB210" s="36">
        <f>IF(AQ210="1",BH210,0)</f>
        <v>0</v>
      </c>
      <c r="AC210" s="36">
        <f>IF(AQ210="1",BI210,0)</f>
        <v>0</v>
      </c>
      <c r="AD210" s="36">
        <f>IF(AQ210="7",BH210,0)</f>
        <v>0</v>
      </c>
      <c r="AE210" s="36">
        <f>IF(AQ210="7",BI210,0)</f>
        <v>0</v>
      </c>
      <c r="AF210" s="36">
        <f>IF(AQ210="2",BH210,0)</f>
        <v>0</v>
      </c>
      <c r="AG210" s="36">
        <f>IF(AQ210="2",BI210,0)</f>
        <v>0</v>
      </c>
      <c r="AH210" s="36">
        <f>IF(AQ210="0",BJ210,0)</f>
        <v>0</v>
      </c>
      <c r="AI210" s="27" t="s">
        <v>290</v>
      </c>
      <c r="AJ210" s="21">
        <f>IF(AN210=0,K210,0)</f>
        <v>0</v>
      </c>
      <c r="AK210" s="21">
        <f>IF(AN210=15,K210,0)</f>
        <v>0</v>
      </c>
      <c r="AL210" s="21">
        <f>IF(AN210=21,K210,0)</f>
        <v>0</v>
      </c>
      <c r="AN210" s="36">
        <v>21</v>
      </c>
      <c r="AO210" s="36">
        <f>H210*0.875520865968876</f>
        <v>0</v>
      </c>
      <c r="AP210" s="36">
        <f>H210*(1-0.875520865968876)</f>
        <v>0</v>
      </c>
      <c r="AQ210" s="37" t="s">
        <v>7</v>
      </c>
      <c r="AV210" s="36">
        <f>AW210+AX210</f>
        <v>0</v>
      </c>
      <c r="AW210" s="36">
        <f>G210*AO210</f>
        <v>0</v>
      </c>
      <c r="AX210" s="36">
        <f>G210*AP210</f>
        <v>0</v>
      </c>
      <c r="AY210" s="39" t="s">
        <v>798</v>
      </c>
      <c r="AZ210" s="39" t="s">
        <v>826</v>
      </c>
      <c r="BA210" s="27" t="s">
        <v>843</v>
      </c>
      <c r="BC210" s="36">
        <f>AW210+AX210</f>
        <v>0</v>
      </c>
      <c r="BD210" s="36">
        <f>H210/(100-BE210)*100</f>
        <v>0</v>
      </c>
      <c r="BE210" s="36">
        <v>0</v>
      </c>
      <c r="BF210" s="36">
        <f>M210</f>
        <v>199.8005625</v>
      </c>
      <c r="BH210" s="21">
        <f>G210*AO210</f>
        <v>0</v>
      </c>
      <c r="BI210" s="21">
        <f>G210*AP210</f>
        <v>0</v>
      </c>
      <c r="BJ210" s="21">
        <f>G210*H210</f>
        <v>0</v>
      </c>
      <c r="BK210" s="21" t="s">
        <v>852</v>
      </c>
      <c r="BL210" s="36">
        <v>56</v>
      </c>
    </row>
    <row r="211" spans="1:15" ht="12.75">
      <c r="A211" s="4"/>
      <c r="B211" s="89"/>
      <c r="C211" s="89"/>
      <c r="D211" s="90" t="s">
        <v>583</v>
      </c>
      <c r="E211" s="90" t="s">
        <v>731</v>
      </c>
      <c r="F211" s="89"/>
      <c r="G211" s="91">
        <v>309.35</v>
      </c>
      <c r="H211" s="89"/>
      <c r="I211" s="89"/>
      <c r="J211" s="89"/>
      <c r="K211" s="89"/>
      <c r="L211" s="89"/>
      <c r="M211" s="89"/>
      <c r="N211" s="31"/>
      <c r="O211" s="4"/>
    </row>
    <row r="212" spans="1:15" ht="12.75">
      <c r="A212" s="4"/>
      <c r="B212" s="89"/>
      <c r="C212" s="89"/>
      <c r="D212" s="90" t="s">
        <v>584</v>
      </c>
      <c r="E212" s="90" t="s">
        <v>736</v>
      </c>
      <c r="F212" s="89"/>
      <c r="G212" s="91">
        <v>53.1</v>
      </c>
      <c r="H212" s="89"/>
      <c r="I212" s="89"/>
      <c r="J212" s="89"/>
      <c r="K212" s="89"/>
      <c r="L212" s="89"/>
      <c r="M212" s="89"/>
      <c r="N212" s="31"/>
      <c r="O212" s="4"/>
    </row>
    <row r="213" spans="1:47" ht="12.75">
      <c r="A213" s="82"/>
      <c r="B213" s="83" t="s">
        <v>290</v>
      </c>
      <c r="C213" s="83" t="s">
        <v>65</v>
      </c>
      <c r="D213" s="173" t="s">
        <v>585</v>
      </c>
      <c r="E213" s="174"/>
      <c r="F213" s="84" t="s">
        <v>6</v>
      </c>
      <c r="G213" s="84" t="s">
        <v>6</v>
      </c>
      <c r="H213" s="84"/>
      <c r="I213" s="85">
        <f>SUM(I214:I228)</f>
        <v>0</v>
      </c>
      <c r="J213" s="85">
        <f>SUM(J214:J228)</f>
        <v>0</v>
      </c>
      <c r="K213" s="85">
        <f>SUM(K214:K228)</f>
        <v>0</v>
      </c>
      <c r="L213" s="86"/>
      <c r="M213" s="85">
        <f>SUM(M214:M228)</f>
        <v>187.734063</v>
      </c>
      <c r="N213" s="87"/>
      <c r="O213" s="4"/>
      <c r="AI213" s="27" t="s">
        <v>290</v>
      </c>
      <c r="AS213" s="41">
        <f>SUM(AJ214:AJ228)</f>
        <v>0</v>
      </c>
      <c r="AT213" s="41">
        <f>SUM(AK214:AK228)</f>
        <v>0</v>
      </c>
      <c r="AU213" s="41">
        <f>SUM(AL214:AL228)</f>
        <v>0</v>
      </c>
    </row>
    <row r="214" spans="1:64" ht="12.75">
      <c r="A214" s="44" t="s">
        <v>108</v>
      </c>
      <c r="B214" s="16" t="s">
        <v>290</v>
      </c>
      <c r="C214" s="16" t="s">
        <v>379</v>
      </c>
      <c r="D214" s="133" t="s">
        <v>586</v>
      </c>
      <c r="E214" s="175"/>
      <c r="F214" s="16" t="s">
        <v>749</v>
      </c>
      <c r="G214" s="36">
        <v>362.45</v>
      </c>
      <c r="H214" s="36"/>
      <c r="I214" s="36">
        <f>G214*AO214</f>
        <v>0</v>
      </c>
      <c r="J214" s="36">
        <f>G214*AP214</f>
        <v>0</v>
      </c>
      <c r="K214" s="36">
        <f>G214*H214</f>
        <v>0</v>
      </c>
      <c r="L214" s="36">
        <v>0.0739</v>
      </c>
      <c r="M214" s="36">
        <f>G214*L214</f>
        <v>26.785054999999996</v>
      </c>
      <c r="N214" s="88" t="s">
        <v>779</v>
      </c>
      <c r="O214" s="4"/>
      <c r="Z214" s="36">
        <f>IF(AQ214="5",BJ214,0)</f>
        <v>0</v>
      </c>
      <c r="AB214" s="36">
        <f>IF(AQ214="1",BH214,0)</f>
        <v>0</v>
      </c>
      <c r="AC214" s="36">
        <f>IF(AQ214="1",BI214,0)</f>
        <v>0</v>
      </c>
      <c r="AD214" s="36">
        <f>IF(AQ214="7",BH214,0)</f>
        <v>0</v>
      </c>
      <c r="AE214" s="36">
        <f>IF(AQ214="7",BI214,0)</f>
        <v>0</v>
      </c>
      <c r="AF214" s="36">
        <f>IF(AQ214="2",BH214,0)</f>
        <v>0</v>
      </c>
      <c r="AG214" s="36">
        <f>IF(AQ214="2",BI214,0)</f>
        <v>0</v>
      </c>
      <c r="AH214" s="36">
        <f>IF(AQ214="0",BJ214,0)</f>
        <v>0</v>
      </c>
      <c r="AI214" s="27" t="s">
        <v>290</v>
      </c>
      <c r="AJ214" s="21">
        <f>IF(AN214=0,K214,0)</f>
        <v>0</v>
      </c>
      <c r="AK214" s="21">
        <f>IF(AN214=15,K214,0)</f>
        <v>0</v>
      </c>
      <c r="AL214" s="21">
        <f>IF(AN214=21,K214,0)</f>
        <v>0</v>
      </c>
      <c r="AN214" s="36">
        <v>21</v>
      </c>
      <c r="AO214" s="36">
        <f>H214*0.143837330841415</f>
        <v>0</v>
      </c>
      <c r="AP214" s="36">
        <f>H214*(1-0.143837330841415)</f>
        <v>0</v>
      </c>
      <c r="AQ214" s="37" t="s">
        <v>7</v>
      </c>
      <c r="AV214" s="36">
        <f>AW214+AX214</f>
        <v>0</v>
      </c>
      <c r="AW214" s="36">
        <f>G214*AO214</f>
        <v>0</v>
      </c>
      <c r="AX214" s="36">
        <f>G214*AP214</f>
        <v>0</v>
      </c>
      <c r="AY214" s="39" t="s">
        <v>807</v>
      </c>
      <c r="AZ214" s="39" t="s">
        <v>826</v>
      </c>
      <c r="BA214" s="27" t="s">
        <v>843</v>
      </c>
      <c r="BC214" s="36">
        <f>AW214+AX214</f>
        <v>0</v>
      </c>
      <c r="BD214" s="36">
        <f>H214/(100-BE214)*100</f>
        <v>0</v>
      </c>
      <c r="BE214" s="36">
        <v>0</v>
      </c>
      <c r="BF214" s="36">
        <f>M214</f>
        <v>26.785054999999996</v>
      </c>
      <c r="BH214" s="21">
        <f>G214*AO214</f>
        <v>0</v>
      </c>
      <c r="BI214" s="21">
        <f>G214*AP214</f>
        <v>0</v>
      </c>
      <c r="BJ214" s="21">
        <f>G214*H214</f>
        <v>0</v>
      </c>
      <c r="BK214" s="21" t="s">
        <v>852</v>
      </c>
      <c r="BL214" s="36">
        <v>59</v>
      </c>
    </row>
    <row r="215" spans="1:15" ht="12.75">
      <c r="A215" s="4"/>
      <c r="B215" s="89"/>
      <c r="C215" s="89"/>
      <c r="D215" s="90" t="s">
        <v>583</v>
      </c>
      <c r="E215" s="90" t="s">
        <v>731</v>
      </c>
      <c r="F215" s="89"/>
      <c r="G215" s="91">
        <v>309.35</v>
      </c>
      <c r="H215" s="89"/>
      <c r="I215" s="89"/>
      <c r="J215" s="89"/>
      <c r="K215" s="89"/>
      <c r="L215" s="89"/>
      <c r="M215" s="89"/>
      <c r="N215" s="31"/>
      <c r="O215" s="4"/>
    </row>
    <row r="216" spans="1:15" ht="12.75">
      <c r="A216" s="4"/>
      <c r="B216" s="89"/>
      <c r="C216" s="89"/>
      <c r="D216" s="90" t="s">
        <v>584</v>
      </c>
      <c r="E216" s="90" t="s">
        <v>736</v>
      </c>
      <c r="F216" s="89"/>
      <c r="G216" s="91">
        <v>53.1</v>
      </c>
      <c r="H216" s="89"/>
      <c r="I216" s="89"/>
      <c r="J216" s="89"/>
      <c r="K216" s="89"/>
      <c r="L216" s="89"/>
      <c r="M216" s="89"/>
      <c r="N216" s="31"/>
      <c r="O216" s="4"/>
    </row>
    <row r="217" spans="1:64" ht="12.75">
      <c r="A217" s="44" t="s">
        <v>109</v>
      </c>
      <c r="B217" s="16" t="s">
        <v>290</v>
      </c>
      <c r="C217" s="16" t="s">
        <v>380</v>
      </c>
      <c r="D217" s="133" t="s">
        <v>587</v>
      </c>
      <c r="E217" s="176"/>
      <c r="F217" s="16" t="s">
        <v>749</v>
      </c>
      <c r="G217" s="36">
        <v>53.1</v>
      </c>
      <c r="H217" s="36"/>
      <c r="I217" s="36">
        <f>G217*AO217</f>
        <v>0</v>
      </c>
      <c r="J217" s="36">
        <f>G217*AP217</f>
        <v>0</v>
      </c>
      <c r="K217" s="36">
        <f>G217*H217</f>
        <v>0</v>
      </c>
      <c r="L217" s="36">
        <v>0.176</v>
      </c>
      <c r="M217" s="36">
        <f>G217*L217</f>
        <v>9.3456</v>
      </c>
      <c r="N217" s="88" t="s">
        <v>779</v>
      </c>
      <c r="O217" s="4"/>
      <c r="Z217" s="36">
        <f>IF(AQ217="5",BJ217,0)</f>
        <v>0</v>
      </c>
      <c r="AB217" s="36">
        <f>IF(AQ217="1",BH217,0)</f>
        <v>0</v>
      </c>
      <c r="AC217" s="36">
        <f>IF(AQ217="1",BI217,0)</f>
        <v>0</v>
      </c>
      <c r="AD217" s="36">
        <f>IF(AQ217="7",BH217,0)</f>
        <v>0</v>
      </c>
      <c r="AE217" s="36">
        <f>IF(AQ217="7",BI217,0)</f>
        <v>0</v>
      </c>
      <c r="AF217" s="36">
        <f>IF(AQ217="2",BH217,0)</f>
        <v>0</v>
      </c>
      <c r="AG217" s="36">
        <f>IF(AQ217="2",BI217,0)</f>
        <v>0</v>
      </c>
      <c r="AH217" s="36">
        <f>IF(AQ217="0",BJ217,0)</f>
        <v>0</v>
      </c>
      <c r="AI217" s="27" t="s">
        <v>290</v>
      </c>
      <c r="AJ217" s="23">
        <f>IF(AN217=0,K217,0)</f>
        <v>0</v>
      </c>
      <c r="AK217" s="23">
        <f>IF(AN217=15,K217,0)</f>
        <v>0</v>
      </c>
      <c r="AL217" s="23">
        <f>IF(AN217=21,K217,0)</f>
        <v>0</v>
      </c>
      <c r="AN217" s="36">
        <v>21</v>
      </c>
      <c r="AO217" s="36">
        <f>H217*1</f>
        <v>0</v>
      </c>
      <c r="AP217" s="36">
        <f>H217*(1-1)</f>
        <v>0</v>
      </c>
      <c r="AQ217" s="38" t="s">
        <v>7</v>
      </c>
      <c r="AV217" s="36">
        <f>AW217+AX217</f>
        <v>0</v>
      </c>
      <c r="AW217" s="36">
        <f>G217*AO217</f>
        <v>0</v>
      </c>
      <c r="AX217" s="36">
        <f>G217*AP217</f>
        <v>0</v>
      </c>
      <c r="AY217" s="39" t="s">
        <v>807</v>
      </c>
      <c r="AZ217" s="39" t="s">
        <v>826</v>
      </c>
      <c r="BA217" s="27" t="s">
        <v>843</v>
      </c>
      <c r="BC217" s="36">
        <f>AW217+AX217</f>
        <v>0</v>
      </c>
      <c r="BD217" s="36">
        <f>H217/(100-BE217)*100</f>
        <v>0</v>
      </c>
      <c r="BE217" s="36">
        <v>0</v>
      </c>
      <c r="BF217" s="36">
        <f>M217</f>
        <v>9.3456</v>
      </c>
      <c r="BH217" s="23">
        <f>G217*AO217</f>
        <v>0</v>
      </c>
      <c r="BI217" s="23">
        <f>G217*AP217</f>
        <v>0</v>
      </c>
      <c r="BJ217" s="23">
        <f>G217*H217</f>
        <v>0</v>
      </c>
      <c r="BK217" s="23" t="s">
        <v>853</v>
      </c>
      <c r="BL217" s="36">
        <v>59</v>
      </c>
    </row>
    <row r="218" spans="1:15" ht="12.75">
      <c r="A218" s="4"/>
      <c r="B218" s="89"/>
      <c r="C218" s="89"/>
      <c r="D218" s="90" t="s">
        <v>584</v>
      </c>
      <c r="E218" s="90" t="s">
        <v>736</v>
      </c>
      <c r="F218" s="89"/>
      <c r="G218" s="91">
        <v>53.1</v>
      </c>
      <c r="H218" s="89"/>
      <c r="I218" s="89"/>
      <c r="J218" s="89"/>
      <c r="K218" s="89"/>
      <c r="L218" s="89"/>
      <c r="M218" s="89"/>
      <c r="N218" s="31"/>
      <c r="O218" s="4"/>
    </row>
    <row r="219" spans="1:64" ht="12.75">
      <c r="A219" s="44" t="s">
        <v>110</v>
      </c>
      <c r="B219" s="16" t="s">
        <v>290</v>
      </c>
      <c r="C219" s="16" t="s">
        <v>381</v>
      </c>
      <c r="D219" s="133" t="s">
        <v>588</v>
      </c>
      <c r="E219" s="176"/>
      <c r="F219" s="16" t="s">
        <v>749</v>
      </c>
      <c r="G219" s="36">
        <v>309.35</v>
      </c>
      <c r="H219" s="36"/>
      <c r="I219" s="36">
        <f>G219*AO219</f>
        <v>0</v>
      </c>
      <c r="J219" s="36">
        <f>G219*AP219</f>
        <v>0</v>
      </c>
      <c r="K219" s="36">
        <f>G219*H219</f>
        <v>0</v>
      </c>
      <c r="L219" s="36">
        <v>0.176</v>
      </c>
      <c r="M219" s="36">
        <f>G219*L219</f>
        <v>54.4456</v>
      </c>
      <c r="N219" s="88" t="s">
        <v>779</v>
      </c>
      <c r="O219" s="4"/>
      <c r="Z219" s="36">
        <f>IF(AQ219="5",BJ219,0)</f>
        <v>0</v>
      </c>
      <c r="AB219" s="36">
        <f>IF(AQ219="1",BH219,0)</f>
        <v>0</v>
      </c>
      <c r="AC219" s="36">
        <f>IF(AQ219="1",BI219,0)</f>
        <v>0</v>
      </c>
      <c r="AD219" s="36">
        <f>IF(AQ219="7",BH219,0)</f>
        <v>0</v>
      </c>
      <c r="AE219" s="36">
        <f>IF(AQ219="7",BI219,0)</f>
        <v>0</v>
      </c>
      <c r="AF219" s="36">
        <f>IF(AQ219="2",BH219,0)</f>
        <v>0</v>
      </c>
      <c r="AG219" s="36">
        <f>IF(AQ219="2",BI219,0)</f>
        <v>0</v>
      </c>
      <c r="AH219" s="36">
        <f>IF(AQ219="0",BJ219,0)</f>
        <v>0</v>
      </c>
      <c r="AI219" s="27" t="s">
        <v>290</v>
      </c>
      <c r="AJ219" s="23">
        <f>IF(AN219=0,K219,0)</f>
        <v>0</v>
      </c>
      <c r="AK219" s="23">
        <f>IF(AN219=15,K219,0)</f>
        <v>0</v>
      </c>
      <c r="AL219" s="23">
        <f>IF(AN219=21,K219,0)</f>
        <v>0</v>
      </c>
      <c r="AN219" s="36">
        <v>21</v>
      </c>
      <c r="AO219" s="36">
        <f>H219*1</f>
        <v>0</v>
      </c>
      <c r="AP219" s="36">
        <f>H219*(1-1)</f>
        <v>0</v>
      </c>
      <c r="AQ219" s="38" t="s">
        <v>7</v>
      </c>
      <c r="AV219" s="36">
        <f>AW219+AX219</f>
        <v>0</v>
      </c>
      <c r="AW219" s="36">
        <f>G219*AO219</f>
        <v>0</v>
      </c>
      <c r="AX219" s="36">
        <f>G219*AP219</f>
        <v>0</v>
      </c>
      <c r="AY219" s="39" t="s">
        <v>807</v>
      </c>
      <c r="AZ219" s="39" t="s">
        <v>826</v>
      </c>
      <c r="BA219" s="27" t="s">
        <v>843</v>
      </c>
      <c r="BC219" s="36">
        <f>AW219+AX219</f>
        <v>0</v>
      </c>
      <c r="BD219" s="36">
        <f>H219/(100-BE219)*100</f>
        <v>0</v>
      </c>
      <c r="BE219" s="36">
        <v>0</v>
      </c>
      <c r="BF219" s="36">
        <f>M219</f>
        <v>54.4456</v>
      </c>
      <c r="BH219" s="23">
        <f>G219*AO219</f>
        <v>0</v>
      </c>
      <c r="BI219" s="23">
        <f>G219*AP219</f>
        <v>0</v>
      </c>
      <c r="BJ219" s="23">
        <f>G219*H219</f>
        <v>0</v>
      </c>
      <c r="BK219" s="23" t="s">
        <v>853</v>
      </c>
      <c r="BL219" s="36">
        <v>59</v>
      </c>
    </row>
    <row r="220" spans="1:15" ht="12.75">
      <c r="A220" s="4"/>
      <c r="B220" s="89"/>
      <c r="C220" s="89"/>
      <c r="D220" s="90" t="s">
        <v>583</v>
      </c>
      <c r="E220" s="90" t="s">
        <v>731</v>
      </c>
      <c r="F220" s="89"/>
      <c r="G220" s="91">
        <v>309.35</v>
      </c>
      <c r="H220" s="89"/>
      <c r="I220" s="89"/>
      <c r="J220" s="89"/>
      <c r="K220" s="89"/>
      <c r="L220" s="89"/>
      <c r="M220" s="89"/>
      <c r="N220" s="31"/>
      <c r="O220" s="4"/>
    </row>
    <row r="221" spans="1:64" ht="12.75">
      <c r="A221" s="44" t="s">
        <v>111</v>
      </c>
      <c r="B221" s="16" t="s">
        <v>290</v>
      </c>
      <c r="C221" s="16" t="s">
        <v>382</v>
      </c>
      <c r="D221" s="133" t="s">
        <v>589</v>
      </c>
      <c r="E221" s="175"/>
      <c r="F221" s="16" t="s">
        <v>749</v>
      </c>
      <c r="G221" s="36">
        <v>1314.72</v>
      </c>
      <c r="H221" s="36"/>
      <c r="I221" s="36">
        <f>G221*AO221</f>
        <v>0</v>
      </c>
      <c r="J221" s="36">
        <f>G221*AP221</f>
        <v>0</v>
      </c>
      <c r="K221" s="36">
        <f>G221*H221</f>
        <v>0</v>
      </c>
      <c r="L221" s="36">
        <v>0.0739</v>
      </c>
      <c r="M221" s="36">
        <f>G221*L221</f>
        <v>97.15780799999999</v>
      </c>
      <c r="N221" s="88" t="s">
        <v>779</v>
      </c>
      <c r="O221" s="4"/>
      <c r="Z221" s="36">
        <f>IF(AQ221="5",BJ221,0)</f>
        <v>0</v>
      </c>
      <c r="AB221" s="36">
        <f>IF(AQ221="1",BH221,0)</f>
        <v>0</v>
      </c>
      <c r="AC221" s="36">
        <f>IF(AQ221="1",BI221,0)</f>
        <v>0</v>
      </c>
      <c r="AD221" s="36">
        <f>IF(AQ221="7",BH221,0)</f>
        <v>0</v>
      </c>
      <c r="AE221" s="36">
        <f>IF(AQ221="7",BI221,0)</f>
        <v>0</v>
      </c>
      <c r="AF221" s="36">
        <f>IF(AQ221="2",BH221,0)</f>
        <v>0</v>
      </c>
      <c r="AG221" s="36">
        <f>IF(AQ221="2",BI221,0)</f>
        <v>0</v>
      </c>
      <c r="AH221" s="36">
        <f>IF(AQ221="0",BJ221,0)</f>
        <v>0</v>
      </c>
      <c r="AI221" s="27" t="s">
        <v>290</v>
      </c>
      <c r="AJ221" s="21">
        <f>IF(AN221=0,K221,0)</f>
        <v>0</v>
      </c>
      <c r="AK221" s="21">
        <f>IF(AN221=15,K221,0)</f>
        <v>0</v>
      </c>
      <c r="AL221" s="21">
        <f>IF(AN221=21,K221,0)</f>
        <v>0</v>
      </c>
      <c r="AN221" s="36">
        <v>21</v>
      </c>
      <c r="AO221" s="36">
        <f>H221*0.151280184363282</f>
        <v>0</v>
      </c>
      <c r="AP221" s="36">
        <f>H221*(1-0.151280184363282)</f>
        <v>0</v>
      </c>
      <c r="AQ221" s="37" t="s">
        <v>7</v>
      </c>
      <c r="AV221" s="36">
        <f>AW221+AX221</f>
        <v>0</v>
      </c>
      <c r="AW221" s="36">
        <f>G221*AO221</f>
        <v>0</v>
      </c>
      <c r="AX221" s="36">
        <f>G221*AP221</f>
        <v>0</v>
      </c>
      <c r="AY221" s="39" t="s">
        <v>807</v>
      </c>
      <c r="AZ221" s="39" t="s">
        <v>826</v>
      </c>
      <c r="BA221" s="27" t="s">
        <v>843</v>
      </c>
      <c r="BC221" s="36">
        <f>AW221+AX221</f>
        <v>0</v>
      </c>
      <c r="BD221" s="36">
        <f>H221/(100-BE221)*100</f>
        <v>0</v>
      </c>
      <c r="BE221" s="36">
        <v>0</v>
      </c>
      <c r="BF221" s="36">
        <f>M221</f>
        <v>97.15780799999999</v>
      </c>
      <c r="BH221" s="21">
        <f>G221*AO221</f>
        <v>0</v>
      </c>
      <c r="BI221" s="21">
        <f>G221*AP221</f>
        <v>0</v>
      </c>
      <c r="BJ221" s="21">
        <f>G221*H221</f>
        <v>0</v>
      </c>
      <c r="BK221" s="21" t="s">
        <v>852</v>
      </c>
      <c r="BL221" s="36">
        <v>59</v>
      </c>
    </row>
    <row r="222" spans="1:15" ht="12.75">
      <c r="A222" s="4"/>
      <c r="B222" s="89"/>
      <c r="C222" s="89"/>
      <c r="D222" s="90" t="s">
        <v>580</v>
      </c>
      <c r="E222" s="90" t="s">
        <v>730</v>
      </c>
      <c r="F222" s="89"/>
      <c r="G222" s="91">
        <v>1259.49</v>
      </c>
      <c r="H222" s="89"/>
      <c r="I222" s="89"/>
      <c r="J222" s="89"/>
      <c r="K222" s="89"/>
      <c r="L222" s="89"/>
      <c r="M222" s="89"/>
      <c r="N222" s="31"/>
      <c r="O222" s="4"/>
    </row>
    <row r="223" spans="1:15" ht="12.75">
      <c r="A223" s="4"/>
      <c r="B223" s="89"/>
      <c r="C223" s="89"/>
      <c r="D223" s="90" t="s">
        <v>590</v>
      </c>
      <c r="E223" s="90" t="s">
        <v>737</v>
      </c>
      <c r="F223" s="89"/>
      <c r="G223" s="91">
        <v>55.23</v>
      </c>
      <c r="H223" s="89"/>
      <c r="I223" s="89"/>
      <c r="J223" s="89"/>
      <c r="K223" s="89"/>
      <c r="L223" s="89"/>
      <c r="M223" s="89"/>
      <c r="N223" s="31"/>
      <c r="O223" s="4"/>
    </row>
    <row r="224" spans="1:64" ht="12.75">
      <c r="A224" s="44" t="s">
        <v>112</v>
      </c>
      <c r="B224" s="16" t="s">
        <v>290</v>
      </c>
      <c r="C224" s="16" t="s">
        <v>383</v>
      </c>
      <c r="D224" s="133" t="s">
        <v>591</v>
      </c>
      <c r="E224" s="176"/>
      <c r="F224" s="16" t="s">
        <v>749</v>
      </c>
      <c r="G224" s="36">
        <v>1259.49</v>
      </c>
      <c r="H224" s="36"/>
      <c r="I224" s="36">
        <f>G224*AO224</f>
        <v>0</v>
      </c>
      <c r="J224" s="36">
        <f>G224*AP224</f>
        <v>0</v>
      </c>
      <c r="K224" s="36">
        <f>G224*H224</f>
        <v>0</v>
      </c>
      <c r="L224" s="36">
        <v>0</v>
      </c>
      <c r="M224" s="36">
        <f>G224*L224</f>
        <v>0</v>
      </c>
      <c r="N224" s="88" t="s">
        <v>779</v>
      </c>
      <c r="O224" s="4"/>
      <c r="Z224" s="36">
        <f>IF(AQ224="5",BJ224,0)</f>
        <v>0</v>
      </c>
      <c r="AB224" s="36">
        <f>IF(AQ224="1",BH224,0)</f>
        <v>0</v>
      </c>
      <c r="AC224" s="36">
        <f>IF(AQ224="1",BI224,0)</f>
        <v>0</v>
      </c>
      <c r="AD224" s="36">
        <f>IF(AQ224="7",BH224,0)</f>
        <v>0</v>
      </c>
      <c r="AE224" s="36">
        <f>IF(AQ224="7",BI224,0)</f>
        <v>0</v>
      </c>
      <c r="AF224" s="36">
        <f>IF(AQ224="2",BH224,0)</f>
        <v>0</v>
      </c>
      <c r="AG224" s="36">
        <f>IF(AQ224="2",BI224,0)</f>
        <v>0</v>
      </c>
      <c r="AH224" s="36">
        <f>IF(AQ224="0",BJ224,0)</f>
        <v>0</v>
      </c>
      <c r="AI224" s="27" t="s">
        <v>290</v>
      </c>
      <c r="AJ224" s="23">
        <f>IF(AN224=0,K224,0)</f>
        <v>0</v>
      </c>
      <c r="AK224" s="23">
        <f>IF(AN224=15,K224,0)</f>
        <v>0</v>
      </c>
      <c r="AL224" s="23">
        <f>IF(AN224=21,K224,0)</f>
        <v>0</v>
      </c>
      <c r="AN224" s="36">
        <v>21</v>
      </c>
      <c r="AO224" s="36">
        <f>H224*1</f>
        <v>0</v>
      </c>
      <c r="AP224" s="36">
        <f>H224*(1-1)</f>
        <v>0</v>
      </c>
      <c r="AQ224" s="38" t="s">
        <v>7</v>
      </c>
      <c r="AV224" s="36">
        <f>AW224+AX224</f>
        <v>0</v>
      </c>
      <c r="AW224" s="36">
        <f>G224*AO224</f>
        <v>0</v>
      </c>
      <c r="AX224" s="36">
        <f>G224*AP224</f>
        <v>0</v>
      </c>
      <c r="AY224" s="39" t="s">
        <v>807</v>
      </c>
      <c r="AZ224" s="39" t="s">
        <v>826</v>
      </c>
      <c r="BA224" s="27" t="s">
        <v>843</v>
      </c>
      <c r="BC224" s="36">
        <f>AW224+AX224</f>
        <v>0</v>
      </c>
      <c r="BD224" s="36">
        <f>H224/(100-BE224)*100</f>
        <v>0</v>
      </c>
      <c r="BE224" s="36">
        <v>0</v>
      </c>
      <c r="BF224" s="36">
        <f>M224</f>
        <v>0</v>
      </c>
      <c r="BH224" s="23">
        <f>G224*AO224</f>
        <v>0</v>
      </c>
      <c r="BI224" s="23">
        <f>G224*AP224</f>
        <v>0</v>
      </c>
      <c r="BJ224" s="23">
        <f>G224*H224</f>
        <v>0</v>
      </c>
      <c r="BK224" s="23" t="s">
        <v>853</v>
      </c>
      <c r="BL224" s="36">
        <v>59</v>
      </c>
    </row>
    <row r="225" spans="1:15" ht="12.75">
      <c r="A225" s="4"/>
      <c r="B225" s="89"/>
      <c r="C225" s="89"/>
      <c r="D225" s="90" t="s">
        <v>580</v>
      </c>
      <c r="E225" s="90" t="s">
        <v>730</v>
      </c>
      <c r="F225" s="89"/>
      <c r="G225" s="91">
        <v>1259.49</v>
      </c>
      <c r="H225" s="89"/>
      <c r="I225" s="89"/>
      <c r="J225" s="89"/>
      <c r="K225" s="89"/>
      <c r="L225" s="89"/>
      <c r="M225" s="89"/>
      <c r="N225" s="31"/>
      <c r="O225" s="4"/>
    </row>
    <row r="226" spans="1:64" ht="12.75">
      <c r="A226" s="44" t="s">
        <v>113</v>
      </c>
      <c r="B226" s="16" t="s">
        <v>290</v>
      </c>
      <c r="C226" s="16" t="s">
        <v>384</v>
      </c>
      <c r="D226" s="133" t="s">
        <v>592</v>
      </c>
      <c r="E226" s="176"/>
      <c r="F226" s="16" t="s">
        <v>749</v>
      </c>
      <c r="G226" s="36">
        <v>55.23</v>
      </c>
      <c r="H226" s="36"/>
      <c r="I226" s="36">
        <f>G226*AO226</f>
        <v>0</v>
      </c>
      <c r="J226" s="36">
        <f>G226*AP226</f>
        <v>0</v>
      </c>
      <c r="K226" s="36">
        <f>G226*H226</f>
        <v>0</v>
      </c>
      <c r="L226" s="36">
        <v>0</v>
      </c>
      <c r="M226" s="36">
        <f>G226*L226</f>
        <v>0</v>
      </c>
      <c r="N226" s="88" t="s">
        <v>779</v>
      </c>
      <c r="O226" s="4"/>
      <c r="Z226" s="36">
        <f>IF(AQ226="5",BJ226,0)</f>
        <v>0</v>
      </c>
      <c r="AB226" s="36">
        <f>IF(AQ226="1",BH226,0)</f>
        <v>0</v>
      </c>
      <c r="AC226" s="36">
        <f>IF(AQ226="1",BI226,0)</f>
        <v>0</v>
      </c>
      <c r="AD226" s="36">
        <f>IF(AQ226="7",BH226,0)</f>
        <v>0</v>
      </c>
      <c r="AE226" s="36">
        <f>IF(AQ226="7",BI226,0)</f>
        <v>0</v>
      </c>
      <c r="AF226" s="36">
        <f>IF(AQ226="2",BH226,0)</f>
        <v>0</v>
      </c>
      <c r="AG226" s="36">
        <f>IF(AQ226="2",BI226,0)</f>
        <v>0</v>
      </c>
      <c r="AH226" s="36">
        <f>IF(AQ226="0",BJ226,0)</f>
        <v>0</v>
      </c>
      <c r="AI226" s="27" t="s">
        <v>290</v>
      </c>
      <c r="AJ226" s="23">
        <f>IF(AN226=0,K226,0)</f>
        <v>0</v>
      </c>
      <c r="AK226" s="23">
        <f>IF(AN226=15,K226,0)</f>
        <v>0</v>
      </c>
      <c r="AL226" s="23">
        <f>IF(AN226=21,K226,0)</f>
        <v>0</v>
      </c>
      <c r="AN226" s="36">
        <v>21</v>
      </c>
      <c r="AO226" s="36">
        <f>H226*1</f>
        <v>0</v>
      </c>
      <c r="AP226" s="36">
        <f>H226*(1-1)</f>
        <v>0</v>
      </c>
      <c r="AQ226" s="38" t="s">
        <v>7</v>
      </c>
      <c r="AV226" s="36">
        <f>AW226+AX226</f>
        <v>0</v>
      </c>
      <c r="AW226" s="36">
        <f>G226*AO226</f>
        <v>0</v>
      </c>
      <c r="AX226" s="36">
        <f>G226*AP226</f>
        <v>0</v>
      </c>
      <c r="AY226" s="39" t="s">
        <v>807</v>
      </c>
      <c r="AZ226" s="39" t="s">
        <v>826</v>
      </c>
      <c r="BA226" s="27" t="s">
        <v>843</v>
      </c>
      <c r="BC226" s="36">
        <f>AW226+AX226</f>
        <v>0</v>
      </c>
      <c r="BD226" s="36">
        <f>H226/(100-BE226)*100</f>
        <v>0</v>
      </c>
      <c r="BE226" s="36">
        <v>0</v>
      </c>
      <c r="BF226" s="36">
        <f>M226</f>
        <v>0</v>
      </c>
      <c r="BH226" s="23">
        <f>G226*AO226</f>
        <v>0</v>
      </c>
      <c r="BI226" s="23">
        <f>G226*AP226</f>
        <v>0</v>
      </c>
      <c r="BJ226" s="23">
        <f>G226*H226</f>
        <v>0</v>
      </c>
      <c r="BK226" s="23" t="s">
        <v>853</v>
      </c>
      <c r="BL226" s="36">
        <v>59</v>
      </c>
    </row>
    <row r="227" spans="1:15" ht="12.75">
      <c r="A227" s="4"/>
      <c r="B227" s="89"/>
      <c r="C227" s="89"/>
      <c r="D227" s="90" t="s">
        <v>581</v>
      </c>
      <c r="E227" s="90" t="s">
        <v>737</v>
      </c>
      <c r="F227" s="89"/>
      <c r="G227" s="91">
        <v>55.23</v>
      </c>
      <c r="H227" s="89"/>
      <c r="I227" s="89"/>
      <c r="J227" s="89"/>
      <c r="K227" s="89"/>
      <c r="L227" s="89"/>
      <c r="M227" s="89"/>
      <c r="N227" s="31"/>
      <c r="O227" s="4"/>
    </row>
    <row r="228" spans="1:64" ht="12.75">
      <c r="A228" s="44" t="s">
        <v>114</v>
      </c>
      <c r="B228" s="16" t="s">
        <v>290</v>
      </c>
      <c r="C228" s="16" t="s">
        <v>385</v>
      </c>
      <c r="D228" s="133" t="s">
        <v>593</v>
      </c>
      <c r="E228" s="176"/>
      <c r="F228" s="16" t="s">
        <v>749</v>
      </c>
      <c r="G228" s="36">
        <v>0</v>
      </c>
      <c r="H228" s="36"/>
      <c r="I228" s="36">
        <f>G228*AO228</f>
        <v>0</v>
      </c>
      <c r="J228" s="36">
        <f>G228*AP228</f>
        <v>0</v>
      </c>
      <c r="K228" s="36">
        <f>G228*H228</f>
        <v>0</v>
      </c>
      <c r="L228" s="36">
        <v>0.165</v>
      </c>
      <c r="M228" s="36">
        <f>G228*L228</f>
        <v>0</v>
      </c>
      <c r="N228" s="88" t="s">
        <v>779</v>
      </c>
      <c r="O228" s="4"/>
      <c r="Z228" s="36">
        <f>IF(AQ228="5",BJ228,0)</f>
        <v>0</v>
      </c>
      <c r="AB228" s="36">
        <f>IF(AQ228="1",BH228,0)</f>
        <v>0</v>
      </c>
      <c r="AC228" s="36">
        <f>IF(AQ228="1",BI228,0)</f>
        <v>0</v>
      </c>
      <c r="AD228" s="36">
        <f>IF(AQ228="7",BH228,0)</f>
        <v>0</v>
      </c>
      <c r="AE228" s="36">
        <f>IF(AQ228="7",BI228,0)</f>
        <v>0</v>
      </c>
      <c r="AF228" s="36">
        <f>IF(AQ228="2",BH228,0)</f>
        <v>0</v>
      </c>
      <c r="AG228" s="36">
        <f>IF(AQ228="2",BI228,0)</f>
        <v>0</v>
      </c>
      <c r="AH228" s="36">
        <f>IF(AQ228="0",BJ228,0)</f>
        <v>0</v>
      </c>
      <c r="AI228" s="27" t="s">
        <v>290</v>
      </c>
      <c r="AJ228" s="23">
        <f>IF(AN228=0,K228,0)</f>
        <v>0</v>
      </c>
      <c r="AK228" s="23">
        <f>IF(AN228=15,K228,0)</f>
        <v>0</v>
      </c>
      <c r="AL228" s="23">
        <f>IF(AN228=21,K228,0)</f>
        <v>0</v>
      </c>
      <c r="AN228" s="36">
        <v>21</v>
      </c>
      <c r="AO228" s="36">
        <f>H228*1</f>
        <v>0</v>
      </c>
      <c r="AP228" s="36">
        <f>H228*(1-1)</f>
        <v>0</v>
      </c>
      <c r="AQ228" s="38" t="s">
        <v>7</v>
      </c>
      <c r="AV228" s="36">
        <f>AW228+AX228</f>
        <v>0</v>
      </c>
      <c r="AW228" s="36">
        <f>G228*AO228</f>
        <v>0</v>
      </c>
      <c r="AX228" s="36">
        <f>G228*AP228</f>
        <v>0</v>
      </c>
      <c r="AY228" s="39" t="s">
        <v>807</v>
      </c>
      <c r="AZ228" s="39" t="s">
        <v>826</v>
      </c>
      <c r="BA228" s="27" t="s">
        <v>843</v>
      </c>
      <c r="BC228" s="36">
        <f>AW228+AX228</f>
        <v>0</v>
      </c>
      <c r="BD228" s="36">
        <f>H228/(100-BE228)*100</f>
        <v>0</v>
      </c>
      <c r="BE228" s="36">
        <v>0</v>
      </c>
      <c r="BF228" s="36">
        <f>M228</f>
        <v>0</v>
      </c>
      <c r="BH228" s="23">
        <f>G228*AO228</f>
        <v>0</v>
      </c>
      <c r="BI228" s="23">
        <f>G228*AP228</f>
        <v>0</v>
      </c>
      <c r="BJ228" s="23">
        <f>G228*H228</f>
        <v>0</v>
      </c>
      <c r="BK228" s="23" t="s">
        <v>853</v>
      </c>
      <c r="BL228" s="36">
        <v>59</v>
      </c>
    </row>
    <row r="229" spans="1:15" ht="12.75">
      <c r="A229" s="4"/>
      <c r="B229" s="89"/>
      <c r="C229" s="89"/>
      <c r="D229" s="90" t="s">
        <v>594</v>
      </c>
      <c r="E229" s="90"/>
      <c r="F229" s="89"/>
      <c r="G229" s="91">
        <v>0</v>
      </c>
      <c r="H229" s="89"/>
      <c r="I229" s="89"/>
      <c r="J229" s="89"/>
      <c r="K229" s="89"/>
      <c r="L229" s="89"/>
      <c r="M229" s="89"/>
      <c r="N229" s="31"/>
      <c r="O229" s="4"/>
    </row>
    <row r="230" spans="1:47" ht="12.75">
      <c r="A230" s="82"/>
      <c r="B230" s="83" t="s">
        <v>290</v>
      </c>
      <c r="C230" s="83" t="s">
        <v>351</v>
      </c>
      <c r="D230" s="173" t="s">
        <v>527</v>
      </c>
      <c r="E230" s="174"/>
      <c r="F230" s="84" t="s">
        <v>6</v>
      </c>
      <c r="G230" s="84" t="s">
        <v>6</v>
      </c>
      <c r="H230" s="84"/>
      <c r="I230" s="85">
        <f>SUM(I231:I235)</f>
        <v>0</v>
      </c>
      <c r="J230" s="85">
        <f>SUM(J231:J235)</f>
        <v>0</v>
      </c>
      <c r="K230" s="85">
        <f>SUM(K231:K235)</f>
        <v>0</v>
      </c>
      <c r="L230" s="86"/>
      <c r="M230" s="85">
        <f>SUM(M231:M235)</f>
        <v>0</v>
      </c>
      <c r="N230" s="87"/>
      <c r="O230" s="4"/>
      <c r="AI230" s="27" t="s">
        <v>290</v>
      </c>
      <c r="AS230" s="41">
        <f>SUM(AJ231:AJ235)</f>
        <v>0</v>
      </c>
      <c r="AT230" s="41">
        <f>SUM(AK231:AK235)</f>
        <v>0</v>
      </c>
      <c r="AU230" s="41">
        <f>SUM(AL231:AL235)</f>
        <v>0</v>
      </c>
    </row>
    <row r="231" spans="1:64" ht="12.75">
      <c r="A231" s="98" t="s">
        <v>115</v>
      </c>
      <c r="B231" s="98" t="s">
        <v>290</v>
      </c>
      <c r="C231" s="98" t="s">
        <v>386</v>
      </c>
      <c r="D231" s="179" t="s">
        <v>595</v>
      </c>
      <c r="E231" s="180"/>
      <c r="F231" s="98" t="s">
        <v>755</v>
      </c>
      <c r="G231" s="99">
        <v>322.74</v>
      </c>
      <c r="H231" s="99"/>
      <c r="I231" s="99">
        <f>G231*AO231</f>
        <v>0</v>
      </c>
      <c r="J231" s="99">
        <f>G231*AP231</f>
        <v>0</v>
      </c>
      <c r="K231" s="99">
        <f>G231*H231</f>
        <v>0</v>
      </c>
      <c r="L231" s="99">
        <v>0</v>
      </c>
      <c r="M231" s="99">
        <f>G231*L231</f>
        <v>0</v>
      </c>
      <c r="N231" s="97" t="s">
        <v>779</v>
      </c>
      <c r="O231" s="81"/>
      <c r="Z231" s="36">
        <f>IF(AQ231="5",BJ231,0)</f>
        <v>0</v>
      </c>
      <c r="AB231" s="36">
        <f>IF(AQ231="1",BH231,0)</f>
        <v>0</v>
      </c>
      <c r="AC231" s="36">
        <f>IF(AQ231="1",BI231,0)</f>
        <v>0</v>
      </c>
      <c r="AD231" s="36">
        <f>IF(AQ231="7",BH231,0)</f>
        <v>0</v>
      </c>
      <c r="AE231" s="36">
        <f>IF(AQ231="7",BI231,0)</f>
        <v>0</v>
      </c>
      <c r="AF231" s="36">
        <f>IF(AQ231="2",BH231,0)</f>
        <v>0</v>
      </c>
      <c r="AG231" s="36">
        <f>IF(AQ231="2",BI231,0)</f>
        <v>0</v>
      </c>
      <c r="AH231" s="36">
        <f>IF(AQ231="0",BJ231,0)</f>
        <v>0</v>
      </c>
      <c r="AI231" s="27" t="s">
        <v>290</v>
      </c>
      <c r="AJ231" s="21">
        <f>IF(AN231=0,K231,0)</f>
        <v>0</v>
      </c>
      <c r="AK231" s="21">
        <f>IF(AN231=15,K231,0)</f>
        <v>0</v>
      </c>
      <c r="AL231" s="21">
        <f>IF(AN231=21,K231,0)</f>
        <v>0</v>
      </c>
      <c r="AN231" s="36">
        <v>21</v>
      </c>
      <c r="AO231" s="36">
        <f>H231*0</f>
        <v>0</v>
      </c>
      <c r="AP231" s="36">
        <f>H231*(1-0)</f>
        <v>0</v>
      </c>
      <c r="AQ231" s="37" t="s">
        <v>11</v>
      </c>
      <c r="AV231" s="36">
        <f>AW231+AX231</f>
        <v>0</v>
      </c>
      <c r="AW231" s="36">
        <f>G231*AO231</f>
        <v>0</v>
      </c>
      <c r="AX231" s="36">
        <f>G231*AP231</f>
        <v>0</v>
      </c>
      <c r="AY231" s="39" t="s">
        <v>802</v>
      </c>
      <c r="AZ231" s="39" t="s">
        <v>825</v>
      </c>
      <c r="BA231" s="27" t="s">
        <v>843</v>
      </c>
      <c r="BC231" s="36">
        <f>AW231+AX231</f>
        <v>0</v>
      </c>
      <c r="BD231" s="36">
        <f>H231/(100-BE231)*100</f>
        <v>0</v>
      </c>
      <c r="BE231" s="36">
        <v>0</v>
      </c>
      <c r="BF231" s="36">
        <f>M231</f>
        <v>0</v>
      </c>
      <c r="BH231" s="21">
        <f>G231*AO231</f>
        <v>0</v>
      </c>
      <c r="BI231" s="21">
        <f>G231*AP231</f>
        <v>0</v>
      </c>
      <c r="BJ231" s="21">
        <f>G231*H231</f>
        <v>0</v>
      </c>
      <c r="BK231" s="21" t="s">
        <v>852</v>
      </c>
      <c r="BL231" s="36" t="s">
        <v>351</v>
      </c>
    </row>
    <row r="232" spans="1:64" ht="12.75">
      <c r="A232" s="98" t="s">
        <v>116</v>
      </c>
      <c r="B232" s="98" t="s">
        <v>290</v>
      </c>
      <c r="C232" s="98" t="s">
        <v>387</v>
      </c>
      <c r="D232" s="179" t="s">
        <v>596</v>
      </c>
      <c r="E232" s="180"/>
      <c r="F232" s="98" t="s">
        <v>755</v>
      </c>
      <c r="G232" s="99">
        <v>1613.7</v>
      </c>
      <c r="H232" s="99"/>
      <c r="I232" s="99">
        <f>G232*AO232</f>
        <v>0</v>
      </c>
      <c r="J232" s="99">
        <f>G232*AP232</f>
        <v>0</v>
      </c>
      <c r="K232" s="99">
        <f>G232*H232</f>
        <v>0</v>
      </c>
      <c r="L232" s="99">
        <v>0</v>
      </c>
      <c r="M232" s="99">
        <f>G232*L232</f>
        <v>0</v>
      </c>
      <c r="N232" s="97" t="s">
        <v>779</v>
      </c>
      <c r="O232" s="81"/>
      <c r="Z232" s="36">
        <f>IF(AQ232="5",BJ232,0)</f>
        <v>0</v>
      </c>
      <c r="AB232" s="36">
        <f>IF(AQ232="1",BH232,0)</f>
        <v>0</v>
      </c>
      <c r="AC232" s="36">
        <f>IF(AQ232="1",BI232,0)</f>
        <v>0</v>
      </c>
      <c r="AD232" s="36">
        <f>IF(AQ232="7",BH232,0)</f>
        <v>0</v>
      </c>
      <c r="AE232" s="36">
        <f>IF(AQ232="7",BI232,0)</f>
        <v>0</v>
      </c>
      <c r="AF232" s="36">
        <f>IF(AQ232="2",BH232,0)</f>
        <v>0</v>
      </c>
      <c r="AG232" s="36">
        <f>IF(AQ232="2",BI232,0)</f>
        <v>0</v>
      </c>
      <c r="AH232" s="36">
        <f>IF(AQ232="0",BJ232,0)</f>
        <v>0</v>
      </c>
      <c r="AI232" s="27" t="s">
        <v>290</v>
      </c>
      <c r="AJ232" s="21">
        <f>IF(AN232=0,K232,0)</f>
        <v>0</v>
      </c>
      <c r="AK232" s="21">
        <f>IF(AN232=15,K232,0)</f>
        <v>0</v>
      </c>
      <c r="AL232" s="21">
        <f>IF(AN232=21,K232,0)</f>
        <v>0</v>
      </c>
      <c r="AN232" s="36">
        <v>21</v>
      </c>
      <c r="AO232" s="36">
        <f>H232*0</f>
        <v>0</v>
      </c>
      <c r="AP232" s="36">
        <f>H232*(1-0)</f>
        <v>0</v>
      </c>
      <c r="AQ232" s="37" t="s">
        <v>11</v>
      </c>
      <c r="AV232" s="36">
        <f>AW232+AX232</f>
        <v>0</v>
      </c>
      <c r="AW232" s="36">
        <f>G232*AO232</f>
        <v>0</v>
      </c>
      <c r="AX232" s="36">
        <f>G232*AP232</f>
        <v>0</v>
      </c>
      <c r="AY232" s="39" t="s">
        <v>802</v>
      </c>
      <c r="AZ232" s="39" t="s">
        <v>825</v>
      </c>
      <c r="BA232" s="27" t="s">
        <v>843</v>
      </c>
      <c r="BC232" s="36">
        <f>AW232+AX232</f>
        <v>0</v>
      </c>
      <c r="BD232" s="36">
        <f>H232/(100-BE232)*100</f>
        <v>0</v>
      </c>
      <c r="BE232" s="36">
        <v>0</v>
      </c>
      <c r="BF232" s="36">
        <f>M232</f>
        <v>0</v>
      </c>
      <c r="BH232" s="21">
        <f>G232*AO232</f>
        <v>0</v>
      </c>
      <c r="BI232" s="21">
        <f>G232*AP232</f>
        <v>0</v>
      </c>
      <c r="BJ232" s="21">
        <f>G232*H232</f>
        <v>0</v>
      </c>
      <c r="BK232" s="21" t="s">
        <v>852</v>
      </c>
      <c r="BL232" s="36" t="s">
        <v>351</v>
      </c>
    </row>
    <row r="233" spans="1:15" ht="12.75">
      <c r="A233" s="101"/>
      <c r="B233" s="102"/>
      <c r="C233" s="102"/>
      <c r="D233" s="103" t="s">
        <v>597</v>
      </c>
      <c r="E233" s="103"/>
      <c r="F233" s="102"/>
      <c r="G233" s="104">
        <v>1613.7</v>
      </c>
      <c r="H233" s="102"/>
      <c r="I233" s="102"/>
      <c r="J233" s="102"/>
      <c r="K233" s="102"/>
      <c r="L233" s="102"/>
      <c r="M233" s="102"/>
      <c r="N233" s="100"/>
      <c r="O233" s="81"/>
    </row>
    <row r="234" spans="1:64" ht="12.75">
      <c r="A234" s="44" t="s">
        <v>117</v>
      </c>
      <c r="B234" s="16" t="s">
        <v>290</v>
      </c>
      <c r="C234" s="16" t="s">
        <v>352</v>
      </c>
      <c r="D234" s="133" t="s">
        <v>528</v>
      </c>
      <c r="E234" s="175"/>
      <c r="F234" s="16" t="s">
        <v>755</v>
      </c>
      <c r="G234" s="36">
        <v>634.64</v>
      </c>
      <c r="H234" s="36"/>
      <c r="I234" s="36">
        <f>G234*AO234</f>
        <v>0</v>
      </c>
      <c r="J234" s="36">
        <f>G234*AP234</f>
        <v>0</v>
      </c>
      <c r="K234" s="36">
        <f>G234*H234</f>
        <v>0</v>
      </c>
      <c r="L234" s="36">
        <v>0</v>
      </c>
      <c r="M234" s="36">
        <f>G234*L234</f>
        <v>0</v>
      </c>
      <c r="N234" s="88" t="s">
        <v>779</v>
      </c>
      <c r="O234" s="4"/>
      <c r="Z234" s="36">
        <f>IF(AQ234="5",BJ234,0)</f>
        <v>0</v>
      </c>
      <c r="AB234" s="36">
        <f>IF(AQ234="1",BH234,0)</f>
        <v>0</v>
      </c>
      <c r="AC234" s="36">
        <f>IF(AQ234="1",BI234,0)</f>
        <v>0</v>
      </c>
      <c r="AD234" s="36">
        <f>IF(AQ234="7",BH234,0)</f>
        <v>0</v>
      </c>
      <c r="AE234" s="36">
        <f>IF(AQ234="7",BI234,0)</f>
        <v>0</v>
      </c>
      <c r="AF234" s="36">
        <f>IF(AQ234="2",BH234,0)</f>
        <v>0</v>
      </c>
      <c r="AG234" s="36">
        <f>IF(AQ234="2",BI234,0)</f>
        <v>0</v>
      </c>
      <c r="AH234" s="36">
        <f>IF(AQ234="0",BJ234,0)</f>
        <v>0</v>
      </c>
      <c r="AI234" s="27" t="s">
        <v>290</v>
      </c>
      <c r="AJ234" s="21">
        <f>IF(AN234=0,K234,0)</f>
        <v>0</v>
      </c>
      <c r="AK234" s="21">
        <f>IF(AN234=15,K234,0)</f>
        <v>0</v>
      </c>
      <c r="AL234" s="21">
        <f>IF(AN234=21,K234,0)</f>
        <v>0</v>
      </c>
      <c r="AN234" s="36">
        <v>21</v>
      </c>
      <c r="AO234" s="36">
        <f>H234*0</f>
        <v>0</v>
      </c>
      <c r="AP234" s="36">
        <f>H234*(1-0)</f>
        <v>0</v>
      </c>
      <c r="AQ234" s="37" t="s">
        <v>11</v>
      </c>
      <c r="AV234" s="36">
        <f>AW234+AX234</f>
        <v>0</v>
      </c>
      <c r="AW234" s="36">
        <f>G234*AO234</f>
        <v>0</v>
      </c>
      <c r="AX234" s="36">
        <f>G234*AP234</f>
        <v>0</v>
      </c>
      <c r="AY234" s="39" t="s">
        <v>802</v>
      </c>
      <c r="AZ234" s="39" t="s">
        <v>825</v>
      </c>
      <c r="BA234" s="27" t="s">
        <v>843</v>
      </c>
      <c r="BC234" s="36">
        <f>AW234+AX234</f>
        <v>0</v>
      </c>
      <c r="BD234" s="36">
        <f>H234/(100-BE234)*100</f>
        <v>0</v>
      </c>
      <c r="BE234" s="36">
        <v>0</v>
      </c>
      <c r="BF234" s="36">
        <f>M234</f>
        <v>0</v>
      </c>
      <c r="BH234" s="21">
        <f>G234*AO234</f>
        <v>0</v>
      </c>
      <c r="BI234" s="21">
        <f>G234*AP234</f>
        <v>0</v>
      </c>
      <c r="BJ234" s="21">
        <f>G234*H234</f>
        <v>0</v>
      </c>
      <c r="BK234" s="21" t="s">
        <v>852</v>
      </c>
      <c r="BL234" s="36" t="s">
        <v>351</v>
      </c>
    </row>
    <row r="235" spans="1:64" ht="12.75">
      <c r="A235" s="44" t="s">
        <v>118</v>
      </c>
      <c r="B235" s="16" t="s">
        <v>290</v>
      </c>
      <c r="C235" s="16" t="s">
        <v>353</v>
      </c>
      <c r="D235" s="133" t="s">
        <v>529</v>
      </c>
      <c r="E235" s="175"/>
      <c r="F235" s="16" t="s">
        <v>755</v>
      </c>
      <c r="G235" s="36">
        <v>6346.4</v>
      </c>
      <c r="H235" s="36"/>
      <c r="I235" s="36">
        <f>G235*AO235</f>
        <v>0</v>
      </c>
      <c r="J235" s="36">
        <f>G235*AP235</f>
        <v>0</v>
      </c>
      <c r="K235" s="36">
        <f>G235*H235</f>
        <v>0</v>
      </c>
      <c r="L235" s="36">
        <v>0</v>
      </c>
      <c r="M235" s="36">
        <f>G235*L235</f>
        <v>0</v>
      </c>
      <c r="N235" s="88" t="s">
        <v>779</v>
      </c>
      <c r="O235" s="4"/>
      <c r="Z235" s="36">
        <f>IF(AQ235="5",BJ235,0)</f>
        <v>0</v>
      </c>
      <c r="AB235" s="36">
        <f>IF(AQ235="1",BH235,0)</f>
        <v>0</v>
      </c>
      <c r="AC235" s="36">
        <f>IF(AQ235="1",BI235,0)</f>
        <v>0</v>
      </c>
      <c r="AD235" s="36">
        <f>IF(AQ235="7",BH235,0)</f>
        <v>0</v>
      </c>
      <c r="AE235" s="36">
        <f>IF(AQ235="7",BI235,0)</f>
        <v>0</v>
      </c>
      <c r="AF235" s="36">
        <f>IF(AQ235="2",BH235,0)</f>
        <v>0</v>
      </c>
      <c r="AG235" s="36">
        <f>IF(AQ235="2",BI235,0)</f>
        <v>0</v>
      </c>
      <c r="AH235" s="36">
        <f>IF(AQ235="0",BJ235,0)</f>
        <v>0</v>
      </c>
      <c r="AI235" s="27" t="s">
        <v>290</v>
      </c>
      <c r="AJ235" s="21">
        <f>IF(AN235=0,K235,0)</f>
        <v>0</v>
      </c>
      <c r="AK235" s="21">
        <f>IF(AN235=15,K235,0)</f>
        <v>0</v>
      </c>
      <c r="AL235" s="21">
        <f>IF(AN235=21,K235,0)</f>
        <v>0</v>
      </c>
      <c r="AN235" s="36">
        <v>21</v>
      </c>
      <c r="AO235" s="36">
        <f>H235*0</f>
        <v>0</v>
      </c>
      <c r="AP235" s="36">
        <f>H235*(1-0)</f>
        <v>0</v>
      </c>
      <c r="AQ235" s="37" t="s">
        <v>11</v>
      </c>
      <c r="AV235" s="36">
        <f>AW235+AX235</f>
        <v>0</v>
      </c>
      <c r="AW235" s="36">
        <f>G235*AO235</f>
        <v>0</v>
      </c>
      <c r="AX235" s="36">
        <f>G235*AP235</f>
        <v>0</v>
      </c>
      <c r="AY235" s="39" t="s">
        <v>802</v>
      </c>
      <c r="AZ235" s="39" t="s">
        <v>825</v>
      </c>
      <c r="BA235" s="27" t="s">
        <v>843</v>
      </c>
      <c r="BC235" s="36">
        <f>AW235+AX235</f>
        <v>0</v>
      </c>
      <c r="BD235" s="36">
        <f>H235/(100-BE235)*100</f>
        <v>0</v>
      </c>
      <c r="BE235" s="36">
        <v>0</v>
      </c>
      <c r="BF235" s="36">
        <f>M235</f>
        <v>0</v>
      </c>
      <c r="BH235" s="21">
        <f>G235*AO235</f>
        <v>0</v>
      </c>
      <c r="BI235" s="21">
        <f>G235*AP235</f>
        <v>0</v>
      </c>
      <c r="BJ235" s="21">
        <f>G235*H235</f>
        <v>0</v>
      </c>
      <c r="BK235" s="21" t="s">
        <v>852</v>
      </c>
      <c r="BL235" s="36" t="s">
        <v>351</v>
      </c>
    </row>
    <row r="236" spans="1:15" ht="12.75">
      <c r="A236" s="4"/>
      <c r="B236" s="89"/>
      <c r="C236" s="89"/>
      <c r="D236" s="90" t="s">
        <v>598</v>
      </c>
      <c r="E236" s="90"/>
      <c r="F236" s="89"/>
      <c r="G236" s="91">
        <v>6346.4</v>
      </c>
      <c r="H236" s="89"/>
      <c r="I236" s="89"/>
      <c r="J236" s="89"/>
      <c r="K236" s="89"/>
      <c r="L236" s="89"/>
      <c r="M236" s="89"/>
      <c r="N236" s="31"/>
      <c r="O236" s="4"/>
    </row>
    <row r="237" spans="1:47" ht="12.75">
      <c r="A237" s="82"/>
      <c r="B237" s="83" t="s">
        <v>290</v>
      </c>
      <c r="C237" s="83" t="s">
        <v>388</v>
      </c>
      <c r="D237" s="173" t="s">
        <v>599</v>
      </c>
      <c r="E237" s="174"/>
      <c r="F237" s="84" t="s">
        <v>6</v>
      </c>
      <c r="G237" s="84" t="s">
        <v>6</v>
      </c>
      <c r="H237" s="84"/>
      <c r="I237" s="85">
        <f>SUM(I238:I239)</f>
        <v>0</v>
      </c>
      <c r="J237" s="85">
        <f>SUM(J238:J239)</f>
        <v>0</v>
      </c>
      <c r="K237" s="85">
        <f>SUM(K238:K239)</f>
        <v>0</v>
      </c>
      <c r="L237" s="86"/>
      <c r="M237" s="85">
        <f>SUM(M238:M239)</f>
        <v>0.1794</v>
      </c>
      <c r="N237" s="87"/>
      <c r="O237" s="4"/>
      <c r="AI237" s="27" t="s">
        <v>290</v>
      </c>
      <c r="AS237" s="41">
        <f>SUM(AJ238:AJ239)</f>
        <v>0</v>
      </c>
      <c r="AT237" s="41">
        <f>SUM(AK238:AK239)</f>
        <v>0</v>
      </c>
      <c r="AU237" s="41">
        <f>SUM(AL238:AL239)</f>
        <v>0</v>
      </c>
    </row>
    <row r="238" spans="1:64" ht="12.75">
      <c r="A238" s="44" t="s">
        <v>119</v>
      </c>
      <c r="B238" s="16" t="s">
        <v>290</v>
      </c>
      <c r="C238" s="16" t="s">
        <v>389</v>
      </c>
      <c r="D238" s="133" t="s">
        <v>600</v>
      </c>
      <c r="E238" s="175"/>
      <c r="F238" s="16" t="s">
        <v>750</v>
      </c>
      <c r="G238" s="36">
        <v>230</v>
      </c>
      <c r="H238" s="36"/>
      <c r="I238" s="36">
        <f>G238*AO238</f>
        <v>0</v>
      </c>
      <c r="J238" s="36">
        <f>G238*AP238</f>
        <v>0</v>
      </c>
      <c r="K238" s="36">
        <f>G238*H238</f>
        <v>0</v>
      </c>
      <c r="L238" s="36">
        <v>0</v>
      </c>
      <c r="M238" s="36">
        <f>G238*L238</f>
        <v>0</v>
      </c>
      <c r="N238" s="88" t="s">
        <v>779</v>
      </c>
      <c r="O238" s="4"/>
      <c r="Z238" s="36">
        <f>IF(AQ238="5",BJ238,0)</f>
        <v>0</v>
      </c>
      <c r="AB238" s="36">
        <f>IF(AQ238="1",BH238,0)</f>
        <v>0</v>
      </c>
      <c r="AC238" s="36">
        <f>IF(AQ238="1",BI238,0)</f>
        <v>0</v>
      </c>
      <c r="AD238" s="36">
        <f>IF(AQ238="7",BH238,0)</f>
        <v>0</v>
      </c>
      <c r="AE238" s="36">
        <f>IF(AQ238="7",BI238,0)</f>
        <v>0</v>
      </c>
      <c r="AF238" s="36">
        <f>IF(AQ238="2",BH238,0)</f>
        <v>0</v>
      </c>
      <c r="AG238" s="36">
        <f>IF(AQ238="2",BI238,0)</f>
        <v>0</v>
      </c>
      <c r="AH238" s="36">
        <f>IF(AQ238="0",BJ238,0)</f>
        <v>0</v>
      </c>
      <c r="AI238" s="27" t="s">
        <v>290</v>
      </c>
      <c r="AJ238" s="21">
        <f>IF(AN238=0,K238,0)</f>
        <v>0</v>
      </c>
      <c r="AK238" s="21">
        <f>IF(AN238=15,K238,0)</f>
        <v>0</v>
      </c>
      <c r="AL238" s="21">
        <f>IF(AN238=21,K238,0)</f>
        <v>0</v>
      </c>
      <c r="AN238" s="36">
        <v>21</v>
      </c>
      <c r="AO238" s="36">
        <f>H238*0</f>
        <v>0</v>
      </c>
      <c r="AP238" s="36">
        <f>H238*(1-0)</f>
        <v>0</v>
      </c>
      <c r="AQ238" s="37" t="s">
        <v>8</v>
      </c>
      <c r="AV238" s="36">
        <f>AW238+AX238</f>
        <v>0</v>
      </c>
      <c r="AW238" s="36">
        <f>G238*AO238</f>
        <v>0</v>
      </c>
      <c r="AX238" s="36">
        <f>G238*AP238</f>
        <v>0</v>
      </c>
      <c r="AY238" s="39" t="s">
        <v>808</v>
      </c>
      <c r="AZ238" s="39" t="s">
        <v>825</v>
      </c>
      <c r="BA238" s="27" t="s">
        <v>843</v>
      </c>
      <c r="BC238" s="36">
        <f>AW238+AX238</f>
        <v>0</v>
      </c>
      <c r="BD238" s="36">
        <f>H238/(100-BE238)*100</f>
        <v>0</v>
      </c>
      <c r="BE238" s="36">
        <v>0</v>
      </c>
      <c r="BF238" s="36">
        <f>M238</f>
        <v>0</v>
      </c>
      <c r="BH238" s="21">
        <f>G238*AO238</f>
        <v>0</v>
      </c>
      <c r="BI238" s="21">
        <f>G238*AP238</f>
        <v>0</v>
      </c>
      <c r="BJ238" s="21">
        <f>G238*H238</f>
        <v>0</v>
      </c>
      <c r="BK238" s="21" t="s">
        <v>852</v>
      </c>
      <c r="BL238" s="36" t="s">
        <v>388</v>
      </c>
    </row>
    <row r="239" spans="1:64" ht="12.75">
      <c r="A239" s="44" t="s">
        <v>120</v>
      </c>
      <c r="B239" s="16" t="s">
        <v>290</v>
      </c>
      <c r="C239" s="16" t="s">
        <v>390</v>
      </c>
      <c r="D239" s="133" t="s">
        <v>601</v>
      </c>
      <c r="E239" s="176"/>
      <c r="F239" s="16" t="s">
        <v>750</v>
      </c>
      <c r="G239" s="36">
        <v>230</v>
      </c>
      <c r="H239" s="36"/>
      <c r="I239" s="36">
        <f>G239*AO239</f>
        <v>0</v>
      </c>
      <c r="J239" s="36">
        <f>G239*AP239</f>
        <v>0</v>
      </c>
      <c r="K239" s="36">
        <f>G239*H239</f>
        <v>0</v>
      </c>
      <c r="L239" s="36">
        <v>0.00078</v>
      </c>
      <c r="M239" s="36">
        <f>G239*L239</f>
        <v>0.1794</v>
      </c>
      <c r="N239" s="88" t="s">
        <v>779</v>
      </c>
      <c r="O239" s="4"/>
      <c r="Z239" s="36">
        <f>IF(AQ239="5",BJ239,0)</f>
        <v>0</v>
      </c>
      <c r="AB239" s="36">
        <f>IF(AQ239="1",BH239,0)</f>
        <v>0</v>
      </c>
      <c r="AC239" s="36">
        <f>IF(AQ239="1",BI239,0)</f>
        <v>0</v>
      </c>
      <c r="AD239" s="36">
        <f>IF(AQ239="7",BH239,0)</f>
        <v>0</v>
      </c>
      <c r="AE239" s="36">
        <f>IF(AQ239="7",BI239,0)</f>
        <v>0</v>
      </c>
      <c r="AF239" s="36">
        <f>IF(AQ239="2",BH239,0)</f>
        <v>0</v>
      </c>
      <c r="AG239" s="36">
        <f>IF(AQ239="2",BI239,0)</f>
        <v>0</v>
      </c>
      <c r="AH239" s="36">
        <f>IF(AQ239="0",BJ239,0)</f>
        <v>0</v>
      </c>
      <c r="AI239" s="27" t="s">
        <v>290</v>
      </c>
      <c r="AJ239" s="23">
        <f>IF(AN239=0,K239,0)</f>
        <v>0</v>
      </c>
      <c r="AK239" s="23">
        <f>IF(AN239=15,K239,0)</f>
        <v>0</v>
      </c>
      <c r="AL239" s="23">
        <f>IF(AN239=21,K239,0)</f>
        <v>0</v>
      </c>
      <c r="AN239" s="36">
        <v>21</v>
      </c>
      <c r="AO239" s="36">
        <f>H239*1</f>
        <v>0</v>
      </c>
      <c r="AP239" s="36">
        <f>H239*(1-1)</f>
        <v>0</v>
      </c>
      <c r="AQ239" s="38" t="s">
        <v>7</v>
      </c>
      <c r="AV239" s="36">
        <f>AW239+AX239</f>
        <v>0</v>
      </c>
      <c r="AW239" s="36">
        <f>G239*AO239</f>
        <v>0</v>
      </c>
      <c r="AX239" s="36">
        <f>G239*AP239</f>
        <v>0</v>
      </c>
      <c r="AY239" s="39" t="s">
        <v>808</v>
      </c>
      <c r="AZ239" s="39" t="s">
        <v>825</v>
      </c>
      <c r="BA239" s="27" t="s">
        <v>843</v>
      </c>
      <c r="BC239" s="36">
        <f>AW239+AX239</f>
        <v>0</v>
      </c>
      <c r="BD239" s="36">
        <f>H239/(100-BE239)*100</f>
        <v>0</v>
      </c>
      <c r="BE239" s="36">
        <v>0</v>
      </c>
      <c r="BF239" s="36">
        <f>M239</f>
        <v>0.1794</v>
      </c>
      <c r="BH239" s="23">
        <f>G239*AO239</f>
        <v>0</v>
      </c>
      <c r="BI239" s="23">
        <f>G239*AP239</f>
        <v>0</v>
      </c>
      <c r="BJ239" s="23">
        <f>G239*H239</f>
        <v>0</v>
      </c>
      <c r="BK239" s="23" t="s">
        <v>853</v>
      </c>
      <c r="BL239" s="36" t="s">
        <v>388</v>
      </c>
    </row>
    <row r="240" spans="1:47" ht="12.75">
      <c r="A240" s="82"/>
      <c r="B240" s="83" t="s">
        <v>290</v>
      </c>
      <c r="C240" s="83" t="s">
        <v>358</v>
      </c>
      <c r="D240" s="173" t="s">
        <v>537</v>
      </c>
      <c r="E240" s="174"/>
      <c r="F240" s="84" t="s">
        <v>6</v>
      </c>
      <c r="G240" s="84" t="s">
        <v>6</v>
      </c>
      <c r="H240" s="84"/>
      <c r="I240" s="85">
        <f>SUM(I241:I241)</f>
        <v>0</v>
      </c>
      <c r="J240" s="85">
        <f>SUM(J241:J241)</f>
        <v>0</v>
      </c>
      <c r="K240" s="85">
        <f>SUM(K241:K241)</f>
        <v>0</v>
      </c>
      <c r="L240" s="86"/>
      <c r="M240" s="85">
        <f>SUM(M241:M241)</f>
        <v>0.0037</v>
      </c>
      <c r="N240" s="87"/>
      <c r="O240" s="4"/>
      <c r="AI240" s="27" t="s">
        <v>290</v>
      </c>
      <c r="AS240" s="41">
        <f>SUM(AJ241:AJ241)</f>
        <v>0</v>
      </c>
      <c r="AT240" s="41">
        <f>SUM(AK241:AK241)</f>
        <v>0</v>
      </c>
      <c r="AU240" s="41">
        <f>SUM(AL241:AL241)</f>
        <v>0</v>
      </c>
    </row>
    <row r="241" spans="1:64" ht="12.75">
      <c r="A241" s="44" t="s">
        <v>121</v>
      </c>
      <c r="B241" s="16" t="s">
        <v>290</v>
      </c>
      <c r="C241" s="16" t="s">
        <v>359</v>
      </c>
      <c r="D241" s="133" t="s">
        <v>538</v>
      </c>
      <c r="E241" s="175"/>
      <c r="F241" s="16" t="s">
        <v>749</v>
      </c>
      <c r="G241" s="36">
        <v>185</v>
      </c>
      <c r="H241" s="36"/>
      <c r="I241" s="36">
        <f>G241*AO241</f>
        <v>0</v>
      </c>
      <c r="J241" s="36">
        <f>G241*AP241</f>
        <v>0</v>
      </c>
      <c r="K241" s="36">
        <f>G241*H241</f>
        <v>0</v>
      </c>
      <c r="L241" s="36">
        <v>2E-05</v>
      </c>
      <c r="M241" s="36">
        <f>G241*L241</f>
        <v>0.0037</v>
      </c>
      <c r="N241" s="88" t="s">
        <v>779</v>
      </c>
      <c r="O241" s="4"/>
      <c r="Z241" s="36">
        <f>IF(AQ241="5",BJ241,0)</f>
        <v>0</v>
      </c>
      <c r="AB241" s="36">
        <f>IF(AQ241="1",BH241,0)</f>
        <v>0</v>
      </c>
      <c r="AC241" s="36">
        <f>IF(AQ241="1",BI241,0)</f>
        <v>0</v>
      </c>
      <c r="AD241" s="36">
        <f>IF(AQ241="7",BH241,0)</f>
        <v>0</v>
      </c>
      <c r="AE241" s="36">
        <f>IF(AQ241="7",BI241,0)</f>
        <v>0</v>
      </c>
      <c r="AF241" s="36">
        <f>IF(AQ241="2",BH241,0)</f>
        <v>0</v>
      </c>
      <c r="AG241" s="36">
        <f>IF(AQ241="2",BI241,0)</f>
        <v>0</v>
      </c>
      <c r="AH241" s="36">
        <f>IF(AQ241="0",BJ241,0)</f>
        <v>0</v>
      </c>
      <c r="AI241" s="27" t="s">
        <v>290</v>
      </c>
      <c r="AJ241" s="21">
        <f>IF(AN241=0,K241,0)</f>
        <v>0</v>
      </c>
      <c r="AK241" s="21">
        <f>IF(AN241=15,K241,0)</f>
        <v>0</v>
      </c>
      <c r="AL241" s="21">
        <f>IF(AN241=21,K241,0)</f>
        <v>0</v>
      </c>
      <c r="AN241" s="36">
        <v>21</v>
      </c>
      <c r="AO241" s="36">
        <f>H241*0.108177012677176</f>
        <v>0</v>
      </c>
      <c r="AP241" s="36">
        <f>H241*(1-0.108177012677176)</f>
        <v>0</v>
      </c>
      <c r="AQ241" s="37" t="s">
        <v>8</v>
      </c>
      <c r="AV241" s="36">
        <f>AW241+AX241</f>
        <v>0</v>
      </c>
      <c r="AW241" s="36">
        <f>G241*AO241</f>
        <v>0</v>
      </c>
      <c r="AX241" s="36">
        <f>G241*AP241</f>
        <v>0</v>
      </c>
      <c r="AY241" s="39" t="s">
        <v>803</v>
      </c>
      <c r="AZ241" s="39" t="s">
        <v>825</v>
      </c>
      <c r="BA241" s="27" t="s">
        <v>843</v>
      </c>
      <c r="BC241" s="36">
        <f>AW241+AX241</f>
        <v>0</v>
      </c>
      <c r="BD241" s="36">
        <f>H241/(100-BE241)*100</f>
        <v>0</v>
      </c>
      <c r="BE241" s="36">
        <v>0</v>
      </c>
      <c r="BF241" s="36">
        <f>M241</f>
        <v>0.0037</v>
      </c>
      <c r="BH241" s="21">
        <f>G241*AO241</f>
        <v>0</v>
      </c>
      <c r="BI241" s="21">
        <f>G241*AP241</f>
        <v>0</v>
      </c>
      <c r="BJ241" s="21">
        <f>G241*H241</f>
        <v>0</v>
      </c>
      <c r="BK241" s="21" t="s">
        <v>852</v>
      </c>
      <c r="BL241" s="36" t="s">
        <v>358</v>
      </c>
    </row>
    <row r="242" spans="1:15" ht="12.75">
      <c r="A242" s="4"/>
      <c r="B242" s="89"/>
      <c r="C242" s="89"/>
      <c r="D242" s="90" t="s">
        <v>556</v>
      </c>
      <c r="E242" s="90" t="s">
        <v>732</v>
      </c>
      <c r="F242" s="89"/>
      <c r="G242" s="91">
        <v>185</v>
      </c>
      <c r="H242" s="89"/>
      <c r="I242" s="89"/>
      <c r="J242" s="89"/>
      <c r="K242" s="89"/>
      <c r="L242" s="89"/>
      <c r="M242" s="89"/>
      <c r="N242" s="31"/>
      <c r="O242" s="4"/>
    </row>
    <row r="243" spans="1:47" ht="12.75">
      <c r="A243" s="82"/>
      <c r="B243" s="83" t="s">
        <v>290</v>
      </c>
      <c r="C243" s="83" t="s">
        <v>360</v>
      </c>
      <c r="D243" s="173" t="s">
        <v>539</v>
      </c>
      <c r="E243" s="174"/>
      <c r="F243" s="84" t="s">
        <v>6</v>
      </c>
      <c r="G243" s="84" t="s">
        <v>6</v>
      </c>
      <c r="H243" s="84"/>
      <c r="I243" s="85">
        <f>SUM(I244:I249)</f>
        <v>0</v>
      </c>
      <c r="J243" s="85">
        <f>SUM(J244:J249)</f>
        <v>0</v>
      </c>
      <c r="K243" s="85">
        <f>SUM(K244:K249)</f>
        <v>0</v>
      </c>
      <c r="L243" s="86"/>
      <c r="M243" s="85">
        <f>SUM(M244:M249)</f>
        <v>0</v>
      </c>
      <c r="N243" s="87"/>
      <c r="O243" s="4"/>
      <c r="AI243" s="27" t="s">
        <v>290</v>
      </c>
      <c r="AS243" s="41">
        <f>SUM(AJ244:AJ249)</f>
        <v>0</v>
      </c>
      <c r="AT243" s="41">
        <f>SUM(AK244:AK249)</f>
        <v>0</v>
      </c>
      <c r="AU243" s="41">
        <f>SUM(AL244:AL249)</f>
        <v>0</v>
      </c>
    </row>
    <row r="244" spans="1:64" ht="12.75">
      <c r="A244" s="44" t="s">
        <v>122</v>
      </c>
      <c r="B244" s="16" t="s">
        <v>290</v>
      </c>
      <c r="C244" s="16" t="s">
        <v>361</v>
      </c>
      <c r="D244" s="133" t="s">
        <v>540</v>
      </c>
      <c r="E244" s="175"/>
      <c r="F244" s="16" t="s">
        <v>755</v>
      </c>
      <c r="G244" s="36">
        <v>618.49</v>
      </c>
      <c r="H244" s="36"/>
      <c r="I244" s="36">
        <f>G244*AO244</f>
        <v>0</v>
      </c>
      <c r="J244" s="36">
        <f>G244*AP244</f>
        <v>0</v>
      </c>
      <c r="K244" s="36">
        <f>G244*H244</f>
        <v>0</v>
      </c>
      <c r="L244" s="36">
        <v>0</v>
      </c>
      <c r="M244" s="36">
        <f>G244*L244</f>
        <v>0</v>
      </c>
      <c r="N244" s="88" t="s">
        <v>779</v>
      </c>
      <c r="O244" s="4"/>
      <c r="Z244" s="36">
        <f>IF(AQ244="5",BJ244,0)</f>
        <v>0</v>
      </c>
      <c r="AB244" s="36">
        <f>IF(AQ244="1",BH244,0)</f>
        <v>0</v>
      </c>
      <c r="AC244" s="36">
        <f>IF(AQ244="1",BI244,0)</f>
        <v>0</v>
      </c>
      <c r="AD244" s="36">
        <f>IF(AQ244="7",BH244,0)</f>
        <v>0</v>
      </c>
      <c r="AE244" s="36">
        <f>IF(AQ244="7",BI244,0)</f>
        <v>0</v>
      </c>
      <c r="AF244" s="36">
        <f>IF(AQ244="2",BH244,0)</f>
        <v>0</v>
      </c>
      <c r="AG244" s="36">
        <f>IF(AQ244="2",BI244,0)</f>
        <v>0</v>
      </c>
      <c r="AH244" s="36">
        <f>IF(AQ244="0",BJ244,0)</f>
        <v>0</v>
      </c>
      <c r="AI244" s="27" t="s">
        <v>290</v>
      </c>
      <c r="AJ244" s="21">
        <f>IF(AN244=0,K244,0)</f>
        <v>0</v>
      </c>
      <c r="AK244" s="21">
        <f>IF(AN244=15,K244,0)</f>
        <v>0</v>
      </c>
      <c r="AL244" s="21">
        <f>IF(AN244=21,K244,0)</f>
        <v>0</v>
      </c>
      <c r="AN244" s="36">
        <v>21</v>
      </c>
      <c r="AO244" s="36">
        <f>H244*0</f>
        <v>0</v>
      </c>
      <c r="AP244" s="36">
        <f>H244*(1-0)</f>
        <v>0</v>
      </c>
      <c r="AQ244" s="37" t="s">
        <v>11</v>
      </c>
      <c r="AV244" s="36">
        <f>AW244+AX244</f>
        <v>0</v>
      </c>
      <c r="AW244" s="36">
        <f>G244*AO244</f>
        <v>0</v>
      </c>
      <c r="AX244" s="36">
        <f>G244*AP244</f>
        <v>0</v>
      </c>
      <c r="AY244" s="39" t="s">
        <v>804</v>
      </c>
      <c r="AZ244" s="39" t="s">
        <v>825</v>
      </c>
      <c r="BA244" s="27" t="s">
        <v>843</v>
      </c>
      <c r="BC244" s="36">
        <f>AW244+AX244</f>
        <v>0</v>
      </c>
      <c r="BD244" s="36">
        <f>H244/(100-BE244)*100</f>
        <v>0</v>
      </c>
      <c r="BE244" s="36">
        <v>0</v>
      </c>
      <c r="BF244" s="36">
        <f>M244</f>
        <v>0</v>
      </c>
      <c r="BH244" s="21">
        <f>G244*AO244</f>
        <v>0</v>
      </c>
      <c r="BI244" s="21">
        <f>G244*AP244</f>
        <v>0</v>
      </c>
      <c r="BJ244" s="21">
        <f>G244*H244</f>
        <v>0</v>
      </c>
      <c r="BK244" s="21" t="s">
        <v>852</v>
      </c>
      <c r="BL244" s="36" t="s">
        <v>360</v>
      </c>
    </row>
    <row r="245" spans="1:64" ht="12.75">
      <c r="A245" s="44" t="s">
        <v>123</v>
      </c>
      <c r="B245" s="16" t="s">
        <v>290</v>
      </c>
      <c r="C245" s="16" t="s">
        <v>362</v>
      </c>
      <c r="D245" s="133" t="s">
        <v>541</v>
      </c>
      <c r="E245" s="175"/>
      <c r="F245" s="16" t="s">
        <v>755</v>
      </c>
      <c r="G245" s="36">
        <v>2473.96</v>
      </c>
      <c r="H245" s="36"/>
      <c r="I245" s="36">
        <f>G245*AO245</f>
        <v>0</v>
      </c>
      <c r="J245" s="36">
        <f>G245*AP245</f>
        <v>0</v>
      </c>
      <c r="K245" s="36">
        <f>G245*H245</f>
        <v>0</v>
      </c>
      <c r="L245" s="36">
        <v>0</v>
      </c>
      <c r="M245" s="36">
        <f>G245*L245</f>
        <v>0</v>
      </c>
      <c r="N245" s="88" t="s">
        <v>779</v>
      </c>
      <c r="O245" s="4"/>
      <c r="Z245" s="36">
        <f>IF(AQ245="5",BJ245,0)</f>
        <v>0</v>
      </c>
      <c r="AB245" s="36">
        <f>IF(AQ245="1",BH245,0)</f>
        <v>0</v>
      </c>
      <c r="AC245" s="36">
        <f>IF(AQ245="1",BI245,0)</f>
        <v>0</v>
      </c>
      <c r="AD245" s="36">
        <f>IF(AQ245="7",BH245,0)</f>
        <v>0</v>
      </c>
      <c r="AE245" s="36">
        <f>IF(AQ245="7",BI245,0)</f>
        <v>0</v>
      </c>
      <c r="AF245" s="36">
        <f>IF(AQ245="2",BH245,0)</f>
        <v>0</v>
      </c>
      <c r="AG245" s="36">
        <f>IF(AQ245="2",BI245,0)</f>
        <v>0</v>
      </c>
      <c r="AH245" s="36">
        <f>IF(AQ245="0",BJ245,0)</f>
        <v>0</v>
      </c>
      <c r="AI245" s="27" t="s">
        <v>290</v>
      </c>
      <c r="AJ245" s="21">
        <f>IF(AN245=0,K245,0)</f>
        <v>0</v>
      </c>
      <c r="AK245" s="21">
        <f>IF(AN245=15,K245,0)</f>
        <v>0</v>
      </c>
      <c r="AL245" s="21">
        <f>IF(AN245=21,K245,0)</f>
        <v>0</v>
      </c>
      <c r="AN245" s="36">
        <v>21</v>
      </c>
      <c r="AO245" s="36">
        <f>H245*0</f>
        <v>0</v>
      </c>
      <c r="AP245" s="36">
        <f>H245*(1-0)</f>
        <v>0</v>
      </c>
      <c r="AQ245" s="37" t="s">
        <v>11</v>
      </c>
      <c r="AV245" s="36">
        <f>AW245+AX245</f>
        <v>0</v>
      </c>
      <c r="AW245" s="36">
        <f>G245*AO245</f>
        <v>0</v>
      </c>
      <c r="AX245" s="36">
        <f>G245*AP245</f>
        <v>0</v>
      </c>
      <c r="AY245" s="39" t="s">
        <v>804</v>
      </c>
      <c r="AZ245" s="39" t="s">
        <v>825</v>
      </c>
      <c r="BA245" s="27" t="s">
        <v>843</v>
      </c>
      <c r="BC245" s="36">
        <f>AW245+AX245</f>
        <v>0</v>
      </c>
      <c r="BD245" s="36">
        <f>H245/(100-BE245)*100</f>
        <v>0</v>
      </c>
      <c r="BE245" s="36">
        <v>0</v>
      </c>
      <c r="BF245" s="36">
        <f>M245</f>
        <v>0</v>
      </c>
      <c r="BH245" s="21">
        <f>G245*AO245</f>
        <v>0</v>
      </c>
      <c r="BI245" s="21">
        <f>G245*AP245</f>
        <v>0</v>
      </c>
      <c r="BJ245" s="21">
        <f>G245*H245</f>
        <v>0</v>
      </c>
      <c r="BK245" s="21" t="s">
        <v>852</v>
      </c>
      <c r="BL245" s="36" t="s">
        <v>360</v>
      </c>
    </row>
    <row r="246" spans="1:15" ht="12.75">
      <c r="A246" s="4"/>
      <c r="B246" s="89"/>
      <c r="C246" s="89"/>
      <c r="D246" s="90" t="s">
        <v>602</v>
      </c>
      <c r="E246" s="90"/>
      <c r="F246" s="89"/>
      <c r="G246" s="91">
        <v>2473.96</v>
      </c>
      <c r="H246" s="89"/>
      <c r="I246" s="89"/>
      <c r="J246" s="89"/>
      <c r="K246" s="89"/>
      <c r="L246" s="89"/>
      <c r="M246" s="89"/>
      <c r="N246" s="31"/>
      <c r="O246" s="4"/>
    </row>
    <row r="247" spans="1:64" ht="12.75">
      <c r="A247" s="44" t="s">
        <v>124</v>
      </c>
      <c r="B247" s="16" t="s">
        <v>290</v>
      </c>
      <c r="C247" s="16" t="s">
        <v>391</v>
      </c>
      <c r="D247" s="133" t="s">
        <v>603</v>
      </c>
      <c r="E247" s="175"/>
      <c r="F247" s="16" t="s">
        <v>755</v>
      </c>
      <c r="G247" s="36">
        <v>618.49</v>
      </c>
      <c r="H247" s="36"/>
      <c r="I247" s="36">
        <f>G247*AO247</f>
        <v>0</v>
      </c>
      <c r="J247" s="36">
        <f>G247*AP247</f>
        <v>0</v>
      </c>
      <c r="K247" s="36">
        <f>G247*H247</f>
        <v>0</v>
      </c>
      <c r="L247" s="36">
        <v>0</v>
      </c>
      <c r="M247" s="36">
        <f>G247*L247</f>
        <v>0</v>
      </c>
      <c r="N247" s="88" t="s">
        <v>779</v>
      </c>
      <c r="O247" s="4"/>
      <c r="Z247" s="36">
        <f>IF(AQ247="5",BJ247,0)</f>
        <v>0</v>
      </c>
      <c r="AB247" s="36">
        <f>IF(AQ247="1",BH247,0)</f>
        <v>0</v>
      </c>
      <c r="AC247" s="36">
        <f>IF(AQ247="1",BI247,0)</f>
        <v>0</v>
      </c>
      <c r="AD247" s="36">
        <f>IF(AQ247="7",BH247,0)</f>
        <v>0</v>
      </c>
      <c r="AE247" s="36">
        <f>IF(AQ247="7",BI247,0)</f>
        <v>0</v>
      </c>
      <c r="AF247" s="36">
        <f>IF(AQ247="2",BH247,0)</f>
        <v>0</v>
      </c>
      <c r="AG247" s="36">
        <f>IF(AQ247="2",BI247,0)</f>
        <v>0</v>
      </c>
      <c r="AH247" s="36">
        <f>IF(AQ247="0",BJ247,0)</f>
        <v>0</v>
      </c>
      <c r="AI247" s="27" t="s">
        <v>290</v>
      </c>
      <c r="AJ247" s="21">
        <f>IF(AN247=0,K247,0)</f>
        <v>0</v>
      </c>
      <c r="AK247" s="21">
        <f>IF(AN247=15,K247,0)</f>
        <v>0</v>
      </c>
      <c r="AL247" s="21">
        <f>IF(AN247=21,K247,0)</f>
        <v>0</v>
      </c>
      <c r="AN247" s="36">
        <v>21</v>
      </c>
      <c r="AO247" s="36">
        <f>H247*0</f>
        <v>0</v>
      </c>
      <c r="AP247" s="36">
        <f>H247*(1-0)</f>
        <v>0</v>
      </c>
      <c r="AQ247" s="37" t="s">
        <v>11</v>
      </c>
      <c r="AV247" s="36">
        <f>AW247+AX247</f>
        <v>0</v>
      </c>
      <c r="AW247" s="36">
        <f>G247*AO247</f>
        <v>0</v>
      </c>
      <c r="AX247" s="36">
        <f>G247*AP247</f>
        <v>0</v>
      </c>
      <c r="AY247" s="39" t="s">
        <v>804</v>
      </c>
      <c r="AZ247" s="39" t="s">
        <v>825</v>
      </c>
      <c r="BA247" s="27" t="s">
        <v>843</v>
      </c>
      <c r="BC247" s="36">
        <f>AW247+AX247</f>
        <v>0</v>
      </c>
      <c r="BD247" s="36">
        <f>H247/(100-BE247)*100</f>
        <v>0</v>
      </c>
      <c r="BE247" s="36">
        <v>0</v>
      </c>
      <c r="BF247" s="36">
        <f>M247</f>
        <v>0</v>
      </c>
      <c r="BH247" s="21">
        <f>G247*AO247</f>
        <v>0</v>
      </c>
      <c r="BI247" s="21">
        <f>G247*AP247</f>
        <v>0</v>
      </c>
      <c r="BJ247" s="21">
        <f>G247*H247</f>
        <v>0</v>
      </c>
      <c r="BK247" s="21" t="s">
        <v>852</v>
      </c>
      <c r="BL247" s="36" t="s">
        <v>360</v>
      </c>
    </row>
    <row r="248" spans="1:64" ht="12.75">
      <c r="A248" s="44" t="s">
        <v>125</v>
      </c>
      <c r="B248" s="16" t="s">
        <v>290</v>
      </c>
      <c r="C248" s="16" t="s">
        <v>363</v>
      </c>
      <c r="D248" s="133" t="s">
        <v>604</v>
      </c>
      <c r="E248" s="175"/>
      <c r="F248" s="16" t="s">
        <v>755</v>
      </c>
      <c r="G248" s="36">
        <v>538.21</v>
      </c>
      <c r="H248" s="36"/>
      <c r="I248" s="36">
        <f>G248*AO248</f>
        <v>0</v>
      </c>
      <c r="J248" s="36">
        <f>G248*AP248</f>
        <v>0</v>
      </c>
      <c r="K248" s="36">
        <f>G248*H248</f>
        <v>0</v>
      </c>
      <c r="L248" s="36">
        <v>0</v>
      </c>
      <c r="M248" s="36">
        <f>G248*L248</f>
        <v>0</v>
      </c>
      <c r="N248" s="88" t="s">
        <v>779</v>
      </c>
      <c r="O248" s="4"/>
      <c r="Z248" s="36">
        <f>IF(AQ248="5",BJ248,0)</f>
        <v>0</v>
      </c>
      <c r="AB248" s="36">
        <f>IF(AQ248="1",BH248,0)</f>
        <v>0</v>
      </c>
      <c r="AC248" s="36">
        <f>IF(AQ248="1",BI248,0)</f>
        <v>0</v>
      </c>
      <c r="AD248" s="36">
        <f>IF(AQ248="7",BH248,0)</f>
        <v>0</v>
      </c>
      <c r="AE248" s="36">
        <f>IF(AQ248="7",BI248,0)</f>
        <v>0</v>
      </c>
      <c r="AF248" s="36">
        <f>IF(AQ248="2",BH248,0)</f>
        <v>0</v>
      </c>
      <c r="AG248" s="36">
        <f>IF(AQ248="2",BI248,0)</f>
        <v>0</v>
      </c>
      <c r="AH248" s="36">
        <f>IF(AQ248="0",BJ248,0)</f>
        <v>0</v>
      </c>
      <c r="AI248" s="27" t="s">
        <v>290</v>
      </c>
      <c r="AJ248" s="21">
        <f>IF(AN248=0,K248,0)</f>
        <v>0</v>
      </c>
      <c r="AK248" s="21">
        <f>IF(AN248=15,K248,0)</f>
        <v>0</v>
      </c>
      <c r="AL248" s="21">
        <f>IF(AN248=21,K248,0)</f>
        <v>0</v>
      </c>
      <c r="AN248" s="36">
        <v>21</v>
      </c>
      <c r="AO248" s="36">
        <f>H248*0</f>
        <v>0</v>
      </c>
      <c r="AP248" s="36">
        <f>H248*(1-0)</f>
        <v>0</v>
      </c>
      <c r="AQ248" s="37" t="s">
        <v>11</v>
      </c>
      <c r="AV248" s="36">
        <f>AW248+AX248</f>
        <v>0</v>
      </c>
      <c r="AW248" s="36">
        <f>G248*AO248</f>
        <v>0</v>
      </c>
      <c r="AX248" s="36">
        <f>G248*AP248</f>
        <v>0</v>
      </c>
      <c r="AY248" s="39" t="s">
        <v>804</v>
      </c>
      <c r="AZ248" s="39" t="s">
        <v>825</v>
      </c>
      <c r="BA248" s="27" t="s">
        <v>843</v>
      </c>
      <c r="BC248" s="36">
        <f>AW248+AX248</f>
        <v>0</v>
      </c>
      <c r="BD248" s="36">
        <f>H248/(100-BE248)*100</f>
        <v>0</v>
      </c>
      <c r="BE248" s="36">
        <v>0</v>
      </c>
      <c r="BF248" s="36">
        <f>M248</f>
        <v>0</v>
      </c>
      <c r="BH248" s="21">
        <f>G248*AO248</f>
        <v>0</v>
      </c>
      <c r="BI248" s="21">
        <f>G248*AP248</f>
        <v>0</v>
      </c>
      <c r="BJ248" s="21">
        <f>G248*H248</f>
        <v>0</v>
      </c>
      <c r="BK248" s="21" t="s">
        <v>852</v>
      </c>
      <c r="BL248" s="36" t="s">
        <v>360</v>
      </c>
    </row>
    <row r="249" spans="1:64" ht="12.75">
      <c r="A249" s="44" t="s">
        <v>126</v>
      </c>
      <c r="B249" s="16" t="s">
        <v>290</v>
      </c>
      <c r="C249" s="16" t="s">
        <v>364</v>
      </c>
      <c r="D249" s="133" t="s">
        <v>605</v>
      </c>
      <c r="E249" s="175"/>
      <c r="F249" s="16" t="s">
        <v>755</v>
      </c>
      <c r="G249" s="36">
        <v>80.28</v>
      </c>
      <c r="H249" s="36"/>
      <c r="I249" s="36">
        <f>G249*AO249</f>
        <v>0</v>
      </c>
      <c r="J249" s="36">
        <f>G249*AP249</f>
        <v>0</v>
      </c>
      <c r="K249" s="36">
        <f>G249*H249</f>
        <v>0</v>
      </c>
      <c r="L249" s="36">
        <v>0</v>
      </c>
      <c r="M249" s="36">
        <f>G249*L249</f>
        <v>0</v>
      </c>
      <c r="N249" s="88" t="s">
        <v>779</v>
      </c>
      <c r="O249" s="4"/>
      <c r="Z249" s="36">
        <f>IF(AQ249="5",BJ249,0)</f>
        <v>0</v>
      </c>
      <c r="AB249" s="36">
        <f>IF(AQ249="1",BH249,0)</f>
        <v>0</v>
      </c>
      <c r="AC249" s="36">
        <f>IF(AQ249="1",BI249,0)</f>
        <v>0</v>
      </c>
      <c r="AD249" s="36">
        <f>IF(AQ249="7",BH249,0)</f>
        <v>0</v>
      </c>
      <c r="AE249" s="36">
        <f>IF(AQ249="7",BI249,0)</f>
        <v>0</v>
      </c>
      <c r="AF249" s="36">
        <f>IF(AQ249="2",BH249,0)</f>
        <v>0</v>
      </c>
      <c r="AG249" s="36">
        <f>IF(AQ249="2",BI249,0)</f>
        <v>0</v>
      </c>
      <c r="AH249" s="36">
        <f>IF(AQ249="0",BJ249,0)</f>
        <v>0</v>
      </c>
      <c r="AI249" s="27" t="s">
        <v>290</v>
      </c>
      <c r="AJ249" s="21">
        <f>IF(AN249=0,K249,0)</f>
        <v>0</v>
      </c>
      <c r="AK249" s="21">
        <f>IF(AN249=15,K249,0)</f>
        <v>0</v>
      </c>
      <c r="AL249" s="21">
        <f>IF(AN249=21,K249,0)</f>
        <v>0</v>
      </c>
      <c r="AN249" s="36">
        <v>21</v>
      </c>
      <c r="AO249" s="36">
        <f>H249*0</f>
        <v>0</v>
      </c>
      <c r="AP249" s="36">
        <f>H249*(1-0)</f>
        <v>0</v>
      </c>
      <c r="AQ249" s="37" t="s">
        <v>11</v>
      </c>
      <c r="AV249" s="36">
        <f>AW249+AX249</f>
        <v>0</v>
      </c>
      <c r="AW249" s="36">
        <f>G249*AO249</f>
        <v>0</v>
      </c>
      <c r="AX249" s="36">
        <f>G249*AP249</f>
        <v>0</v>
      </c>
      <c r="AY249" s="39" t="s">
        <v>804</v>
      </c>
      <c r="AZ249" s="39" t="s">
        <v>825</v>
      </c>
      <c r="BA249" s="27" t="s">
        <v>843</v>
      </c>
      <c r="BC249" s="36">
        <f>AW249+AX249</f>
        <v>0</v>
      </c>
      <c r="BD249" s="36">
        <f>H249/(100-BE249)*100</f>
        <v>0</v>
      </c>
      <c r="BE249" s="36">
        <v>0</v>
      </c>
      <c r="BF249" s="36">
        <f>M249</f>
        <v>0</v>
      </c>
      <c r="BH249" s="21">
        <f>G249*AO249</f>
        <v>0</v>
      </c>
      <c r="BI249" s="21">
        <f>G249*AP249</f>
        <v>0</v>
      </c>
      <c r="BJ249" s="21">
        <f>G249*H249</f>
        <v>0</v>
      </c>
      <c r="BK249" s="21" t="s">
        <v>852</v>
      </c>
      <c r="BL249" s="36" t="s">
        <v>360</v>
      </c>
    </row>
    <row r="250" spans="1:15" ht="12.75">
      <c r="A250" s="92"/>
      <c r="B250" s="93" t="s">
        <v>291</v>
      </c>
      <c r="C250" s="93"/>
      <c r="D250" s="177" t="s">
        <v>908</v>
      </c>
      <c r="E250" s="178"/>
      <c r="F250" s="92" t="s">
        <v>6</v>
      </c>
      <c r="G250" s="92" t="s">
        <v>6</v>
      </c>
      <c r="H250" s="92"/>
      <c r="I250" s="94">
        <f>I251+I254+I264+I268+I272+I275+I278+I303+I315+I322+I339+I341+I354+I356</f>
        <v>0</v>
      </c>
      <c r="J250" s="94">
        <f>J251+J254+J264+J268+J272+J275+J278+J303+J315+J322+J339+J341+J354+J356</f>
        <v>0</v>
      </c>
      <c r="K250" s="94">
        <f>K251+K254+K264+K268+K272+K275+K278+K303+K315+K322+K339+K341+K354+K356</f>
        <v>0</v>
      </c>
      <c r="L250" s="96"/>
      <c r="M250" s="94">
        <f>M251+M254+M264+M268+M272+M275+M278+M303+M315+M322+M339+M341+M354+M356</f>
        <v>4161.564884</v>
      </c>
      <c r="N250" s="95"/>
      <c r="O250" s="81"/>
    </row>
    <row r="251" spans="1:47" ht="12.75">
      <c r="A251" s="82"/>
      <c r="B251" s="83" t="s">
        <v>291</v>
      </c>
      <c r="C251" s="83" t="s">
        <v>296</v>
      </c>
      <c r="D251" s="173" t="s">
        <v>440</v>
      </c>
      <c r="E251" s="174"/>
      <c r="F251" s="84" t="s">
        <v>6</v>
      </c>
      <c r="G251" s="84" t="s">
        <v>6</v>
      </c>
      <c r="H251" s="84"/>
      <c r="I251" s="85">
        <f>SUM(I252:I253)</f>
        <v>0</v>
      </c>
      <c r="J251" s="85">
        <f>SUM(J252:J253)</f>
        <v>0</v>
      </c>
      <c r="K251" s="85">
        <f>SUM(K252:K253)</f>
        <v>0</v>
      </c>
      <c r="L251" s="86"/>
      <c r="M251" s="85">
        <f>SUM(M252:M253)</f>
        <v>0</v>
      </c>
      <c r="N251" s="87"/>
      <c r="O251" s="4"/>
      <c r="AI251" s="27" t="s">
        <v>291</v>
      </c>
      <c r="AS251" s="41">
        <f>SUM(AJ252:AJ253)</f>
        <v>0</v>
      </c>
      <c r="AT251" s="41">
        <f>SUM(AK252:AK253)</f>
        <v>0</v>
      </c>
      <c r="AU251" s="41">
        <f>SUM(AL252:AL253)</f>
        <v>0</v>
      </c>
    </row>
    <row r="252" spans="1:64" ht="12.75">
      <c r="A252" s="44" t="s">
        <v>127</v>
      </c>
      <c r="B252" s="16" t="s">
        <v>291</v>
      </c>
      <c r="C252" s="16" t="s">
        <v>297</v>
      </c>
      <c r="D252" s="133" t="s">
        <v>441</v>
      </c>
      <c r="E252" s="175"/>
      <c r="F252" s="16"/>
      <c r="G252" s="36">
        <v>1</v>
      </c>
      <c r="H252" s="36"/>
      <c r="I252" s="36">
        <f>G252*AO252</f>
        <v>0</v>
      </c>
      <c r="J252" s="36">
        <f>G252*AP252</f>
        <v>0</v>
      </c>
      <c r="K252" s="36">
        <f>G252*H252</f>
        <v>0</v>
      </c>
      <c r="L252" s="36">
        <v>0</v>
      </c>
      <c r="M252" s="36">
        <f>G252*L252</f>
        <v>0</v>
      </c>
      <c r="N252" s="88"/>
      <c r="O252" s="4"/>
      <c r="Z252" s="36">
        <f>IF(AQ252="5",BJ252,0)</f>
        <v>0</v>
      </c>
      <c r="AB252" s="36">
        <f>IF(AQ252="1",BH252,0)</f>
        <v>0</v>
      </c>
      <c r="AC252" s="36">
        <f>IF(AQ252="1",BI252,0)</f>
        <v>0</v>
      </c>
      <c r="AD252" s="36">
        <f>IF(AQ252="7",BH252,0)</f>
        <v>0</v>
      </c>
      <c r="AE252" s="36">
        <f>IF(AQ252="7",BI252,0)</f>
        <v>0</v>
      </c>
      <c r="AF252" s="36">
        <f>IF(AQ252="2",BH252,0)</f>
        <v>0</v>
      </c>
      <c r="AG252" s="36">
        <f>IF(AQ252="2",BI252,0)</f>
        <v>0</v>
      </c>
      <c r="AH252" s="36">
        <f>IF(AQ252="0",BJ252,0)</f>
        <v>0</v>
      </c>
      <c r="AI252" s="27" t="s">
        <v>291</v>
      </c>
      <c r="AJ252" s="21">
        <f>IF(AN252=0,K252,0)</f>
        <v>0</v>
      </c>
      <c r="AK252" s="21">
        <f>IF(AN252=15,K252,0)</f>
        <v>0</v>
      </c>
      <c r="AL252" s="21">
        <f>IF(AN252=21,K252,0)</f>
        <v>0</v>
      </c>
      <c r="AN252" s="36">
        <v>21</v>
      </c>
      <c r="AO252" s="36">
        <f>H252*0</f>
        <v>0</v>
      </c>
      <c r="AP252" s="36">
        <f>H252*(1-0)</f>
        <v>0</v>
      </c>
      <c r="AQ252" s="37" t="s">
        <v>7</v>
      </c>
      <c r="AV252" s="36">
        <f>AW252+AX252</f>
        <v>0</v>
      </c>
      <c r="AW252" s="36">
        <f>G252*AO252</f>
        <v>0</v>
      </c>
      <c r="AX252" s="36">
        <f>G252*AP252</f>
        <v>0</v>
      </c>
      <c r="AY252" s="39" t="s">
        <v>790</v>
      </c>
      <c r="AZ252" s="39" t="s">
        <v>827</v>
      </c>
      <c r="BA252" s="27" t="s">
        <v>844</v>
      </c>
      <c r="BC252" s="36">
        <f>AW252+AX252</f>
        <v>0</v>
      </c>
      <c r="BD252" s="36">
        <f>H252/(100-BE252)*100</f>
        <v>0</v>
      </c>
      <c r="BE252" s="36">
        <v>0</v>
      </c>
      <c r="BF252" s="36">
        <f>M252</f>
        <v>0</v>
      </c>
      <c r="BH252" s="21">
        <f>G252*AO252</f>
        <v>0</v>
      </c>
      <c r="BI252" s="21">
        <f>G252*AP252</f>
        <v>0</v>
      </c>
      <c r="BJ252" s="21">
        <f>G252*H252</f>
        <v>0</v>
      </c>
      <c r="BK252" s="21" t="s">
        <v>852</v>
      </c>
      <c r="BL252" s="36">
        <v>0</v>
      </c>
    </row>
    <row r="253" spans="1:64" ht="12.75">
      <c r="A253" s="44" t="s">
        <v>128</v>
      </c>
      <c r="B253" s="16" t="s">
        <v>291</v>
      </c>
      <c r="C253" s="16" t="s">
        <v>298</v>
      </c>
      <c r="D253" s="133" t="s">
        <v>442</v>
      </c>
      <c r="E253" s="175"/>
      <c r="F253" s="16" t="s">
        <v>748</v>
      </c>
      <c r="G253" s="36">
        <v>1</v>
      </c>
      <c r="H253" s="36"/>
      <c r="I253" s="36">
        <f>G253*AO253</f>
        <v>0</v>
      </c>
      <c r="J253" s="36">
        <f>G253*AP253</f>
        <v>0</v>
      </c>
      <c r="K253" s="36">
        <f>G253*H253</f>
        <v>0</v>
      </c>
      <c r="L253" s="36">
        <v>0</v>
      </c>
      <c r="M253" s="36">
        <f>G253*L253</f>
        <v>0</v>
      </c>
      <c r="N253" s="88"/>
      <c r="O253" s="4"/>
      <c r="Z253" s="36">
        <f>IF(AQ253="5",BJ253,0)</f>
        <v>0</v>
      </c>
      <c r="AB253" s="36">
        <f>IF(AQ253="1",BH253,0)</f>
        <v>0</v>
      </c>
      <c r="AC253" s="36">
        <f>IF(AQ253="1",BI253,0)</f>
        <v>0</v>
      </c>
      <c r="AD253" s="36">
        <f>IF(AQ253="7",BH253,0)</f>
        <v>0</v>
      </c>
      <c r="AE253" s="36">
        <f>IF(AQ253="7",BI253,0)</f>
        <v>0</v>
      </c>
      <c r="AF253" s="36">
        <f>IF(AQ253="2",BH253,0)</f>
        <v>0</v>
      </c>
      <c r="AG253" s="36">
        <f>IF(AQ253="2",BI253,0)</f>
        <v>0</v>
      </c>
      <c r="AH253" s="36">
        <f>IF(AQ253="0",BJ253,0)</f>
        <v>0</v>
      </c>
      <c r="AI253" s="27" t="s">
        <v>291</v>
      </c>
      <c r="AJ253" s="21">
        <f>IF(AN253=0,K253,0)</f>
        <v>0</v>
      </c>
      <c r="AK253" s="21">
        <f>IF(AN253=15,K253,0)</f>
        <v>0</v>
      </c>
      <c r="AL253" s="21">
        <f>IF(AN253=21,K253,0)</f>
        <v>0</v>
      </c>
      <c r="AN253" s="36">
        <v>21</v>
      </c>
      <c r="AO253" s="36">
        <f>H253*0</f>
        <v>0</v>
      </c>
      <c r="AP253" s="36">
        <f>H253*(1-0)</f>
        <v>0</v>
      </c>
      <c r="AQ253" s="37" t="s">
        <v>7</v>
      </c>
      <c r="AV253" s="36">
        <f>AW253+AX253</f>
        <v>0</v>
      </c>
      <c r="AW253" s="36">
        <f>G253*AO253</f>
        <v>0</v>
      </c>
      <c r="AX253" s="36">
        <f>G253*AP253</f>
        <v>0</v>
      </c>
      <c r="AY253" s="39" t="s">
        <v>790</v>
      </c>
      <c r="AZ253" s="39" t="s">
        <v>827</v>
      </c>
      <c r="BA253" s="27" t="s">
        <v>844</v>
      </c>
      <c r="BC253" s="36">
        <f>AW253+AX253</f>
        <v>0</v>
      </c>
      <c r="BD253" s="36">
        <f>H253/(100-BE253)*100</f>
        <v>0</v>
      </c>
      <c r="BE253" s="36">
        <v>0</v>
      </c>
      <c r="BF253" s="36">
        <f>M253</f>
        <v>0</v>
      </c>
      <c r="BH253" s="21">
        <f>G253*AO253</f>
        <v>0</v>
      </c>
      <c r="BI253" s="21">
        <f>G253*AP253</f>
        <v>0</v>
      </c>
      <c r="BJ253" s="21">
        <f>G253*H253</f>
        <v>0</v>
      </c>
      <c r="BK253" s="21" t="s">
        <v>852</v>
      </c>
      <c r="BL253" s="36">
        <v>0</v>
      </c>
    </row>
    <row r="254" spans="1:47" ht="12.75">
      <c r="A254" s="82"/>
      <c r="B254" s="83" t="s">
        <v>291</v>
      </c>
      <c r="C254" s="83" t="s">
        <v>17</v>
      </c>
      <c r="D254" s="173" t="s">
        <v>444</v>
      </c>
      <c r="E254" s="174"/>
      <c r="F254" s="84" t="s">
        <v>6</v>
      </c>
      <c r="G254" s="84" t="s">
        <v>6</v>
      </c>
      <c r="H254" s="84"/>
      <c r="I254" s="85">
        <f>SUM(I255:I262)</f>
        <v>0</v>
      </c>
      <c r="J254" s="85">
        <f>SUM(J255:J262)</f>
        <v>0</v>
      </c>
      <c r="K254" s="85">
        <f>SUM(K255:K262)</f>
        <v>0</v>
      </c>
      <c r="L254" s="86"/>
      <c r="M254" s="85">
        <f>SUM(M255:M262)</f>
        <v>1700.163</v>
      </c>
      <c r="N254" s="87"/>
      <c r="O254" s="4"/>
      <c r="AI254" s="27" t="s">
        <v>291</v>
      </c>
      <c r="AS254" s="41">
        <f>SUM(AJ255:AJ262)</f>
        <v>0</v>
      </c>
      <c r="AT254" s="41">
        <f>SUM(AK255:AK262)</f>
        <v>0</v>
      </c>
      <c r="AU254" s="41">
        <f>SUM(AL255:AL262)</f>
        <v>0</v>
      </c>
    </row>
    <row r="255" spans="1:64" ht="12.75">
      <c r="A255" s="44" t="s">
        <v>129</v>
      </c>
      <c r="B255" s="16" t="s">
        <v>291</v>
      </c>
      <c r="C255" s="16" t="s">
        <v>367</v>
      </c>
      <c r="D255" s="133" t="s">
        <v>548</v>
      </c>
      <c r="E255" s="175"/>
      <c r="F255" s="16" t="s">
        <v>749</v>
      </c>
      <c r="G255" s="36">
        <v>1841.35</v>
      </c>
      <c r="H255" s="36"/>
      <c r="I255" s="36">
        <f>G255*AO255</f>
        <v>0</v>
      </c>
      <c r="J255" s="36">
        <f>G255*AP255</f>
        <v>0</v>
      </c>
      <c r="K255" s="36">
        <f>G255*H255</f>
        <v>0</v>
      </c>
      <c r="L255" s="36">
        <v>0.22</v>
      </c>
      <c r="M255" s="36">
        <f>G255*L255</f>
        <v>405.097</v>
      </c>
      <c r="N255" s="88" t="s">
        <v>779</v>
      </c>
      <c r="O255" s="4"/>
      <c r="Z255" s="36">
        <f>IF(AQ255="5",BJ255,0)</f>
        <v>0</v>
      </c>
      <c r="AB255" s="36">
        <f>IF(AQ255="1",BH255,0)</f>
        <v>0</v>
      </c>
      <c r="AC255" s="36">
        <f>IF(AQ255="1",BI255,0)</f>
        <v>0</v>
      </c>
      <c r="AD255" s="36">
        <f>IF(AQ255="7",BH255,0)</f>
        <v>0</v>
      </c>
      <c r="AE255" s="36">
        <f>IF(AQ255="7",BI255,0)</f>
        <v>0</v>
      </c>
      <c r="AF255" s="36">
        <f>IF(AQ255="2",BH255,0)</f>
        <v>0</v>
      </c>
      <c r="AG255" s="36">
        <f>IF(AQ255="2",BI255,0)</f>
        <v>0</v>
      </c>
      <c r="AH255" s="36">
        <f>IF(AQ255="0",BJ255,0)</f>
        <v>0</v>
      </c>
      <c r="AI255" s="27" t="s">
        <v>291</v>
      </c>
      <c r="AJ255" s="21">
        <f>IF(AN255=0,K255,0)</f>
        <v>0</v>
      </c>
      <c r="AK255" s="21">
        <f>IF(AN255=15,K255,0)</f>
        <v>0</v>
      </c>
      <c r="AL255" s="21">
        <f>IF(AN255=21,K255,0)</f>
        <v>0</v>
      </c>
      <c r="AN255" s="36">
        <v>21</v>
      </c>
      <c r="AO255" s="36">
        <f>H255*0</f>
        <v>0</v>
      </c>
      <c r="AP255" s="36">
        <f>H255*(1-0)</f>
        <v>0</v>
      </c>
      <c r="AQ255" s="37" t="s">
        <v>7</v>
      </c>
      <c r="AV255" s="36">
        <f>AW255+AX255</f>
        <v>0</v>
      </c>
      <c r="AW255" s="36">
        <f>G255*AO255</f>
        <v>0</v>
      </c>
      <c r="AX255" s="36">
        <f>G255*AP255</f>
        <v>0</v>
      </c>
      <c r="AY255" s="39" t="s">
        <v>791</v>
      </c>
      <c r="AZ255" s="39" t="s">
        <v>828</v>
      </c>
      <c r="BA255" s="27" t="s">
        <v>844</v>
      </c>
      <c r="BC255" s="36">
        <f>AW255+AX255</f>
        <v>0</v>
      </c>
      <c r="BD255" s="36">
        <f>H255/(100-BE255)*100</f>
        <v>0</v>
      </c>
      <c r="BE255" s="36">
        <v>0</v>
      </c>
      <c r="BF255" s="36">
        <f>M255</f>
        <v>405.097</v>
      </c>
      <c r="BH255" s="21">
        <f>G255*AO255</f>
        <v>0</v>
      </c>
      <c r="BI255" s="21">
        <f>G255*AP255</f>
        <v>0</v>
      </c>
      <c r="BJ255" s="21">
        <f>G255*H255</f>
        <v>0</v>
      </c>
      <c r="BK255" s="21" t="s">
        <v>852</v>
      </c>
      <c r="BL255" s="36">
        <v>11</v>
      </c>
    </row>
    <row r="256" spans="1:15" ht="12.75">
      <c r="A256" s="4"/>
      <c r="B256" s="89"/>
      <c r="C256" s="89"/>
      <c r="D256" s="90" t="s">
        <v>606</v>
      </c>
      <c r="E256" s="90"/>
      <c r="F256" s="89"/>
      <c r="G256" s="91">
        <v>1841.35</v>
      </c>
      <c r="H256" s="89"/>
      <c r="I256" s="89"/>
      <c r="J256" s="89"/>
      <c r="K256" s="89"/>
      <c r="L256" s="89"/>
      <c r="M256" s="89"/>
      <c r="N256" s="31"/>
      <c r="O256" s="4"/>
    </row>
    <row r="257" spans="1:64" ht="12.75">
      <c r="A257" s="44" t="s">
        <v>130</v>
      </c>
      <c r="B257" s="16" t="s">
        <v>291</v>
      </c>
      <c r="C257" s="16" t="s">
        <v>392</v>
      </c>
      <c r="D257" s="133" t="s">
        <v>607</v>
      </c>
      <c r="E257" s="175"/>
      <c r="F257" s="16" t="s">
        <v>749</v>
      </c>
      <c r="G257" s="36">
        <v>1841.35</v>
      </c>
      <c r="H257" s="36"/>
      <c r="I257" s="36">
        <f>G257*AO257</f>
        <v>0</v>
      </c>
      <c r="J257" s="36">
        <f>G257*AP257</f>
        <v>0</v>
      </c>
      <c r="K257" s="36">
        <f>G257*H257</f>
        <v>0</v>
      </c>
      <c r="L257" s="36">
        <v>0.44</v>
      </c>
      <c r="M257" s="36">
        <f>G257*L257</f>
        <v>810.194</v>
      </c>
      <c r="N257" s="88" t="s">
        <v>779</v>
      </c>
      <c r="O257" s="4"/>
      <c r="Z257" s="36">
        <f>IF(AQ257="5",BJ257,0)</f>
        <v>0</v>
      </c>
      <c r="AB257" s="36">
        <f>IF(AQ257="1",BH257,0)</f>
        <v>0</v>
      </c>
      <c r="AC257" s="36">
        <f>IF(AQ257="1",BI257,0)</f>
        <v>0</v>
      </c>
      <c r="AD257" s="36">
        <f>IF(AQ257="7",BH257,0)</f>
        <v>0</v>
      </c>
      <c r="AE257" s="36">
        <f>IF(AQ257="7",BI257,0)</f>
        <v>0</v>
      </c>
      <c r="AF257" s="36">
        <f>IF(AQ257="2",BH257,0)</f>
        <v>0</v>
      </c>
      <c r="AG257" s="36">
        <f>IF(AQ257="2",BI257,0)</f>
        <v>0</v>
      </c>
      <c r="AH257" s="36">
        <f>IF(AQ257="0",BJ257,0)</f>
        <v>0</v>
      </c>
      <c r="AI257" s="27" t="s">
        <v>291</v>
      </c>
      <c r="AJ257" s="21">
        <f>IF(AN257=0,K257,0)</f>
        <v>0</v>
      </c>
      <c r="AK257" s="21">
        <f>IF(AN257=15,K257,0)</f>
        <v>0</v>
      </c>
      <c r="AL257" s="21">
        <f>IF(AN257=21,K257,0)</f>
        <v>0</v>
      </c>
      <c r="AN257" s="36">
        <v>21</v>
      </c>
      <c r="AO257" s="36">
        <f>H257*0</f>
        <v>0</v>
      </c>
      <c r="AP257" s="36">
        <f>H257*(1-0)</f>
        <v>0</v>
      </c>
      <c r="AQ257" s="37" t="s">
        <v>7</v>
      </c>
      <c r="AV257" s="36">
        <f>AW257+AX257</f>
        <v>0</v>
      </c>
      <c r="AW257" s="36">
        <f>G257*AO257</f>
        <v>0</v>
      </c>
      <c r="AX257" s="36">
        <f>G257*AP257</f>
        <v>0</v>
      </c>
      <c r="AY257" s="39" t="s">
        <v>791</v>
      </c>
      <c r="AZ257" s="39" t="s">
        <v>828</v>
      </c>
      <c r="BA257" s="27" t="s">
        <v>844</v>
      </c>
      <c r="BC257" s="36">
        <f>AW257+AX257</f>
        <v>0</v>
      </c>
      <c r="BD257" s="36">
        <f>H257/(100-BE257)*100</f>
        <v>0</v>
      </c>
      <c r="BE257" s="36">
        <v>0</v>
      </c>
      <c r="BF257" s="36">
        <f>M257</f>
        <v>810.194</v>
      </c>
      <c r="BH257" s="21">
        <f>G257*AO257</f>
        <v>0</v>
      </c>
      <c r="BI257" s="21">
        <f>G257*AP257</f>
        <v>0</v>
      </c>
      <c r="BJ257" s="21">
        <f>G257*H257</f>
        <v>0</v>
      </c>
      <c r="BK257" s="21" t="s">
        <v>852</v>
      </c>
      <c r="BL257" s="36">
        <v>11</v>
      </c>
    </row>
    <row r="258" spans="1:15" ht="12.75">
      <c r="A258" s="4"/>
      <c r="B258" s="89"/>
      <c r="C258" s="89"/>
      <c r="D258" s="90" t="s">
        <v>608</v>
      </c>
      <c r="E258" s="90"/>
      <c r="F258" s="89"/>
      <c r="G258" s="91">
        <v>1841.35</v>
      </c>
      <c r="H258" s="89"/>
      <c r="I258" s="89"/>
      <c r="J258" s="89"/>
      <c r="K258" s="89"/>
      <c r="L258" s="89"/>
      <c r="M258" s="89"/>
      <c r="N258" s="31"/>
      <c r="O258" s="4"/>
    </row>
    <row r="259" spans="1:64" ht="12.75">
      <c r="A259" s="44" t="s">
        <v>131</v>
      </c>
      <c r="B259" s="16" t="s">
        <v>291</v>
      </c>
      <c r="C259" s="16" t="s">
        <v>300</v>
      </c>
      <c r="D259" s="133" t="s">
        <v>445</v>
      </c>
      <c r="E259" s="175"/>
      <c r="F259" s="16" t="s">
        <v>749</v>
      </c>
      <c r="G259" s="36">
        <v>1841.35</v>
      </c>
      <c r="H259" s="36"/>
      <c r="I259" s="36">
        <f>G259*AO259</f>
        <v>0</v>
      </c>
      <c r="J259" s="36">
        <f>G259*AP259</f>
        <v>0</v>
      </c>
      <c r="K259" s="36">
        <f>G259*H259</f>
        <v>0</v>
      </c>
      <c r="L259" s="36">
        <v>0.24</v>
      </c>
      <c r="M259" s="36">
        <f>G259*L259</f>
        <v>441.924</v>
      </c>
      <c r="N259" s="88" t="s">
        <v>779</v>
      </c>
      <c r="O259" s="4"/>
      <c r="Z259" s="36">
        <f>IF(AQ259="5",BJ259,0)</f>
        <v>0</v>
      </c>
      <c r="AB259" s="36">
        <f>IF(AQ259="1",BH259,0)</f>
        <v>0</v>
      </c>
      <c r="AC259" s="36">
        <f>IF(AQ259="1",BI259,0)</f>
        <v>0</v>
      </c>
      <c r="AD259" s="36">
        <f>IF(AQ259="7",BH259,0)</f>
        <v>0</v>
      </c>
      <c r="AE259" s="36">
        <f>IF(AQ259="7",BI259,0)</f>
        <v>0</v>
      </c>
      <c r="AF259" s="36">
        <f>IF(AQ259="2",BH259,0)</f>
        <v>0</v>
      </c>
      <c r="AG259" s="36">
        <f>IF(AQ259="2",BI259,0)</f>
        <v>0</v>
      </c>
      <c r="AH259" s="36">
        <f>IF(AQ259="0",BJ259,0)</f>
        <v>0</v>
      </c>
      <c r="AI259" s="27" t="s">
        <v>291</v>
      </c>
      <c r="AJ259" s="21">
        <f>IF(AN259=0,K259,0)</f>
        <v>0</v>
      </c>
      <c r="AK259" s="21">
        <f>IF(AN259=15,K259,0)</f>
        <v>0</v>
      </c>
      <c r="AL259" s="21">
        <f>IF(AN259=21,K259,0)</f>
        <v>0</v>
      </c>
      <c r="AN259" s="36">
        <v>21</v>
      </c>
      <c r="AO259" s="36">
        <f>H259*0</f>
        <v>0</v>
      </c>
      <c r="AP259" s="36">
        <f>H259*(1-0)</f>
        <v>0</v>
      </c>
      <c r="AQ259" s="37" t="s">
        <v>7</v>
      </c>
      <c r="AV259" s="36">
        <f>AW259+AX259</f>
        <v>0</v>
      </c>
      <c r="AW259" s="36">
        <f>G259*AO259</f>
        <v>0</v>
      </c>
      <c r="AX259" s="36">
        <f>G259*AP259</f>
        <v>0</v>
      </c>
      <c r="AY259" s="39" t="s">
        <v>791</v>
      </c>
      <c r="AZ259" s="39" t="s">
        <v>828</v>
      </c>
      <c r="BA259" s="27" t="s">
        <v>844</v>
      </c>
      <c r="BC259" s="36">
        <f>AW259+AX259</f>
        <v>0</v>
      </c>
      <c r="BD259" s="36">
        <f>H259/(100-BE259)*100</f>
        <v>0</v>
      </c>
      <c r="BE259" s="36">
        <v>0</v>
      </c>
      <c r="BF259" s="36">
        <f>M259</f>
        <v>441.924</v>
      </c>
      <c r="BH259" s="21">
        <f>G259*AO259</f>
        <v>0</v>
      </c>
      <c r="BI259" s="21">
        <f>G259*AP259</f>
        <v>0</v>
      </c>
      <c r="BJ259" s="21">
        <f>G259*H259</f>
        <v>0</v>
      </c>
      <c r="BK259" s="21" t="s">
        <v>852</v>
      </c>
      <c r="BL259" s="36">
        <v>11</v>
      </c>
    </row>
    <row r="260" spans="1:64" ht="12.75">
      <c r="A260" s="44" t="s">
        <v>132</v>
      </c>
      <c r="B260" s="16" t="s">
        <v>291</v>
      </c>
      <c r="C260" s="16" t="s">
        <v>303</v>
      </c>
      <c r="D260" s="133" t="s">
        <v>551</v>
      </c>
      <c r="E260" s="175"/>
      <c r="F260" s="16" t="s">
        <v>750</v>
      </c>
      <c r="G260" s="36">
        <v>58</v>
      </c>
      <c r="H260" s="36"/>
      <c r="I260" s="36">
        <f>G260*AO260</f>
        <v>0</v>
      </c>
      <c r="J260" s="36">
        <f>G260*AP260</f>
        <v>0</v>
      </c>
      <c r="K260" s="36">
        <f>G260*H260</f>
        <v>0</v>
      </c>
      <c r="L260" s="36">
        <v>0.27</v>
      </c>
      <c r="M260" s="36">
        <f>G260*L260</f>
        <v>15.66</v>
      </c>
      <c r="N260" s="88" t="s">
        <v>779</v>
      </c>
      <c r="O260" s="4"/>
      <c r="Z260" s="36">
        <f>IF(AQ260="5",BJ260,0)</f>
        <v>0</v>
      </c>
      <c r="AB260" s="36">
        <f>IF(AQ260="1",BH260,0)</f>
        <v>0</v>
      </c>
      <c r="AC260" s="36">
        <f>IF(AQ260="1",BI260,0)</f>
        <v>0</v>
      </c>
      <c r="AD260" s="36">
        <f>IF(AQ260="7",BH260,0)</f>
        <v>0</v>
      </c>
      <c r="AE260" s="36">
        <f>IF(AQ260="7",BI260,0)</f>
        <v>0</v>
      </c>
      <c r="AF260" s="36">
        <f>IF(AQ260="2",BH260,0)</f>
        <v>0</v>
      </c>
      <c r="AG260" s="36">
        <f>IF(AQ260="2",BI260,0)</f>
        <v>0</v>
      </c>
      <c r="AH260" s="36">
        <f>IF(AQ260="0",BJ260,0)</f>
        <v>0</v>
      </c>
      <c r="AI260" s="27" t="s">
        <v>291</v>
      </c>
      <c r="AJ260" s="21">
        <f>IF(AN260=0,K260,0)</f>
        <v>0</v>
      </c>
      <c r="AK260" s="21">
        <f>IF(AN260=15,K260,0)</f>
        <v>0</v>
      </c>
      <c r="AL260" s="21">
        <f>IF(AN260=21,K260,0)</f>
        <v>0</v>
      </c>
      <c r="AN260" s="36">
        <v>21</v>
      </c>
      <c r="AO260" s="36">
        <f>H260*0</f>
        <v>0</v>
      </c>
      <c r="AP260" s="36">
        <f>H260*(1-0)</f>
        <v>0</v>
      </c>
      <c r="AQ260" s="37" t="s">
        <v>7</v>
      </c>
      <c r="AV260" s="36">
        <f>AW260+AX260</f>
        <v>0</v>
      </c>
      <c r="AW260" s="36">
        <f>G260*AO260</f>
        <v>0</v>
      </c>
      <c r="AX260" s="36">
        <f>G260*AP260</f>
        <v>0</v>
      </c>
      <c r="AY260" s="39" t="s">
        <v>791</v>
      </c>
      <c r="AZ260" s="39" t="s">
        <v>828</v>
      </c>
      <c r="BA260" s="27" t="s">
        <v>844</v>
      </c>
      <c r="BC260" s="36">
        <f>AW260+AX260</f>
        <v>0</v>
      </c>
      <c r="BD260" s="36">
        <f>H260/(100-BE260)*100</f>
        <v>0</v>
      </c>
      <c r="BE260" s="36">
        <v>0</v>
      </c>
      <c r="BF260" s="36">
        <f>M260</f>
        <v>15.66</v>
      </c>
      <c r="BH260" s="21">
        <f>G260*AO260</f>
        <v>0</v>
      </c>
      <c r="BI260" s="21">
        <f>G260*AP260</f>
        <v>0</v>
      </c>
      <c r="BJ260" s="21">
        <f>G260*H260</f>
        <v>0</v>
      </c>
      <c r="BK260" s="21" t="s">
        <v>852</v>
      </c>
      <c r="BL260" s="36">
        <v>11</v>
      </c>
    </row>
    <row r="261" spans="1:15" ht="12.75">
      <c r="A261" s="4"/>
      <c r="B261" s="89"/>
      <c r="C261" s="89"/>
      <c r="D261" s="90" t="s">
        <v>64</v>
      </c>
      <c r="E261" s="90"/>
      <c r="F261" s="89"/>
      <c r="G261" s="91">
        <v>58</v>
      </c>
      <c r="H261" s="89"/>
      <c r="I261" s="89"/>
      <c r="J261" s="89"/>
      <c r="K261" s="89"/>
      <c r="L261" s="89"/>
      <c r="M261" s="89"/>
      <c r="N261" s="31"/>
      <c r="O261" s="4"/>
    </row>
    <row r="262" spans="1:64" ht="12.75">
      <c r="A262" s="44" t="s">
        <v>133</v>
      </c>
      <c r="B262" s="16" t="s">
        <v>291</v>
      </c>
      <c r="C262" s="16" t="s">
        <v>368</v>
      </c>
      <c r="D262" s="133" t="s">
        <v>549</v>
      </c>
      <c r="E262" s="175"/>
      <c r="F262" s="16" t="s">
        <v>749</v>
      </c>
      <c r="G262" s="36">
        <v>121.28</v>
      </c>
      <c r="H262" s="36"/>
      <c r="I262" s="36">
        <f>G262*AO262</f>
        <v>0</v>
      </c>
      <c r="J262" s="36">
        <f>G262*AP262</f>
        <v>0</v>
      </c>
      <c r="K262" s="36">
        <f>G262*H262</f>
        <v>0</v>
      </c>
      <c r="L262" s="36">
        <v>0.225</v>
      </c>
      <c r="M262" s="36">
        <f>G262*L262</f>
        <v>27.288</v>
      </c>
      <c r="N262" s="88" t="s">
        <v>779</v>
      </c>
      <c r="O262" s="4"/>
      <c r="Z262" s="36">
        <f>IF(AQ262="5",BJ262,0)</f>
        <v>0</v>
      </c>
      <c r="AB262" s="36">
        <f>IF(AQ262="1",BH262,0)</f>
        <v>0</v>
      </c>
      <c r="AC262" s="36">
        <f>IF(AQ262="1",BI262,0)</f>
        <v>0</v>
      </c>
      <c r="AD262" s="36">
        <f>IF(AQ262="7",BH262,0)</f>
        <v>0</v>
      </c>
      <c r="AE262" s="36">
        <f>IF(AQ262="7",BI262,0)</f>
        <v>0</v>
      </c>
      <c r="AF262" s="36">
        <f>IF(AQ262="2",BH262,0)</f>
        <v>0</v>
      </c>
      <c r="AG262" s="36">
        <f>IF(AQ262="2",BI262,0)</f>
        <v>0</v>
      </c>
      <c r="AH262" s="36">
        <f>IF(AQ262="0",BJ262,0)</f>
        <v>0</v>
      </c>
      <c r="AI262" s="27" t="s">
        <v>291</v>
      </c>
      <c r="AJ262" s="21">
        <f>IF(AN262=0,K262,0)</f>
        <v>0</v>
      </c>
      <c r="AK262" s="21">
        <f>IF(AN262=15,K262,0)</f>
        <v>0</v>
      </c>
      <c r="AL262" s="21">
        <f>IF(AN262=21,K262,0)</f>
        <v>0</v>
      </c>
      <c r="AN262" s="36">
        <v>21</v>
      </c>
      <c r="AO262" s="36">
        <f>H262*0</f>
        <v>0</v>
      </c>
      <c r="AP262" s="36">
        <f>H262*(1-0)</f>
        <v>0</v>
      </c>
      <c r="AQ262" s="37" t="s">
        <v>7</v>
      </c>
      <c r="AV262" s="36">
        <f>AW262+AX262</f>
        <v>0</v>
      </c>
      <c r="AW262" s="36">
        <f>G262*AO262</f>
        <v>0</v>
      </c>
      <c r="AX262" s="36">
        <f>G262*AP262</f>
        <v>0</v>
      </c>
      <c r="AY262" s="39" t="s">
        <v>791</v>
      </c>
      <c r="AZ262" s="39" t="s">
        <v>828</v>
      </c>
      <c r="BA262" s="27" t="s">
        <v>844</v>
      </c>
      <c r="BC262" s="36">
        <f>AW262+AX262</f>
        <v>0</v>
      </c>
      <c r="BD262" s="36">
        <f>H262/(100-BE262)*100</f>
        <v>0</v>
      </c>
      <c r="BE262" s="36">
        <v>0</v>
      </c>
      <c r="BF262" s="36">
        <f>M262</f>
        <v>27.288</v>
      </c>
      <c r="BH262" s="21">
        <f>G262*AO262</f>
        <v>0</v>
      </c>
      <c r="BI262" s="21">
        <f>G262*AP262</f>
        <v>0</v>
      </c>
      <c r="BJ262" s="21">
        <f>G262*H262</f>
        <v>0</v>
      </c>
      <c r="BK262" s="21" t="s">
        <v>852</v>
      </c>
      <c r="BL262" s="36">
        <v>11</v>
      </c>
    </row>
    <row r="263" spans="1:15" ht="12.75">
      <c r="A263" s="4"/>
      <c r="B263" s="89"/>
      <c r="C263" s="89"/>
      <c r="D263" s="90" t="s">
        <v>609</v>
      </c>
      <c r="E263" s="90"/>
      <c r="F263" s="89"/>
      <c r="G263" s="91">
        <v>121.28</v>
      </c>
      <c r="H263" s="89"/>
      <c r="I263" s="89"/>
      <c r="J263" s="89"/>
      <c r="K263" s="89"/>
      <c r="L263" s="89"/>
      <c r="M263" s="89"/>
      <c r="N263" s="31"/>
      <c r="O263" s="4"/>
    </row>
    <row r="264" spans="1:47" ht="12.75">
      <c r="A264" s="82"/>
      <c r="B264" s="83" t="s">
        <v>291</v>
      </c>
      <c r="C264" s="83" t="s">
        <v>18</v>
      </c>
      <c r="D264" s="173" t="s">
        <v>451</v>
      </c>
      <c r="E264" s="174"/>
      <c r="F264" s="84" t="s">
        <v>6</v>
      </c>
      <c r="G264" s="84" t="s">
        <v>6</v>
      </c>
      <c r="H264" s="84"/>
      <c r="I264" s="85">
        <f>SUM(I265:I265)</f>
        <v>0</v>
      </c>
      <c r="J264" s="85">
        <f>SUM(J265:J265)</f>
        <v>0</v>
      </c>
      <c r="K264" s="85">
        <f>SUM(K265:K265)</f>
        <v>0</v>
      </c>
      <c r="L264" s="86"/>
      <c r="M264" s="85">
        <f>SUM(M265:M265)</f>
        <v>0</v>
      </c>
      <c r="N264" s="87"/>
      <c r="O264" s="4"/>
      <c r="AI264" s="27" t="s">
        <v>291</v>
      </c>
      <c r="AS264" s="41">
        <f>SUM(AJ265:AJ265)</f>
        <v>0</v>
      </c>
      <c r="AT264" s="41">
        <f>SUM(AK265:AK265)</f>
        <v>0</v>
      </c>
      <c r="AU264" s="41">
        <f>SUM(AL265:AL265)</f>
        <v>0</v>
      </c>
    </row>
    <row r="265" spans="1:64" ht="12.75">
      <c r="A265" s="44" t="s">
        <v>134</v>
      </c>
      <c r="B265" s="16" t="s">
        <v>291</v>
      </c>
      <c r="C265" s="16" t="s">
        <v>369</v>
      </c>
      <c r="D265" s="133" t="s">
        <v>553</v>
      </c>
      <c r="E265" s="175"/>
      <c r="F265" s="16" t="s">
        <v>751</v>
      </c>
      <c r="G265" s="36">
        <v>119.02</v>
      </c>
      <c r="H265" s="36"/>
      <c r="I265" s="36">
        <f>G265*AO265</f>
        <v>0</v>
      </c>
      <c r="J265" s="36">
        <f>G265*AP265</f>
        <v>0</v>
      </c>
      <c r="K265" s="36">
        <f>G265*H265</f>
        <v>0</v>
      </c>
      <c r="L265" s="36">
        <v>0</v>
      </c>
      <c r="M265" s="36">
        <f>G265*L265</f>
        <v>0</v>
      </c>
      <c r="N265" s="88" t="s">
        <v>779</v>
      </c>
      <c r="O265" s="4"/>
      <c r="Z265" s="36">
        <f>IF(AQ265="5",BJ265,0)</f>
        <v>0</v>
      </c>
      <c r="AB265" s="36">
        <f>IF(AQ265="1",BH265,0)</f>
        <v>0</v>
      </c>
      <c r="AC265" s="36">
        <f>IF(AQ265="1",BI265,0)</f>
        <v>0</v>
      </c>
      <c r="AD265" s="36">
        <f>IF(AQ265="7",BH265,0)</f>
        <v>0</v>
      </c>
      <c r="AE265" s="36">
        <f>IF(AQ265="7",BI265,0)</f>
        <v>0</v>
      </c>
      <c r="AF265" s="36">
        <f>IF(AQ265="2",BH265,0)</f>
        <v>0</v>
      </c>
      <c r="AG265" s="36">
        <f>IF(AQ265="2",BI265,0)</f>
        <v>0</v>
      </c>
      <c r="AH265" s="36">
        <f>IF(AQ265="0",BJ265,0)</f>
        <v>0</v>
      </c>
      <c r="AI265" s="27" t="s">
        <v>291</v>
      </c>
      <c r="AJ265" s="21">
        <f>IF(AN265=0,K265,0)</f>
        <v>0</v>
      </c>
      <c r="AK265" s="21">
        <f>IF(AN265=15,K265,0)</f>
        <v>0</v>
      </c>
      <c r="AL265" s="21">
        <f>IF(AN265=21,K265,0)</f>
        <v>0</v>
      </c>
      <c r="AN265" s="36">
        <v>21</v>
      </c>
      <c r="AO265" s="36">
        <f>H265*0</f>
        <v>0</v>
      </c>
      <c r="AP265" s="36">
        <f>H265*(1-0)</f>
        <v>0</v>
      </c>
      <c r="AQ265" s="37" t="s">
        <v>7</v>
      </c>
      <c r="AV265" s="36">
        <f>AW265+AX265</f>
        <v>0</v>
      </c>
      <c r="AW265" s="36">
        <f>G265*AO265</f>
        <v>0</v>
      </c>
      <c r="AX265" s="36">
        <f>G265*AP265</f>
        <v>0</v>
      </c>
      <c r="AY265" s="39" t="s">
        <v>792</v>
      </c>
      <c r="AZ265" s="39" t="s">
        <v>828</v>
      </c>
      <c r="BA265" s="27" t="s">
        <v>844</v>
      </c>
      <c r="BC265" s="36">
        <f>AW265+AX265</f>
        <v>0</v>
      </c>
      <c r="BD265" s="36">
        <f>H265/(100-BE265)*100</f>
        <v>0</v>
      </c>
      <c r="BE265" s="36">
        <v>0</v>
      </c>
      <c r="BF265" s="36">
        <f>M265</f>
        <v>0</v>
      </c>
      <c r="BH265" s="21">
        <f>G265*AO265</f>
        <v>0</v>
      </c>
      <c r="BI265" s="21">
        <f>G265*AP265</f>
        <v>0</v>
      </c>
      <c r="BJ265" s="21">
        <f>G265*H265</f>
        <v>0</v>
      </c>
      <c r="BK265" s="21" t="s">
        <v>852</v>
      </c>
      <c r="BL265" s="36">
        <v>12</v>
      </c>
    </row>
    <row r="266" spans="1:15" ht="12.75">
      <c r="A266" s="4"/>
      <c r="B266" s="89"/>
      <c r="C266" s="89"/>
      <c r="D266" s="90" t="s">
        <v>610</v>
      </c>
      <c r="E266" s="90" t="s">
        <v>730</v>
      </c>
      <c r="F266" s="89"/>
      <c r="G266" s="91">
        <v>112.93</v>
      </c>
      <c r="H266" s="89"/>
      <c r="I266" s="89"/>
      <c r="J266" s="89"/>
      <c r="K266" s="89"/>
      <c r="L266" s="89"/>
      <c r="M266" s="89"/>
      <c r="N266" s="31"/>
      <c r="O266" s="4"/>
    </row>
    <row r="267" spans="1:15" ht="12.75">
      <c r="A267" s="4"/>
      <c r="B267" s="89"/>
      <c r="C267" s="89"/>
      <c r="D267" s="90" t="s">
        <v>611</v>
      </c>
      <c r="E267" s="90" t="s">
        <v>731</v>
      </c>
      <c r="F267" s="89"/>
      <c r="G267" s="91">
        <v>6.09</v>
      </c>
      <c r="H267" s="89"/>
      <c r="I267" s="89"/>
      <c r="J267" s="89"/>
      <c r="K267" s="89"/>
      <c r="L267" s="89"/>
      <c r="M267" s="89"/>
      <c r="N267" s="31"/>
      <c r="O267" s="4"/>
    </row>
    <row r="268" spans="1:47" ht="12.75">
      <c r="A268" s="82"/>
      <c r="B268" s="83" t="s">
        <v>291</v>
      </c>
      <c r="C268" s="83" t="s">
        <v>22</v>
      </c>
      <c r="D268" s="173" t="s">
        <v>455</v>
      </c>
      <c r="E268" s="174"/>
      <c r="F268" s="84" t="s">
        <v>6</v>
      </c>
      <c r="G268" s="84" t="s">
        <v>6</v>
      </c>
      <c r="H268" s="84"/>
      <c r="I268" s="85">
        <f>SUM(I269:I271)</f>
        <v>0</v>
      </c>
      <c r="J268" s="85">
        <f>SUM(J269:J271)</f>
        <v>0</v>
      </c>
      <c r="K268" s="85">
        <f>SUM(K269:K271)</f>
        <v>0</v>
      </c>
      <c r="L268" s="86"/>
      <c r="M268" s="85">
        <f>SUM(M269:M271)</f>
        <v>0</v>
      </c>
      <c r="N268" s="87"/>
      <c r="O268" s="4"/>
      <c r="AI268" s="27" t="s">
        <v>291</v>
      </c>
      <c r="AS268" s="41">
        <f>SUM(AJ269:AJ271)</f>
        <v>0</v>
      </c>
      <c r="AT268" s="41">
        <f>SUM(AK269:AK271)</f>
        <v>0</v>
      </c>
      <c r="AU268" s="41">
        <f>SUM(AL269:AL271)</f>
        <v>0</v>
      </c>
    </row>
    <row r="269" spans="1:64" ht="12.75">
      <c r="A269" s="44" t="s">
        <v>135</v>
      </c>
      <c r="B269" s="16" t="s">
        <v>291</v>
      </c>
      <c r="C269" s="16" t="s">
        <v>305</v>
      </c>
      <c r="D269" s="133" t="s">
        <v>456</v>
      </c>
      <c r="E269" s="175"/>
      <c r="F269" s="16" t="s">
        <v>751</v>
      </c>
      <c r="G269" s="36">
        <v>125.11</v>
      </c>
      <c r="H269" s="36"/>
      <c r="I269" s="36">
        <f>G269*AO269</f>
        <v>0</v>
      </c>
      <c r="J269" s="36">
        <f>G269*AP269</f>
        <v>0</v>
      </c>
      <c r="K269" s="36">
        <f>G269*H269</f>
        <v>0</v>
      </c>
      <c r="L269" s="36">
        <v>0</v>
      </c>
      <c r="M269" s="36">
        <f>G269*L269</f>
        <v>0</v>
      </c>
      <c r="N269" s="88" t="s">
        <v>779</v>
      </c>
      <c r="O269" s="4"/>
      <c r="Z269" s="36">
        <f>IF(AQ269="5",BJ269,0)</f>
        <v>0</v>
      </c>
      <c r="AB269" s="36">
        <f>IF(AQ269="1",BH269,0)</f>
        <v>0</v>
      </c>
      <c r="AC269" s="36">
        <f>IF(AQ269="1",BI269,0)</f>
        <v>0</v>
      </c>
      <c r="AD269" s="36">
        <f>IF(AQ269="7",BH269,0)</f>
        <v>0</v>
      </c>
      <c r="AE269" s="36">
        <f>IF(AQ269="7",BI269,0)</f>
        <v>0</v>
      </c>
      <c r="AF269" s="36">
        <f>IF(AQ269="2",BH269,0)</f>
        <v>0</v>
      </c>
      <c r="AG269" s="36">
        <f>IF(AQ269="2",BI269,0)</f>
        <v>0</v>
      </c>
      <c r="AH269" s="36">
        <f>IF(AQ269="0",BJ269,0)</f>
        <v>0</v>
      </c>
      <c r="AI269" s="27" t="s">
        <v>291</v>
      </c>
      <c r="AJ269" s="21">
        <f>IF(AN269=0,K269,0)</f>
        <v>0</v>
      </c>
      <c r="AK269" s="21">
        <f>IF(AN269=15,K269,0)</f>
        <v>0</v>
      </c>
      <c r="AL269" s="21">
        <f>IF(AN269=21,K269,0)</f>
        <v>0</v>
      </c>
      <c r="AN269" s="36">
        <v>21</v>
      </c>
      <c r="AO269" s="36">
        <f>H269*0</f>
        <v>0</v>
      </c>
      <c r="AP269" s="36">
        <f>H269*(1-0)</f>
        <v>0</v>
      </c>
      <c r="AQ269" s="37" t="s">
        <v>7</v>
      </c>
      <c r="AV269" s="36">
        <f>AW269+AX269</f>
        <v>0</v>
      </c>
      <c r="AW269" s="36">
        <f>G269*AO269</f>
        <v>0</v>
      </c>
      <c r="AX269" s="36">
        <f>G269*AP269</f>
        <v>0</v>
      </c>
      <c r="AY269" s="39" t="s">
        <v>793</v>
      </c>
      <c r="AZ269" s="39" t="s">
        <v>828</v>
      </c>
      <c r="BA269" s="27" t="s">
        <v>844</v>
      </c>
      <c r="BC269" s="36">
        <f>AW269+AX269</f>
        <v>0</v>
      </c>
      <c r="BD269" s="36">
        <f>H269/(100-BE269)*100</f>
        <v>0</v>
      </c>
      <c r="BE269" s="36">
        <v>0</v>
      </c>
      <c r="BF269" s="36">
        <f>M269</f>
        <v>0</v>
      </c>
      <c r="BH269" s="21">
        <f>G269*AO269</f>
        <v>0</v>
      </c>
      <c r="BI269" s="21">
        <f>G269*AP269</f>
        <v>0</v>
      </c>
      <c r="BJ269" s="21">
        <f>G269*H269</f>
        <v>0</v>
      </c>
      <c r="BK269" s="21" t="s">
        <v>852</v>
      </c>
      <c r="BL269" s="36">
        <v>16</v>
      </c>
    </row>
    <row r="270" spans="1:15" ht="12.75">
      <c r="A270" s="4"/>
      <c r="B270" s="89"/>
      <c r="C270" s="89"/>
      <c r="D270" s="90" t="s">
        <v>612</v>
      </c>
      <c r="E270" s="90"/>
      <c r="F270" s="89"/>
      <c r="G270" s="91">
        <v>125.11</v>
      </c>
      <c r="H270" s="89"/>
      <c r="I270" s="89"/>
      <c r="J270" s="89"/>
      <c r="K270" s="89"/>
      <c r="L270" s="89"/>
      <c r="M270" s="89"/>
      <c r="N270" s="31"/>
      <c r="O270" s="4"/>
    </row>
    <row r="271" spans="1:64" ht="12.75">
      <c r="A271" s="44" t="s">
        <v>136</v>
      </c>
      <c r="B271" s="16" t="s">
        <v>291</v>
      </c>
      <c r="C271" s="16" t="s">
        <v>306</v>
      </c>
      <c r="D271" s="133" t="s">
        <v>459</v>
      </c>
      <c r="E271" s="175"/>
      <c r="F271" s="16" t="s">
        <v>751</v>
      </c>
      <c r="G271" s="36">
        <v>125.11</v>
      </c>
      <c r="H271" s="36"/>
      <c r="I271" s="36">
        <f>G271*AO271</f>
        <v>0</v>
      </c>
      <c r="J271" s="36">
        <f>G271*AP271</f>
        <v>0</v>
      </c>
      <c r="K271" s="36">
        <f>G271*H271</f>
        <v>0</v>
      </c>
      <c r="L271" s="36">
        <v>0</v>
      </c>
      <c r="M271" s="36">
        <f>G271*L271</f>
        <v>0</v>
      </c>
      <c r="N271" s="88" t="s">
        <v>779</v>
      </c>
      <c r="O271" s="4"/>
      <c r="Z271" s="36">
        <f>IF(AQ271="5",BJ271,0)</f>
        <v>0</v>
      </c>
      <c r="AB271" s="36">
        <f>IF(AQ271="1",BH271,0)</f>
        <v>0</v>
      </c>
      <c r="AC271" s="36">
        <f>IF(AQ271="1",BI271,0)</f>
        <v>0</v>
      </c>
      <c r="AD271" s="36">
        <f>IF(AQ271="7",BH271,0)</f>
        <v>0</v>
      </c>
      <c r="AE271" s="36">
        <f>IF(AQ271="7",BI271,0)</f>
        <v>0</v>
      </c>
      <c r="AF271" s="36">
        <f>IF(AQ271="2",BH271,0)</f>
        <v>0</v>
      </c>
      <c r="AG271" s="36">
        <f>IF(AQ271="2",BI271,0)</f>
        <v>0</v>
      </c>
      <c r="AH271" s="36">
        <f>IF(AQ271="0",BJ271,0)</f>
        <v>0</v>
      </c>
      <c r="AI271" s="27" t="s">
        <v>291</v>
      </c>
      <c r="AJ271" s="21">
        <f>IF(AN271=0,K271,0)</f>
        <v>0</v>
      </c>
      <c r="AK271" s="21">
        <f>IF(AN271=15,K271,0)</f>
        <v>0</v>
      </c>
      <c r="AL271" s="21">
        <f>IF(AN271=21,K271,0)</f>
        <v>0</v>
      </c>
      <c r="AN271" s="36">
        <v>21</v>
      </c>
      <c r="AO271" s="36">
        <f>H271*0</f>
        <v>0</v>
      </c>
      <c r="AP271" s="36">
        <f>H271*(1-0)</f>
        <v>0</v>
      </c>
      <c r="AQ271" s="37" t="s">
        <v>7</v>
      </c>
      <c r="AV271" s="36">
        <f>AW271+AX271</f>
        <v>0</v>
      </c>
      <c r="AW271" s="36">
        <f>G271*AO271</f>
        <v>0</v>
      </c>
      <c r="AX271" s="36">
        <f>G271*AP271</f>
        <v>0</v>
      </c>
      <c r="AY271" s="39" t="s">
        <v>793</v>
      </c>
      <c r="AZ271" s="39" t="s">
        <v>828</v>
      </c>
      <c r="BA271" s="27" t="s">
        <v>844</v>
      </c>
      <c r="BC271" s="36">
        <f>AW271+AX271</f>
        <v>0</v>
      </c>
      <c r="BD271" s="36">
        <f>H271/(100-BE271)*100</f>
        <v>0</v>
      </c>
      <c r="BE271" s="36">
        <v>0</v>
      </c>
      <c r="BF271" s="36">
        <f>M271</f>
        <v>0</v>
      </c>
      <c r="BH271" s="21">
        <f>G271*AO271</f>
        <v>0</v>
      </c>
      <c r="BI271" s="21">
        <f>G271*AP271</f>
        <v>0</v>
      </c>
      <c r="BJ271" s="21">
        <f>G271*H271</f>
        <v>0</v>
      </c>
      <c r="BK271" s="21" t="s">
        <v>852</v>
      </c>
      <c r="BL271" s="36">
        <v>16</v>
      </c>
    </row>
    <row r="272" spans="1:47" ht="12.75">
      <c r="A272" s="82"/>
      <c r="B272" s="83" t="s">
        <v>291</v>
      </c>
      <c r="C272" s="83" t="s">
        <v>24</v>
      </c>
      <c r="D272" s="173" t="s">
        <v>460</v>
      </c>
      <c r="E272" s="174"/>
      <c r="F272" s="84" t="s">
        <v>6</v>
      </c>
      <c r="G272" s="84" t="s">
        <v>6</v>
      </c>
      <c r="H272" s="84"/>
      <c r="I272" s="85">
        <f>SUM(I273:I273)</f>
        <v>0</v>
      </c>
      <c r="J272" s="85">
        <f>SUM(J273:J273)</f>
        <v>0</v>
      </c>
      <c r="K272" s="85">
        <f>SUM(K273:K273)</f>
        <v>0</v>
      </c>
      <c r="L272" s="86"/>
      <c r="M272" s="85">
        <f>SUM(M273:M273)</f>
        <v>0</v>
      </c>
      <c r="N272" s="87"/>
      <c r="O272" s="4"/>
      <c r="AI272" s="27" t="s">
        <v>291</v>
      </c>
      <c r="AS272" s="41">
        <f>SUM(AJ273:AJ273)</f>
        <v>0</v>
      </c>
      <c r="AT272" s="41">
        <f>SUM(AK273:AK273)</f>
        <v>0</v>
      </c>
      <c r="AU272" s="41">
        <f>SUM(AL273:AL273)</f>
        <v>0</v>
      </c>
    </row>
    <row r="273" spans="1:64" ht="12.75">
      <c r="A273" s="44" t="s">
        <v>137</v>
      </c>
      <c r="B273" s="16" t="s">
        <v>291</v>
      </c>
      <c r="C273" s="16" t="s">
        <v>307</v>
      </c>
      <c r="D273" s="133" t="s">
        <v>461</v>
      </c>
      <c r="E273" s="175"/>
      <c r="F273" s="16" t="s">
        <v>749</v>
      </c>
      <c r="G273" s="36">
        <v>365</v>
      </c>
      <c r="H273" s="36"/>
      <c r="I273" s="36">
        <f>G273*AO273</f>
        <v>0</v>
      </c>
      <c r="J273" s="36">
        <f>G273*AP273</f>
        <v>0</v>
      </c>
      <c r="K273" s="36">
        <f>G273*H273</f>
        <v>0</v>
      </c>
      <c r="L273" s="36">
        <v>0</v>
      </c>
      <c r="M273" s="36">
        <f>G273*L273</f>
        <v>0</v>
      </c>
      <c r="N273" s="88" t="s">
        <v>779</v>
      </c>
      <c r="O273" s="4"/>
      <c r="Z273" s="36">
        <f>IF(AQ273="5",BJ273,0)</f>
        <v>0</v>
      </c>
      <c r="AB273" s="36">
        <f>IF(AQ273="1",BH273,0)</f>
        <v>0</v>
      </c>
      <c r="AC273" s="36">
        <f>IF(AQ273="1",BI273,0)</f>
        <v>0</v>
      </c>
      <c r="AD273" s="36">
        <f>IF(AQ273="7",BH273,0)</f>
        <v>0</v>
      </c>
      <c r="AE273" s="36">
        <f>IF(AQ273="7",BI273,0)</f>
        <v>0</v>
      </c>
      <c r="AF273" s="36">
        <f>IF(AQ273="2",BH273,0)</f>
        <v>0</v>
      </c>
      <c r="AG273" s="36">
        <f>IF(AQ273="2",BI273,0)</f>
        <v>0</v>
      </c>
      <c r="AH273" s="36">
        <f>IF(AQ273="0",BJ273,0)</f>
        <v>0</v>
      </c>
      <c r="AI273" s="27" t="s">
        <v>291</v>
      </c>
      <c r="AJ273" s="21">
        <f>IF(AN273=0,K273,0)</f>
        <v>0</v>
      </c>
      <c r="AK273" s="21">
        <f>IF(AN273=15,K273,0)</f>
        <v>0</v>
      </c>
      <c r="AL273" s="21">
        <f>IF(AN273=21,K273,0)</f>
        <v>0</v>
      </c>
      <c r="AN273" s="36">
        <v>21</v>
      </c>
      <c r="AO273" s="36">
        <f>H273*0</f>
        <v>0</v>
      </c>
      <c r="AP273" s="36">
        <f>H273*(1-0)</f>
        <v>0</v>
      </c>
      <c r="AQ273" s="37" t="s">
        <v>7</v>
      </c>
      <c r="AV273" s="36">
        <f>AW273+AX273</f>
        <v>0</v>
      </c>
      <c r="AW273" s="36">
        <f>G273*AO273</f>
        <v>0</v>
      </c>
      <c r="AX273" s="36">
        <f>G273*AP273</f>
        <v>0</v>
      </c>
      <c r="AY273" s="39" t="s">
        <v>794</v>
      </c>
      <c r="AZ273" s="39" t="s">
        <v>828</v>
      </c>
      <c r="BA273" s="27" t="s">
        <v>844</v>
      </c>
      <c r="BC273" s="36">
        <f>AW273+AX273</f>
        <v>0</v>
      </c>
      <c r="BD273" s="36">
        <f>H273/(100-BE273)*100</f>
        <v>0</v>
      </c>
      <c r="BE273" s="36">
        <v>0</v>
      </c>
      <c r="BF273" s="36">
        <f>M273</f>
        <v>0</v>
      </c>
      <c r="BH273" s="21">
        <f>G273*AO273</f>
        <v>0</v>
      </c>
      <c r="BI273" s="21">
        <f>G273*AP273</f>
        <v>0</v>
      </c>
      <c r="BJ273" s="21">
        <f>G273*H273</f>
        <v>0</v>
      </c>
      <c r="BK273" s="21" t="s">
        <v>852</v>
      </c>
      <c r="BL273" s="36">
        <v>18</v>
      </c>
    </row>
    <row r="274" spans="1:15" ht="12.75">
      <c r="A274" s="4"/>
      <c r="B274" s="89"/>
      <c r="C274" s="89"/>
      <c r="D274" s="90" t="s">
        <v>613</v>
      </c>
      <c r="E274" s="90"/>
      <c r="F274" s="89"/>
      <c r="G274" s="91">
        <v>365</v>
      </c>
      <c r="H274" s="89"/>
      <c r="I274" s="89"/>
      <c r="J274" s="89"/>
      <c r="K274" s="89"/>
      <c r="L274" s="89"/>
      <c r="M274" s="89"/>
      <c r="N274" s="31"/>
      <c r="O274" s="4"/>
    </row>
    <row r="275" spans="1:47" ht="12.75">
      <c r="A275" s="82"/>
      <c r="B275" s="83" t="s">
        <v>291</v>
      </c>
      <c r="C275" s="83" t="s">
        <v>40</v>
      </c>
      <c r="D275" s="173" t="s">
        <v>558</v>
      </c>
      <c r="E275" s="174"/>
      <c r="F275" s="84" t="s">
        <v>6</v>
      </c>
      <c r="G275" s="84" t="s">
        <v>6</v>
      </c>
      <c r="H275" s="84"/>
      <c r="I275" s="85">
        <f>SUM(I276:I277)</f>
        <v>0</v>
      </c>
      <c r="J275" s="85">
        <f>SUM(J276:J277)</f>
        <v>0</v>
      </c>
      <c r="K275" s="85">
        <f>SUM(K276:K277)</f>
        <v>0</v>
      </c>
      <c r="L275" s="86"/>
      <c r="M275" s="85">
        <f>SUM(M276:M277)</f>
        <v>0.79965</v>
      </c>
      <c r="N275" s="87"/>
      <c r="O275" s="4"/>
      <c r="AI275" s="27" t="s">
        <v>291</v>
      </c>
      <c r="AS275" s="41">
        <f>SUM(AJ276:AJ277)</f>
        <v>0</v>
      </c>
      <c r="AT275" s="41">
        <f>SUM(AK276:AK277)</f>
        <v>0</v>
      </c>
      <c r="AU275" s="41">
        <f>SUM(AL276:AL277)</f>
        <v>0</v>
      </c>
    </row>
    <row r="276" spans="1:64" ht="12.75">
      <c r="A276" s="44" t="s">
        <v>138</v>
      </c>
      <c r="B276" s="16" t="s">
        <v>291</v>
      </c>
      <c r="C276" s="16" t="s">
        <v>370</v>
      </c>
      <c r="D276" s="133" t="s">
        <v>559</v>
      </c>
      <c r="E276" s="175"/>
      <c r="F276" s="16" t="s">
        <v>750</v>
      </c>
      <c r="G276" s="36">
        <v>15</v>
      </c>
      <c r="H276" s="36"/>
      <c r="I276" s="36">
        <f>G276*AO276</f>
        <v>0</v>
      </c>
      <c r="J276" s="36">
        <f>G276*AP276</f>
        <v>0</v>
      </c>
      <c r="K276" s="36">
        <f>G276*H276</f>
        <v>0</v>
      </c>
      <c r="L276" s="36">
        <v>0.04131</v>
      </c>
      <c r="M276" s="36">
        <f>G276*L276</f>
        <v>0.61965</v>
      </c>
      <c r="N276" s="88" t="s">
        <v>779</v>
      </c>
      <c r="O276" s="4"/>
      <c r="Z276" s="36">
        <f>IF(AQ276="5",BJ276,0)</f>
        <v>0</v>
      </c>
      <c r="AB276" s="36">
        <f>IF(AQ276="1",BH276,0)</f>
        <v>0</v>
      </c>
      <c r="AC276" s="36">
        <f>IF(AQ276="1",BI276,0)</f>
        <v>0</v>
      </c>
      <c r="AD276" s="36">
        <f>IF(AQ276="7",BH276,0)</f>
        <v>0</v>
      </c>
      <c r="AE276" s="36">
        <f>IF(AQ276="7",BI276,0)</f>
        <v>0</v>
      </c>
      <c r="AF276" s="36">
        <f>IF(AQ276="2",BH276,0)</f>
        <v>0</v>
      </c>
      <c r="AG276" s="36">
        <f>IF(AQ276="2",BI276,0)</f>
        <v>0</v>
      </c>
      <c r="AH276" s="36">
        <f>IF(AQ276="0",BJ276,0)</f>
        <v>0</v>
      </c>
      <c r="AI276" s="27" t="s">
        <v>291</v>
      </c>
      <c r="AJ276" s="21">
        <f>IF(AN276=0,K276,0)</f>
        <v>0</v>
      </c>
      <c r="AK276" s="21">
        <f>IF(AN276=15,K276,0)</f>
        <v>0</v>
      </c>
      <c r="AL276" s="21">
        <f>IF(AN276=21,K276,0)</f>
        <v>0</v>
      </c>
      <c r="AN276" s="36">
        <v>21</v>
      </c>
      <c r="AO276" s="36">
        <f>H276*0.732682379349046</f>
        <v>0</v>
      </c>
      <c r="AP276" s="36">
        <f>H276*(1-0.732682379349046)</f>
        <v>0</v>
      </c>
      <c r="AQ276" s="37" t="s">
        <v>7</v>
      </c>
      <c r="AV276" s="36">
        <f>AW276+AX276</f>
        <v>0</v>
      </c>
      <c r="AW276" s="36">
        <f>G276*AO276</f>
        <v>0</v>
      </c>
      <c r="AX276" s="36">
        <f>G276*AP276</f>
        <v>0</v>
      </c>
      <c r="AY276" s="39" t="s">
        <v>805</v>
      </c>
      <c r="AZ276" s="39" t="s">
        <v>829</v>
      </c>
      <c r="BA276" s="27" t="s">
        <v>844</v>
      </c>
      <c r="BC276" s="36">
        <f>AW276+AX276</f>
        <v>0</v>
      </c>
      <c r="BD276" s="36">
        <f>H276/(100-BE276)*100</f>
        <v>0</v>
      </c>
      <c r="BE276" s="36">
        <v>0</v>
      </c>
      <c r="BF276" s="36">
        <f>M276</f>
        <v>0.61965</v>
      </c>
      <c r="BH276" s="21">
        <f>G276*AO276</f>
        <v>0</v>
      </c>
      <c r="BI276" s="21">
        <f>G276*AP276</f>
        <v>0</v>
      </c>
      <c r="BJ276" s="21">
        <f>G276*H276</f>
        <v>0</v>
      </c>
      <c r="BK276" s="21" t="s">
        <v>852</v>
      </c>
      <c r="BL276" s="36">
        <v>34</v>
      </c>
    </row>
    <row r="277" spans="1:64" ht="12.75">
      <c r="A277" s="44" t="s">
        <v>139</v>
      </c>
      <c r="B277" s="16" t="s">
        <v>291</v>
      </c>
      <c r="C277" s="16" t="s">
        <v>371</v>
      </c>
      <c r="D277" s="133" t="s">
        <v>561</v>
      </c>
      <c r="E277" s="176"/>
      <c r="F277" s="16" t="s">
        <v>750</v>
      </c>
      <c r="G277" s="36">
        <v>15</v>
      </c>
      <c r="H277" s="36"/>
      <c r="I277" s="36">
        <f>G277*AO277</f>
        <v>0</v>
      </c>
      <c r="J277" s="36">
        <f>G277*AP277</f>
        <v>0</v>
      </c>
      <c r="K277" s="36">
        <f>G277*H277</f>
        <v>0</v>
      </c>
      <c r="L277" s="36">
        <v>0.012</v>
      </c>
      <c r="M277" s="36">
        <f>G277*L277</f>
        <v>0.18</v>
      </c>
      <c r="N277" s="88" t="s">
        <v>779</v>
      </c>
      <c r="O277" s="4"/>
      <c r="Z277" s="36">
        <f>IF(AQ277="5",BJ277,0)</f>
        <v>0</v>
      </c>
      <c r="AB277" s="36">
        <f>IF(AQ277="1",BH277,0)</f>
        <v>0</v>
      </c>
      <c r="AC277" s="36">
        <f>IF(AQ277="1",BI277,0)</f>
        <v>0</v>
      </c>
      <c r="AD277" s="36">
        <f>IF(AQ277="7",BH277,0)</f>
        <v>0</v>
      </c>
      <c r="AE277" s="36">
        <f>IF(AQ277="7",BI277,0)</f>
        <v>0</v>
      </c>
      <c r="AF277" s="36">
        <f>IF(AQ277="2",BH277,0)</f>
        <v>0</v>
      </c>
      <c r="AG277" s="36">
        <f>IF(AQ277="2",BI277,0)</f>
        <v>0</v>
      </c>
      <c r="AH277" s="36">
        <f>IF(AQ277="0",BJ277,0)</f>
        <v>0</v>
      </c>
      <c r="AI277" s="27" t="s">
        <v>291</v>
      </c>
      <c r="AJ277" s="23">
        <f>IF(AN277=0,K277,0)</f>
        <v>0</v>
      </c>
      <c r="AK277" s="23">
        <f>IF(AN277=15,K277,0)</f>
        <v>0</v>
      </c>
      <c r="AL277" s="23">
        <f>IF(AN277=21,K277,0)</f>
        <v>0</v>
      </c>
      <c r="AN277" s="36">
        <v>21</v>
      </c>
      <c r="AO277" s="36">
        <f>H277*1</f>
        <v>0</v>
      </c>
      <c r="AP277" s="36">
        <f>H277*(1-1)</f>
        <v>0</v>
      </c>
      <c r="AQ277" s="38" t="s">
        <v>7</v>
      </c>
      <c r="AV277" s="36">
        <f>AW277+AX277</f>
        <v>0</v>
      </c>
      <c r="AW277" s="36">
        <f>G277*AO277</f>
        <v>0</v>
      </c>
      <c r="AX277" s="36">
        <f>G277*AP277</f>
        <v>0</v>
      </c>
      <c r="AY277" s="39" t="s">
        <v>805</v>
      </c>
      <c r="AZ277" s="39" t="s">
        <v>829</v>
      </c>
      <c r="BA277" s="27" t="s">
        <v>844</v>
      </c>
      <c r="BC277" s="36">
        <f>AW277+AX277</f>
        <v>0</v>
      </c>
      <c r="BD277" s="36">
        <f>H277/(100-BE277)*100</f>
        <v>0</v>
      </c>
      <c r="BE277" s="36">
        <v>0</v>
      </c>
      <c r="BF277" s="36">
        <f>M277</f>
        <v>0.18</v>
      </c>
      <c r="BH277" s="23">
        <f>G277*AO277</f>
        <v>0</v>
      </c>
      <c r="BI277" s="23">
        <f>G277*AP277</f>
        <v>0</v>
      </c>
      <c r="BJ277" s="23">
        <f>G277*H277</f>
        <v>0</v>
      </c>
      <c r="BK277" s="23" t="s">
        <v>853</v>
      </c>
      <c r="BL277" s="36">
        <v>34</v>
      </c>
    </row>
    <row r="278" spans="1:47" ht="12.75">
      <c r="A278" s="82"/>
      <c r="B278" s="83" t="s">
        <v>291</v>
      </c>
      <c r="C278" s="83" t="s">
        <v>97</v>
      </c>
      <c r="D278" s="173" t="s">
        <v>472</v>
      </c>
      <c r="E278" s="174"/>
      <c r="F278" s="84" t="s">
        <v>6</v>
      </c>
      <c r="G278" s="84" t="s">
        <v>6</v>
      </c>
      <c r="H278" s="84"/>
      <c r="I278" s="85">
        <f>SUM(I279:I301)</f>
        <v>0</v>
      </c>
      <c r="J278" s="85">
        <f>SUM(J279:J301)</f>
        <v>0</v>
      </c>
      <c r="K278" s="85">
        <f>SUM(K279:K301)</f>
        <v>0</v>
      </c>
      <c r="L278" s="86"/>
      <c r="M278" s="85">
        <f>SUM(M279:M301)</f>
        <v>168.21206000000004</v>
      </c>
      <c r="N278" s="87"/>
      <c r="O278" s="4"/>
      <c r="AI278" s="27" t="s">
        <v>291</v>
      </c>
      <c r="AS278" s="41">
        <f>SUM(AJ279:AJ301)</f>
        <v>0</v>
      </c>
      <c r="AT278" s="41">
        <f>SUM(AK279:AK301)</f>
        <v>0</v>
      </c>
      <c r="AU278" s="41">
        <f>SUM(AL279:AL301)</f>
        <v>0</v>
      </c>
    </row>
    <row r="279" spans="1:64" ht="12.75">
      <c r="A279" s="44" t="s">
        <v>140</v>
      </c>
      <c r="B279" s="16" t="s">
        <v>291</v>
      </c>
      <c r="C279" s="16" t="s">
        <v>312</v>
      </c>
      <c r="D279" s="133" t="s">
        <v>473</v>
      </c>
      <c r="E279" s="175"/>
      <c r="F279" s="16" t="s">
        <v>750</v>
      </c>
      <c r="G279" s="36">
        <v>1018</v>
      </c>
      <c r="H279" s="36"/>
      <c r="I279" s="36">
        <f>G279*AO279</f>
        <v>0</v>
      </c>
      <c r="J279" s="36">
        <f>G279*AP279</f>
        <v>0</v>
      </c>
      <c r="K279" s="36">
        <f>G279*H279</f>
        <v>0</v>
      </c>
      <c r="L279" s="36">
        <v>0.14424</v>
      </c>
      <c r="M279" s="36">
        <f>G279*L279</f>
        <v>146.83632</v>
      </c>
      <c r="N279" s="88" t="s">
        <v>779</v>
      </c>
      <c r="O279" s="4"/>
      <c r="Z279" s="36">
        <f>IF(AQ279="5",BJ279,0)</f>
        <v>0</v>
      </c>
      <c r="AB279" s="36">
        <f>IF(AQ279="1",BH279,0)</f>
        <v>0</v>
      </c>
      <c r="AC279" s="36">
        <f>IF(AQ279="1",BI279,0)</f>
        <v>0</v>
      </c>
      <c r="AD279" s="36">
        <f>IF(AQ279="7",BH279,0)</f>
        <v>0</v>
      </c>
      <c r="AE279" s="36">
        <f>IF(AQ279="7",BI279,0)</f>
        <v>0</v>
      </c>
      <c r="AF279" s="36">
        <f>IF(AQ279="2",BH279,0)</f>
        <v>0</v>
      </c>
      <c r="AG279" s="36">
        <f>IF(AQ279="2",BI279,0)</f>
        <v>0</v>
      </c>
      <c r="AH279" s="36">
        <f>IF(AQ279="0",BJ279,0)</f>
        <v>0</v>
      </c>
      <c r="AI279" s="27" t="s">
        <v>291</v>
      </c>
      <c r="AJ279" s="21">
        <f>IF(AN279=0,K279,0)</f>
        <v>0</v>
      </c>
      <c r="AK279" s="21">
        <f>IF(AN279=15,K279,0)</f>
        <v>0</v>
      </c>
      <c r="AL279" s="21">
        <f>IF(AN279=21,K279,0)</f>
        <v>0</v>
      </c>
      <c r="AN279" s="36">
        <v>21</v>
      </c>
      <c r="AO279" s="36">
        <f>H279*0.56736301369863</f>
        <v>0</v>
      </c>
      <c r="AP279" s="36">
        <f>H279*(1-0.56736301369863)</f>
        <v>0</v>
      </c>
      <c r="AQ279" s="37" t="s">
        <v>7</v>
      </c>
      <c r="AV279" s="36">
        <f>AW279+AX279</f>
        <v>0</v>
      </c>
      <c r="AW279" s="36">
        <f>G279*AO279</f>
        <v>0</v>
      </c>
      <c r="AX279" s="36">
        <f>G279*AP279</f>
        <v>0</v>
      </c>
      <c r="AY279" s="39" t="s">
        <v>796</v>
      </c>
      <c r="AZ279" s="39" t="s">
        <v>830</v>
      </c>
      <c r="BA279" s="27" t="s">
        <v>844</v>
      </c>
      <c r="BC279" s="36">
        <f>AW279+AX279</f>
        <v>0</v>
      </c>
      <c r="BD279" s="36">
        <f>H279/(100-BE279)*100</f>
        <v>0</v>
      </c>
      <c r="BE279" s="36">
        <v>0</v>
      </c>
      <c r="BF279" s="36">
        <f>M279</f>
        <v>146.83632</v>
      </c>
      <c r="BH279" s="21">
        <f>G279*AO279</f>
        <v>0</v>
      </c>
      <c r="BI279" s="21">
        <f>G279*AP279</f>
        <v>0</v>
      </c>
      <c r="BJ279" s="21">
        <f>G279*H279</f>
        <v>0</v>
      </c>
      <c r="BK279" s="21" t="s">
        <v>852</v>
      </c>
      <c r="BL279" s="36">
        <v>91</v>
      </c>
    </row>
    <row r="280" spans="1:15" ht="12.75">
      <c r="A280" s="4"/>
      <c r="B280" s="89"/>
      <c r="C280" s="89"/>
      <c r="D280" s="90" t="s">
        <v>614</v>
      </c>
      <c r="E280" s="90" t="s">
        <v>727</v>
      </c>
      <c r="F280" s="89"/>
      <c r="G280" s="91">
        <v>254</v>
      </c>
      <c r="H280" s="89"/>
      <c r="I280" s="89"/>
      <c r="J280" s="89"/>
      <c r="K280" s="89"/>
      <c r="L280" s="89"/>
      <c r="M280" s="89"/>
      <c r="N280" s="31"/>
      <c r="O280" s="4"/>
    </row>
    <row r="281" spans="1:15" ht="12.75">
      <c r="A281" s="4"/>
      <c r="B281" s="89"/>
      <c r="C281" s="89"/>
      <c r="D281" s="90" t="s">
        <v>615</v>
      </c>
      <c r="E281" s="90" t="s">
        <v>738</v>
      </c>
      <c r="F281" s="89"/>
      <c r="G281" s="91">
        <v>8</v>
      </c>
      <c r="H281" s="89"/>
      <c r="I281" s="89"/>
      <c r="J281" s="89"/>
      <c r="K281" s="89"/>
      <c r="L281" s="89"/>
      <c r="M281" s="89"/>
      <c r="N281" s="31"/>
      <c r="O281" s="4"/>
    </row>
    <row r="282" spans="1:15" ht="12.75">
      <c r="A282" s="4"/>
      <c r="B282" s="89"/>
      <c r="C282" s="89"/>
      <c r="D282" s="90" t="s">
        <v>616</v>
      </c>
      <c r="E282" s="90" t="s">
        <v>739</v>
      </c>
      <c r="F282" s="89"/>
      <c r="G282" s="91">
        <v>10</v>
      </c>
      <c r="H282" s="89"/>
      <c r="I282" s="89"/>
      <c r="J282" s="89"/>
      <c r="K282" s="89"/>
      <c r="L282" s="89"/>
      <c r="M282" s="89"/>
      <c r="N282" s="31"/>
      <c r="O282" s="4"/>
    </row>
    <row r="283" spans="1:15" ht="12.75">
      <c r="A283" s="4"/>
      <c r="B283" s="89"/>
      <c r="C283" s="89"/>
      <c r="D283" s="90" t="s">
        <v>28</v>
      </c>
      <c r="E283" s="90" t="s">
        <v>740</v>
      </c>
      <c r="F283" s="89"/>
      <c r="G283" s="91">
        <v>22</v>
      </c>
      <c r="H283" s="89"/>
      <c r="I283" s="89"/>
      <c r="J283" s="89"/>
      <c r="K283" s="89"/>
      <c r="L283" s="89"/>
      <c r="M283" s="89"/>
      <c r="N283" s="31"/>
      <c r="O283" s="4"/>
    </row>
    <row r="284" spans="1:15" ht="12.75">
      <c r="A284" s="4"/>
      <c r="B284" s="89"/>
      <c r="C284" s="89"/>
      <c r="D284" s="90" t="s">
        <v>617</v>
      </c>
      <c r="E284" s="90" t="s">
        <v>733</v>
      </c>
      <c r="F284" s="89"/>
      <c r="G284" s="91">
        <v>262</v>
      </c>
      <c r="H284" s="89"/>
      <c r="I284" s="89"/>
      <c r="J284" s="89"/>
      <c r="K284" s="89"/>
      <c r="L284" s="89"/>
      <c r="M284" s="89"/>
      <c r="N284" s="31"/>
      <c r="O284" s="4"/>
    </row>
    <row r="285" spans="1:15" ht="12.75">
      <c r="A285" s="4"/>
      <c r="B285" s="89"/>
      <c r="C285" s="89"/>
      <c r="D285" s="90" t="s">
        <v>618</v>
      </c>
      <c r="E285" s="90" t="s">
        <v>734</v>
      </c>
      <c r="F285" s="89"/>
      <c r="G285" s="91">
        <v>462</v>
      </c>
      <c r="H285" s="89"/>
      <c r="I285" s="89"/>
      <c r="J285" s="89"/>
      <c r="K285" s="89"/>
      <c r="L285" s="89"/>
      <c r="M285" s="89"/>
      <c r="N285" s="31"/>
      <c r="O285" s="4"/>
    </row>
    <row r="286" spans="1:64" ht="12.75">
      <c r="A286" s="44" t="s">
        <v>141</v>
      </c>
      <c r="B286" s="16" t="s">
        <v>291</v>
      </c>
      <c r="C286" s="16" t="s">
        <v>372</v>
      </c>
      <c r="D286" s="133" t="s">
        <v>567</v>
      </c>
      <c r="E286" s="176"/>
      <c r="F286" s="16" t="s">
        <v>752</v>
      </c>
      <c r="G286" s="36">
        <v>462</v>
      </c>
      <c r="H286" s="36"/>
      <c r="I286" s="36">
        <f>G286*AO286</f>
        <v>0</v>
      </c>
      <c r="J286" s="36">
        <f>G286*AP286</f>
        <v>0</v>
      </c>
      <c r="K286" s="36">
        <f>G286*H286</f>
        <v>0</v>
      </c>
      <c r="L286" s="36">
        <v>0</v>
      </c>
      <c r="M286" s="36">
        <f>G286*L286</f>
        <v>0</v>
      </c>
      <c r="N286" s="88" t="s">
        <v>779</v>
      </c>
      <c r="O286" s="4"/>
      <c r="Z286" s="36">
        <f>IF(AQ286="5",BJ286,0)</f>
        <v>0</v>
      </c>
      <c r="AB286" s="36">
        <f>IF(AQ286="1",BH286,0)</f>
        <v>0</v>
      </c>
      <c r="AC286" s="36">
        <f>IF(AQ286="1",BI286,0)</f>
        <v>0</v>
      </c>
      <c r="AD286" s="36">
        <f>IF(AQ286="7",BH286,0)</f>
        <v>0</v>
      </c>
      <c r="AE286" s="36">
        <f>IF(AQ286="7",BI286,0)</f>
        <v>0</v>
      </c>
      <c r="AF286" s="36">
        <f>IF(AQ286="2",BH286,0)</f>
        <v>0</v>
      </c>
      <c r="AG286" s="36">
        <f>IF(AQ286="2",BI286,0)</f>
        <v>0</v>
      </c>
      <c r="AH286" s="36">
        <f>IF(AQ286="0",BJ286,0)</f>
        <v>0</v>
      </c>
      <c r="AI286" s="27" t="s">
        <v>291</v>
      </c>
      <c r="AJ286" s="23">
        <f>IF(AN286=0,K286,0)</f>
        <v>0</v>
      </c>
      <c r="AK286" s="23">
        <f>IF(AN286=15,K286,0)</f>
        <v>0</v>
      </c>
      <c r="AL286" s="23">
        <f>IF(AN286=21,K286,0)</f>
        <v>0</v>
      </c>
      <c r="AN286" s="36">
        <v>21</v>
      </c>
      <c r="AO286" s="36">
        <f>H286*1</f>
        <v>0</v>
      </c>
      <c r="AP286" s="36">
        <f>H286*(1-1)</f>
        <v>0</v>
      </c>
      <c r="AQ286" s="38" t="s">
        <v>7</v>
      </c>
      <c r="AV286" s="36">
        <f>AW286+AX286</f>
        <v>0</v>
      </c>
      <c r="AW286" s="36">
        <f>G286*AO286</f>
        <v>0</v>
      </c>
      <c r="AX286" s="36">
        <f>G286*AP286</f>
        <v>0</v>
      </c>
      <c r="AY286" s="39" t="s">
        <v>796</v>
      </c>
      <c r="AZ286" s="39" t="s">
        <v>830</v>
      </c>
      <c r="BA286" s="27" t="s">
        <v>844</v>
      </c>
      <c r="BC286" s="36">
        <f>AW286+AX286</f>
        <v>0</v>
      </c>
      <c r="BD286" s="36">
        <f>H286/(100-BE286)*100</f>
        <v>0</v>
      </c>
      <c r="BE286" s="36">
        <v>0</v>
      </c>
      <c r="BF286" s="36">
        <f>M286</f>
        <v>0</v>
      </c>
      <c r="BH286" s="23">
        <f>G286*AO286</f>
        <v>0</v>
      </c>
      <c r="BI286" s="23">
        <f>G286*AP286</f>
        <v>0</v>
      </c>
      <c r="BJ286" s="23">
        <f>G286*H286</f>
        <v>0</v>
      </c>
      <c r="BK286" s="23" t="s">
        <v>853</v>
      </c>
      <c r="BL286" s="36">
        <v>91</v>
      </c>
    </row>
    <row r="287" spans="1:15" ht="12.75">
      <c r="A287" s="4"/>
      <c r="B287" s="89"/>
      <c r="C287" s="89"/>
      <c r="D287" s="90" t="s">
        <v>618</v>
      </c>
      <c r="E287" s="90" t="s">
        <v>734</v>
      </c>
      <c r="F287" s="89"/>
      <c r="G287" s="91">
        <v>462</v>
      </c>
      <c r="H287" s="89"/>
      <c r="I287" s="89"/>
      <c r="J287" s="89"/>
      <c r="K287" s="89"/>
      <c r="L287" s="89"/>
      <c r="M287" s="89"/>
      <c r="N287" s="31"/>
      <c r="O287" s="4"/>
    </row>
    <row r="288" spans="1:64" ht="12.75">
      <c r="A288" s="44" t="s">
        <v>142</v>
      </c>
      <c r="B288" s="16" t="s">
        <v>291</v>
      </c>
      <c r="C288" s="16" t="s">
        <v>373</v>
      </c>
      <c r="D288" s="133" t="s">
        <v>568</v>
      </c>
      <c r="E288" s="176"/>
      <c r="F288" s="16" t="s">
        <v>752</v>
      </c>
      <c r="G288" s="36">
        <v>262</v>
      </c>
      <c r="H288" s="36"/>
      <c r="I288" s="36">
        <f>G288*AO288</f>
        <v>0</v>
      </c>
      <c r="J288" s="36">
        <f>G288*AP288</f>
        <v>0</v>
      </c>
      <c r="K288" s="36">
        <f>G288*H288</f>
        <v>0</v>
      </c>
      <c r="L288" s="36">
        <v>0</v>
      </c>
      <c r="M288" s="36">
        <f>G288*L288</f>
        <v>0</v>
      </c>
      <c r="N288" s="88" t="s">
        <v>779</v>
      </c>
      <c r="O288" s="4"/>
      <c r="Z288" s="36">
        <f>IF(AQ288="5",BJ288,0)</f>
        <v>0</v>
      </c>
      <c r="AB288" s="36">
        <f>IF(AQ288="1",BH288,0)</f>
        <v>0</v>
      </c>
      <c r="AC288" s="36">
        <f>IF(AQ288="1",BI288,0)</f>
        <v>0</v>
      </c>
      <c r="AD288" s="36">
        <f>IF(AQ288="7",BH288,0)</f>
        <v>0</v>
      </c>
      <c r="AE288" s="36">
        <f>IF(AQ288="7",BI288,0)</f>
        <v>0</v>
      </c>
      <c r="AF288" s="36">
        <f>IF(AQ288="2",BH288,0)</f>
        <v>0</v>
      </c>
      <c r="AG288" s="36">
        <f>IF(AQ288="2",BI288,0)</f>
        <v>0</v>
      </c>
      <c r="AH288" s="36">
        <f>IF(AQ288="0",BJ288,0)</f>
        <v>0</v>
      </c>
      <c r="AI288" s="27" t="s">
        <v>291</v>
      </c>
      <c r="AJ288" s="23">
        <f>IF(AN288=0,K288,0)</f>
        <v>0</v>
      </c>
      <c r="AK288" s="23">
        <f>IF(AN288=15,K288,0)</f>
        <v>0</v>
      </c>
      <c r="AL288" s="23">
        <f>IF(AN288=21,K288,0)</f>
        <v>0</v>
      </c>
      <c r="AN288" s="36">
        <v>21</v>
      </c>
      <c r="AO288" s="36">
        <f>H288*1</f>
        <v>0</v>
      </c>
      <c r="AP288" s="36">
        <f>H288*(1-1)</f>
        <v>0</v>
      </c>
      <c r="AQ288" s="38" t="s">
        <v>7</v>
      </c>
      <c r="AV288" s="36">
        <f>AW288+AX288</f>
        <v>0</v>
      </c>
      <c r="AW288" s="36">
        <f>G288*AO288</f>
        <v>0</v>
      </c>
      <c r="AX288" s="36">
        <f>G288*AP288</f>
        <v>0</v>
      </c>
      <c r="AY288" s="39" t="s">
        <v>796</v>
      </c>
      <c r="AZ288" s="39" t="s">
        <v>830</v>
      </c>
      <c r="BA288" s="27" t="s">
        <v>844</v>
      </c>
      <c r="BC288" s="36">
        <f>AW288+AX288</f>
        <v>0</v>
      </c>
      <c r="BD288" s="36">
        <f>H288/(100-BE288)*100</f>
        <v>0</v>
      </c>
      <c r="BE288" s="36">
        <v>0</v>
      </c>
      <c r="BF288" s="36">
        <f>M288</f>
        <v>0</v>
      </c>
      <c r="BH288" s="23">
        <f>G288*AO288</f>
        <v>0</v>
      </c>
      <c r="BI288" s="23">
        <f>G288*AP288</f>
        <v>0</v>
      </c>
      <c r="BJ288" s="23">
        <f>G288*H288</f>
        <v>0</v>
      </c>
      <c r="BK288" s="23" t="s">
        <v>853</v>
      </c>
      <c r="BL288" s="36">
        <v>91</v>
      </c>
    </row>
    <row r="289" spans="1:15" ht="12.75">
      <c r="A289" s="4"/>
      <c r="B289" s="89"/>
      <c r="C289" s="89"/>
      <c r="D289" s="90" t="s">
        <v>617</v>
      </c>
      <c r="E289" s="90" t="s">
        <v>733</v>
      </c>
      <c r="F289" s="89"/>
      <c r="G289" s="91">
        <v>262</v>
      </c>
      <c r="H289" s="89"/>
      <c r="I289" s="89"/>
      <c r="J289" s="89"/>
      <c r="K289" s="89"/>
      <c r="L289" s="89"/>
      <c r="M289" s="89"/>
      <c r="N289" s="31"/>
      <c r="O289" s="4"/>
    </row>
    <row r="290" spans="1:64" ht="12.75">
      <c r="A290" s="44" t="s">
        <v>143</v>
      </c>
      <c r="B290" s="16" t="s">
        <v>291</v>
      </c>
      <c r="C290" s="16" t="s">
        <v>313</v>
      </c>
      <c r="D290" s="133" t="s">
        <v>475</v>
      </c>
      <c r="E290" s="176"/>
      <c r="F290" s="16" t="s">
        <v>752</v>
      </c>
      <c r="G290" s="36">
        <v>254</v>
      </c>
      <c r="H290" s="36"/>
      <c r="I290" s="36">
        <f>G290*AO290</f>
        <v>0</v>
      </c>
      <c r="J290" s="36">
        <f>G290*AP290</f>
        <v>0</v>
      </c>
      <c r="K290" s="36">
        <f>G290*H290</f>
        <v>0</v>
      </c>
      <c r="L290" s="36">
        <v>0</v>
      </c>
      <c r="M290" s="36">
        <f>G290*L290</f>
        <v>0</v>
      </c>
      <c r="N290" s="88" t="s">
        <v>779</v>
      </c>
      <c r="O290" s="4"/>
      <c r="Z290" s="36">
        <f>IF(AQ290="5",BJ290,0)</f>
        <v>0</v>
      </c>
      <c r="AB290" s="36">
        <f>IF(AQ290="1",BH290,0)</f>
        <v>0</v>
      </c>
      <c r="AC290" s="36">
        <f>IF(AQ290="1",BI290,0)</f>
        <v>0</v>
      </c>
      <c r="AD290" s="36">
        <f>IF(AQ290="7",BH290,0)</f>
        <v>0</v>
      </c>
      <c r="AE290" s="36">
        <f>IF(AQ290="7",BI290,0)</f>
        <v>0</v>
      </c>
      <c r="AF290" s="36">
        <f>IF(AQ290="2",BH290,0)</f>
        <v>0</v>
      </c>
      <c r="AG290" s="36">
        <f>IF(AQ290="2",BI290,0)</f>
        <v>0</v>
      </c>
      <c r="AH290" s="36">
        <f>IF(AQ290="0",BJ290,0)</f>
        <v>0</v>
      </c>
      <c r="AI290" s="27" t="s">
        <v>291</v>
      </c>
      <c r="AJ290" s="23">
        <f>IF(AN290=0,K290,0)</f>
        <v>0</v>
      </c>
      <c r="AK290" s="23">
        <f>IF(AN290=15,K290,0)</f>
        <v>0</v>
      </c>
      <c r="AL290" s="23">
        <f>IF(AN290=21,K290,0)</f>
        <v>0</v>
      </c>
      <c r="AN290" s="36">
        <v>21</v>
      </c>
      <c r="AO290" s="36">
        <f>H290*1</f>
        <v>0</v>
      </c>
      <c r="AP290" s="36">
        <f>H290*(1-1)</f>
        <v>0</v>
      </c>
      <c r="AQ290" s="38" t="s">
        <v>7</v>
      </c>
      <c r="AV290" s="36">
        <f>AW290+AX290</f>
        <v>0</v>
      </c>
      <c r="AW290" s="36">
        <f>G290*AO290</f>
        <v>0</v>
      </c>
      <c r="AX290" s="36">
        <f>G290*AP290</f>
        <v>0</v>
      </c>
      <c r="AY290" s="39" t="s">
        <v>796</v>
      </c>
      <c r="AZ290" s="39" t="s">
        <v>830</v>
      </c>
      <c r="BA290" s="27" t="s">
        <v>844</v>
      </c>
      <c r="BC290" s="36">
        <f>AW290+AX290</f>
        <v>0</v>
      </c>
      <c r="BD290" s="36">
        <f>H290/(100-BE290)*100</f>
        <v>0</v>
      </c>
      <c r="BE290" s="36">
        <v>0</v>
      </c>
      <c r="BF290" s="36">
        <f>M290</f>
        <v>0</v>
      </c>
      <c r="BH290" s="23">
        <f>G290*AO290</f>
        <v>0</v>
      </c>
      <c r="BI290" s="23">
        <f>G290*AP290</f>
        <v>0</v>
      </c>
      <c r="BJ290" s="23">
        <f>G290*H290</f>
        <v>0</v>
      </c>
      <c r="BK290" s="23" t="s">
        <v>853</v>
      </c>
      <c r="BL290" s="36">
        <v>91</v>
      </c>
    </row>
    <row r="291" spans="1:15" ht="12.75">
      <c r="A291" s="4"/>
      <c r="B291" s="89"/>
      <c r="C291" s="89"/>
      <c r="D291" s="90" t="s">
        <v>614</v>
      </c>
      <c r="E291" s="90" t="s">
        <v>727</v>
      </c>
      <c r="F291" s="89"/>
      <c r="G291" s="91">
        <v>254</v>
      </c>
      <c r="H291" s="89"/>
      <c r="I291" s="89"/>
      <c r="J291" s="89"/>
      <c r="K291" s="89"/>
      <c r="L291" s="89"/>
      <c r="M291" s="89"/>
      <c r="N291" s="31"/>
      <c r="O291" s="4"/>
    </row>
    <row r="292" spans="1:64" ht="12.75">
      <c r="A292" s="44" t="s">
        <v>144</v>
      </c>
      <c r="B292" s="16" t="s">
        <v>291</v>
      </c>
      <c r="C292" s="16" t="s">
        <v>314</v>
      </c>
      <c r="D292" s="133" t="s">
        <v>476</v>
      </c>
      <c r="E292" s="176"/>
      <c r="F292" s="16" t="s">
        <v>752</v>
      </c>
      <c r="G292" s="36">
        <v>7</v>
      </c>
      <c r="H292" s="36"/>
      <c r="I292" s="36">
        <f>G292*AO292</f>
        <v>0</v>
      </c>
      <c r="J292" s="36">
        <f>G292*AP292</f>
        <v>0</v>
      </c>
      <c r="K292" s="36">
        <f>G292*H292</f>
        <v>0</v>
      </c>
      <c r="L292" s="36">
        <v>0</v>
      </c>
      <c r="M292" s="36">
        <f>G292*L292</f>
        <v>0</v>
      </c>
      <c r="N292" s="88" t="s">
        <v>779</v>
      </c>
      <c r="O292" s="4"/>
      <c r="Z292" s="36">
        <f>IF(AQ292="5",BJ292,0)</f>
        <v>0</v>
      </c>
      <c r="AB292" s="36">
        <f>IF(AQ292="1",BH292,0)</f>
        <v>0</v>
      </c>
      <c r="AC292" s="36">
        <f>IF(AQ292="1",BI292,0)</f>
        <v>0</v>
      </c>
      <c r="AD292" s="36">
        <f>IF(AQ292="7",BH292,0)</f>
        <v>0</v>
      </c>
      <c r="AE292" s="36">
        <f>IF(AQ292="7",BI292,0)</f>
        <v>0</v>
      </c>
      <c r="AF292" s="36">
        <f>IF(AQ292="2",BH292,0)</f>
        <v>0</v>
      </c>
      <c r="AG292" s="36">
        <f>IF(AQ292="2",BI292,0)</f>
        <v>0</v>
      </c>
      <c r="AH292" s="36">
        <f>IF(AQ292="0",BJ292,0)</f>
        <v>0</v>
      </c>
      <c r="AI292" s="27" t="s">
        <v>291</v>
      </c>
      <c r="AJ292" s="23">
        <f>IF(AN292=0,K292,0)</f>
        <v>0</v>
      </c>
      <c r="AK292" s="23">
        <f>IF(AN292=15,K292,0)</f>
        <v>0</v>
      </c>
      <c r="AL292" s="23">
        <f>IF(AN292=21,K292,0)</f>
        <v>0</v>
      </c>
      <c r="AN292" s="36">
        <v>21</v>
      </c>
      <c r="AO292" s="36">
        <f>H292*1</f>
        <v>0</v>
      </c>
      <c r="AP292" s="36">
        <f>H292*(1-1)</f>
        <v>0</v>
      </c>
      <c r="AQ292" s="38" t="s">
        <v>7</v>
      </c>
      <c r="AV292" s="36">
        <f>AW292+AX292</f>
        <v>0</v>
      </c>
      <c r="AW292" s="36">
        <f>G292*AO292</f>
        <v>0</v>
      </c>
      <c r="AX292" s="36">
        <f>G292*AP292</f>
        <v>0</v>
      </c>
      <c r="AY292" s="39" t="s">
        <v>796</v>
      </c>
      <c r="AZ292" s="39" t="s">
        <v>830</v>
      </c>
      <c r="BA292" s="27" t="s">
        <v>844</v>
      </c>
      <c r="BC292" s="36">
        <f>AW292+AX292</f>
        <v>0</v>
      </c>
      <c r="BD292" s="36">
        <f>H292/(100-BE292)*100</f>
        <v>0</v>
      </c>
      <c r="BE292" s="36">
        <v>0</v>
      </c>
      <c r="BF292" s="36">
        <f>M292</f>
        <v>0</v>
      </c>
      <c r="BH292" s="23">
        <f>G292*AO292</f>
        <v>0</v>
      </c>
      <c r="BI292" s="23">
        <f>G292*AP292</f>
        <v>0</v>
      </c>
      <c r="BJ292" s="23">
        <f>G292*H292</f>
        <v>0</v>
      </c>
      <c r="BK292" s="23" t="s">
        <v>853</v>
      </c>
      <c r="BL292" s="36">
        <v>91</v>
      </c>
    </row>
    <row r="293" spans="1:15" ht="12.75">
      <c r="A293" s="4"/>
      <c r="B293" s="89"/>
      <c r="C293" s="89"/>
      <c r="D293" s="90" t="s">
        <v>13</v>
      </c>
      <c r="E293" s="90" t="s">
        <v>738</v>
      </c>
      <c r="F293" s="89"/>
      <c r="G293" s="91">
        <v>7</v>
      </c>
      <c r="H293" s="89"/>
      <c r="I293" s="89"/>
      <c r="J293" s="89"/>
      <c r="K293" s="89"/>
      <c r="L293" s="89"/>
      <c r="M293" s="89"/>
      <c r="N293" s="31"/>
      <c r="O293" s="4"/>
    </row>
    <row r="294" spans="1:64" ht="12.75">
      <c r="A294" s="44" t="s">
        <v>145</v>
      </c>
      <c r="B294" s="16" t="s">
        <v>291</v>
      </c>
      <c r="C294" s="16" t="s">
        <v>315</v>
      </c>
      <c r="D294" s="133" t="s">
        <v>477</v>
      </c>
      <c r="E294" s="176"/>
      <c r="F294" s="16" t="s">
        <v>752</v>
      </c>
      <c r="G294" s="36">
        <v>9</v>
      </c>
      <c r="H294" s="36"/>
      <c r="I294" s="36">
        <f>G294*AO294</f>
        <v>0</v>
      </c>
      <c r="J294" s="36">
        <f>G294*AP294</f>
        <v>0</v>
      </c>
      <c r="K294" s="36">
        <f>G294*H294</f>
        <v>0</v>
      </c>
      <c r="L294" s="36">
        <v>0</v>
      </c>
      <c r="M294" s="36">
        <f>G294*L294</f>
        <v>0</v>
      </c>
      <c r="N294" s="88" t="s">
        <v>779</v>
      </c>
      <c r="O294" s="4"/>
      <c r="Z294" s="36">
        <f>IF(AQ294="5",BJ294,0)</f>
        <v>0</v>
      </c>
      <c r="AB294" s="36">
        <f>IF(AQ294="1",BH294,0)</f>
        <v>0</v>
      </c>
      <c r="AC294" s="36">
        <f>IF(AQ294="1",BI294,0)</f>
        <v>0</v>
      </c>
      <c r="AD294" s="36">
        <f>IF(AQ294="7",BH294,0)</f>
        <v>0</v>
      </c>
      <c r="AE294" s="36">
        <f>IF(AQ294="7",BI294,0)</f>
        <v>0</v>
      </c>
      <c r="AF294" s="36">
        <f>IF(AQ294="2",BH294,0)</f>
        <v>0</v>
      </c>
      <c r="AG294" s="36">
        <f>IF(AQ294="2",BI294,0)</f>
        <v>0</v>
      </c>
      <c r="AH294" s="36">
        <f>IF(AQ294="0",BJ294,0)</f>
        <v>0</v>
      </c>
      <c r="AI294" s="27" t="s">
        <v>291</v>
      </c>
      <c r="AJ294" s="23">
        <f>IF(AN294=0,K294,0)</f>
        <v>0</v>
      </c>
      <c r="AK294" s="23">
        <f>IF(AN294=15,K294,0)</f>
        <v>0</v>
      </c>
      <c r="AL294" s="23">
        <f>IF(AN294=21,K294,0)</f>
        <v>0</v>
      </c>
      <c r="AN294" s="36">
        <v>21</v>
      </c>
      <c r="AO294" s="36">
        <f>H294*1</f>
        <v>0</v>
      </c>
      <c r="AP294" s="36">
        <f>H294*(1-1)</f>
        <v>0</v>
      </c>
      <c r="AQ294" s="38" t="s">
        <v>7</v>
      </c>
      <c r="AV294" s="36">
        <f>AW294+AX294</f>
        <v>0</v>
      </c>
      <c r="AW294" s="36">
        <f>G294*AO294</f>
        <v>0</v>
      </c>
      <c r="AX294" s="36">
        <f>G294*AP294</f>
        <v>0</v>
      </c>
      <c r="AY294" s="39" t="s">
        <v>796</v>
      </c>
      <c r="AZ294" s="39" t="s">
        <v>830</v>
      </c>
      <c r="BA294" s="27" t="s">
        <v>844</v>
      </c>
      <c r="BC294" s="36">
        <f>AW294+AX294</f>
        <v>0</v>
      </c>
      <c r="BD294" s="36">
        <f>H294/(100-BE294)*100</f>
        <v>0</v>
      </c>
      <c r="BE294" s="36">
        <v>0</v>
      </c>
      <c r="BF294" s="36">
        <f>M294</f>
        <v>0</v>
      </c>
      <c r="BH294" s="23">
        <f>G294*AO294</f>
        <v>0</v>
      </c>
      <c r="BI294" s="23">
        <f>G294*AP294</f>
        <v>0</v>
      </c>
      <c r="BJ294" s="23">
        <f>G294*H294</f>
        <v>0</v>
      </c>
      <c r="BK294" s="23" t="s">
        <v>853</v>
      </c>
      <c r="BL294" s="36">
        <v>91</v>
      </c>
    </row>
    <row r="295" spans="1:15" ht="12.75">
      <c r="A295" s="4"/>
      <c r="B295" s="89"/>
      <c r="C295" s="89"/>
      <c r="D295" s="90" t="s">
        <v>15</v>
      </c>
      <c r="E295" s="90" t="s">
        <v>739</v>
      </c>
      <c r="F295" s="89"/>
      <c r="G295" s="91">
        <v>9</v>
      </c>
      <c r="H295" s="89"/>
      <c r="I295" s="89"/>
      <c r="J295" s="89"/>
      <c r="K295" s="89"/>
      <c r="L295" s="89"/>
      <c r="M295" s="89"/>
      <c r="N295" s="31"/>
      <c r="O295" s="4"/>
    </row>
    <row r="296" spans="1:64" ht="12.75">
      <c r="A296" s="44" t="s">
        <v>146</v>
      </c>
      <c r="B296" s="16" t="s">
        <v>291</v>
      </c>
      <c r="C296" s="16" t="s">
        <v>393</v>
      </c>
      <c r="D296" s="133" t="s">
        <v>619</v>
      </c>
      <c r="E296" s="176"/>
      <c r="F296" s="16" t="s">
        <v>752</v>
      </c>
      <c r="G296" s="36">
        <v>22</v>
      </c>
      <c r="H296" s="36"/>
      <c r="I296" s="36">
        <f>G296*AO296</f>
        <v>0</v>
      </c>
      <c r="J296" s="36">
        <f>G296*AP296</f>
        <v>0</v>
      </c>
      <c r="K296" s="36">
        <f>G296*H296</f>
        <v>0</v>
      </c>
      <c r="L296" s="36">
        <v>0.05417</v>
      </c>
      <c r="M296" s="36">
        <f>G296*L296</f>
        <v>1.19174</v>
      </c>
      <c r="N296" s="88" t="s">
        <v>779</v>
      </c>
      <c r="O296" s="4"/>
      <c r="Z296" s="36">
        <f>IF(AQ296="5",BJ296,0)</f>
        <v>0</v>
      </c>
      <c r="AB296" s="36">
        <f>IF(AQ296="1",BH296,0)</f>
        <v>0</v>
      </c>
      <c r="AC296" s="36">
        <f>IF(AQ296="1",BI296,0)</f>
        <v>0</v>
      </c>
      <c r="AD296" s="36">
        <f>IF(AQ296="7",BH296,0)</f>
        <v>0</v>
      </c>
      <c r="AE296" s="36">
        <f>IF(AQ296="7",BI296,0)</f>
        <v>0</v>
      </c>
      <c r="AF296" s="36">
        <f>IF(AQ296="2",BH296,0)</f>
        <v>0</v>
      </c>
      <c r="AG296" s="36">
        <f>IF(AQ296="2",BI296,0)</f>
        <v>0</v>
      </c>
      <c r="AH296" s="36">
        <f>IF(AQ296="0",BJ296,0)</f>
        <v>0</v>
      </c>
      <c r="AI296" s="27" t="s">
        <v>291</v>
      </c>
      <c r="AJ296" s="23">
        <f>IF(AN296=0,K296,0)</f>
        <v>0</v>
      </c>
      <c r="AK296" s="23">
        <f>IF(AN296=15,K296,0)</f>
        <v>0</v>
      </c>
      <c r="AL296" s="23">
        <f>IF(AN296=21,K296,0)</f>
        <v>0</v>
      </c>
      <c r="AN296" s="36">
        <v>21</v>
      </c>
      <c r="AO296" s="36">
        <f>H296*1</f>
        <v>0</v>
      </c>
      <c r="AP296" s="36">
        <f>H296*(1-1)</f>
        <v>0</v>
      </c>
      <c r="AQ296" s="38" t="s">
        <v>7</v>
      </c>
      <c r="AV296" s="36">
        <f>AW296+AX296</f>
        <v>0</v>
      </c>
      <c r="AW296" s="36">
        <f>G296*AO296</f>
        <v>0</v>
      </c>
      <c r="AX296" s="36">
        <f>G296*AP296</f>
        <v>0</v>
      </c>
      <c r="AY296" s="39" t="s">
        <v>796</v>
      </c>
      <c r="AZ296" s="39" t="s">
        <v>830</v>
      </c>
      <c r="BA296" s="27" t="s">
        <v>844</v>
      </c>
      <c r="BC296" s="36">
        <f>AW296+AX296</f>
        <v>0</v>
      </c>
      <c r="BD296" s="36">
        <f>H296/(100-BE296)*100</f>
        <v>0</v>
      </c>
      <c r="BE296" s="36">
        <v>0</v>
      </c>
      <c r="BF296" s="36">
        <f>M296</f>
        <v>1.19174</v>
      </c>
      <c r="BH296" s="23">
        <f>G296*AO296</f>
        <v>0</v>
      </c>
      <c r="BI296" s="23">
        <f>G296*AP296</f>
        <v>0</v>
      </c>
      <c r="BJ296" s="23">
        <f>G296*H296</f>
        <v>0</v>
      </c>
      <c r="BK296" s="23" t="s">
        <v>853</v>
      </c>
      <c r="BL296" s="36">
        <v>91</v>
      </c>
    </row>
    <row r="297" spans="1:15" ht="12.75">
      <c r="A297" s="4"/>
      <c r="B297" s="89"/>
      <c r="C297" s="89"/>
      <c r="D297" s="90" t="s">
        <v>28</v>
      </c>
      <c r="E297" s="90"/>
      <c r="F297" s="89"/>
      <c r="G297" s="91">
        <v>22</v>
      </c>
      <c r="H297" s="89"/>
      <c r="I297" s="89"/>
      <c r="J297" s="89"/>
      <c r="K297" s="89"/>
      <c r="L297" s="89"/>
      <c r="M297" s="89"/>
      <c r="N297" s="31"/>
      <c r="O297" s="4"/>
    </row>
    <row r="298" spans="1:64" ht="12.75">
      <c r="A298" s="44" t="s">
        <v>147</v>
      </c>
      <c r="B298" s="16" t="s">
        <v>291</v>
      </c>
      <c r="C298" s="16" t="s">
        <v>316</v>
      </c>
      <c r="D298" s="133" t="s">
        <v>478</v>
      </c>
      <c r="E298" s="175"/>
      <c r="F298" s="16" t="s">
        <v>750</v>
      </c>
      <c r="G298" s="36">
        <v>85</v>
      </c>
      <c r="H298" s="36"/>
      <c r="I298" s="36">
        <f>G298*AO298</f>
        <v>0</v>
      </c>
      <c r="J298" s="36">
        <f>G298*AP298</f>
        <v>0</v>
      </c>
      <c r="K298" s="36">
        <f>G298*H298</f>
        <v>0</v>
      </c>
      <c r="L298" s="36">
        <v>0</v>
      </c>
      <c r="M298" s="36">
        <f>G298*L298</f>
        <v>0</v>
      </c>
      <c r="N298" s="88" t="s">
        <v>779</v>
      </c>
      <c r="O298" s="4"/>
      <c r="Z298" s="36">
        <f>IF(AQ298="5",BJ298,0)</f>
        <v>0</v>
      </c>
      <c r="AB298" s="36">
        <f>IF(AQ298="1",BH298,0)</f>
        <v>0</v>
      </c>
      <c r="AC298" s="36">
        <f>IF(AQ298="1",BI298,0)</f>
        <v>0</v>
      </c>
      <c r="AD298" s="36">
        <f>IF(AQ298="7",BH298,0)</f>
        <v>0</v>
      </c>
      <c r="AE298" s="36">
        <f>IF(AQ298="7",BI298,0)</f>
        <v>0</v>
      </c>
      <c r="AF298" s="36">
        <f>IF(AQ298="2",BH298,0)</f>
        <v>0</v>
      </c>
      <c r="AG298" s="36">
        <f>IF(AQ298="2",BI298,0)</f>
        <v>0</v>
      </c>
      <c r="AH298" s="36">
        <f>IF(AQ298="0",BJ298,0)</f>
        <v>0</v>
      </c>
      <c r="AI298" s="27" t="s">
        <v>291</v>
      </c>
      <c r="AJ298" s="21">
        <f>IF(AN298=0,K298,0)</f>
        <v>0</v>
      </c>
      <c r="AK298" s="21">
        <f>IF(AN298=15,K298,0)</f>
        <v>0</v>
      </c>
      <c r="AL298" s="21">
        <f>IF(AN298=21,K298,0)</f>
        <v>0</v>
      </c>
      <c r="AN298" s="36">
        <v>21</v>
      </c>
      <c r="AO298" s="36">
        <f>H298*0.593303571428571</f>
        <v>0</v>
      </c>
      <c r="AP298" s="36">
        <f>H298*(1-0.593303571428571)</f>
        <v>0</v>
      </c>
      <c r="AQ298" s="37" t="s">
        <v>7</v>
      </c>
      <c r="AV298" s="36">
        <f>AW298+AX298</f>
        <v>0</v>
      </c>
      <c r="AW298" s="36">
        <f>G298*AO298</f>
        <v>0</v>
      </c>
      <c r="AX298" s="36">
        <f>G298*AP298</f>
        <v>0</v>
      </c>
      <c r="AY298" s="39" t="s">
        <v>796</v>
      </c>
      <c r="AZ298" s="39" t="s">
        <v>830</v>
      </c>
      <c r="BA298" s="27" t="s">
        <v>844</v>
      </c>
      <c r="BC298" s="36">
        <f>AW298+AX298</f>
        <v>0</v>
      </c>
      <c r="BD298" s="36">
        <f>H298/(100-BE298)*100</f>
        <v>0</v>
      </c>
      <c r="BE298" s="36">
        <v>0</v>
      </c>
      <c r="BF298" s="36">
        <f>M298</f>
        <v>0</v>
      </c>
      <c r="BH298" s="21">
        <f>G298*AO298</f>
        <v>0</v>
      </c>
      <c r="BI298" s="21">
        <f>G298*AP298</f>
        <v>0</v>
      </c>
      <c r="BJ298" s="21">
        <f>G298*H298</f>
        <v>0</v>
      </c>
      <c r="BK298" s="21" t="s">
        <v>852</v>
      </c>
      <c r="BL298" s="36">
        <v>91</v>
      </c>
    </row>
    <row r="299" spans="1:15" ht="12.75">
      <c r="A299" s="4"/>
      <c r="B299" s="89"/>
      <c r="C299" s="89"/>
      <c r="D299" s="90" t="s">
        <v>620</v>
      </c>
      <c r="E299" s="90"/>
      <c r="F299" s="89"/>
      <c r="G299" s="91">
        <v>85</v>
      </c>
      <c r="H299" s="89"/>
      <c r="I299" s="89"/>
      <c r="J299" s="89"/>
      <c r="K299" s="89"/>
      <c r="L299" s="89"/>
      <c r="M299" s="89"/>
      <c r="N299" s="31"/>
      <c r="O299" s="4"/>
    </row>
    <row r="300" spans="1:64" ht="12.75">
      <c r="A300" s="44" t="s">
        <v>148</v>
      </c>
      <c r="B300" s="16" t="s">
        <v>291</v>
      </c>
      <c r="C300" s="16" t="s">
        <v>394</v>
      </c>
      <c r="D300" s="133" t="s">
        <v>621</v>
      </c>
      <c r="E300" s="175"/>
      <c r="F300" s="16" t="s">
        <v>750</v>
      </c>
      <c r="G300" s="36">
        <v>116</v>
      </c>
      <c r="H300" s="36"/>
      <c r="I300" s="36">
        <f>G300*AO300</f>
        <v>0</v>
      </c>
      <c r="J300" s="36">
        <f>G300*AP300</f>
        <v>0</v>
      </c>
      <c r="K300" s="36">
        <f>G300*H300</f>
        <v>0</v>
      </c>
      <c r="L300" s="36">
        <v>0.13</v>
      </c>
      <c r="M300" s="36">
        <f>G300*L300</f>
        <v>15.08</v>
      </c>
      <c r="N300" s="88" t="s">
        <v>779</v>
      </c>
      <c r="O300" s="4"/>
      <c r="Z300" s="36">
        <f>IF(AQ300="5",BJ300,0)</f>
        <v>0</v>
      </c>
      <c r="AB300" s="36">
        <f>IF(AQ300="1",BH300,0)</f>
        <v>0</v>
      </c>
      <c r="AC300" s="36">
        <f>IF(AQ300="1",BI300,0)</f>
        <v>0</v>
      </c>
      <c r="AD300" s="36">
        <f>IF(AQ300="7",BH300,0)</f>
        <v>0</v>
      </c>
      <c r="AE300" s="36">
        <f>IF(AQ300="7",BI300,0)</f>
        <v>0</v>
      </c>
      <c r="AF300" s="36">
        <f>IF(AQ300="2",BH300,0)</f>
        <v>0</v>
      </c>
      <c r="AG300" s="36">
        <f>IF(AQ300="2",BI300,0)</f>
        <v>0</v>
      </c>
      <c r="AH300" s="36">
        <f>IF(AQ300="0",BJ300,0)</f>
        <v>0</v>
      </c>
      <c r="AI300" s="27" t="s">
        <v>291</v>
      </c>
      <c r="AJ300" s="21">
        <f>IF(AN300=0,K300,0)</f>
        <v>0</v>
      </c>
      <c r="AK300" s="21">
        <f>IF(AN300=15,K300,0)</f>
        <v>0</v>
      </c>
      <c r="AL300" s="21">
        <f>IF(AN300=21,K300,0)</f>
        <v>0</v>
      </c>
      <c r="AN300" s="36">
        <v>21</v>
      </c>
      <c r="AO300" s="36">
        <f>H300*0.461939393939394</f>
        <v>0</v>
      </c>
      <c r="AP300" s="36">
        <f>H300*(1-0.461939393939394)</f>
        <v>0</v>
      </c>
      <c r="AQ300" s="37" t="s">
        <v>7</v>
      </c>
      <c r="AV300" s="36">
        <f>AW300+AX300</f>
        <v>0</v>
      </c>
      <c r="AW300" s="36">
        <f>G300*AO300</f>
        <v>0</v>
      </c>
      <c r="AX300" s="36">
        <f>G300*AP300</f>
        <v>0</v>
      </c>
      <c r="AY300" s="39" t="s">
        <v>796</v>
      </c>
      <c r="AZ300" s="39" t="s">
        <v>830</v>
      </c>
      <c r="BA300" s="27" t="s">
        <v>844</v>
      </c>
      <c r="BC300" s="36">
        <f>AW300+AX300</f>
        <v>0</v>
      </c>
      <c r="BD300" s="36">
        <f>H300/(100-BE300)*100</f>
        <v>0</v>
      </c>
      <c r="BE300" s="36">
        <v>0</v>
      </c>
      <c r="BF300" s="36">
        <f>M300</f>
        <v>15.08</v>
      </c>
      <c r="BH300" s="21">
        <f>G300*AO300</f>
        <v>0</v>
      </c>
      <c r="BI300" s="21">
        <f>G300*AP300</f>
        <v>0</v>
      </c>
      <c r="BJ300" s="21">
        <f>G300*H300</f>
        <v>0</v>
      </c>
      <c r="BK300" s="21" t="s">
        <v>852</v>
      </c>
      <c r="BL300" s="36">
        <v>91</v>
      </c>
    </row>
    <row r="301" spans="1:64" ht="12.75">
      <c r="A301" s="44" t="s">
        <v>149</v>
      </c>
      <c r="B301" s="16" t="s">
        <v>291</v>
      </c>
      <c r="C301" s="16" t="s">
        <v>395</v>
      </c>
      <c r="D301" s="133" t="s">
        <v>622</v>
      </c>
      <c r="E301" s="176"/>
      <c r="F301" s="16" t="s">
        <v>752</v>
      </c>
      <c r="G301" s="36">
        <v>232</v>
      </c>
      <c r="H301" s="36"/>
      <c r="I301" s="36">
        <f>G301*AO301</f>
        <v>0</v>
      </c>
      <c r="J301" s="36">
        <f>G301*AP301</f>
        <v>0</v>
      </c>
      <c r="K301" s="36">
        <f>G301*H301</f>
        <v>0</v>
      </c>
      <c r="L301" s="36">
        <v>0.022</v>
      </c>
      <c r="M301" s="36">
        <f>G301*L301</f>
        <v>5.104</v>
      </c>
      <c r="N301" s="88" t="s">
        <v>779</v>
      </c>
      <c r="O301" s="4"/>
      <c r="Z301" s="36">
        <f>IF(AQ301="5",BJ301,0)</f>
        <v>0</v>
      </c>
      <c r="AB301" s="36">
        <f>IF(AQ301="1",BH301,0)</f>
        <v>0</v>
      </c>
      <c r="AC301" s="36">
        <f>IF(AQ301="1",BI301,0)</f>
        <v>0</v>
      </c>
      <c r="AD301" s="36">
        <f>IF(AQ301="7",BH301,0)</f>
        <v>0</v>
      </c>
      <c r="AE301" s="36">
        <f>IF(AQ301="7",BI301,0)</f>
        <v>0</v>
      </c>
      <c r="AF301" s="36">
        <f>IF(AQ301="2",BH301,0)</f>
        <v>0</v>
      </c>
      <c r="AG301" s="36">
        <f>IF(AQ301="2",BI301,0)</f>
        <v>0</v>
      </c>
      <c r="AH301" s="36">
        <f>IF(AQ301="0",BJ301,0)</f>
        <v>0</v>
      </c>
      <c r="AI301" s="27" t="s">
        <v>291</v>
      </c>
      <c r="AJ301" s="23">
        <f>IF(AN301=0,K301,0)</f>
        <v>0</v>
      </c>
      <c r="AK301" s="23">
        <f>IF(AN301=15,K301,0)</f>
        <v>0</v>
      </c>
      <c r="AL301" s="23">
        <f>IF(AN301=21,K301,0)</f>
        <v>0</v>
      </c>
      <c r="AN301" s="36">
        <v>21</v>
      </c>
      <c r="AO301" s="36">
        <f>H301*1</f>
        <v>0</v>
      </c>
      <c r="AP301" s="36">
        <f>H301*(1-1)</f>
        <v>0</v>
      </c>
      <c r="AQ301" s="38" t="s">
        <v>7</v>
      </c>
      <c r="AV301" s="36">
        <f>AW301+AX301</f>
        <v>0</v>
      </c>
      <c r="AW301" s="36">
        <f>G301*AO301</f>
        <v>0</v>
      </c>
      <c r="AX301" s="36">
        <f>G301*AP301</f>
        <v>0</v>
      </c>
      <c r="AY301" s="39" t="s">
        <v>796</v>
      </c>
      <c r="AZ301" s="39" t="s">
        <v>830</v>
      </c>
      <c r="BA301" s="27" t="s">
        <v>844</v>
      </c>
      <c r="BC301" s="36">
        <f>AW301+AX301</f>
        <v>0</v>
      </c>
      <c r="BD301" s="36">
        <f>H301/(100-BE301)*100</f>
        <v>0</v>
      </c>
      <c r="BE301" s="36">
        <v>0</v>
      </c>
      <c r="BF301" s="36">
        <f>M301</f>
        <v>5.104</v>
      </c>
      <c r="BH301" s="23">
        <f>G301*AO301</f>
        <v>0</v>
      </c>
      <c r="BI301" s="23">
        <f>G301*AP301</f>
        <v>0</v>
      </c>
      <c r="BJ301" s="23">
        <f>G301*H301</f>
        <v>0</v>
      </c>
      <c r="BK301" s="23" t="s">
        <v>853</v>
      </c>
      <c r="BL301" s="36">
        <v>91</v>
      </c>
    </row>
    <row r="302" spans="1:15" ht="12.75">
      <c r="A302" s="4"/>
      <c r="B302" s="89"/>
      <c r="C302" s="89"/>
      <c r="D302" s="90" t="s">
        <v>623</v>
      </c>
      <c r="E302" s="90"/>
      <c r="F302" s="89"/>
      <c r="G302" s="91">
        <v>232</v>
      </c>
      <c r="H302" s="89"/>
      <c r="I302" s="89"/>
      <c r="J302" s="89"/>
      <c r="K302" s="89"/>
      <c r="L302" s="89"/>
      <c r="M302" s="89"/>
      <c r="N302" s="31"/>
      <c r="O302" s="4"/>
    </row>
    <row r="303" spans="1:47" ht="12.75">
      <c r="A303" s="82"/>
      <c r="B303" s="83" t="s">
        <v>291</v>
      </c>
      <c r="C303" s="83" t="s">
        <v>62</v>
      </c>
      <c r="D303" s="173" t="s">
        <v>499</v>
      </c>
      <c r="E303" s="174"/>
      <c r="F303" s="84" t="s">
        <v>6</v>
      </c>
      <c r="G303" s="84" t="s">
        <v>6</v>
      </c>
      <c r="H303" s="84"/>
      <c r="I303" s="85">
        <f>SUM(I304:I313)</f>
        <v>0</v>
      </c>
      <c r="J303" s="85">
        <f>SUM(J304:J313)</f>
        <v>0</v>
      </c>
      <c r="K303" s="85">
        <f>SUM(K304:K313)</f>
        <v>0</v>
      </c>
      <c r="L303" s="86"/>
      <c r="M303" s="85">
        <f>SUM(M304:M313)</f>
        <v>1770.713042</v>
      </c>
      <c r="N303" s="87"/>
      <c r="O303" s="4"/>
      <c r="AI303" s="27" t="s">
        <v>291</v>
      </c>
      <c r="AS303" s="41">
        <f>SUM(AJ304:AJ313)</f>
        <v>0</v>
      </c>
      <c r="AT303" s="41">
        <f>SUM(AK304:AK313)</f>
        <v>0</v>
      </c>
      <c r="AU303" s="41">
        <f>SUM(AL304:AL313)</f>
        <v>0</v>
      </c>
    </row>
    <row r="304" spans="1:64" ht="12.75">
      <c r="A304" s="44" t="s">
        <v>150</v>
      </c>
      <c r="B304" s="16" t="s">
        <v>291</v>
      </c>
      <c r="C304" s="16" t="s">
        <v>378</v>
      </c>
      <c r="D304" s="133" t="s">
        <v>624</v>
      </c>
      <c r="E304" s="175"/>
      <c r="F304" s="16" t="s">
        <v>749</v>
      </c>
      <c r="G304" s="36">
        <v>1551.71</v>
      </c>
      <c r="H304" s="36"/>
      <c r="I304" s="36">
        <f>G304*AO304</f>
        <v>0</v>
      </c>
      <c r="J304" s="36">
        <f>G304*AP304</f>
        <v>0</v>
      </c>
      <c r="K304" s="36">
        <f>G304*H304</f>
        <v>0</v>
      </c>
      <c r="L304" s="36">
        <v>0.55125</v>
      </c>
      <c r="M304" s="36">
        <f>G304*L304</f>
        <v>855.3801375</v>
      </c>
      <c r="N304" s="88" t="s">
        <v>779</v>
      </c>
      <c r="O304" s="4"/>
      <c r="Z304" s="36">
        <f>IF(AQ304="5",BJ304,0)</f>
        <v>0</v>
      </c>
      <c r="AB304" s="36">
        <f>IF(AQ304="1",BH304,0)</f>
        <v>0</v>
      </c>
      <c r="AC304" s="36">
        <f>IF(AQ304="1",BI304,0)</f>
        <v>0</v>
      </c>
      <c r="AD304" s="36">
        <f>IF(AQ304="7",BH304,0)</f>
        <v>0</v>
      </c>
      <c r="AE304" s="36">
        <f>IF(AQ304="7",BI304,0)</f>
        <v>0</v>
      </c>
      <c r="AF304" s="36">
        <f>IF(AQ304="2",BH304,0)</f>
        <v>0</v>
      </c>
      <c r="AG304" s="36">
        <f>IF(AQ304="2",BI304,0)</f>
        <v>0</v>
      </c>
      <c r="AH304" s="36">
        <f>IF(AQ304="0",BJ304,0)</f>
        <v>0</v>
      </c>
      <c r="AI304" s="27" t="s">
        <v>291</v>
      </c>
      <c r="AJ304" s="21">
        <f>IF(AN304=0,K304,0)</f>
        <v>0</v>
      </c>
      <c r="AK304" s="21">
        <f>IF(AN304=15,K304,0)</f>
        <v>0</v>
      </c>
      <c r="AL304" s="21">
        <f>IF(AN304=21,K304,0)</f>
        <v>0</v>
      </c>
      <c r="AN304" s="36">
        <v>21</v>
      </c>
      <c r="AO304" s="36">
        <f>H304*0.875520617598634</f>
        <v>0</v>
      </c>
      <c r="AP304" s="36">
        <f>H304*(1-0.875520617598634)</f>
        <v>0</v>
      </c>
      <c r="AQ304" s="37" t="s">
        <v>7</v>
      </c>
      <c r="AV304" s="36">
        <f>AW304+AX304</f>
        <v>0</v>
      </c>
      <c r="AW304" s="36">
        <f>G304*AO304</f>
        <v>0</v>
      </c>
      <c r="AX304" s="36">
        <f>G304*AP304</f>
        <v>0</v>
      </c>
      <c r="AY304" s="39" t="s">
        <v>798</v>
      </c>
      <c r="AZ304" s="39" t="s">
        <v>831</v>
      </c>
      <c r="BA304" s="27" t="s">
        <v>844</v>
      </c>
      <c r="BC304" s="36">
        <f>AW304+AX304</f>
        <v>0</v>
      </c>
      <c r="BD304" s="36">
        <f>H304/(100-BE304)*100</f>
        <v>0</v>
      </c>
      <c r="BE304" s="36">
        <v>0</v>
      </c>
      <c r="BF304" s="36">
        <f>M304</f>
        <v>855.3801375</v>
      </c>
      <c r="BH304" s="21">
        <f>G304*AO304</f>
        <v>0</v>
      </c>
      <c r="BI304" s="21">
        <f>G304*AP304</f>
        <v>0</v>
      </c>
      <c r="BJ304" s="21">
        <f>G304*H304</f>
        <v>0</v>
      </c>
      <c r="BK304" s="21" t="s">
        <v>852</v>
      </c>
      <c r="BL304" s="36">
        <v>56</v>
      </c>
    </row>
    <row r="305" spans="1:15" ht="12.75">
      <c r="A305" s="4"/>
      <c r="B305" s="89"/>
      <c r="C305" s="89"/>
      <c r="D305" s="90" t="s">
        <v>625</v>
      </c>
      <c r="E305" s="90" t="s">
        <v>731</v>
      </c>
      <c r="F305" s="89"/>
      <c r="G305" s="91">
        <v>524.96</v>
      </c>
      <c r="H305" s="89"/>
      <c r="I305" s="89"/>
      <c r="J305" s="89"/>
      <c r="K305" s="89"/>
      <c r="L305" s="89"/>
      <c r="M305" s="89"/>
      <c r="N305" s="31"/>
      <c r="O305" s="4"/>
    </row>
    <row r="306" spans="1:15" ht="12.75">
      <c r="A306" s="4"/>
      <c r="B306" s="89"/>
      <c r="C306" s="89"/>
      <c r="D306" s="90" t="s">
        <v>626</v>
      </c>
      <c r="E306" s="90" t="s">
        <v>741</v>
      </c>
      <c r="F306" s="89"/>
      <c r="G306" s="91">
        <v>1026.75</v>
      </c>
      <c r="H306" s="89"/>
      <c r="I306" s="89"/>
      <c r="J306" s="89"/>
      <c r="K306" s="89"/>
      <c r="L306" s="89"/>
      <c r="M306" s="89"/>
      <c r="N306" s="31"/>
      <c r="O306" s="4"/>
    </row>
    <row r="307" spans="1:64" ht="12.75">
      <c r="A307" s="44" t="s">
        <v>151</v>
      </c>
      <c r="B307" s="16" t="s">
        <v>291</v>
      </c>
      <c r="C307" s="16" t="s">
        <v>377</v>
      </c>
      <c r="D307" s="133" t="s">
        <v>579</v>
      </c>
      <c r="E307" s="175"/>
      <c r="F307" s="16" t="s">
        <v>749</v>
      </c>
      <c r="G307" s="36">
        <v>553.87</v>
      </c>
      <c r="H307" s="36"/>
      <c r="I307" s="36">
        <f>G307*AO307</f>
        <v>0</v>
      </c>
      <c r="J307" s="36">
        <f>G307*AP307</f>
        <v>0</v>
      </c>
      <c r="K307" s="36">
        <f>G307*H307</f>
        <v>0</v>
      </c>
      <c r="L307" s="36">
        <v>0.33075</v>
      </c>
      <c r="M307" s="36">
        <f>G307*L307</f>
        <v>183.1925025</v>
      </c>
      <c r="N307" s="88" t="s">
        <v>779</v>
      </c>
      <c r="O307" s="4"/>
      <c r="Z307" s="36">
        <f>IF(AQ307="5",BJ307,0)</f>
        <v>0</v>
      </c>
      <c r="AB307" s="36">
        <f>IF(AQ307="1",BH307,0)</f>
        <v>0</v>
      </c>
      <c r="AC307" s="36">
        <f>IF(AQ307="1",BI307,0)</f>
        <v>0</v>
      </c>
      <c r="AD307" s="36">
        <f>IF(AQ307="7",BH307,0)</f>
        <v>0</v>
      </c>
      <c r="AE307" s="36">
        <f>IF(AQ307="7",BI307,0)</f>
        <v>0</v>
      </c>
      <c r="AF307" s="36">
        <f>IF(AQ307="2",BH307,0)</f>
        <v>0</v>
      </c>
      <c r="AG307" s="36">
        <f>IF(AQ307="2",BI307,0)</f>
        <v>0</v>
      </c>
      <c r="AH307" s="36">
        <f>IF(AQ307="0",BJ307,0)</f>
        <v>0</v>
      </c>
      <c r="AI307" s="27" t="s">
        <v>291</v>
      </c>
      <c r="AJ307" s="21">
        <f>IF(AN307=0,K307,0)</f>
        <v>0</v>
      </c>
      <c r="AK307" s="21">
        <f>IF(AN307=15,K307,0)</f>
        <v>0</v>
      </c>
      <c r="AL307" s="21">
        <f>IF(AN307=21,K307,0)</f>
        <v>0</v>
      </c>
      <c r="AN307" s="36">
        <v>21</v>
      </c>
      <c r="AO307" s="36">
        <f>H307*0.854845895142709</f>
        <v>0</v>
      </c>
      <c r="AP307" s="36">
        <f>H307*(1-0.854845895142709)</f>
        <v>0</v>
      </c>
      <c r="AQ307" s="37" t="s">
        <v>7</v>
      </c>
      <c r="AV307" s="36">
        <f>AW307+AX307</f>
        <v>0</v>
      </c>
      <c r="AW307" s="36">
        <f>G307*AO307</f>
        <v>0</v>
      </c>
      <c r="AX307" s="36">
        <f>G307*AP307</f>
        <v>0</v>
      </c>
      <c r="AY307" s="39" t="s">
        <v>798</v>
      </c>
      <c r="AZ307" s="39" t="s">
        <v>831</v>
      </c>
      <c r="BA307" s="27" t="s">
        <v>844</v>
      </c>
      <c r="BC307" s="36">
        <f>AW307+AX307</f>
        <v>0</v>
      </c>
      <c r="BD307" s="36">
        <f>H307/(100-BE307)*100</f>
        <v>0</v>
      </c>
      <c r="BE307" s="36">
        <v>0</v>
      </c>
      <c r="BF307" s="36">
        <f>M307</f>
        <v>183.1925025</v>
      </c>
      <c r="BH307" s="21">
        <f>G307*AO307</f>
        <v>0</v>
      </c>
      <c r="BI307" s="21">
        <f>G307*AP307</f>
        <v>0</v>
      </c>
      <c r="BJ307" s="21">
        <f>G307*H307</f>
        <v>0</v>
      </c>
      <c r="BK307" s="21" t="s">
        <v>852</v>
      </c>
      <c r="BL307" s="36">
        <v>56</v>
      </c>
    </row>
    <row r="308" spans="1:15" ht="12.75">
      <c r="A308" s="4"/>
      <c r="B308" s="89"/>
      <c r="C308" s="89"/>
      <c r="D308" s="90" t="s">
        <v>627</v>
      </c>
      <c r="E308" s="90" t="s">
        <v>730</v>
      </c>
      <c r="F308" s="89"/>
      <c r="G308" s="91">
        <v>553.87</v>
      </c>
      <c r="H308" s="89"/>
      <c r="I308" s="89"/>
      <c r="J308" s="89"/>
      <c r="K308" s="89"/>
      <c r="L308" s="89"/>
      <c r="M308" s="89"/>
      <c r="N308" s="31"/>
      <c r="O308" s="4"/>
    </row>
    <row r="309" spans="1:64" ht="12.75">
      <c r="A309" s="44" t="s">
        <v>152</v>
      </c>
      <c r="B309" s="16" t="s">
        <v>291</v>
      </c>
      <c r="C309" s="16" t="s">
        <v>396</v>
      </c>
      <c r="D309" s="133" t="s">
        <v>628</v>
      </c>
      <c r="E309" s="175"/>
      <c r="F309" s="16" t="s">
        <v>749</v>
      </c>
      <c r="G309" s="36">
        <v>782.6</v>
      </c>
      <c r="H309" s="36"/>
      <c r="I309" s="36">
        <f>G309*AO309</f>
        <v>0</v>
      </c>
      <c r="J309" s="36">
        <f>G309*AP309</f>
        <v>0</v>
      </c>
      <c r="K309" s="36">
        <f>G309*H309</f>
        <v>0</v>
      </c>
      <c r="L309" s="36">
        <v>0.30651</v>
      </c>
      <c r="M309" s="36">
        <f>G309*L309</f>
        <v>239.874726</v>
      </c>
      <c r="N309" s="88" t="s">
        <v>779</v>
      </c>
      <c r="O309" s="4"/>
      <c r="Z309" s="36">
        <f>IF(AQ309="5",BJ309,0)</f>
        <v>0</v>
      </c>
      <c r="AB309" s="36">
        <f>IF(AQ309="1",BH309,0)</f>
        <v>0</v>
      </c>
      <c r="AC309" s="36">
        <f>IF(AQ309="1",BI309,0)</f>
        <v>0</v>
      </c>
      <c r="AD309" s="36">
        <f>IF(AQ309="7",BH309,0)</f>
        <v>0</v>
      </c>
      <c r="AE309" s="36">
        <f>IF(AQ309="7",BI309,0)</f>
        <v>0</v>
      </c>
      <c r="AF309" s="36">
        <f>IF(AQ309="2",BH309,0)</f>
        <v>0</v>
      </c>
      <c r="AG309" s="36">
        <f>IF(AQ309="2",BI309,0)</f>
        <v>0</v>
      </c>
      <c r="AH309" s="36">
        <f>IF(AQ309="0",BJ309,0)</f>
        <v>0</v>
      </c>
      <c r="AI309" s="27" t="s">
        <v>291</v>
      </c>
      <c r="AJ309" s="21">
        <f>IF(AN309=0,K309,0)</f>
        <v>0</v>
      </c>
      <c r="AK309" s="21">
        <f>IF(AN309=15,K309,0)</f>
        <v>0</v>
      </c>
      <c r="AL309" s="21">
        <f>IF(AN309=21,K309,0)</f>
        <v>0</v>
      </c>
      <c r="AN309" s="36">
        <v>21</v>
      </c>
      <c r="AO309" s="36">
        <f>H309*0.88404181184669</f>
        <v>0</v>
      </c>
      <c r="AP309" s="36">
        <f>H309*(1-0.88404181184669)</f>
        <v>0</v>
      </c>
      <c r="AQ309" s="37" t="s">
        <v>7</v>
      </c>
      <c r="AV309" s="36">
        <f>AW309+AX309</f>
        <v>0</v>
      </c>
      <c r="AW309" s="36">
        <f>G309*AO309</f>
        <v>0</v>
      </c>
      <c r="AX309" s="36">
        <f>G309*AP309</f>
        <v>0</v>
      </c>
      <c r="AY309" s="39" t="s">
        <v>798</v>
      </c>
      <c r="AZ309" s="39" t="s">
        <v>831</v>
      </c>
      <c r="BA309" s="27" t="s">
        <v>844</v>
      </c>
      <c r="BC309" s="36">
        <f>AW309+AX309</f>
        <v>0</v>
      </c>
      <c r="BD309" s="36">
        <f>H309/(100-BE309)*100</f>
        <v>0</v>
      </c>
      <c r="BE309" s="36">
        <v>0</v>
      </c>
      <c r="BF309" s="36">
        <f>M309</f>
        <v>239.874726</v>
      </c>
      <c r="BH309" s="21">
        <f>G309*AO309</f>
        <v>0</v>
      </c>
      <c r="BI309" s="21">
        <f>G309*AP309</f>
        <v>0</v>
      </c>
      <c r="BJ309" s="21">
        <f>G309*H309</f>
        <v>0</v>
      </c>
      <c r="BK309" s="21" t="s">
        <v>852</v>
      </c>
      <c r="BL309" s="36">
        <v>56</v>
      </c>
    </row>
    <row r="310" spans="1:15" ht="12.75">
      <c r="A310" s="4"/>
      <c r="B310" s="89"/>
      <c r="C310" s="89"/>
      <c r="D310" s="90" t="s">
        <v>629</v>
      </c>
      <c r="E310" s="90" t="s">
        <v>742</v>
      </c>
      <c r="F310" s="89"/>
      <c r="G310" s="91">
        <v>782.6</v>
      </c>
      <c r="H310" s="89"/>
      <c r="I310" s="89"/>
      <c r="J310" s="89"/>
      <c r="K310" s="89"/>
      <c r="L310" s="89"/>
      <c r="M310" s="89"/>
      <c r="N310" s="31"/>
      <c r="O310" s="4"/>
    </row>
    <row r="311" spans="1:64" ht="12.75">
      <c r="A311" s="44" t="s">
        <v>153</v>
      </c>
      <c r="B311" s="16" t="s">
        <v>291</v>
      </c>
      <c r="C311" s="16" t="s">
        <v>333</v>
      </c>
      <c r="D311" s="133" t="s">
        <v>500</v>
      </c>
      <c r="E311" s="175"/>
      <c r="F311" s="16" t="s">
        <v>749</v>
      </c>
      <c r="G311" s="36">
        <v>835.4</v>
      </c>
      <c r="H311" s="36"/>
      <c r="I311" s="36">
        <f>G311*AO311</f>
        <v>0</v>
      </c>
      <c r="J311" s="36">
        <f>G311*AP311</f>
        <v>0</v>
      </c>
      <c r="K311" s="36">
        <f>G311*H311</f>
        <v>0</v>
      </c>
      <c r="L311" s="36">
        <v>0.441</v>
      </c>
      <c r="M311" s="36">
        <f>G311*L311</f>
        <v>368.4114</v>
      </c>
      <c r="N311" s="88" t="s">
        <v>779</v>
      </c>
      <c r="O311" s="4"/>
      <c r="Z311" s="36">
        <f>IF(AQ311="5",BJ311,0)</f>
        <v>0</v>
      </c>
      <c r="AB311" s="36">
        <f>IF(AQ311="1",BH311,0)</f>
        <v>0</v>
      </c>
      <c r="AC311" s="36">
        <f>IF(AQ311="1",BI311,0)</f>
        <v>0</v>
      </c>
      <c r="AD311" s="36">
        <f>IF(AQ311="7",BH311,0)</f>
        <v>0</v>
      </c>
      <c r="AE311" s="36">
        <f>IF(AQ311="7",BI311,0)</f>
        <v>0</v>
      </c>
      <c r="AF311" s="36">
        <f>IF(AQ311="2",BH311,0)</f>
        <v>0</v>
      </c>
      <c r="AG311" s="36">
        <f>IF(AQ311="2",BI311,0)</f>
        <v>0</v>
      </c>
      <c r="AH311" s="36">
        <f>IF(AQ311="0",BJ311,0)</f>
        <v>0</v>
      </c>
      <c r="AI311" s="27" t="s">
        <v>291</v>
      </c>
      <c r="AJ311" s="21">
        <f>IF(AN311=0,K311,0)</f>
        <v>0</v>
      </c>
      <c r="AK311" s="21">
        <f>IF(AN311=15,K311,0)</f>
        <v>0</v>
      </c>
      <c r="AL311" s="21">
        <f>IF(AN311=21,K311,0)</f>
        <v>0</v>
      </c>
      <c r="AN311" s="36">
        <v>21</v>
      </c>
      <c r="AO311" s="36">
        <f>H311*0.855824012669504</f>
        <v>0</v>
      </c>
      <c r="AP311" s="36">
        <f>H311*(1-0.855824012669504)</f>
        <v>0</v>
      </c>
      <c r="AQ311" s="37" t="s">
        <v>7</v>
      </c>
      <c r="AV311" s="36">
        <f>AW311+AX311</f>
        <v>0</v>
      </c>
      <c r="AW311" s="36">
        <f>G311*AO311</f>
        <v>0</v>
      </c>
      <c r="AX311" s="36">
        <f>G311*AP311</f>
        <v>0</v>
      </c>
      <c r="AY311" s="39" t="s">
        <v>798</v>
      </c>
      <c r="AZ311" s="39" t="s">
        <v>831</v>
      </c>
      <c r="BA311" s="27" t="s">
        <v>844</v>
      </c>
      <c r="BC311" s="36">
        <f>AW311+AX311</f>
        <v>0</v>
      </c>
      <c r="BD311" s="36">
        <f>H311/(100-BE311)*100</f>
        <v>0</v>
      </c>
      <c r="BE311" s="36">
        <v>0</v>
      </c>
      <c r="BF311" s="36">
        <f>M311</f>
        <v>368.4114</v>
      </c>
      <c r="BH311" s="21">
        <f>G311*AO311</f>
        <v>0</v>
      </c>
      <c r="BI311" s="21">
        <f>G311*AP311</f>
        <v>0</v>
      </c>
      <c r="BJ311" s="21">
        <f>G311*H311</f>
        <v>0</v>
      </c>
      <c r="BK311" s="21" t="s">
        <v>852</v>
      </c>
      <c r="BL311" s="36">
        <v>56</v>
      </c>
    </row>
    <row r="312" spans="1:15" ht="12.75">
      <c r="A312" s="4"/>
      <c r="B312" s="89"/>
      <c r="C312" s="89"/>
      <c r="D312" s="90" t="s">
        <v>630</v>
      </c>
      <c r="E312" s="90" t="s">
        <v>742</v>
      </c>
      <c r="F312" s="89"/>
      <c r="G312" s="91">
        <v>835.4</v>
      </c>
      <c r="H312" s="89"/>
      <c r="I312" s="89"/>
      <c r="J312" s="89"/>
      <c r="K312" s="89"/>
      <c r="L312" s="89"/>
      <c r="M312" s="89"/>
      <c r="N312" s="31"/>
      <c r="O312" s="4"/>
    </row>
    <row r="313" spans="1:64" ht="12.75">
      <c r="A313" s="44" t="s">
        <v>154</v>
      </c>
      <c r="B313" s="16" t="s">
        <v>291</v>
      </c>
      <c r="C313" s="16" t="s">
        <v>397</v>
      </c>
      <c r="D313" s="133" t="s">
        <v>631</v>
      </c>
      <c r="E313" s="175"/>
      <c r="F313" s="16" t="s">
        <v>749</v>
      </c>
      <c r="G313" s="36">
        <v>782.6</v>
      </c>
      <c r="H313" s="36"/>
      <c r="I313" s="36">
        <f>G313*AO313</f>
        <v>0</v>
      </c>
      <c r="J313" s="36">
        <f>G313*AP313</f>
        <v>0</v>
      </c>
      <c r="K313" s="36">
        <f>G313*H313</f>
        <v>0</v>
      </c>
      <c r="L313" s="36">
        <v>0.15826</v>
      </c>
      <c r="M313" s="36">
        <f>G313*L313</f>
        <v>123.85427600000001</v>
      </c>
      <c r="N313" s="88" t="s">
        <v>779</v>
      </c>
      <c r="O313" s="4"/>
      <c r="Z313" s="36">
        <f>IF(AQ313="5",BJ313,0)</f>
        <v>0</v>
      </c>
      <c r="AB313" s="36">
        <f>IF(AQ313="1",BH313,0)</f>
        <v>0</v>
      </c>
      <c r="AC313" s="36">
        <f>IF(AQ313="1",BI313,0)</f>
        <v>0</v>
      </c>
      <c r="AD313" s="36">
        <f>IF(AQ313="7",BH313,0)</f>
        <v>0</v>
      </c>
      <c r="AE313" s="36">
        <f>IF(AQ313="7",BI313,0)</f>
        <v>0</v>
      </c>
      <c r="AF313" s="36">
        <f>IF(AQ313="2",BH313,0)</f>
        <v>0</v>
      </c>
      <c r="AG313" s="36">
        <f>IF(AQ313="2",BI313,0)</f>
        <v>0</v>
      </c>
      <c r="AH313" s="36">
        <f>IF(AQ313="0",BJ313,0)</f>
        <v>0</v>
      </c>
      <c r="AI313" s="27" t="s">
        <v>291</v>
      </c>
      <c r="AJ313" s="21">
        <f>IF(AN313=0,K313,0)</f>
        <v>0</v>
      </c>
      <c r="AK313" s="21">
        <f>IF(AN313=15,K313,0)</f>
        <v>0</v>
      </c>
      <c r="AL313" s="21">
        <f>IF(AN313=21,K313,0)</f>
        <v>0</v>
      </c>
      <c r="AN313" s="36">
        <v>21</v>
      </c>
      <c r="AO313" s="36">
        <f>H313*0.872980501392758</f>
        <v>0</v>
      </c>
      <c r="AP313" s="36">
        <f>H313*(1-0.872980501392758)</f>
        <v>0</v>
      </c>
      <c r="AQ313" s="37" t="s">
        <v>7</v>
      </c>
      <c r="AV313" s="36">
        <f>AW313+AX313</f>
        <v>0</v>
      </c>
      <c r="AW313" s="36">
        <f>G313*AO313</f>
        <v>0</v>
      </c>
      <c r="AX313" s="36">
        <f>G313*AP313</f>
        <v>0</v>
      </c>
      <c r="AY313" s="39" t="s">
        <v>798</v>
      </c>
      <c r="AZ313" s="39" t="s">
        <v>831</v>
      </c>
      <c r="BA313" s="27" t="s">
        <v>844</v>
      </c>
      <c r="BC313" s="36">
        <f>AW313+AX313</f>
        <v>0</v>
      </c>
      <c r="BD313" s="36">
        <f>H313/(100-BE313)*100</f>
        <v>0</v>
      </c>
      <c r="BE313" s="36">
        <v>0</v>
      </c>
      <c r="BF313" s="36">
        <f>M313</f>
        <v>123.85427600000001</v>
      </c>
      <c r="BH313" s="21">
        <f>G313*AO313</f>
        <v>0</v>
      </c>
      <c r="BI313" s="21">
        <f>G313*AP313</f>
        <v>0</v>
      </c>
      <c r="BJ313" s="21">
        <f>G313*H313</f>
        <v>0</v>
      </c>
      <c r="BK313" s="21" t="s">
        <v>852</v>
      </c>
      <c r="BL313" s="36">
        <v>56</v>
      </c>
    </row>
    <row r="314" spans="1:15" ht="12.75">
      <c r="A314" s="4"/>
      <c r="B314" s="89"/>
      <c r="C314" s="89"/>
      <c r="D314" s="90" t="s">
        <v>629</v>
      </c>
      <c r="E314" s="90" t="s">
        <v>742</v>
      </c>
      <c r="F314" s="89"/>
      <c r="G314" s="91">
        <v>782.6</v>
      </c>
      <c r="H314" s="89"/>
      <c r="I314" s="89"/>
      <c r="J314" s="89"/>
      <c r="K314" s="89"/>
      <c r="L314" s="89"/>
      <c r="M314" s="89"/>
      <c r="N314" s="31"/>
      <c r="O314" s="4"/>
    </row>
    <row r="315" spans="1:47" ht="12.75">
      <c r="A315" s="82"/>
      <c r="B315" s="83" t="s">
        <v>291</v>
      </c>
      <c r="C315" s="83" t="s">
        <v>63</v>
      </c>
      <c r="D315" s="173" t="s">
        <v>509</v>
      </c>
      <c r="E315" s="174"/>
      <c r="F315" s="84" t="s">
        <v>6</v>
      </c>
      <c r="G315" s="84" t="s">
        <v>6</v>
      </c>
      <c r="H315" s="84"/>
      <c r="I315" s="85">
        <f>SUM(I316:I320)</f>
        <v>0</v>
      </c>
      <c r="J315" s="85">
        <f>SUM(J316:J320)</f>
        <v>0</v>
      </c>
      <c r="K315" s="85">
        <f>SUM(K316:K320)</f>
        <v>0</v>
      </c>
      <c r="L315" s="86"/>
      <c r="M315" s="85">
        <f>SUM(M316:M320)</f>
        <v>86.04687000000001</v>
      </c>
      <c r="N315" s="87"/>
      <c r="O315" s="4"/>
      <c r="AI315" s="27" t="s">
        <v>291</v>
      </c>
      <c r="AS315" s="41">
        <f>SUM(AJ316:AJ320)</f>
        <v>0</v>
      </c>
      <c r="AT315" s="41">
        <f>SUM(AK316:AK320)</f>
        <v>0</v>
      </c>
      <c r="AU315" s="41">
        <f>SUM(AL316:AL320)</f>
        <v>0</v>
      </c>
    </row>
    <row r="316" spans="1:64" ht="12.75">
      <c r="A316" s="44" t="s">
        <v>155</v>
      </c>
      <c r="B316" s="16" t="s">
        <v>291</v>
      </c>
      <c r="C316" s="16" t="s">
        <v>339</v>
      </c>
      <c r="D316" s="133" t="s">
        <v>510</v>
      </c>
      <c r="E316" s="175"/>
      <c r="F316" s="16" t="s">
        <v>749</v>
      </c>
      <c r="G316" s="36">
        <v>782.6</v>
      </c>
      <c r="H316" s="36"/>
      <c r="I316" s="36">
        <f>G316*AO316</f>
        <v>0</v>
      </c>
      <c r="J316" s="36">
        <f>G316*AP316</f>
        <v>0</v>
      </c>
      <c r="K316" s="36">
        <f>G316*H316</f>
        <v>0</v>
      </c>
      <c r="L316" s="36">
        <v>0.10373</v>
      </c>
      <c r="M316" s="36">
        <f>G316*L316</f>
        <v>81.17909800000001</v>
      </c>
      <c r="N316" s="88" t="s">
        <v>779</v>
      </c>
      <c r="O316" s="4"/>
      <c r="Z316" s="36">
        <f>IF(AQ316="5",BJ316,0)</f>
        <v>0</v>
      </c>
      <c r="AB316" s="36">
        <f>IF(AQ316="1",BH316,0)</f>
        <v>0</v>
      </c>
      <c r="AC316" s="36">
        <f>IF(AQ316="1",BI316,0)</f>
        <v>0</v>
      </c>
      <c r="AD316" s="36">
        <f>IF(AQ316="7",BH316,0)</f>
        <v>0</v>
      </c>
      <c r="AE316" s="36">
        <f>IF(AQ316="7",BI316,0)</f>
        <v>0</v>
      </c>
      <c r="AF316" s="36">
        <f>IF(AQ316="2",BH316,0)</f>
        <v>0</v>
      </c>
      <c r="AG316" s="36">
        <f>IF(AQ316="2",BI316,0)</f>
        <v>0</v>
      </c>
      <c r="AH316" s="36">
        <f>IF(AQ316="0",BJ316,0)</f>
        <v>0</v>
      </c>
      <c r="AI316" s="27" t="s">
        <v>291</v>
      </c>
      <c r="AJ316" s="21">
        <f>IF(AN316=0,K316,0)</f>
        <v>0</v>
      </c>
      <c r="AK316" s="21">
        <f>IF(AN316=15,K316,0)</f>
        <v>0</v>
      </c>
      <c r="AL316" s="21">
        <f>IF(AN316=21,K316,0)</f>
        <v>0</v>
      </c>
      <c r="AN316" s="36">
        <v>21</v>
      </c>
      <c r="AO316" s="36">
        <f>H316*0.909036402569593</f>
        <v>0</v>
      </c>
      <c r="AP316" s="36">
        <f>H316*(1-0.909036402569593)</f>
        <v>0</v>
      </c>
      <c r="AQ316" s="37" t="s">
        <v>7</v>
      </c>
      <c r="AV316" s="36">
        <f>AW316+AX316</f>
        <v>0</v>
      </c>
      <c r="AW316" s="36">
        <f>G316*AO316</f>
        <v>0</v>
      </c>
      <c r="AX316" s="36">
        <f>G316*AP316</f>
        <v>0</v>
      </c>
      <c r="AY316" s="39" t="s">
        <v>799</v>
      </c>
      <c r="AZ316" s="39" t="s">
        <v>831</v>
      </c>
      <c r="BA316" s="27" t="s">
        <v>844</v>
      </c>
      <c r="BC316" s="36">
        <f>AW316+AX316</f>
        <v>0</v>
      </c>
      <c r="BD316" s="36">
        <f>H316/(100-BE316)*100</f>
        <v>0</v>
      </c>
      <c r="BE316" s="36">
        <v>0</v>
      </c>
      <c r="BF316" s="36">
        <f>M316</f>
        <v>81.17909800000001</v>
      </c>
      <c r="BH316" s="21">
        <f>G316*AO316</f>
        <v>0</v>
      </c>
      <c r="BI316" s="21">
        <f>G316*AP316</f>
        <v>0</v>
      </c>
      <c r="BJ316" s="21">
        <f>G316*H316</f>
        <v>0</v>
      </c>
      <c r="BK316" s="21" t="s">
        <v>852</v>
      </c>
      <c r="BL316" s="36">
        <v>57</v>
      </c>
    </row>
    <row r="317" spans="1:15" ht="12.75">
      <c r="A317" s="4"/>
      <c r="B317" s="89"/>
      <c r="C317" s="89"/>
      <c r="D317" s="90" t="s">
        <v>629</v>
      </c>
      <c r="E317" s="90" t="s">
        <v>742</v>
      </c>
      <c r="F317" s="89"/>
      <c r="G317" s="91">
        <v>782.6</v>
      </c>
      <c r="H317" s="89"/>
      <c r="I317" s="89"/>
      <c r="J317" s="89"/>
      <c r="K317" s="89"/>
      <c r="L317" s="89"/>
      <c r="M317" s="89"/>
      <c r="N317" s="31"/>
      <c r="O317" s="4"/>
    </row>
    <row r="318" spans="1:64" ht="12.75">
      <c r="A318" s="44" t="s">
        <v>156</v>
      </c>
      <c r="B318" s="16" t="s">
        <v>291</v>
      </c>
      <c r="C318" s="16" t="s">
        <v>340</v>
      </c>
      <c r="D318" s="133" t="s">
        <v>511</v>
      </c>
      <c r="E318" s="175"/>
      <c r="F318" s="16" t="s">
        <v>749</v>
      </c>
      <c r="G318" s="36">
        <v>782.6</v>
      </c>
      <c r="H318" s="36"/>
      <c r="I318" s="36">
        <f>G318*AO318</f>
        <v>0</v>
      </c>
      <c r="J318" s="36">
        <f>G318*AP318</f>
        <v>0</v>
      </c>
      <c r="K318" s="36">
        <f>G318*H318</f>
        <v>0</v>
      </c>
      <c r="L318" s="36">
        <v>0.00061</v>
      </c>
      <c r="M318" s="36">
        <f>G318*L318</f>
        <v>0.477386</v>
      </c>
      <c r="N318" s="88" t="s">
        <v>779</v>
      </c>
      <c r="O318" s="4"/>
      <c r="Z318" s="36">
        <f>IF(AQ318="5",BJ318,0)</f>
        <v>0</v>
      </c>
      <c r="AB318" s="36">
        <f>IF(AQ318="1",BH318,0)</f>
        <v>0</v>
      </c>
      <c r="AC318" s="36">
        <f>IF(AQ318="1",BI318,0)</f>
        <v>0</v>
      </c>
      <c r="AD318" s="36">
        <f>IF(AQ318="7",BH318,0)</f>
        <v>0</v>
      </c>
      <c r="AE318" s="36">
        <f>IF(AQ318="7",BI318,0)</f>
        <v>0</v>
      </c>
      <c r="AF318" s="36">
        <f>IF(AQ318="2",BH318,0)</f>
        <v>0</v>
      </c>
      <c r="AG318" s="36">
        <f>IF(AQ318="2",BI318,0)</f>
        <v>0</v>
      </c>
      <c r="AH318" s="36">
        <f>IF(AQ318="0",BJ318,0)</f>
        <v>0</v>
      </c>
      <c r="AI318" s="27" t="s">
        <v>291</v>
      </c>
      <c r="AJ318" s="21">
        <f>IF(AN318=0,K318,0)</f>
        <v>0</v>
      </c>
      <c r="AK318" s="21">
        <f>IF(AN318=15,K318,0)</f>
        <v>0</v>
      </c>
      <c r="AL318" s="21">
        <f>IF(AN318=21,K318,0)</f>
        <v>0</v>
      </c>
      <c r="AN318" s="36">
        <v>21</v>
      </c>
      <c r="AO318" s="36">
        <f>H318*0.925674077271746</f>
        <v>0</v>
      </c>
      <c r="AP318" s="36">
        <f>H318*(1-0.925674077271746)</f>
        <v>0</v>
      </c>
      <c r="AQ318" s="37" t="s">
        <v>7</v>
      </c>
      <c r="AV318" s="36">
        <f>AW318+AX318</f>
        <v>0</v>
      </c>
      <c r="AW318" s="36">
        <f>G318*AO318</f>
        <v>0</v>
      </c>
      <c r="AX318" s="36">
        <f>G318*AP318</f>
        <v>0</v>
      </c>
      <c r="AY318" s="39" t="s">
        <v>799</v>
      </c>
      <c r="AZ318" s="39" t="s">
        <v>831</v>
      </c>
      <c r="BA318" s="27" t="s">
        <v>844</v>
      </c>
      <c r="BC318" s="36">
        <f>AW318+AX318</f>
        <v>0</v>
      </c>
      <c r="BD318" s="36">
        <f>H318/(100-BE318)*100</f>
        <v>0</v>
      </c>
      <c r="BE318" s="36">
        <v>0</v>
      </c>
      <c r="BF318" s="36">
        <f>M318</f>
        <v>0.477386</v>
      </c>
      <c r="BH318" s="21">
        <f>G318*AO318</f>
        <v>0</v>
      </c>
      <c r="BI318" s="21">
        <f>G318*AP318</f>
        <v>0</v>
      </c>
      <c r="BJ318" s="21">
        <f>G318*H318</f>
        <v>0</v>
      </c>
      <c r="BK318" s="21" t="s">
        <v>852</v>
      </c>
      <c r="BL318" s="36">
        <v>57</v>
      </c>
    </row>
    <row r="319" spans="1:15" ht="12.75">
      <c r="A319" s="4"/>
      <c r="B319" s="89"/>
      <c r="C319" s="89"/>
      <c r="D319" s="90" t="s">
        <v>629</v>
      </c>
      <c r="E319" s="90" t="s">
        <v>742</v>
      </c>
      <c r="F319" s="89"/>
      <c r="G319" s="91">
        <v>782.6</v>
      </c>
      <c r="H319" s="89"/>
      <c r="I319" s="89"/>
      <c r="J319" s="89"/>
      <c r="K319" s="89"/>
      <c r="L319" s="89"/>
      <c r="M319" s="89"/>
      <c r="N319" s="31"/>
      <c r="O319" s="4"/>
    </row>
    <row r="320" spans="1:64" ht="12.75">
      <c r="A320" s="44" t="s">
        <v>157</v>
      </c>
      <c r="B320" s="16" t="s">
        <v>291</v>
      </c>
      <c r="C320" s="16" t="s">
        <v>341</v>
      </c>
      <c r="D320" s="133" t="s">
        <v>513</v>
      </c>
      <c r="E320" s="175"/>
      <c r="F320" s="16" t="s">
        <v>749</v>
      </c>
      <c r="G320" s="36">
        <v>782.6</v>
      </c>
      <c r="H320" s="36"/>
      <c r="I320" s="36">
        <f>G320*AO320</f>
        <v>0</v>
      </c>
      <c r="J320" s="36">
        <f>G320*AP320</f>
        <v>0</v>
      </c>
      <c r="K320" s="36">
        <f>G320*H320</f>
        <v>0</v>
      </c>
      <c r="L320" s="36">
        <v>0.00561</v>
      </c>
      <c r="M320" s="36">
        <f>G320*L320</f>
        <v>4.390386</v>
      </c>
      <c r="N320" s="88" t="s">
        <v>779</v>
      </c>
      <c r="O320" s="4"/>
      <c r="Z320" s="36">
        <f>IF(AQ320="5",BJ320,0)</f>
        <v>0</v>
      </c>
      <c r="AB320" s="36">
        <f>IF(AQ320="1",BH320,0)</f>
        <v>0</v>
      </c>
      <c r="AC320" s="36">
        <f>IF(AQ320="1",BI320,0)</f>
        <v>0</v>
      </c>
      <c r="AD320" s="36">
        <f>IF(AQ320="7",BH320,0)</f>
        <v>0</v>
      </c>
      <c r="AE320" s="36">
        <f>IF(AQ320="7",BI320,0)</f>
        <v>0</v>
      </c>
      <c r="AF320" s="36">
        <f>IF(AQ320="2",BH320,0)</f>
        <v>0</v>
      </c>
      <c r="AG320" s="36">
        <f>IF(AQ320="2",BI320,0)</f>
        <v>0</v>
      </c>
      <c r="AH320" s="36">
        <f>IF(AQ320="0",BJ320,0)</f>
        <v>0</v>
      </c>
      <c r="AI320" s="27" t="s">
        <v>291</v>
      </c>
      <c r="AJ320" s="21">
        <f>IF(AN320=0,K320,0)</f>
        <v>0</v>
      </c>
      <c r="AK320" s="21">
        <f>IF(AN320=15,K320,0)</f>
        <v>0</v>
      </c>
      <c r="AL320" s="21">
        <f>IF(AN320=21,K320,0)</f>
        <v>0</v>
      </c>
      <c r="AN320" s="36">
        <v>21</v>
      </c>
      <c r="AO320" s="36">
        <f>H320*0.868377965139138</f>
        <v>0</v>
      </c>
      <c r="AP320" s="36">
        <f>H320*(1-0.868377965139138)</f>
        <v>0</v>
      </c>
      <c r="AQ320" s="37" t="s">
        <v>7</v>
      </c>
      <c r="AV320" s="36">
        <f>AW320+AX320</f>
        <v>0</v>
      </c>
      <c r="AW320" s="36">
        <f>G320*AO320</f>
        <v>0</v>
      </c>
      <c r="AX320" s="36">
        <f>G320*AP320</f>
        <v>0</v>
      </c>
      <c r="AY320" s="39" t="s">
        <v>799</v>
      </c>
      <c r="AZ320" s="39" t="s">
        <v>831</v>
      </c>
      <c r="BA320" s="27" t="s">
        <v>844</v>
      </c>
      <c r="BC320" s="36">
        <f>AW320+AX320</f>
        <v>0</v>
      </c>
      <c r="BD320" s="36">
        <f>H320/(100-BE320)*100</f>
        <v>0</v>
      </c>
      <c r="BE320" s="36">
        <v>0</v>
      </c>
      <c r="BF320" s="36">
        <f>M320</f>
        <v>4.390386</v>
      </c>
      <c r="BH320" s="21">
        <f>G320*AO320</f>
        <v>0</v>
      </c>
      <c r="BI320" s="21">
        <f>G320*AP320</f>
        <v>0</v>
      </c>
      <c r="BJ320" s="21">
        <f>G320*H320</f>
        <v>0</v>
      </c>
      <c r="BK320" s="21" t="s">
        <v>852</v>
      </c>
      <c r="BL320" s="36">
        <v>57</v>
      </c>
    </row>
    <row r="321" spans="1:15" ht="12.75">
      <c r="A321" s="4"/>
      <c r="B321" s="89"/>
      <c r="C321" s="89"/>
      <c r="D321" s="90" t="s">
        <v>629</v>
      </c>
      <c r="E321" s="90" t="s">
        <v>742</v>
      </c>
      <c r="F321" s="89"/>
      <c r="G321" s="91">
        <v>782.6</v>
      </c>
      <c r="H321" s="89"/>
      <c r="I321" s="89"/>
      <c r="J321" s="89"/>
      <c r="K321" s="89"/>
      <c r="L321" s="89"/>
      <c r="M321" s="89"/>
      <c r="N321" s="31"/>
      <c r="O321" s="4"/>
    </row>
    <row r="322" spans="1:47" ht="12.75">
      <c r="A322" s="82"/>
      <c r="B322" s="83" t="s">
        <v>291</v>
      </c>
      <c r="C322" s="83" t="s">
        <v>65</v>
      </c>
      <c r="D322" s="173" t="s">
        <v>585</v>
      </c>
      <c r="E322" s="174"/>
      <c r="F322" s="84" t="s">
        <v>6</v>
      </c>
      <c r="G322" s="84" t="s">
        <v>6</v>
      </c>
      <c r="H322" s="84"/>
      <c r="I322" s="85">
        <f>SUM(I323:I336)</f>
        <v>0</v>
      </c>
      <c r="J322" s="85">
        <f>SUM(J323:J336)</f>
        <v>0</v>
      </c>
      <c r="K322" s="85">
        <f>SUM(K323:K336)</f>
        <v>0</v>
      </c>
      <c r="L322" s="86"/>
      <c r="M322" s="85">
        <f>SUM(M323:M336)</f>
        <v>430.13672199999996</v>
      </c>
      <c r="N322" s="87"/>
      <c r="O322" s="4"/>
      <c r="AI322" s="27" t="s">
        <v>291</v>
      </c>
      <c r="AS322" s="41">
        <f>SUM(AJ323:AJ336)</f>
        <v>0</v>
      </c>
      <c r="AT322" s="41">
        <f>SUM(AK323:AK336)</f>
        <v>0</v>
      </c>
      <c r="AU322" s="41">
        <f>SUM(AL323:AL336)</f>
        <v>0</v>
      </c>
    </row>
    <row r="323" spans="1:64" ht="12.75">
      <c r="A323" s="44" t="s">
        <v>158</v>
      </c>
      <c r="B323" s="16" t="s">
        <v>291</v>
      </c>
      <c r="C323" s="16" t="s">
        <v>382</v>
      </c>
      <c r="D323" s="133" t="s">
        <v>589</v>
      </c>
      <c r="E323" s="175"/>
      <c r="F323" s="16" t="s">
        <v>749</v>
      </c>
      <c r="G323" s="36">
        <v>559.87</v>
      </c>
      <c r="H323" s="36"/>
      <c r="I323" s="36">
        <f>G323*AO323</f>
        <v>0</v>
      </c>
      <c r="J323" s="36">
        <f>G323*AP323</f>
        <v>0</v>
      </c>
      <c r="K323" s="36">
        <f>G323*H323</f>
        <v>0</v>
      </c>
      <c r="L323" s="36">
        <v>0.0739</v>
      </c>
      <c r="M323" s="36">
        <f>G323*L323</f>
        <v>41.374393</v>
      </c>
      <c r="N323" s="88" t="s">
        <v>779</v>
      </c>
      <c r="O323" s="4"/>
      <c r="Z323" s="36">
        <f>IF(AQ323="5",BJ323,0)</f>
        <v>0</v>
      </c>
      <c r="AB323" s="36">
        <f>IF(AQ323="1",BH323,0)</f>
        <v>0</v>
      </c>
      <c r="AC323" s="36">
        <f>IF(AQ323="1",BI323,0)</f>
        <v>0</v>
      </c>
      <c r="AD323" s="36">
        <f>IF(AQ323="7",BH323,0)</f>
        <v>0</v>
      </c>
      <c r="AE323" s="36">
        <f>IF(AQ323="7",BI323,0)</f>
        <v>0</v>
      </c>
      <c r="AF323" s="36">
        <f>IF(AQ323="2",BH323,0)</f>
        <v>0</v>
      </c>
      <c r="AG323" s="36">
        <f>IF(AQ323="2",BI323,0)</f>
        <v>0</v>
      </c>
      <c r="AH323" s="36">
        <f>IF(AQ323="0",BJ323,0)</f>
        <v>0</v>
      </c>
      <c r="AI323" s="27" t="s">
        <v>291</v>
      </c>
      <c r="AJ323" s="21">
        <f>IF(AN323=0,K323,0)</f>
        <v>0</v>
      </c>
      <c r="AK323" s="21">
        <f>IF(AN323=15,K323,0)</f>
        <v>0</v>
      </c>
      <c r="AL323" s="21">
        <f>IF(AN323=21,K323,0)</f>
        <v>0</v>
      </c>
      <c r="AN323" s="36">
        <v>21</v>
      </c>
      <c r="AO323" s="36">
        <f>H323*0.15128021613735</f>
        <v>0</v>
      </c>
      <c r="AP323" s="36">
        <f>H323*(1-0.15128021613735)</f>
        <v>0</v>
      </c>
      <c r="AQ323" s="37" t="s">
        <v>7</v>
      </c>
      <c r="AV323" s="36">
        <f>AW323+AX323</f>
        <v>0</v>
      </c>
      <c r="AW323" s="36">
        <f>G323*AO323</f>
        <v>0</v>
      </c>
      <c r="AX323" s="36">
        <f>G323*AP323</f>
        <v>0</v>
      </c>
      <c r="AY323" s="39" t="s">
        <v>807</v>
      </c>
      <c r="AZ323" s="39" t="s">
        <v>831</v>
      </c>
      <c r="BA323" s="27" t="s">
        <v>844</v>
      </c>
      <c r="BC323" s="36">
        <f>AW323+AX323</f>
        <v>0</v>
      </c>
      <c r="BD323" s="36">
        <f>H323/(100-BE323)*100</f>
        <v>0</v>
      </c>
      <c r="BE323" s="36">
        <v>0</v>
      </c>
      <c r="BF323" s="36">
        <f>M323</f>
        <v>41.374393</v>
      </c>
      <c r="BH323" s="21">
        <f>G323*AO323</f>
        <v>0</v>
      </c>
      <c r="BI323" s="21">
        <f>G323*AP323</f>
        <v>0</v>
      </c>
      <c r="BJ323" s="21">
        <f>G323*H323</f>
        <v>0</v>
      </c>
      <c r="BK323" s="21" t="s">
        <v>852</v>
      </c>
      <c r="BL323" s="36">
        <v>59</v>
      </c>
    </row>
    <row r="324" spans="1:15" ht="12.75">
      <c r="A324" s="4"/>
      <c r="B324" s="89"/>
      <c r="C324" s="89"/>
      <c r="D324" s="90" t="s">
        <v>632</v>
      </c>
      <c r="E324" s="90" t="s">
        <v>730</v>
      </c>
      <c r="F324" s="89"/>
      <c r="G324" s="91">
        <v>530.4</v>
      </c>
      <c r="H324" s="89"/>
      <c r="I324" s="89"/>
      <c r="J324" s="89"/>
      <c r="K324" s="89"/>
      <c r="L324" s="89"/>
      <c r="M324" s="89"/>
      <c r="N324" s="31"/>
      <c r="O324" s="4"/>
    </row>
    <row r="325" spans="1:15" ht="12.75">
      <c r="A325" s="4"/>
      <c r="B325" s="89"/>
      <c r="C325" s="89"/>
      <c r="D325" s="90" t="s">
        <v>633</v>
      </c>
      <c r="E325" s="90" t="s">
        <v>737</v>
      </c>
      <c r="F325" s="89"/>
      <c r="G325" s="91">
        <v>29.47</v>
      </c>
      <c r="H325" s="89"/>
      <c r="I325" s="89"/>
      <c r="J325" s="89"/>
      <c r="K325" s="89"/>
      <c r="L325" s="89"/>
      <c r="M325" s="89"/>
      <c r="N325" s="31"/>
      <c r="O325" s="4"/>
    </row>
    <row r="326" spans="1:64" ht="12.75">
      <c r="A326" s="44" t="s">
        <v>159</v>
      </c>
      <c r="B326" s="16" t="s">
        <v>291</v>
      </c>
      <c r="C326" s="16" t="s">
        <v>383</v>
      </c>
      <c r="D326" s="133" t="s">
        <v>591</v>
      </c>
      <c r="E326" s="176"/>
      <c r="F326" s="16" t="s">
        <v>749</v>
      </c>
      <c r="G326" s="36">
        <v>530.4</v>
      </c>
      <c r="H326" s="36"/>
      <c r="I326" s="36">
        <f>G326*AO326</f>
        <v>0</v>
      </c>
      <c r="J326" s="36">
        <f>G326*AP326</f>
        <v>0</v>
      </c>
      <c r="K326" s="36">
        <f>G326*H326</f>
        <v>0</v>
      </c>
      <c r="L326" s="36">
        <v>0</v>
      </c>
      <c r="M326" s="36">
        <f>G326*L326</f>
        <v>0</v>
      </c>
      <c r="N326" s="88" t="s">
        <v>779</v>
      </c>
      <c r="O326" s="4"/>
      <c r="Z326" s="36">
        <f>IF(AQ326="5",BJ326,0)</f>
        <v>0</v>
      </c>
      <c r="AB326" s="36">
        <f>IF(AQ326="1",BH326,0)</f>
        <v>0</v>
      </c>
      <c r="AC326" s="36">
        <f>IF(AQ326="1",BI326,0)</f>
        <v>0</v>
      </c>
      <c r="AD326" s="36">
        <f>IF(AQ326="7",BH326,0)</f>
        <v>0</v>
      </c>
      <c r="AE326" s="36">
        <f>IF(AQ326="7",BI326,0)</f>
        <v>0</v>
      </c>
      <c r="AF326" s="36">
        <f>IF(AQ326="2",BH326,0)</f>
        <v>0</v>
      </c>
      <c r="AG326" s="36">
        <f>IF(AQ326="2",BI326,0)</f>
        <v>0</v>
      </c>
      <c r="AH326" s="36">
        <f>IF(AQ326="0",BJ326,0)</f>
        <v>0</v>
      </c>
      <c r="AI326" s="27" t="s">
        <v>291</v>
      </c>
      <c r="AJ326" s="23">
        <f>IF(AN326=0,K326,0)</f>
        <v>0</v>
      </c>
      <c r="AK326" s="23">
        <f>IF(AN326=15,K326,0)</f>
        <v>0</v>
      </c>
      <c r="AL326" s="23">
        <f>IF(AN326=21,K326,0)</f>
        <v>0</v>
      </c>
      <c r="AN326" s="36">
        <v>21</v>
      </c>
      <c r="AO326" s="36">
        <f>H326*1</f>
        <v>0</v>
      </c>
      <c r="AP326" s="36">
        <f>H326*(1-1)</f>
        <v>0</v>
      </c>
      <c r="AQ326" s="38" t="s">
        <v>7</v>
      </c>
      <c r="AV326" s="36">
        <f>AW326+AX326</f>
        <v>0</v>
      </c>
      <c r="AW326" s="36">
        <f>G326*AO326</f>
        <v>0</v>
      </c>
      <c r="AX326" s="36">
        <f>G326*AP326</f>
        <v>0</v>
      </c>
      <c r="AY326" s="39" t="s">
        <v>807</v>
      </c>
      <c r="AZ326" s="39" t="s">
        <v>831</v>
      </c>
      <c r="BA326" s="27" t="s">
        <v>844</v>
      </c>
      <c r="BC326" s="36">
        <f>AW326+AX326</f>
        <v>0</v>
      </c>
      <c r="BD326" s="36">
        <f>H326/(100-BE326)*100</f>
        <v>0</v>
      </c>
      <c r="BE326" s="36">
        <v>0</v>
      </c>
      <c r="BF326" s="36">
        <f>M326</f>
        <v>0</v>
      </c>
      <c r="BH326" s="23">
        <f>G326*AO326</f>
        <v>0</v>
      </c>
      <c r="BI326" s="23">
        <f>G326*AP326</f>
        <v>0</v>
      </c>
      <c r="BJ326" s="23">
        <f>G326*H326</f>
        <v>0</v>
      </c>
      <c r="BK326" s="23" t="s">
        <v>853</v>
      </c>
      <c r="BL326" s="36">
        <v>59</v>
      </c>
    </row>
    <row r="327" spans="1:15" ht="12.75">
      <c r="A327" s="4"/>
      <c r="B327" s="89"/>
      <c r="C327" s="89"/>
      <c r="D327" s="90" t="s">
        <v>632</v>
      </c>
      <c r="E327" s="90" t="s">
        <v>730</v>
      </c>
      <c r="F327" s="89"/>
      <c r="G327" s="91">
        <v>530.4</v>
      </c>
      <c r="H327" s="89"/>
      <c r="I327" s="89"/>
      <c r="J327" s="89"/>
      <c r="K327" s="89"/>
      <c r="L327" s="89"/>
      <c r="M327" s="89"/>
      <c r="N327" s="31"/>
      <c r="O327" s="4"/>
    </row>
    <row r="328" spans="1:64" ht="12.75">
      <c r="A328" s="44" t="s">
        <v>160</v>
      </c>
      <c r="B328" s="16" t="s">
        <v>291</v>
      </c>
      <c r="C328" s="16" t="s">
        <v>384</v>
      </c>
      <c r="D328" s="133" t="s">
        <v>592</v>
      </c>
      <c r="E328" s="176"/>
      <c r="F328" s="16" t="s">
        <v>749</v>
      </c>
      <c r="G328" s="36">
        <v>23.47</v>
      </c>
      <c r="H328" s="36"/>
      <c r="I328" s="36">
        <f>G328*AO328</f>
        <v>0</v>
      </c>
      <c r="J328" s="36">
        <f>G328*AP328</f>
        <v>0</v>
      </c>
      <c r="K328" s="36">
        <f>G328*H328</f>
        <v>0</v>
      </c>
      <c r="L328" s="36">
        <v>0</v>
      </c>
      <c r="M328" s="36">
        <f>G328*L328</f>
        <v>0</v>
      </c>
      <c r="N328" s="88" t="s">
        <v>779</v>
      </c>
      <c r="O328" s="4"/>
      <c r="Z328" s="36">
        <f>IF(AQ328="5",BJ328,0)</f>
        <v>0</v>
      </c>
      <c r="AB328" s="36">
        <f>IF(AQ328="1",BH328,0)</f>
        <v>0</v>
      </c>
      <c r="AC328" s="36">
        <f>IF(AQ328="1",BI328,0)</f>
        <v>0</v>
      </c>
      <c r="AD328" s="36">
        <f>IF(AQ328="7",BH328,0)</f>
        <v>0</v>
      </c>
      <c r="AE328" s="36">
        <f>IF(AQ328="7",BI328,0)</f>
        <v>0</v>
      </c>
      <c r="AF328" s="36">
        <f>IF(AQ328="2",BH328,0)</f>
        <v>0</v>
      </c>
      <c r="AG328" s="36">
        <f>IF(AQ328="2",BI328,0)</f>
        <v>0</v>
      </c>
      <c r="AH328" s="36">
        <f>IF(AQ328="0",BJ328,0)</f>
        <v>0</v>
      </c>
      <c r="AI328" s="27" t="s">
        <v>291</v>
      </c>
      <c r="AJ328" s="23">
        <f>IF(AN328=0,K328,0)</f>
        <v>0</v>
      </c>
      <c r="AK328" s="23">
        <f>IF(AN328=15,K328,0)</f>
        <v>0</v>
      </c>
      <c r="AL328" s="23">
        <f>IF(AN328=21,K328,0)</f>
        <v>0</v>
      </c>
      <c r="AN328" s="36">
        <v>21</v>
      </c>
      <c r="AO328" s="36">
        <f>H328*1</f>
        <v>0</v>
      </c>
      <c r="AP328" s="36">
        <f>H328*(1-1)</f>
        <v>0</v>
      </c>
      <c r="AQ328" s="38" t="s">
        <v>7</v>
      </c>
      <c r="AV328" s="36">
        <f>AW328+AX328</f>
        <v>0</v>
      </c>
      <c r="AW328" s="36">
        <f>G328*AO328</f>
        <v>0</v>
      </c>
      <c r="AX328" s="36">
        <f>G328*AP328</f>
        <v>0</v>
      </c>
      <c r="AY328" s="39" t="s">
        <v>807</v>
      </c>
      <c r="AZ328" s="39" t="s">
        <v>831</v>
      </c>
      <c r="BA328" s="27" t="s">
        <v>844</v>
      </c>
      <c r="BC328" s="36">
        <f>AW328+AX328</f>
        <v>0</v>
      </c>
      <c r="BD328" s="36">
        <f>H328/(100-BE328)*100</f>
        <v>0</v>
      </c>
      <c r="BE328" s="36">
        <v>0</v>
      </c>
      <c r="BF328" s="36">
        <f>M328</f>
        <v>0</v>
      </c>
      <c r="BH328" s="23">
        <f>G328*AO328</f>
        <v>0</v>
      </c>
      <c r="BI328" s="23">
        <f>G328*AP328</f>
        <v>0</v>
      </c>
      <c r="BJ328" s="23">
        <f>G328*H328</f>
        <v>0</v>
      </c>
      <c r="BK328" s="23" t="s">
        <v>853</v>
      </c>
      <c r="BL328" s="36">
        <v>59</v>
      </c>
    </row>
    <row r="329" spans="1:15" ht="12.75">
      <c r="A329" s="4"/>
      <c r="B329" s="89"/>
      <c r="C329" s="89"/>
      <c r="D329" s="90" t="s">
        <v>634</v>
      </c>
      <c r="E329" s="90" t="s">
        <v>730</v>
      </c>
      <c r="F329" s="89"/>
      <c r="G329" s="91">
        <v>23.47</v>
      </c>
      <c r="H329" s="89"/>
      <c r="I329" s="89"/>
      <c r="J329" s="89"/>
      <c r="K329" s="89"/>
      <c r="L329" s="89"/>
      <c r="M329" s="89"/>
      <c r="N329" s="31"/>
      <c r="O329" s="4"/>
    </row>
    <row r="330" spans="1:64" ht="12.75">
      <c r="A330" s="44" t="s">
        <v>161</v>
      </c>
      <c r="B330" s="16" t="s">
        <v>291</v>
      </c>
      <c r="C330" s="16" t="s">
        <v>385</v>
      </c>
      <c r="D330" s="133" t="s">
        <v>593</v>
      </c>
      <c r="E330" s="176"/>
      <c r="F330" s="16" t="s">
        <v>749</v>
      </c>
      <c r="G330" s="36">
        <v>6</v>
      </c>
      <c r="H330" s="36"/>
      <c r="I330" s="36">
        <f>G330*AO330</f>
        <v>0</v>
      </c>
      <c r="J330" s="36">
        <f>G330*AP330</f>
        <v>0</v>
      </c>
      <c r="K330" s="36">
        <f>G330*H330</f>
        <v>0</v>
      </c>
      <c r="L330" s="36">
        <v>0.165</v>
      </c>
      <c r="M330" s="36">
        <f>G330*L330</f>
        <v>0.99</v>
      </c>
      <c r="N330" s="88" t="s">
        <v>779</v>
      </c>
      <c r="O330" s="4"/>
      <c r="Z330" s="36">
        <f>IF(AQ330="5",BJ330,0)</f>
        <v>0</v>
      </c>
      <c r="AB330" s="36">
        <f>IF(AQ330="1",BH330,0)</f>
        <v>0</v>
      </c>
      <c r="AC330" s="36">
        <f>IF(AQ330="1",BI330,0)</f>
        <v>0</v>
      </c>
      <c r="AD330" s="36">
        <f>IF(AQ330="7",BH330,0)</f>
        <v>0</v>
      </c>
      <c r="AE330" s="36">
        <f>IF(AQ330="7",BI330,0)</f>
        <v>0</v>
      </c>
      <c r="AF330" s="36">
        <f>IF(AQ330="2",BH330,0)</f>
        <v>0</v>
      </c>
      <c r="AG330" s="36">
        <f>IF(AQ330="2",BI330,0)</f>
        <v>0</v>
      </c>
      <c r="AH330" s="36">
        <f>IF(AQ330="0",BJ330,0)</f>
        <v>0</v>
      </c>
      <c r="AI330" s="27" t="s">
        <v>291</v>
      </c>
      <c r="AJ330" s="23">
        <f>IF(AN330=0,K330,0)</f>
        <v>0</v>
      </c>
      <c r="AK330" s="23">
        <f>IF(AN330=15,K330,0)</f>
        <v>0</v>
      </c>
      <c r="AL330" s="23">
        <f>IF(AN330=21,K330,0)</f>
        <v>0</v>
      </c>
      <c r="AN330" s="36">
        <v>21</v>
      </c>
      <c r="AO330" s="36">
        <f>H330*1</f>
        <v>0</v>
      </c>
      <c r="AP330" s="36">
        <f>H330*(1-1)</f>
        <v>0</v>
      </c>
      <c r="AQ330" s="38" t="s">
        <v>7</v>
      </c>
      <c r="AV330" s="36">
        <f>AW330+AX330</f>
        <v>0</v>
      </c>
      <c r="AW330" s="36">
        <f>G330*AO330</f>
        <v>0</v>
      </c>
      <c r="AX330" s="36">
        <f>G330*AP330</f>
        <v>0</v>
      </c>
      <c r="AY330" s="39" t="s">
        <v>807</v>
      </c>
      <c r="AZ330" s="39" t="s">
        <v>831</v>
      </c>
      <c r="BA330" s="27" t="s">
        <v>844</v>
      </c>
      <c r="BC330" s="36">
        <f>AW330+AX330</f>
        <v>0</v>
      </c>
      <c r="BD330" s="36">
        <f>H330/(100-BE330)*100</f>
        <v>0</v>
      </c>
      <c r="BE330" s="36">
        <v>0</v>
      </c>
      <c r="BF330" s="36">
        <f>M330</f>
        <v>0.99</v>
      </c>
      <c r="BH330" s="23">
        <f>G330*AO330</f>
        <v>0</v>
      </c>
      <c r="BI330" s="23">
        <f>G330*AP330</f>
        <v>0</v>
      </c>
      <c r="BJ330" s="23">
        <f>G330*H330</f>
        <v>0</v>
      </c>
      <c r="BK330" s="23" t="s">
        <v>853</v>
      </c>
      <c r="BL330" s="36">
        <v>59</v>
      </c>
    </row>
    <row r="331" spans="1:64" ht="12.75">
      <c r="A331" s="44" t="s">
        <v>162</v>
      </c>
      <c r="B331" s="16" t="s">
        <v>291</v>
      </c>
      <c r="C331" s="16" t="s">
        <v>379</v>
      </c>
      <c r="D331" s="133" t="s">
        <v>586</v>
      </c>
      <c r="E331" s="175"/>
      <c r="F331" s="16" t="s">
        <v>749</v>
      </c>
      <c r="G331" s="36">
        <v>1551.71</v>
      </c>
      <c r="H331" s="36"/>
      <c r="I331" s="36">
        <f>G331*AO331</f>
        <v>0</v>
      </c>
      <c r="J331" s="36">
        <f>G331*AP331</f>
        <v>0</v>
      </c>
      <c r="K331" s="36">
        <f>G331*H331</f>
        <v>0</v>
      </c>
      <c r="L331" s="36">
        <v>0.0739</v>
      </c>
      <c r="M331" s="36">
        <f>G331*L331</f>
        <v>114.671369</v>
      </c>
      <c r="N331" s="88" t="s">
        <v>779</v>
      </c>
      <c r="O331" s="4"/>
      <c r="Z331" s="36">
        <f>IF(AQ331="5",BJ331,0)</f>
        <v>0</v>
      </c>
      <c r="AB331" s="36">
        <f>IF(AQ331="1",BH331,0)</f>
        <v>0</v>
      </c>
      <c r="AC331" s="36">
        <f>IF(AQ331="1",BI331,0)</f>
        <v>0</v>
      </c>
      <c r="AD331" s="36">
        <f>IF(AQ331="7",BH331,0)</f>
        <v>0</v>
      </c>
      <c r="AE331" s="36">
        <f>IF(AQ331="7",BI331,0)</f>
        <v>0</v>
      </c>
      <c r="AF331" s="36">
        <f>IF(AQ331="2",BH331,0)</f>
        <v>0</v>
      </c>
      <c r="AG331" s="36">
        <f>IF(AQ331="2",BI331,0)</f>
        <v>0</v>
      </c>
      <c r="AH331" s="36">
        <f>IF(AQ331="0",BJ331,0)</f>
        <v>0</v>
      </c>
      <c r="AI331" s="27" t="s">
        <v>291</v>
      </c>
      <c r="AJ331" s="21">
        <f>IF(AN331=0,K331,0)</f>
        <v>0</v>
      </c>
      <c r="AK331" s="21">
        <f>IF(AN331=15,K331,0)</f>
        <v>0</v>
      </c>
      <c r="AL331" s="21">
        <f>IF(AN331=21,K331,0)</f>
        <v>0</v>
      </c>
      <c r="AN331" s="36">
        <v>21</v>
      </c>
      <c r="AO331" s="36">
        <f>H331*0.143837374074745</f>
        <v>0</v>
      </c>
      <c r="AP331" s="36">
        <f>H331*(1-0.143837374074745)</f>
        <v>0</v>
      </c>
      <c r="AQ331" s="37" t="s">
        <v>7</v>
      </c>
      <c r="AV331" s="36">
        <f>AW331+AX331</f>
        <v>0</v>
      </c>
      <c r="AW331" s="36">
        <f>G331*AO331</f>
        <v>0</v>
      </c>
      <c r="AX331" s="36">
        <f>G331*AP331</f>
        <v>0</v>
      </c>
      <c r="AY331" s="39" t="s">
        <v>807</v>
      </c>
      <c r="AZ331" s="39" t="s">
        <v>831</v>
      </c>
      <c r="BA331" s="27" t="s">
        <v>844</v>
      </c>
      <c r="BC331" s="36">
        <f>AW331+AX331</f>
        <v>0</v>
      </c>
      <c r="BD331" s="36">
        <f>H331/(100-BE331)*100</f>
        <v>0</v>
      </c>
      <c r="BE331" s="36">
        <v>0</v>
      </c>
      <c r="BF331" s="36">
        <f>M331</f>
        <v>114.671369</v>
      </c>
      <c r="BH331" s="21">
        <f>G331*AO331</f>
        <v>0</v>
      </c>
      <c r="BI331" s="21">
        <f>G331*AP331</f>
        <v>0</v>
      </c>
      <c r="BJ331" s="21">
        <f>G331*H331</f>
        <v>0</v>
      </c>
      <c r="BK331" s="21" t="s">
        <v>852</v>
      </c>
      <c r="BL331" s="36">
        <v>59</v>
      </c>
    </row>
    <row r="332" spans="1:15" ht="12.75">
      <c r="A332" s="4"/>
      <c r="B332" s="89"/>
      <c r="C332" s="89"/>
      <c r="D332" s="90" t="s">
        <v>635</v>
      </c>
      <c r="E332" s="90" t="s">
        <v>731</v>
      </c>
      <c r="F332" s="89"/>
      <c r="G332" s="91">
        <v>1500.71</v>
      </c>
      <c r="H332" s="89"/>
      <c r="I332" s="89"/>
      <c r="J332" s="89"/>
      <c r="K332" s="89"/>
      <c r="L332" s="89"/>
      <c r="M332" s="89"/>
      <c r="N332" s="31"/>
      <c r="O332" s="4"/>
    </row>
    <row r="333" spans="1:15" ht="12.75">
      <c r="A333" s="4"/>
      <c r="B333" s="89"/>
      <c r="C333" s="89"/>
      <c r="D333" s="90" t="s">
        <v>636</v>
      </c>
      <c r="E333" s="90" t="s">
        <v>743</v>
      </c>
      <c r="F333" s="89"/>
      <c r="G333" s="91">
        <v>51</v>
      </c>
      <c r="H333" s="89"/>
      <c r="I333" s="89"/>
      <c r="J333" s="89"/>
      <c r="K333" s="89"/>
      <c r="L333" s="89"/>
      <c r="M333" s="89"/>
      <c r="N333" s="31"/>
      <c r="O333" s="4"/>
    </row>
    <row r="334" spans="1:64" ht="12.75">
      <c r="A334" s="44" t="s">
        <v>163</v>
      </c>
      <c r="B334" s="16" t="s">
        <v>291</v>
      </c>
      <c r="C334" s="16" t="s">
        <v>380</v>
      </c>
      <c r="D334" s="133" t="s">
        <v>587</v>
      </c>
      <c r="E334" s="176"/>
      <c r="F334" s="16" t="s">
        <v>749</v>
      </c>
      <c r="G334" s="36">
        <v>51</v>
      </c>
      <c r="H334" s="36"/>
      <c r="I334" s="36">
        <f>G334*AO334</f>
        <v>0</v>
      </c>
      <c r="J334" s="36">
        <f>G334*AP334</f>
        <v>0</v>
      </c>
      <c r="K334" s="36">
        <f>G334*H334</f>
        <v>0</v>
      </c>
      <c r="L334" s="36">
        <v>0.176</v>
      </c>
      <c r="M334" s="36">
        <f>G334*L334</f>
        <v>8.975999999999999</v>
      </c>
      <c r="N334" s="88" t="s">
        <v>779</v>
      </c>
      <c r="O334" s="4"/>
      <c r="Z334" s="36">
        <f>IF(AQ334="5",BJ334,0)</f>
        <v>0</v>
      </c>
      <c r="AB334" s="36">
        <f>IF(AQ334="1",BH334,0)</f>
        <v>0</v>
      </c>
      <c r="AC334" s="36">
        <f>IF(AQ334="1",BI334,0)</f>
        <v>0</v>
      </c>
      <c r="AD334" s="36">
        <f>IF(AQ334="7",BH334,0)</f>
        <v>0</v>
      </c>
      <c r="AE334" s="36">
        <f>IF(AQ334="7",BI334,0)</f>
        <v>0</v>
      </c>
      <c r="AF334" s="36">
        <f>IF(AQ334="2",BH334,0)</f>
        <v>0</v>
      </c>
      <c r="AG334" s="36">
        <f>IF(AQ334="2",BI334,0)</f>
        <v>0</v>
      </c>
      <c r="AH334" s="36">
        <f>IF(AQ334="0",BJ334,0)</f>
        <v>0</v>
      </c>
      <c r="AI334" s="27" t="s">
        <v>291</v>
      </c>
      <c r="AJ334" s="23">
        <f>IF(AN334=0,K334,0)</f>
        <v>0</v>
      </c>
      <c r="AK334" s="23">
        <f>IF(AN334=15,K334,0)</f>
        <v>0</v>
      </c>
      <c r="AL334" s="23">
        <f>IF(AN334=21,K334,0)</f>
        <v>0</v>
      </c>
      <c r="AN334" s="36">
        <v>21</v>
      </c>
      <c r="AO334" s="36">
        <f>H334*1</f>
        <v>0</v>
      </c>
      <c r="AP334" s="36">
        <f>H334*(1-1)</f>
        <v>0</v>
      </c>
      <c r="AQ334" s="38" t="s">
        <v>7</v>
      </c>
      <c r="AV334" s="36">
        <f>AW334+AX334</f>
        <v>0</v>
      </c>
      <c r="AW334" s="36">
        <f>G334*AO334</f>
        <v>0</v>
      </c>
      <c r="AX334" s="36">
        <f>G334*AP334</f>
        <v>0</v>
      </c>
      <c r="AY334" s="39" t="s">
        <v>807</v>
      </c>
      <c r="AZ334" s="39" t="s">
        <v>831</v>
      </c>
      <c r="BA334" s="27" t="s">
        <v>844</v>
      </c>
      <c r="BC334" s="36">
        <f>AW334+AX334</f>
        <v>0</v>
      </c>
      <c r="BD334" s="36">
        <f>H334/(100-BE334)*100</f>
        <v>0</v>
      </c>
      <c r="BE334" s="36">
        <v>0</v>
      </c>
      <c r="BF334" s="36">
        <f>M334</f>
        <v>8.975999999999999</v>
      </c>
      <c r="BH334" s="23">
        <f>G334*AO334</f>
        <v>0</v>
      </c>
      <c r="BI334" s="23">
        <f>G334*AP334</f>
        <v>0</v>
      </c>
      <c r="BJ334" s="23">
        <f>G334*H334</f>
        <v>0</v>
      </c>
      <c r="BK334" s="23" t="s">
        <v>853</v>
      </c>
      <c r="BL334" s="36">
        <v>59</v>
      </c>
    </row>
    <row r="335" spans="1:15" ht="12.75">
      <c r="A335" s="4"/>
      <c r="B335" s="89"/>
      <c r="C335" s="89"/>
      <c r="D335" s="90" t="s">
        <v>636</v>
      </c>
      <c r="E335" s="90" t="s">
        <v>743</v>
      </c>
      <c r="F335" s="89"/>
      <c r="G335" s="91">
        <v>51</v>
      </c>
      <c r="H335" s="89"/>
      <c r="I335" s="89"/>
      <c r="J335" s="89"/>
      <c r="K335" s="89"/>
      <c r="L335" s="89"/>
      <c r="M335" s="89"/>
      <c r="N335" s="31"/>
      <c r="O335" s="4"/>
    </row>
    <row r="336" spans="1:64" ht="12.75">
      <c r="A336" s="44" t="s">
        <v>164</v>
      </c>
      <c r="B336" s="16" t="s">
        <v>291</v>
      </c>
      <c r="C336" s="16" t="s">
        <v>381</v>
      </c>
      <c r="D336" s="133" t="s">
        <v>588</v>
      </c>
      <c r="E336" s="176"/>
      <c r="F336" s="16" t="s">
        <v>749</v>
      </c>
      <c r="G336" s="36">
        <v>1500.71</v>
      </c>
      <c r="H336" s="36"/>
      <c r="I336" s="36">
        <f>G336*AO336</f>
        <v>0</v>
      </c>
      <c r="J336" s="36">
        <f>G336*AP336</f>
        <v>0</v>
      </c>
      <c r="K336" s="36">
        <f>G336*H336</f>
        <v>0</v>
      </c>
      <c r="L336" s="36">
        <v>0.176</v>
      </c>
      <c r="M336" s="36">
        <f>G336*L336</f>
        <v>264.12496</v>
      </c>
      <c r="N336" s="88" t="s">
        <v>779</v>
      </c>
      <c r="O336" s="4"/>
      <c r="Z336" s="36">
        <f>IF(AQ336="5",BJ336,0)</f>
        <v>0</v>
      </c>
      <c r="AB336" s="36">
        <f>IF(AQ336="1",BH336,0)</f>
        <v>0</v>
      </c>
      <c r="AC336" s="36">
        <f>IF(AQ336="1",BI336,0)</f>
        <v>0</v>
      </c>
      <c r="AD336" s="36">
        <f>IF(AQ336="7",BH336,0)</f>
        <v>0</v>
      </c>
      <c r="AE336" s="36">
        <f>IF(AQ336="7",BI336,0)</f>
        <v>0</v>
      </c>
      <c r="AF336" s="36">
        <f>IF(AQ336="2",BH336,0)</f>
        <v>0</v>
      </c>
      <c r="AG336" s="36">
        <f>IF(AQ336="2",BI336,0)</f>
        <v>0</v>
      </c>
      <c r="AH336" s="36">
        <f>IF(AQ336="0",BJ336,0)</f>
        <v>0</v>
      </c>
      <c r="AI336" s="27" t="s">
        <v>291</v>
      </c>
      <c r="AJ336" s="23">
        <f>IF(AN336=0,K336,0)</f>
        <v>0</v>
      </c>
      <c r="AK336" s="23">
        <f>IF(AN336=15,K336,0)</f>
        <v>0</v>
      </c>
      <c r="AL336" s="23">
        <f>IF(AN336=21,K336,0)</f>
        <v>0</v>
      </c>
      <c r="AN336" s="36">
        <v>21</v>
      </c>
      <c r="AO336" s="36">
        <f>H336*1</f>
        <v>0</v>
      </c>
      <c r="AP336" s="36">
        <f>H336*(1-1)</f>
        <v>0</v>
      </c>
      <c r="AQ336" s="38" t="s">
        <v>7</v>
      </c>
      <c r="AV336" s="36">
        <f>AW336+AX336</f>
        <v>0</v>
      </c>
      <c r="AW336" s="36">
        <f>G336*AO336</f>
        <v>0</v>
      </c>
      <c r="AX336" s="36">
        <f>G336*AP336</f>
        <v>0</v>
      </c>
      <c r="AY336" s="39" t="s">
        <v>807</v>
      </c>
      <c r="AZ336" s="39" t="s">
        <v>831</v>
      </c>
      <c r="BA336" s="27" t="s">
        <v>844</v>
      </c>
      <c r="BC336" s="36">
        <f>AW336+AX336</f>
        <v>0</v>
      </c>
      <c r="BD336" s="36">
        <f>H336/(100-BE336)*100</f>
        <v>0</v>
      </c>
      <c r="BE336" s="36">
        <v>0</v>
      </c>
      <c r="BF336" s="36">
        <f>M336</f>
        <v>264.12496</v>
      </c>
      <c r="BH336" s="23">
        <f>G336*AO336</f>
        <v>0</v>
      </c>
      <c r="BI336" s="23">
        <f>G336*AP336</f>
        <v>0</v>
      </c>
      <c r="BJ336" s="23">
        <f>G336*H336</f>
        <v>0</v>
      </c>
      <c r="BK336" s="23" t="s">
        <v>853</v>
      </c>
      <c r="BL336" s="36">
        <v>59</v>
      </c>
    </row>
    <row r="337" spans="1:15" ht="12.75">
      <c r="A337" s="4"/>
      <c r="B337" s="89"/>
      <c r="C337" s="89"/>
      <c r="D337" s="90" t="s">
        <v>637</v>
      </c>
      <c r="E337" s="90" t="s">
        <v>731</v>
      </c>
      <c r="F337" s="89"/>
      <c r="G337" s="91">
        <v>473.96</v>
      </c>
      <c r="H337" s="89"/>
      <c r="I337" s="89"/>
      <c r="J337" s="89"/>
      <c r="K337" s="89"/>
      <c r="L337" s="89"/>
      <c r="M337" s="89"/>
      <c r="N337" s="31"/>
      <c r="O337" s="4"/>
    </row>
    <row r="338" spans="1:15" ht="12.75">
      <c r="A338" s="4"/>
      <c r="B338" s="89"/>
      <c r="C338" s="89"/>
      <c r="D338" s="90" t="s">
        <v>626</v>
      </c>
      <c r="E338" s="90" t="s">
        <v>741</v>
      </c>
      <c r="F338" s="89"/>
      <c r="G338" s="91">
        <v>1026.75</v>
      </c>
      <c r="H338" s="89"/>
      <c r="I338" s="89"/>
      <c r="J338" s="89"/>
      <c r="K338" s="89"/>
      <c r="L338" s="89"/>
      <c r="M338" s="89"/>
      <c r="N338" s="31"/>
      <c r="O338" s="4"/>
    </row>
    <row r="339" spans="1:47" ht="12.75">
      <c r="A339" s="82"/>
      <c r="B339" s="83" t="s">
        <v>291</v>
      </c>
      <c r="C339" s="83" t="s">
        <v>95</v>
      </c>
      <c r="D339" s="173" t="s">
        <v>522</v>
      </c>
      <c r="E339" s="174"/>
      <c r="F339" s="84" t="s">
        <v>6</v>
      </c>
      <c r="G339" s="84" t="s">
        <v>6</v>
      </c>
      <c r="H339" s="84"/>
      <c r="I339" s="85">
        <f>SUM(I340:I340)</f>
        <v>0</v>
      </c>
      <c r="J339" s="85">
        <f>SUM(J340:J340)</f>
        <v>0</v>
      </c>
      <c r="K339" s="85">
        <f>SUM(K340:K340)</f>
        <v>0</v>
      </c>
      <c r="L339" s="86"/>
      <c r="M339" s="85">
        <f>SUM(M340:M340)</f>
        <v>5.4862400000000004</v>
      </c>
      <c r="N339" s="87"/>
      <c r="O339" s="4"/>
      <c r="AI339" s="27" t="s">
        <v>291</v>
      </c>
      <c r="AS339" s="41">
        <f>SUM(AJ340:AJ340)</f>
        <v>0</v>
      </c>
      <c r="AT339" s="41">
        <f>SUM(AK340:AK340)</f>
        <v>0</v>
      </c>
      <c r="AU339" s="41">
        <f>SUM(AL340:AL340)</f>
        <v>0</v>
      </c>
    </row>
    <row r="340" spans="1:64" ht="12.75">
      <c r="A340" s="44" t="s">
        <v>165</v>
      </c>
      <c r="B340" s="16" t="s">
        <v>291</v>
      </c>
      <c r="C340" s="16" t="s">
        <v>347</v>
      </c>
      <c r="D340" s="133" t="s">
        <v>523</v>
      </c>
      <c r="E340" s="175"/>
      <c r="F340" s="16" t="s">
        <v>752</v>
      </c>
      <c r="G340" s="36">
        <v>17</v>
      </c>
      <c r="H340" s="36"/>
      <c r="I340" s="36">
        <f>G340*AO340</f>
        <v>0</v>
      </c>
      <c r="J340" s="36">
        <f>G340*AP340</f>
        <v>0</v>
      </c>
      <c r="K340" s="36">
        <f>G340*H340</f>
        <v>0</v>
      </c>
      <c r="L340" s="36">
        <v>0.32272</v>
      </c>
      <c r="M340" s="36">
        <f>G340*L340</f>
        <v>5.4862400000000004</v>
      </c>
      <c r="N340" s="88" t="s">
        <v>779</v>
      </c>
      <c r="O340" s="4"/>
      <c r="Z340" s="36">
        <f>IF(AQ340="5",BJ340,0)</f>
        <v>0</v>
      </c>
      <c r="AB340" s="36">
        <f>IF(AQ340="1",BH340,0)</f>
        <v>0</v>
      </c>
      <c r="AC340" s="36">
        <f>IF(AQ340="1",BI340,0)</f>
        <v>0</v>
      </c>
      <c r="AD340" s="36">
        <f>IF(AQ340="7",BH340,0)</f>
        <v>0</v>
      </c>
      <c r="AE340" s="36">
        <f>IF(AQ340="7",BI340,0)</f>
        <v>0</v>
      </c>
      <c r="AF340" s="36">
        <f>IF(AQ340="2",BH340,0)</f>
        <v>0</v>
      </c>
      <c r="AG340" s="36">
        <f>IF(AQ340="2",BI340,0)</f>
        <v>0</v>
      </c>
      <c r="AH340" s="36">
        <f>IF(AQ340="0",BJ340,0)</f>
        <v>0</v>
      </c>
      <c r="AI340" s="27" t="s">
        <v>291</v>
      </c>
      <c r="AJ340" s="21">
        <f>IF(AN340=0,K340,0)</f>
        <v>0</v>
      </c>
      <c r="AK340" s="21">
        <f>IF(AN340=15,K340,0)</f>
        <v>0</v>
      </c>
      <c r="AL340" s="21">
        <f>IF(AN340=21,K340,0)</f>
        <v>0</v>
      </c>
      <c r="AN340" s="36">
        <v>21</v>
      </c>
      <c r="AO340" s="36">
        <f>H340*0.372802095796031</f>
        <v>0</v>
      </c>
      <c r="AP340" s="36">
        <f>H340*(1-0.372802095796031)</f>
        <v>0</v>
      </c>
      <c r="AQ340" s="37" t="s">
        <v>7</v>
      </c>
      <c r="AV340" s="36">
        <f>AW340+AX340</f>
        <v>0</v>
      </c>
      <c r="AW340" s="36">
        <f>G340*AO340</f>
        <v>0</v>
      </c>
      <c r="AX340" s="36">
        <f>G340*AP340</f>
        <v>0</v>
      </c>
      <c r="AY340" s="39" t="s">
        <v>801</v>
      </c>
      <c r="AZ340" s="39" t="s">
        <v>832</v>
      </c>
      <c r="BA340" s="27" t="s">
        <v>844</v>
      </c>
      <c r="BC340" s="36">
        <f>AW340+AX340</f>
        <v>0</v>
      </c>
      <c r="BD340" s="36">
        <f>H340/(100-BE340)*100</f>
        <v>0</v>
      </c>
      <c r="BE340" s="36">
        <v>0</v>
      </c>
      <c r="BF340" s="36">
        <f>M340</f>
        <v>5.4862400000000004</v>
      </c>
      <c r="BH340" s="21">
        <f>G340*AO340</f>
        <v>0</v>
      </c>
      <c r="BI340" s="21">
        <f>G340*AP340</f>
        <v>0</v>
      </c>
      <c r="BJ340" s="21">
        <f>G340*H340</f>
        <v>0</v>
      </c>
      <c r="BK340" s="21" t="s">
        <v>852</v>
      </c>
      <c r="BL340" s="36">
        <v>89</v>
      </c>
    </row>
    <row r="341" spans="1:47" ht="12.75">
      <c r="A341" s="82"/>
      <c r="B341" s="83" t="s">
        <v>291</v>
      </c>
      <c r="C341" s="83" t="s">
        <v>351</v>
      </c>
      <c r="D341" s="173" t="s">
        <v>527</v>
      </c>
      <c r="E341" s="174"/>
      <c r="F341" s="84" t="s">
        <v>6</v>
      </c>
      <c r="G341" s="84" t="s">
        <v>6</v>
      </c>
      <c r="H341" s="84"/>
      <c r="I341" s="85">
        <f>SUM(I342:I352)</f>
        <v>0</v>
      </c>
      <c r="J341" s="85">
        <f>SUM(J342:J352)</f>
        <v>0</v>
      </c>
      <c r="K341" s="85">
        <f>SUM(K342:K352)</f>
        <v>0</v>
      </c>
      <c r="L341" s="86"/>
      <c r="M341" s="85">
        <f>SUM(M342:M352)</f>
        <v>0</v>
      </c>
      <c r="N341" s="87"/>
      <c r="O341" s="4"/>
      <c r="AI341" s="27" t="s">
        <v>291</v>
      </c>
      <c r="AS341" s="41">
        <f>SUM(AJ342:AJ352)</f>
        <v>0</v>
      </c>
      <c r="AT341" s="41">
        <f>SUM(AK342:AK352)</f>
        <v>0</v>
      </c>
      <c r="AU341" s="41">
        <f>SUM(AL342:AL352)</f>
        <v>0</v>
      </c>
    </row>
    <row r="342" spans="1:64" ht="12.75">
      <c r="A342" s="44" t="s">
        <v>166</v>
      </c>
      <c r="B342" s="16" t="s">
        <v>291</v>
      </c>
      <c r="C342" s="16" t="s">
        <v>386</v>
      </c>
      <c r="D342" s="133" t="s">
        <v>595</v>
      </c>
      <c r="E342" s="175"/>
      <c r="F342" s="16" t="s">
        <v>755</v>
      </c>
      <c r="G342" s="36">
        <v>426.23</v>
      </c>
      <c r="H342" s="36"/>
      <c r="I342" s="36">
        <f>G342*AO342</f>
        <v>0</v>
      </c>
      <c r="J342" s="36">
        <f>G342*AP342</f>
        <v>0</v>
      </c>
      <c r="K342" s="36">
        <f>G342*H342</f>
        <v>0</v>
      </c>
      <c r="L342" s="36">
        <v>0</v>
      </c>
      <c r="M342" s="36">
        <f>G342*L342</f>
        <v>0</v>
      </c>
      <c r="N342" s="88" t="s">
        <v>779</v>
      </c>
      <c r="O342" s="4"/>
      <c r="Z342" s="36">
        <f>IF(AQ342="5",BJ342,0)</f>
        <v>0</v>
      </c>
      <c r="AB342" s="36">
        <f>IF(AQ342="1",BH342,0)</f>
        <v>0</v>
      </c>
      <c r="AC342" s="36">
        <f>IF(AQ342="1",BI342,0)</f>
        <v>0</v>
      </c>
      <c r="AD342" s="36">
        <f>IF(AQ342="7",BH342,0)</f>
        <v>0</v>
      </c>
      <c r="AE342" s="36">
        <f>IF(AQ342="7",BI342,0)</f>
        <v>0</v>
      </c>
      <c r="AF342" s="36">
        <f>IF(AQ342="2",BH342,0)</f>
        <v>0</v>
      </c>
      <c r="AG342" s="36">
        <f>IF(AQ342="2",BI342,0)</f>
        <v>0</v>
      </c>
      <c r="AH342" s="36">
        <f>IF(AQ342="0",BJ342,0)</f>
        <v>0</v>
      </c>
      <c r="AI342" s="27" t="s">
        <v>291</v>
      </c>
      <c r="AJ342" s="21">
        <f>IF(AN342=0,K342,0)</f>
        <v>0</v>
      </c>
      <c r="AK342" s="21">
        <f>IF(AN342=15,K342,0)</f>
        <v>0</v>
      </c>
      <c r="AL342" s="21">
        <f>IF(AN342=21,K342,0)</f>
        <v>0</v>
      </c>
      <c r="AN342" s="36">
        <v>21</v>
      </c>
      <c r="AO342" s="36">
        <f>H342*0</f>
        <v>0</v>
      </c>
      <c r="AP342" s="36">
        <f>H342*(1-0)</f>
        <v>0</v>
      </c>
      <c r="AQ342" s="37" t="s">
        <v>11</v>
      </c>
      <c r="AV342" s="36">
        <f>AW342+AX342</f>
        <v>0</v>
      </c>
      <c r="AW342" s="36">
        <f>G342*AO342</f>
        <v>0</v>
      </c>
      <c r="AX342" s="36">
        <f>G342*AP342</f>
        <v>0</v>
      </c>
      <c r="AY342" s="39" t="s">
        <v>802</v>
      </c>
      <c r="AZ342" s="39" t="s">
        <v>830</v>
      </c>
      <c r="BA342" s="27" t="s">
        <v>844</v>
      </c>
      <c r="BC342" s="36">
        <f>AW342+AX342</f>
        <v>0</v>
      </c>
      <c r="BD342" s="36">
        <f>H342/(100-BE342)*100</f>
        <v>0</v>
      </c>
      <c r="BE342" s="36">
        <v>0</v>
      </c>
      <c r="BF342" s="36">
        <f>M342</f>
        <v>0</v>
      </c>
      <c r="BH342" s="21">
        <f>G342*AO342</f>
        <v>0</v>
      </c>
      <c r="BI342" s="21">
        <f>G342*AP342</f>
        <v>0</v>
      </c>
      <c r="BJ342" s="21">
        <f>G342*H342</f>
        <v>0</v>
      </c>
      <c r="BK342" s="21" t="s">
        <v>852</v>
      </c>
      <c r="BL342" s="36" t="s">
        <v>351</v>
      </c>
    </row>
    <row r="343" spans="1:64" ht="12.75">
      <c r="A343" s="44" t="s">
        <v>167</v>
      </c>
      <c r="B343" s="16" t="s">
        <v>291</v>
      </c>
      <c r="C343" s="16" t="s">
        <v>387</v>
      </c>
      <c r="D343" s="133" t="s">
        <v>596</v>
      </c>
      <c r="E343" s="175"/>
      <c r="F343" s="16" t="s">
        <v>755</v>
      </c>
      <c r="G343" s="36">
        <v>2131.15</v>
      </c>
      <c r="H343" s="36"/>
      <c r="I343" s="36">
        <f>G343*AO343</f>
        <v>0</v>
      </c>
      <c r="J343" s="36">
        <f>G343*AP343</f>
        <v>0</v>
      </c>
      <c r="K343" s="36">
        <f>G343*H343</f>
        <v>0</v>
      </c>
      <c r="L343" s="36">
        <v>0</v>
      </c>
      <c r="M343" s="36">
        <f>G343*L343</f>
        <v>0</v>
      </c>
      <c r="N343" s="88" t="s">
        <v>779</v>
      </c>
      <c r="O343" s="4"/>
      <c r="Z343" s="36">
        <f>IF(AQ343="5",BJ343,0)</f>
        <v>0</v>
      </c>
      <c r="AB343" s="36">
        <f>IF(AQ343="1",BH343,0)</f>
        <v>0</v>
      </c>
      <c r="AC343" s="36">
        <f>IF(AQ343="1",BI343,0)</f>
        <v>0</v>
      </c>
      <c r="AD343" s="36">
        <f>IF(AQ343="7",BH343,0)</f>
        <v>0</v>
      </c>
      <c r="AE343" s="36">
        <f>IF(AQ343="7",BI343,0)</f>
        <v>0</v>
      </c>
      <c r="AF343" s="36">
        <f>IF(AQ343="2",BH343,0)</f>
        <v>0</v>
      </c>
      <c r="AG343" s="36">
        <f>IF(AQ343="2",BI343,0)</f>
        <v>0</v>
      </c>
      <c r="AH343" s="36">
        <f>IF(AQ343="0",BJ343,0)</f>
        <v>0</v>
      </c>
      <c r="AI343" s="27" t="s">
        <v>291</v>
      </c>
      <c r="AJ343" s="21">
        <f>IF(AN343=0,K343,0)</f>
        <v>0</v>
      </c>
      <c r="AK343" s="21">
        <f>IF(AN343=15,K343,0)</f>
        <v>0</v>
      </c>
      <c r="AL343" s="21">
        <f>IF(AN343=21,K343,0)</f>
        <v>0</v>
      </c>
      <c r="AN343" s="36">
        <v>21</v>
      </c>
      <c r="AO343" s="36">
        <f>H343*0</f>
        <v>0</v>
      </c>
      <c r="AP343" s="36">
        <f>H343*(1-0)</f>
        <v>0</v>
      </c>
      <c r="AQ343" s="37" t="s">
        <v>11</v>
      </c>
      <c r="AV343" s="36">
        <f>AW343+AX343</f>
        <v>0</v>
      </c>
      <c r="AW343" s="36">
        <f>G343*AO343</f>
        <v>0</v>
      </c>
      <c r="AX343" s="36">
        <f>G343*AP343</f>
        <v>0</v>
      </c>
      <c r="AY343" s="39" t="s">
        <v>802</v>
      </c>
      <c r="AZ343" s="39" t="s">
        <v>830</v>
      </c>
      <c r="BA343" s="27" t="s">
        <v>844</v>
      </c>
      <c r="BC343" s="36">
        <f>AW343+AX343</f>
        <v>0</v>
      </c>
      <c r="BD343" s="36">
        <f>H343/(100-BE343)*100</f>
        <v>0</v>
      </c>
      <c r="BE343" s="36">
        <v>0</v>
      </c>
      <c r="BF343" s="36">
        <f>M343</f>
        <v>0</v>
      </c>
      <c r="BH343" s="21">
        <f>G343*AO343</f>
        <v>0</v>
      </c>
      <c r="BI343" s="21">
        <f>G343*AP343</f>
        <v>0</v>
      </c>
      <c r="BJ343" s="21">
        <f>G343*H343</f>
        <v>0</v>
      </c>
      <c r="BK343" s="21" t="s">
        <v>852</v>
      </c>
      <c r="BL343" s="36" t="s">
        <v>351</v>
      </c>
    </row>
    <row r="344" spans="1:15" ht="12.75">
      <c r="A344" s="4"/>
      <c r="B344" s="89"/>
      <c r="C344" s="89"/>
      <c r="D344" s="90" t="s">
        <v>638</v>
      </c>
      <c r="E344" s="90"/>
      <c r="F344" s="89"/>
      <c r="G344" s="91">
        <v>2131.15</v>
      </c>
      <c r="H344" s="89"/>
      <c r="I344" s="89"/>
      <c r="J344" s="89"/>
      <c r="K344" s="89"/>
      <c r="L344" s="89"/>
      <c r="M344" s="89"/>
      <c r="N344" s="31"/>
      <c r="O344" s="4"/>
    </row>
    <row r="345" spans="1:64" ht="12.75">
      <c r="A345" s="44" t="s">
        <v>168</v>
      </c>
      <c r="B345" s="16" t="s">
        <v>291</v>
      </c>
      <c r="C345" s="16" t="s">
        <v>352</v>
      </c>
      <c r="D345" s="133" t="s">
        <v>528</v>
      </c>
      <c r="E345" s="175"/>
      <c r="F345" s="16" t="s">
        <v>755</v>
      </c>
      <c r="G345" s="36">
        <v>1406.98</v>
      </c>
      <c r="H345" s="36"/>
      <c r="I345" s="36">
        <f>G345*AO345</f>
        <v>0</v>
      </c>
      <c r="J345" s="36">
        <f>G345*AP345</f>
        <v>0</v>
      </c>
      <c r="K345" s="36">
        <f>G345*H345</f>
        <v>0</v>
      </c>
      <c r="L345" s="36">
        <v>0</v>
      </c>
      <c r="M345" s="36">
        <f>G345*L345</f>
        <v>0</v>
      </c>
      <c r="N345" s="88" t="s">
        <v>779</v>
      </c>
      <c r="O345" s="4"/>
      <c r="Z345" s="36">
        <f>IF(AQ345="5",BJ345,0)</f>
        <v>0</v>
      </c>
      <c r="AB345" s="36">
        <f>IF(AQ345="1",BH345,0)</f>
        <v>0</v>
      </c>
      <c r="AC345" s="36">
        <f>IF(AQ345="1",BI345,0)</f>
        <v>0</v>
      </c>
      <c r="AD345" s="36">
        <f>IF(AQ345="7",BH345,0)</f>
        <v>0</v>
      </c>
      <c r="AE345" s="36">
        <f>IF(AQ345="7",BI345,0)</f>
        <v>0</v>
      </c>
      <c r="AF345" s="36">
        <f>IF(AQ345="2",BH345,0)</f>
        <v>0</v>
      </c>
      <c r="AG345" s="36">
        <f>IF(AQ345="2",BI345,0)</f>
        <v>0</v>
      </c>
      <c r="AH345" s="36">
        <f>IF(AQ345="0",BJ345,0)</f>
        <v>0</v>
      </c>
      <c r="AI345" s="27" t="s">
        <v>291</v>
      </c>
      <c r="AJ345" s="21">
        <f>IF(AN345=0,K345,0)</f>
        <v>0</v>
      </c>
      <c r="AK345" s="21">
        <f>IF(AN345=15,K345,0)</f>
        <v>0</v>
      </c>
      <c r="AL345" s="21">
        <f>IF(AN345=21,K345,0)</f>
        <v>0</v>
      </c>
      <c r="AN345" s="36">
        <v>21</v>
      </c>
      <c r="AO345" s="36">
        <f>H345*0</f>
        <v>0</v>
      </c>
      <c r="AP345" s="36">
        <f>H345*(1-0)</f>
        <v>0</v>
      </c>
      <c r="AQ345" s="37" t="s">
        <v>11</v>
      </c>
      <c r="AV345" s="36">
        <f>AW345+AX345</f>
        <v>0</v>
      </c>
      <c r="AW345" s="36">
        <f>G345*AO345</f>
        <v>0</v>
      </c>
      <c r="AX345" s="36">
        <f>G345*AP345</f>
        <v>0</v>
      </c>
      <c r="AY345" s="39" t="s">
        <v>802</v>
      </c>
      <c r="AZ345" s="39" t="s">
        <v>830</v>
      </c>
      <c r="BA345" s="27" t="s">
        <v>844</v>
      </c>
      <c r="BC345" s="36">
        <f>AW345+AX345</f>
        <v>0</v>
      </c>
      <c r="BD345" s="36">
        <f>H345/(100-BE345)*100</f>
        <v>0</v>
      </c>
      <c r="BE345" s="36">
        <v>0</v>
      </c>
      <c r="BF345" s="36">
        <f>M345</f>
        <v>0</v>
      </c>
      <c r="BH345" s="21">
        <f>G345*AO345</f>
        <v>0</v>
      </c>
      <c r="BI345" s="21">
        <f>G345*AP345</f>
        <v>0</v>
      </c>
      <c r="BJ345" s="21">
        <f>G345*H345</f>
        <v>0</v>
      </c>
      <c r="BK345" s="21" t="s">
        <v>852</v>
      </c>
      <c r="BL345" s="36" t="s">
        <v>351</v>
      </c>
    </row>
    <row r="346" spans="1:64" ht="12.75">
      <c r="A346" s="44" t="s">
        <v>169</v>
      </c>
      <c r="B346" s="16" t="s">
        <v>291</v>
      </c>
      <c r="C346" s="16" t="s">
        <v>353</v>
      </c>
      <c r="D346" s="133" t="s">
        <v>529</v>
      </c>
      <c r="E346" s="175"/>
      <c r="F346" s="16" t="s">
        <v>755</v>
      </c>
      <c r="G346" s="36">
        <v>14069.8</v>
      </c>
      <c r="H346" s="36"/>
      <c r="I346" s="36">
        <f>G346*AO346</f>
        <v>0</v>
      </c>
      <c r="J346" s="36">
        <f>G346*AP346</f>
        <v>0</v>
      </c>
      <c r="K346" s="36">
        <f>G346*H346</f>
        <v>0</v>
      </c>
      <c r="L346" s="36">
        <v>0</v>
      </c>
      <c r="M346" s="36">
        <f>G346*L346</f>
        <v>0</v>
      </c>
      <c r="N346" s="88" t="s">
        <v>779</v>
      </c>
      <c r="O346" s="4"/>
      <c r="Z346" s="36">
        <f>IF(AQ346="5",BJ346,0)</f>
        <v>0</v>
      </c>
      <c r="AB346" s="36">
        <f>IF(AQ346="1",BH346,0)</f>
        <v>0</v>
      </c>
      <c r="AC346" s="36">
        <f>IF(AQ346="1",BI346,0)</f>
        <v>0</v>
      </c>
      <c r="AD346" s="36">
        <f>IF(AQ346="7",BH346,0)</f>
        <v>0</v>
      </c>
      <c r="AE346" s="36">
        <f>IF(AQ346="7",BI346,0)</f>
        <v>0</v>
      </c>
      <c r="AF346" s="36">
        <f>IF(AQ346="2",BH346,0)</f>
        <v>0</v>
      </c>
      <c r="AG346" s="36">
        <f>IF(AQ346="2",BI346,0)</f>
        <v>0</v>
      </c>
      <c r="AH346" s="36">
        <f>IF(AQ346="0",BJ346,0)</f>
        <v>0</v>
      </c>
      <c r="AI346" s="27" t="s">
        <v>291</v>
      </c>
      <c r="AJ346" s="21">
        <f>IF(AN346=0,K346,0)</f>
        <v>0</v>
      </c>
      <c r="AK346" s="21">
        <f>IF(AN346=15,K346,0)</f>
        <v>0</v>
      </c>
      <c r="AL346" s="21">
        <f>IF(AN346=21,K346,0)</f>
        <v>0</v>
      </c>
      <c r="AN346" s="36">
        <v>21</v>
      </c>
      <c r="AO346" s="36">
        <f>H346*0</f>
        <v>0</v>
      </c>
      <c r="AP346" s="36">
        <f>H346*(1-0)</f>
        <v>0</v>
      </c>
      <c r="AQ346" s="37" t="s">
        <v>11</v>
      </c>
      <c r="AV346" s="36">
        <f>AW346+AX346</f>
        <v>0</v>
      </c>
      <c r="AW346" s="36">
        <f>G346*AO346</f>
        <v>0</v>
      </c>
      <c r="AX346" s="36">
        <f>G346*AP346</f>
        <v>0</v>
      </c>
      <c r="AY346" s="39" t="s">
        <v>802</v>
      </c>
      <c r="AZ346" s="39" t="s">
        <v>830</v>
      </c>
      <c r="BA346" s="27" t="s">
        <v>844</v>
      </c>
      <c r="BC346" s="36">
        <f>AW346+AX346</f>
        <v>0</v>
      </c>
      <c r="BD346" s="36">
        <f>H346/(100-BE346)*100</f>
        <v>0</v>
      </c>
      <c r="BE346" s="36">
        <v>0</v>
      </c>
      <c r="BF346" s="36">
        <f>M346</f>
        <v>0</v>
      </c>
      <c r="BH346" s="21">
        <f>G346*AO346</f>
        <v>0</v>
      </c>
      <c r="BI346" s="21">
        <f>G346*AP346</f>
        <v>0</v>
      </c>
      <c r="BJ346" s="21">
        <f>G346*H346</f>
        <v>0</v>
      </c>
      <c r="BK346" s="21" t="s">
        <v>852</v>
      </c>
      <c r="BL346" s="36" t="s">
        <v>351</v>
      </c>
    </row>
    <row r="347" spans="1:15" ht="12.75">
      <c r="A347" s="4"/>
      <c r="B347" s="89"/>
      <c r="C347" s="89"/>
      <c r="D347" s="90" t="s">
        <v>639</v>
      </c>
      <c r="E347" s="90"/>
      <c r="F347" s="89"/>
      <c r="G347" s="91">
        <v>14069.8</v>
      </c>
      <c r="H347" s="89"/>
      <c r="I347" s="89"/>
      <c r="J347" s="89"/>
      <c r="K347" s="89"/>
      <c r="L347" s="89"/>
      <c r="M347" s="89"/>
      <c r="N347" s="31"/>
      <c r="O347" s="4"/>
    </row>
    <row r="348" spans="1:64" ht="12.75">
      <c r="A348" s="44" t="s">
        <v>170</v>
      </c>
      <c r="B348" s="16" t="s">
        <v>291</v>
      </c>
      <c r="C348" s="16" t="s">
        <v>354</v>
      </c>
      <c r="D348" s="133" t="s">
        <v>531</v>
      </c>
      <c r="E348" s="175"/>
      <c r="F348" s="16" t="s">
        <v>755</v>
      </c>
      <c r="G348" s="36">
        <v>209.9</v>
      </c>
      <c r="H348" s="36"/>
      <c r="I348" s="36">
        <f>G348*AO348</f>
        <v>0</v>
      </c>
      <c r="J348" s="36">
        <f>G348*AP348</f>
        <v>0</v>
      </c>
      <c r="K348" s="36">
        <f>G348*H348</f>
        <v>0</v>
      </c>
      <c r="L348" s="36">
        <v>0</v>
      </c>
      <c r="M348" s="36">
        <f>G348*L348</f>
        <v>0</v>
      </c>
      <c r="N348" s="88" t="s">
        <v>779</v>
      </c>
      <c r="O348" s="4"/>
      <c r="Z348" s="36">
        <f>IF(AQ348="5",BJ348,0)</f>
        <v>0</v>
      </c>
      <c r="AB348" s="36">
        <f>IF(AQ348="1",BH348,0)</f>
        <v>0</v>
      </c>
      <c r="AC348" s="36">
        <f>IF(AQ348="1",BI348,0)</f>
        <v>0</v>
      </c>
      <c r="AD348" s="36">
        <f>IF(AQ348="7",BH348,0)</f>
        <v>0</v>
      </c>
      <c r="AE348" s="36">
        <f>IF(AQ348="7",BI348,0)</f>
        <v>0</v>
      </c>
      <c r="AF348" s="36">
        <f>IF(AQ348="2",BH348,0)</f>
        <v>0</v>
      </c>
      <c r="AG348" s="36">
        <f>IF(AQ348="2",BI348,0)</f>
        <v>0</v>
      </c>
      <c r="AH348" s="36">
        <f>IF(AQ348="0",BJ348,0)</f>
        <v>0</v>
      </c>
      <c r="AI348" s="27" t="s">
        <v>291</v>
      </c>
      <c r="AJ348" s="21">
        <f>IF(AN348=0,K348,0)</f>
        <v>0</v>
      </c>
      <c r="AK348" s="21">
        <f>IF(AN348=15,K348,0)</f>
        <v>0</v>
      </c>
      <c r="AL348" s="21">
        <f>IF(AN348=21,K348,0)</f>
        <v>0</v>
      </c>
      <c r="AN348" s="36">
        <v>21</v>
      </c>
      <c r="AO348" s="36">
        <f>H348*0</f>
        <v>0</v>
      </c>
      <c r="AP348" s="36">
        <f>H348*(1-0)</f>
        <v>0</v>
      </c>
      <c r="AQ348" s="37" t="s">
        <v>11</v>
      </c>
      <c r="AV348" s="36">
        <f>AW348+AX348</f>
        <v>0</v>
      </c>
      <c r="AW348" s="36">
        <f>G348*AO348</f>
        <v>0</v>
      </c>
      <c r="AX348" s="36">
        <f>G348*AP348</f>
        <v>0</v>
      </c>
      <c r="AY348" s="39" t="s">
        <v>802</v>
      </c>
      <c r="AZ348" s="39" t="s">
        <v>830</v>
      </c>
      <c r="BA348" s="27" t="s">
        <v>844</v>
      </c>
      <c r="BC348" s="36">
        <f>AW348+AX348</f>
        <v>0</v>
      </c>
      <c r="BD348" s="36">
        <f>H348/(100-BE348)*100</f>
        <v>0</v>
      </c>
      <c r="BE348" s="36">
        <v>0</v>
      </c>
      <c r="BF348" s="36">
        <f>M348</f>
        <v>0</v>
      </c>
      <c r="BH348" s="21">
        <f>G348*AO348</f>
        <v>0</v>
      </c>
      <c r="BI348" s="21">
        <f>G348*AP348</f>
        <v>0</v>
      </c>
      <c r="BJ348" s="21">
        <f>G348*H348</f>
        <v>0</v>
      </c>
      <c r="BK348" s="21" t="s">
        <v>852</v>
      </c>
      <c r="BL348" s="36" t="s">
        <v>351</v>
      </c>
    </row>
    <row r="349" spans="1:64" ht="12.75">
      <c r="A349" s="44" t="s">
        <v>171</v>
      </c>
      <c r="B349" s="16" t="s">
        <v>291</v>
      </c>
      <c r="C349" s="16" t="s">
        <v>355</v>
      </c>
      <c r="D349" s="133" t="s">
        <v>532</v>
      </c>
      <c r="E349" s="175"/>
      <c r="F349" s="16" t="s">
        <v>755</v>
      </c>
      <c r="G349" s="36">
        <v>1259.4</v>
      </c>
      <c r="H349" s="36"/>
      <c r="I349" s="36">
        <f>G349*AO349</f>
        <v>0</v>
      </c>
      <c r="J349" s="36">
        <f>G349*AP349</f>
        <v>0</v>
      </c>
      <c r="K349" s="36">
        <f>G349*H349</f>
        <v>0</v>
      </c>
      <c r="L349" s="36">
        <v>0</v>
      </c>
      <c r="M349" s="36">
        <f>G349*L349</f>
        <v>0</v>
      </c>
      <c r="N349" s="88" t="s">
        <v>779</v>
      </c>
      <c r="O349" s="4"/>
      <c r="Z349" s="36">
        <f>IF(AQ349="5",BJ349,0)</f>
        <v>0</v>
      </c>
      <c r="AB349" s="36">
        <f>IF(AQ349="1",BH349,0)</f>
        <v>0</v>
      </c>
      <c r="AC349" s="36">
        <f>IF(AQ349="1",BI349,0)</f>
        <v>0</v>
      </c>
      <c r="AD349" s="36">
        <f>IF(AQ349="7",BH349,0)</f>
        <v>0</v>
      </c>
      <c r="AE349" s="36">
        <f>IF(AQ349="7",BI349,0)</f>
        <v>0</v>
      </c>
      <c r="AF349" s="36">
        <f>IF(AQ349="2",BH349,0)</f>
        <v>0</v>
      </c>
      <c r="AG349" s="36">
        <f>IF(AQ349="2",BI349,0)</f>
        <v>0</v>
      </c>
      <c r="AH349" s="36">
        <f>IF(AQ349="0",BJ349,0)</f>
        <v>0</v>
      </c>
      <c r="AI349" s="27" t="s">
        <v>291</v>
      </c>
      <c r="AJ349" s="21">
        <f>IF(AN349=0,K349,0)</f>
        <v>0</v>
      </c>
      <c r="AK349" s="21">
        <f>IF(AN349=15,K349,0)</f>
        <v>0</v>
      </c>
      <c r="AL349" s="21">
        <f>IF(AN349=21,K349,0)</f>
        <v>0</v>
      </c>
      <c r="AN349" s="36">
        <v>21</v>
      </c>
      <c r="AO349" s="36">
        <f>H349*0</f>
        <v>0</v>
      </c>
      <c r="AP349" s="36">
        <f>H349*(1-0)</f>
        <v>0</v>
      </c>
      <c r="AQ349" s="37" t="s">
        <v>11</v>
      </c>
      <c r="AV349" s="36">
        <f>AW349+AX349</f>
        <v>0</v>
      </c>
      <c r="AW349" s="36">
        <f>G349*AO349</f>
        <v>0</v>
      </c>
      <c r="AX349" s="36">
        <f>G349*AP349</f>
        <v>0</v>
      </c>
      <c r="AY349" s="39" t="s">
        <v>802</v>
      </c>
      <c r="AZ349" s="39" t="s">
        <v>830</v>
      </c>
      <c r="BA349" s="27" t="s">
        <v>844</v>
      </c>
      <c r="BC349" s="36">
        <f>AW349+AX349</f>
        <v>0</v>
      </c>
      <c r="BD349" s="36">
        <f>H349/(100-BE349)*100</f>
        <v>0</v>
      </c>
      <c r="BE349" s="36">
        <v>0</v>
      </c>
      <c r="BF349" s="36">
        <f>M349</f>
        <v>0</v>
      </c>
      <c r="BH349" s="21">
        <f>G349*AO349</f>
        <v>0</v>
      </c>
      <c r="BI349" s="21">
        <f>G349*AP349</f>
        <v>0</v>
      </c>
      <c r="BJ349" s="21">
        <f>G349*H349</f>
        <v>0</v>
      </c>
      <c r="BK349" s="21" t="s">
        <v>852</v>
      </c>
      <c r="BL349" s="36" t="s">
        <v>351</v>
      </c>
    </row>
    <row r="350" spans="1:15" ht="12.75">
      <c r="A350" s="4"/>
      <c r="B350" s="89"/>
      <c r="C350" s="89"/>
      <c r="D350" s="90" t="s">
        <v>640</v>
      </c>
      <c r="E350" s="90"/>
      <c r="F350" s="89"/>
      <c r="G350" s="91">
        <v>1259.4</v>
      </c>
      <c r="H350" s="89"/>
      <c r="I350" s="89"/>
      <c r="J350" s="89"/>
      <c r="K350" s="89"/>
      <c r="L350" s="89"/>
      <c r="M350" s="89"/>
      <c r="N350" s="31"/>
      <c r="O350" s="4"/>
    </row>
    <row r="351" spans="1:64" ht="12.75">
      <c r="A351" s="44" t="s">
        <v>172</v>
      </c>
      <c r="B351" s="16" t="s">
        <v>291</v>
      </c>
      <c r="C351" s="16" t="s">
        <v>356</v>
      </c>
      <c r="D351" s="133" t="s">
        <v>534</v>
      </c>
      <c r="E351" s="175"/>
      <c r="F351" s="16" t="s">
        <v>755</v>
      </c>
      <c r="G351" s="36">
        <v>239.87</v>
      </c>
      <c r="H351" s="36"/>
      <c r="I351" s="36">
        <f>G351*AO351</f>
        <v>0</v>
      </c>
      <c r="J351" s="36">
        <f>G351*AP351</f>
        <v>0</v>
      </c>
      <c r="K351" s="36">
        <f>G351*H351</f>
        <v>0</v>
      </c>
      <c r="L351" s="36">
        <v>0</v>
      </c>
      <c r="M351" s="36">
        <f>G351*L351</f>
        <v>0</v>
      </c>
      <c r="N351" s="88" t="s">
        <v>779</v>
      </c>
      <c r="O351" s="4"/>
      <c r="Z351" s="36">
        <f>IF(AQ351="5",BJ351,0)</f>
        <v>0</v>
      </c>
      <c r="AB351" s="36">
        <f>IF(AQ351="1",BH351,0)</f>
        <v>0</v>
      </c>
      <c r="AC351" s="36">
        <f>IF(AQ351="1",BI351,0)</f>
        <v>0</v>
      </c>
      <c r="AD351" s="36">
        <f>IF(AQ351="7",BH351,0)</f>
        <v>0</v>
      </c>
      <c r="AE351" s="36">
        <f>IF(AQ351="7",BI351,0)</f>
        <v>0</v>
      </c>
      <c r="AF351" s="36">
        <f>IF(AQ351="2",BH351,0)</f>
        <v>0</v>
      </c>
      <c r="AG351" s="36">
        <f>IF(AQ351="2",BI351,0)</f>
        <v>0</v>
      </c>
      <c r="AH351" s="36">
        <f>IF(AQ351="0",BJ351,0)</f>
        <v>0</v>
      </c>
      <c r="AI351" s="27" t="s">
        <v>291</v>
      </c>
      <c r="AJ351" s="21">
        <f>IF(AN351=0,K351,0)</f>
        <v>0</v>
      </c>
      <c r="AK351" s="21">
        <f>IF(AN351=15,K351,0)</f>
        <v>0</v>
      </c>
      <c r="AL351" s="21">
        <f>IF(AN351=21,K351,0)</f>
        <v>0</v>
      </c>
      <c r="AN351" s="36">
        <v>21</v>
      </c>
      <c r="AO351" s="36">
        <f>H351*0</f>
        <v>0</v>
      </c>
      <c r="AP351" s="36">
        <f>H351*(1-0)</f>
        <v>0</v>
      </c>
      <c r="AQ351" s="37" t="s">
        <v>11</v>
      </c>
      <c r="AV351" s="36">
        <f>AW351+AX351</f>
        <v>0</v>
      </c>
      <c r="AW351" s="36">
        <f>G351*AO351</f>
        <v>0</v>
      </c>
      <c r="AX351" s="36">
        <f>G351*AP351</f>
        <v>0</v>
      </c>
      <c r="AY351" s="39" t="s">
        <v>802</v>
      </c>
      <c r="AZ351" s="39" t="s">
        <v>830</v>
      </c>
      <c r="BA351" s="27" t="s">
        <v>844</v>
      </c>
      <c r="BC351" s="36">
        <f>AW351+AX351</f>
        <v>0</v>
      </c>
      <c r="BD351" s="36">
        <f>H351/(100-BE351)*100</f>
        <v>0</v>
      </c>
      <c r="BE351" s="36">
        <v>0</v>
      </c>
      <c r="BF351" s="36">
        <f>M351</f>
        <v>0</v>
      </c>
      <c r="BH351" s="21">
        <f>G351*AO351</f>
        <v>0</v>
      </c>
      <c r="BI351" s="21">
        <f>G351*AP351</f>
        <v>0</v>
      </c>
      <c r="BJ351" s="21">
        <f>G351*H351</f>
        <v>0</v>
      </c>
      <c r="BK351" s="21" t="s">
        <v>852</v>
      </c>
      <c r="BL351" s="36" t="s">
        <v>351</v>
      </c>
    </row>
    <row r="352" spans="1:64" ht="12.75">
      <c r="A352" s="44" t="s">
        <v>173</v>
      </c>
      <c r="B352" s="16" t="s">
        <v>291</v>
      </c>
      <c r="C352" s="16" t="s">
        <v>357</v>
      </c>
      <c r="D352" s="133" t="s">
        <v>535</v>
      </c>
      <c r="E352" s="175"/>
      <c r="F352" s="16" t="s">
        <v>755</v>
      </c>
      <c r="G352" s="36">
        <v>1918.96</v>
      </c>
      <c r="H352" s="36"/>
      <c r="I352" s="36">
        <f>G352*AO352</f>
        <v>0</v>
      </c>
      <c r="J352" s="36">
        <f>G352*AP352</f>
        <v>0</v>
      </c>
      <c r="K352" s="36">
        <f>G352*H352</f>
        <v>0</v>
      </c>
      <c r="L352" s="36">
        <v>0</v>
      </c>
      <c r="M352" s="36">
        <f>G352*L352</f>
        <v>0</v>
      </c>
      <c r="N352" s="88" t="s">
        <v>779</v>
      </c>
      <c r="O352" s="4"/>
      <c r="Z352" s="36">
        <f>IF(AQ352="5",BJ352,0)</f>
        <v>0</v>
      </c>
      <c r="AB352" s="36">
        <f>IF(AQ352="1",BH352,0)</f>
        <v>0</v>
      </c>
      <c r="AC352" s="36">
        <f>IF(AQ352="1",BI352,0)</f>
        <v>0</v>
      </c>
      <c r="AD352" s="36">
        <f>IF(AQ352="7",BH352,0)</f>
        <v>0</v>
      </c>
      <c r="AE352" s="36">
        <f>IF(AQ352="7",BI352,0)</f>
        <v>0</v>
      </c>
      <c r="AF352" s="36">
        <f>IF(AQ352="2",BH352,0)</f>
        <v>0</v>
      </c>
      <c r="AG352" s="36">
        <f>IF(AQ352="2",BI352,0)</f>
        <v>0</v>
      </c>
      <c r="AH352" s="36">
        <f>IF(AQ352="0",BJ352,0)</f>
        <v>0</v>
      </c>
      <c r="AI352" s="27" t="s">
        <v>291</v>
      </c>
      <c r="AJ352" s="21">
        <f>IF(AN352=0,K352,0)</f>
        <v>0</v>
      </c>
      <c r="AK352" s="21">
        <f>IF(AN352=15,K352,0)</f>
        <v>0</v>
      </c>
      <c r="AL352" s="21">
        <f>IF(AN352=21,K352,0)</f>
        <v>0</v>
      </c>
      <c r="AN352" s="36">
        <v>21</v>
      </c>
      <c r="AO352" s="36">
        <f>H352*0</f>
        <v>0</v>
      </c>
      <c r="AP352" s="36">
        <f>H352*(1-0)</f>
        <v>0</v>
      </c>
      <c r="AQ352" s="37" t="s">
        <v>11</v>
      </c>
      <c r="AV352" s="36">
        <f>AW352+AX352</f>
        <v>0</v>
      </c>
      <c r="AW352" s="36">
        <f>G352*AO352</f>
        <v>0</v>
      </c>
      <c r="AX352" s="36">
        <f>G352*AP352</f>
        <v>0</v>
      </c>
      <c r="AY352" s="39" t="s">
        <v>802</v>
      </c>
      <c r="AZ352" s="39" t="s">
        <v>830</v>
      </c>
      <c r="BA352" s="27" t="s">
        <v>844</v>
      </c>
      <c r="BC352" s="36">
        <f>AW352+AX352</f>
        <v>0</v>
      </c>
      <c r="BD352" s="36">
        <f>H352/(100-BE352)*100</f>
        <v>0</v>
      </c>
      <c r="BE352" s="36">
        <v>0</v>
      </c>
      <c r="BF352" s="36">
        <f>M352</f>
        <v>0</v>
      </c>
      <c r="BH352" s="21">
        <f>G352*AO352</f>
        <v>0</v>
      </c>
      <c r="BI352" s="21">
        <f>G352*AP352</f>
        <v>0</v>
      </c>
      <c r="BJ352" s="21">
        <f>G352*H352</f>
        <v>0</v>
      </c>
      <c r="BK352" s="21" t="s">
        <v>852</v>
      </c>
      <c r="BL352" s="36" t="s">
        <v>351</v>
      </c>
    </row>
    <row r="353" spans="1:15" ht="12.75">
      <c r="A353" s="4"/>
      <c r="B353" s="89"/>
      <c r="C353" s="89"/>
      <c r="D353" s="90" t="s">
        <v>641</v>
      </c>
      <c r="E353" s="90"/>
      <c r="F353" s="89"/>
      <c r="G353" s="91">
        <v>1918.96</v>
      </c>
      <c r="H353" s="89"/>
      <c r="I353" s="89"/>
      <c r="J353" s="89"/>
      <c r="K353" s="89"/>
      <c r="L353" s="89"/>
      <c r="M353" s="89"/>
      <c r="N353" s="31"/>
      <c r="O353" s="4"/>
    </row>
    <row r="354" spans="1:47" ht="12.75">
      <c r="A354" s="82"/>
      <c r="B354" s="83" t="s">
        <v>291</v>
      </c>
      <c r="C354" s="83" t="s">
        <v>358</v>
      </c>
      <c r="D354" s="173" t="s">
        <v>537</v>
      </c>
      <c r="E354" s="174"/>
      <c r="F354" s="84" t="s">
        <v>6</v>
      </c>
      <c r="G354" s="84" t="s">
        <v>6</v>
      </c>
      <c r="H354" s="84"/>
      <c r="I354" s="85">
        <f>SUM(I355:I355)</f>
        <v>0</v>
      </c>
      <c r="J354" s="85">
        <f>SUM(J355:J355)</f>
        <v>0</v>
      </c>
      <c r="K354" s="85">
        <f>SUM(K355:K355)</f>
        <v>0</v>
      </c>
      <c r="L354" s="86"/>
      <c r="M354" s="85">
        <f>SUM(M355:M355)</f>
        <v>0.007300000000000001</v>
      </c>
      <c r="N354" s="87"/>
      <c r="O354" s="4"/>
      <c r="AI354" s="27" t="s">
        <v>291</v>
      </c>
      <c r="AS354" s="41">
        <f>SUM(AJ355:AJ355)</f>
        <v>0</v>
      </c>
      <c r="AT354" s="41">
        <f>SUM(AK355:AK355)</f>
        <v>0</v>
      </c>
      <c r="AU354" s="41">
        <f>SUM(AL355:AL355)</f>
        <v>0</v>
      </c>
    </row>
    <row r="355" spans="1:64" ht="12.75">
      <c r="A355" s="44" t="s">
        <v>174</v>
      </c>
      <c r="B355" s="16" t="s">
        <v>291</v>
      </c>
      <c r="C355" s="16" t="s">
        <v>359</v>
      </c>
      <c r="D355" s="133" t="s">
        <v>538</v>
      </c>
      <c r="E355" s="175"/>
      <c r="F355" s="16" t="s">
        <v>749</v>
      </c>
      <c r="G355" s="36">
        <v>365</v>
      </c>
      <c r="H355" s="36"/>
      <c r="I355" s="36">
        <f>G355*AO355</f>
        <v>0</v>
      </c>
      <c r="J355" s="36">
        <f>G355*AP355</f>
        <v>0</v>
      </c>
      <c r="K355" s="36">
        <f>G355*H355</f>
        <v>0</v>
      </c>
      <c r="L355" s="36">
        <v>2E-05</v>
      </c>
      <c r="M355" s="36">
        <f>G355*L355</f>
        <v>0.007300000000000001</v>
      </c>
      <c r="N355" s="88" t="s">
        <v>779</v>
      </c>
      <c r="O355" s="4"/>
      <c r="Z355" s="36">
        <f>IF(AQ355="5",BJ355,0)</f>
        <v>0</v>
      </c>
      <c r="AB355" s="36">
        <f>IF(AQ355="1",BH355,0)</f>
        <v>0</v>
      </c>
      <c r="AC355" s="36">
        <f>IF(AQ355="1",BI355,0)</f>
        <v>0</v>
      </c>
      <c r="AD355" s="36">
        <f>IF(AQ355="7",BH355,0)</f>
        <v>0</v>
      </c>
      <c r="AE355" s="36">
        <f>IF(AQ355="7",BI355,0)</f>
        <v>0</v>
      </c>
      <c r="AF355" s="36">
        <f>IF(AQ355="2",BH355,0)</f>
        <v>0</v>
      </c>
      <c r="AG355" s="36">
        <f>IF(AQ355="2",BI355,0)</f>
        <v>0</v>
      </c>
      <c r="AH355" s="36">
        <f>IF(AQ355="0",BJ355,0)</f>
        <v>0</v>
      </c>
      <c r="AI355" s="27" t="s">
        <v>291</v>
      </c>
      <c r="AJ355" s="21">
        <f>IF(AN355=0,K355,0)</f>
        <v>0</v>
      </c>
      <c r="AK355" s="21">
        <f>IF(AN355=15,K355,0)</f>
        <v>0</v>
      </c>
      <c r="AL355" s="21">
        <f>IF(AN355=21,K355,0)</f>
        <v>0</v>
      </c>
      <c r="AN355" s="36">
        <v>21</v>
      </c>
      <c r="AO355" s="36">
        <f>H355*0.108177636570561</f>
        <v>0</v>
      </c>
      <c r="AP355" s="36">
        <f>H355*(1-0.108177636570561)</f>
        <v>0</v>
      </c>
      <c r="AQ355" s="37" t="s">
        <v>8</v>
      </c>
      <c r="AV355" s="36">
        <f>AW355+AX355</f>
        <v>0</v>
      </c>
      <c r="AW355" s="36">
        <f>G355*AO355</f>
        <v>0</v>
      </c>
      <c r="AX355" s="36">
        <f>G355*AP355</f>
        <v>0</v>
      </c>
      <c r="AY355" s="39" t="s">
        <v>803</v>
      </c>
      <c r="AZ355" s="39" t="s">
        <v>830</v>
      </c>
      <c r="BA355" s="27" t="s">
        <v>844</v>
      </c>
      <c r="BC355" s="36">
        <f>AW355+AX355</f>
        <v>0</v>
      </c>
      <c r="BD355" s="36">
        <f>H355/(100-BE355)*100</f>
        <v>0</v>
      </c>
      <c r="BE355" s="36">
        <v>0</v>
      </c>
      <c r="BF355" s="36">
        <f>M355</f>
        <v>0.007300000000000001</v>
      </c>
      <c r="BH355" s="21">
        <f>G355*AO355</f>
        <v>0</v>
      </c>
      <c r="BI355" s="21">
        <f>G355*AP355</f>
        <v>0</v>
      </c>
      <c r="BJ355" s="21">
        <f>G355*H355</f>
        <v>0</v>
      </c>
      <c r="BK355" s="21" t="s">
        <v>852</v>
      </c>
      <c r="BL355" s="36" t="s">
        <v>358</v>
      </c>
    </row>
    <row r="356" spans="1:47" ht="12.75">
      <c r="A356" s="82"/>
      <c r="B356" s="83" t="s">
        <v>291</v>
      </c>
      <c r="C356" s="83" t="s">
        <v>360</v>
      </c>
      <c r="D356" s="173" t="s">
        <v>539</v>
      </c>
      <c r="E356" s="174"/>
      <c r="F356" s="84" t="s">
        <v>6</v>
      </c>
      <c r="G356" s="84" t="s">
        <v>6</v>
      </c>
      <c r="H356" s="84"/>
      <c r="I356" s="85">
        <f>SUM(I357:I361)</f>
        <v>0</v>
      </c>
      <c r="J356" s="85">
        <f>SUM(J357:J361)</f>
        <v>0</v>
      </c>
      <c r="K356" s="85">
        <f>SUM(K357:K361)</f>
        <v>0</v>
      </c>
      <c r="L356" s="86"/>
      <c r="M356" s="85">
        <f>SUM(M357:M361)</f>
        <v>0</v>
      </c>
      <c r="N356" s="87"/>
      <c r="O356" s="4"/>
      <c r="AI356" s="27" t="s">
        <v>291</v>
      </c>
      <c r="AS356" s="41">
        <f>SUM(AJ357:AJ361)</f>
        <v>0</v>
      </c>
      <c r="AT356" s="41">
        <f>SUM(AK357:AK361)</f>
        <v>0</v>
      </c>
      <c r="AU356" s="41">
        <f>SUM(AL357:AL361)</f>
        <v>0</v>
      </c>
    </row>
    <row r="357" spans="1:64" ht="12.75">
      <c r="A357" s="44" t="s">
        <v>175</v>
      </c>
      <c r="B357" s="16" t="s">
        <v>291</v>
      </c>
      <c r="C357" s="16" t="s">
        <v>361</v>
      </c>
      <c r="D357" s="133" t="s">
        <v>540</v>
      </c>
      <c r="E357" s="175"/>
      <c r="F357" s="16" t="s">
        <v>755</v>
      </c>
      <c r="G357" s="36">
        <v>847.02</v>
      </c>
      <c r="H357" s="36"/>
      <c r="I357" s="36">
        <f>G357*AO357</f>
        <v>0</v>
      </c>
      <c r="J357" s="36">
        <f>G357*AP357</f>
        <v>0</v>
      </c>
      <c r="K357" s="36">
        <f>G357*H357</f>
        <v>0</v>
      </c>
      <c r="L357" s="36">
        <v>0</v>
      </c>
      <c r="M357" s="36">
        <f>G357*L357</f>
        <v>0</v>
      </c>
      <c r="N357" s="88" t="s">
        <v>779</v>
      </c>
      <c r="O357" s="4"/>
      <c r="Z357" s="36">
        <f>IF(AQ357="5",BJ357,0)</f>
        <v>0</v>
      </c>
      <c r="AB357" s="36">
        <f>IF(AQ357="1",BH357,0)</f>
        <v>0</v>
      </c>
      <c r="AC357" s="36">
        <f>IF(AQ357="1",BI357,0)</f>
        <v>0</v>
      </c>
      <c r="AD357" s="36">
        <f>IF(AQ357="7",BH357,0)</f>
        <v>0</v>
      </c>
      <c r="AE357" s="36">
        <f>IF(AQ357="7",BI357,0)</f>
        <v>0</v>
      </c>
      <c r="AF357" s="36">
        <f>IF(AQ357="2",BH357,0)</f>
        <v>0</v>
      </c>
      <c r="AG357" s="36">
        <f>IF(AQ357="2",BI357,0)</f>
        <v>0</v>
      </c>
      <c r="AH357" s="36">
        <f>IF(AQ357="0",BJ357,0)</f>
        <v>0</v>
      </c>
      <c r="AI357" s="27" t="s">
        <v>291</v>
      </c>
      <c r="AJ357" s="21">
        <f>IF(AN357=0,K357,0)</f>
        <v>0</v>
      </c>
      <c r="AK357" s="21">
        <f>IF(AN357=15,K357,0)</f>
        <v>0</v>
      </c>
      <c r="AL357" s="21">
        <f>IF(AN357=21,K357,0)</f>
        <v>0</v>
      </c>
      <c r="AN357" s="36">
        <v>21</v>
      </c>
      <c r="AO357" s="36">
        <f>H357*0</f>
        <v>0</v>
      </c>
      <c r="AP357" s="36">
        <f>H357*(1-0)</f>
        <v>0</v>
      </c>
      <c r="AQ357" s="37" t="s">
        <v>11</v>
      </c>
      <c r="AV357" s="36">
        <f>AW357+AX357</f>
        <v>0</v>
      </c>
      <c r="AW357" s="36">
        <f>G357*AO357</f>
        <v>0</v>
      </c>
      <c r="AX357" s="36">
        <f>G357*AP357</f>
        <v>0</v>
      </c>
      <c r="AY357" s="39" t="s">
        <v>804</v>
      </c>
      <c r="AZ357" s="39" t="s">
        <v>830</v>
      </c>
      <c r="BA357" s="27" t="s">
        <v>844</v>
      </c>
      <c r="BC357" s="36">
        <f>AW357+AX357</f>
        <v>0</v>
      </c>
      <c r="BD357" s="36">
        <f>H357/(100-BE357)*100</f>
        <v>0</v>
      </c>
      <c r="BE357" s="36">
        <v>0</v>
      </c>
      <c r="BF357" s="36">
        <f>M357</f>
        <v>0</v>
      </c>
      <c r="BH357" s="21">
        <f>G357*AO357</f>
        <v>0</v>
      </c>
      <c r="BI357" s="21">
        <f>G357*AP357</f>
        <v>0</v>
      </c>
      <c r="BJ357" s="21">
        <f>G357*H357</f>
        <v>0</v>
      </c>
      <c r="BK357" s="21" t="s">
        <v>852</v>
      </c>
      <c r="BL357" s="36" t="s">
        <v>360</v>
      </c>
    </row>
    <row r="358" spans="1:64" ht="12.75">
      <c r="A358" s="44" t="s">
        <v>176</v>
      </c>
      <c r="B358" s="16" t="s">
        <v>291</v>
      </c>
      <c r="C358" s="16" t="s">
        <v>362</v>
      </c>
      <c r="D358" s="133" t="s">
        <v>541</v>
      </c>
      <c r="E358" s="175"/>
      <c r="F358" s="16" t="s">
        <v>755</v>
      </c>
      <c r="G358" s="36">
        <v>3388.08</v>
      </c>
      <c r="H358" s="36"/>
      <c r="I358" s="36">
        <f>G358*AO358</f>
        <v>0</v>
      </c>
      <c r="J358" s="36">
        <f>G358*AP358</f>
        <v>0</v>
      </c>
      <c r="K358" s="36">
        <f>G358*H358</f>
        <v>0</v>
      </c>
      <c r="L358" s="36">
        <v>0</v>
      </c>
      <c r="M358" s="36">
        <f>G358*L358</f>
        <v>0</v>
      </c>
      <c r="N358" s="88" t="s">
        <v>779</v>
      </c>
      <c r="O358" s="4"/>
      <c r="Z358" s="36">
        <f>IF(AQ358="5",BJ358,0)</f>
        <v>0</v>
      </c>
      <c r="AB358" s="36">
        <f>IF(AQ358="1",BH358,0)</f>
        <v>0</v>
      </c>
      <c r="AC358" s="36">
        <f>IF(AQ358="1",BI358,0)</f>
        <v>0</v>
      </c>
      <c r="AD358" s="36">
        <f>IF(AQ358="7",BH358,0)</f>
        <v>0</v>
      </c>
      <c r="AE358" s="36">
        <f>IF(AQ358="7",BI358,0)</f>
        <v>0</v>
      </c>
      <c r="AF358" s="36">
        <f>IF(AQ358="2",BH358,0)</f>
        <v>0</v>
      </c>
      <c r="AG358" s="36">
        <f>IF(AQ358="2",BI358,0)</f>
        <v>0</v>
      </c>
      <c r="AH358" s="36">
        <f>IF(AQ358="0",BJ358,0)</f>
        <v>0</v>
      </c>
      <c r="AI358" s="27" t="s">
        <v>291</v>
      </c>
      <c r="AJ358" s="21">
        <f>IF(AN358=0,K358,0)</f>
        <v>0</v>
      </c>
      <c r="AK358" s="21">
        <f>IF(AN358=15,K358,0)</f>
        <v>0</v>
      </c>
      <c r="AL358" s="21">
        <f>IF(AN358=21,K358,0)</f>
        <v>0</v>
      </c>
      <c r="AN358" s="36">
        <v>21</v>
      </c>
      <c r="AO358" s="36">
        <f>H358*0</f>
        <v>0</v>
      </c>
      <c r="AP358" s="36">
        <f>H358*(1-0)</f>
        <v>0</v>
      </c>
      <c r="AQ358" s="37" t="s">
        <v>11</v>
      </c>
      <c r="AV358" s="36">
        <f>AW358+AX358</f>
        <v>0</v>
      </c>
      <c r="AW358" s="36">
        <f>G358*AO358</f>
        <v>0</v>
      </c>
      <c r="AX358" s="36">
        <f>G358*AP358</f>
        <v>0</v>
      </c>
      <c r="AY358" s="39" t="s">
        <v>804</v>
      </c>
      <c r="AZ358" s="39" t="s">
        <v>830</v>
      </c>
      <c r="BA358" s="27" t="s">
        <v>844</v>
      </c>
      <c r="BC358" s="36">
        <f>AW358+AX358</f>
        <v>0</v>
      </c>
      <c r="BD358" s="36">
        <f>H358/(100-BE358)*100</f>
        <v>0</v>
      </c>
      <c r="BE358" s="36">
        <v>0</v>
      </c>
      <c r="BF358" s="36">
        <f>M358</f>
        <v>0</v>
      </c>
      <c r="BH358" s="21">
        <f>G358*AO358</f>
        <v>0</v>
      </c>
      <c r="BI358" s="21">
        <f>G358*AP358</f>
        <v>0</v>
      </c>
      <c r="BJ358" s="21">
        <f>G358*H358</f>
        <v>0</v>
      </c>
      <c r="BK358" s="21" t="s">
        <v>852</v>
      </c>
      <c r="BL358" s="36" t="s">
        <v>360</v>
      </c>
    </row>
    <row r="359" spans="1:15" ht="12.75">
      <c r="A359" s="4"/>
      <c r="B359" s="89"/>
      <c r="C359" s="89"/>
      <c r="D359" s="90" t="s">
        <v>642</v>
      </c>
      <c r="E359" s="90"/>
      <c r="F359" s="89"/>
      <c r="G359" s="91">
        <v>3388.08</v>
      </c>
      <c r="H359" s="89"/>
      <c r="I359" s="89"/>
      <c r="J359" s="89"/>
      <c r="K359" s="89"/>
      <c r="L359" s="89"/>
      <c r="M359" s="89"/>
      <c r="N359" s="31"/>
      <c r="O359" s="4"/>
    </row>
    <row r="360" spans="1:64" ht="12.75">
      <c r="A360" s="44" t="s">
        <v>177</v>
      </c>
      <c r="B360" s="16" t="s">
        <v>291</v>
      </c>
      <c r="C360" s="16" t="s">
        <v>363</v>
      </c>
      <c r="D360" s="133" t="s">
        <v>543</v>
      </c>
      <c r="E360" s="175"/>
      <c r="F360" s="16" t="s">
        <v>755</v>
      </c>
      <c r="G360" s="36">
        <v>441.92</v>
      </c>
      <c r="H360" s="36"/>
      <c r="I360" s="36">
        <f>G360*AO360</f>
        <v>0</v>
      </c>
      <c r="J360" s="36">
        <f>G360*AP360</f>
        <v>0</v>
      </c>
      <c r="K360" s="36">
        <f>G360*H360</f>
        <v>0</v>
      </c>
      <c r="L360" s="36">
        <v>0</v>
      </c>
      <c r="M360" s="36">
        <f>G360*L360</f>
        <v>0</v>
      </c>
      <c r="N360" s="88" t="s">
        <v>779</v>
      </c>
      <c r="O360" s="4"/>
      <c r="Z360" s="36">
        <f>IF(AQ360="5",BJ360,0)</f>
        <v>0</v>
      </c>
      <c r="AB360" s="36">
        <f>IF(AQ360="1",BH360,0)</f>
        <v>0</v>
      </c>
      <c r="AC360" s="36">
        <f>IF(AQ360="1",BI360,0)</f>
        <v>0</v>
      </c>
      <c r="AD360" s="36">
        <f>IF(AQ360="7",BH360,0)</f>
        <v>0</v>
      </c>
      <c r="AE360" s="36">
        <f>IF(AQ360="7",BI360,0)</f>
        <v>0</v>
      </c>
      <c r="AF360" s="36">
        <f>IF(AQ360="2",BH360,0)</f>
        <v>0</v>
      </c>
      <c r="AG360" s="36">
        <f>IF(AQ360="2",BI360,0)</f>
        <v>0</v>
      </c>
      <c r="AH360" s="36">
        <f>IF(AQ360="0",BJ360,0)</f>
        <v>0</v>
      </c>
      <c r="AI360" s="27" t="s">
        <v>291</v>
      </c>
      <c r="AJ360" s="21">
        <f>IF(AN360=0,K360,0)</f>
        <v>0</v>
      </c>
      <c r="AK360" s="21">
        <f>IF(AN360=15,K360,0)</f>
        <v>0</v>
      </c>
      <c r="AL360" s="21">
        <f>IF(AN360=21,K360,0)</f>
        <v>0</v>
      </c>
      <c r="AN360" s="36">
        <v>21</v>
      </c>
      <c r="AO360" s="36">
        <f>H360*0</f>
        <v>0</v>
      </c>
      <c r="AP360" s="36">
        <f>H360*(1-0)</f>
        <v>0</v>
      </c>
      <c r="AQ360" s="37" t="s">
        <v>11</v>
      </c>
      <c r="AV360" s="36">
        <f>AW360+AX360</f>
        <v>0</v>
      </c>
      <c r="AW360" s="36">
        <f>G360*AO360</f>
        <v>0</v>
      </c>
      <c r="AX360" s="36">
        <f>G360*AP360</f>
        <v>0</v>
      </c>
      <c r="AY360" s="39" t="s">
        <v>804</v>
      </c>
      <c r="AZ360" s="39" t="s">
        <v>830</v>
      </c>
      <c r="BA360" s="27" t="s">
        <v>844</v>
      </c>
      <c r="BC360" s="36">
        <f>AW360+AX360</f>
        <v>0</v>
      </c>
      <c r="BD360" s="36">
        <f>H360/(100-BE360)*100</f>
        <v>0</v>
      </c>
      <c r="BE360" s="36">
        <v>0</v>
      </c>
      <c r="BF360" s="36">
        <f>M360</f>
        <v>0</v>
      </c>
      <c r="BH360" s="21">
        <f>G360*AO360</f>
        <v>0</v>
      </c>
      <c r="BI360" s="21">
        <f>G360*AP360</f>
        <v>0</v>
      </c>
      <c r="BJ360" s="21">
        <f>G360*H360</f>
        <v>0</v>
      </c>
      <c r="BK360" s="21" t="s">
        <v>852</v>
      </c>
      <c r="BL360" s="36" t="s">
        <v>360</v>
      </c>
    </row>
    <row r="361" spans="1:64" ht="12.75">
      <c r="A361" s="44" t="s">
        <v>178</v>
      </c>
      <c r="B361" s="16" t="s">
        <v>291</v>
      </c>
      <c r="C361" s="16" t="s">
        <v>364</v>
      </c>
      <c r="D361" s="133" t="s">
        <v>605</v>
      </c>
      <c r="E361" s="175"/>
      <c r="F361" s="16" t="s">
        <v>755</v>
      </c>
      <c r="G361" s="36">
        <v>405.1</v>
      </c>
      <c r="H361" s="36"/>
      <c r="I361" s="36">
        <f>G361*AO361</f>
        <v>0</v>
      </c>
      <c r="J361" s="36">
        <f>G361*AP361</f>
        <v>0</v>
      </c>
      <c r="K361" s="36">
        <f>G361*H361</f>
        <v>0</v>
      </c>
      <c r="L361" s="36">
        <v>0</v>
      </c>
      <c r="M361" s="36">
        <f>G361*L361</f>
        <v>0</v>
      </c>
      <c r="N361" s="88" t="s">
        <v>779</v>
      </c>
      <c r="O361" s="4"/>
      <c r="Z361" s="36">
        <f>IF(AQ361="5",BJ361,0)</f>
        <v>0</v>
      </c>
      <c r="AB361" s="36">
        <f>IF(AQ361="1",BH361,0)</f>
        <v>0</v>
      </c>
      <c r="AC361" s="36">
        <f>IF(AQ361="1",BI361,0)</f>
        <v>0</v>
      </c>
      <c r="AD361" s="36">
        <f>IF(AQ361="7",BH361,0)</f>
        <v>0</v>
      </c>
      <c r="AE361" s="36">
        <f>IF(AQ361="7",BI361,0)</f>
        <v>0</v>
      </c>
      <c r="AF361" s="36">
        <f>IF(AQ361="2",BH361,0)</f>
        <v>0</v>
      </c>
      <c r="AG361" s="36">
        <f>IF(AQ361="2",BI361,0)</f>
        <v>0</v>
      </c>
      <c r="AH361" s="36">
        <f>IF(AQ361="0",BJ361,0)</f>
        <v>0</v>
      </c>
      <c r="AI361" s="27" t="s">
        <v>291</v>
      </c>
      <c r="AJ361" s="21">
        <f>IF(AN361=0,K361,0)</f>
        <v>0</v>
      </c>
      <c r="AK361" s="21">
        <f>IF(AN361=15,K361,0)</f>
        <v>0</v>
      </c>
      <c r="AL361" s="21">
        <f>IF(AN361=21,K361,0)</f>
        <v>0</v>
      </c>
      <c r="AN361" s="36">
        <v>21</v>
      </c>
      <c r="AO361" s="36">
        <f>H361*0</f>
        <v>0</v>
      </c>
      <c r="AP361" s="36">
        <f>H361*(1-0)</f>
        <v>0</v>
      </c>
      <c r="AQ361" s="37" t="s">
        <v>11</v>
      </c>
      <c r="AV361" s="36">
        <f>AW361+AX361</f>
        <v>0</v>
      </c>
      <c r="AW361" s="36">
        <f>G361*AO361</f>
        <v>0</v>
      </c>
      <c r="AX361" s="36">
        <f>G361*AP361</f>
        <v>0</v>
      </c>
      <c r="AY361" s="39" t="s">
        <v>804</v>
      </c>
      <c r="AZ361" s="39" t="s">
        <v>830</v>
      </c>
      <c r="BA361" s="27" t="s">
        <v>844</v>
      </c>
      <c r="BC361" s="36">
        <f>AW361+AX361</f>
        <v>0</v>
      </c>
      <c r="BD361" s="36">
        <f>H361/(100-BE361)*100</f>
        <v>0</v>
      </c>
      <c r="BE361" s="36">
        <v>0</v>
      </c>
      <c r="BF361" s="36">
        <f>M361</f>
        <v>0</v>
      </c>
      <c r="BH361" s="21">
        <f>G361*AO361</f>
        <v>0</v>
      </c>
      <c r="BI361" s="21">
        <f>G361*AP361</f>
        <v>0</v>
      </c>
      <c r="BJ361" s="21">
        <f>G361*H361</f>
        <v>0</v>
      </c>
      <c r="BK361" s="21" t="s">
        <v>852</v>
      </c>
      <c r="BL361" s="36" t="s">
        <v>360</v>
      </c>
    </row>
    <row r="362" spans="1:15" ht="12.75">
      <c r="A362" s="92"/>
      <c r="B362" s="93" t="s">
        <v>292</v>
      </c>
      <c r="C362" s="93"/>
      <c r="D362" s="177" t="s">
        <v>909</v>
      </c>
      <c r="E362" s="178"/>
      <c r="F362" s="92" t="s">
        <v>6</v>
      </c>
      <c r="G362" s="92" t="s">
        <v>6</v>
      </c>
      <c r="H362" s="92"/>
      <c r="I362" s="94">
        <f>I363+I370+I373+I395+I398+I403+I405</f>
        <v>0</v>
      </c>
      <c r="J362" s="94">
        <f>J363+J370+J373+J395+J398+J403+J405</f>
        <v>0</v>
      </c>
      <c r="K362" s="94">
        <f>K363+K370+K373+K395+K398+K403+K405</f>
        <v>0</v>
      </c>
      <c r="L362" s="96"/>
      <c r="M362" s="94">
        <f>M363+M370+M373+M395+M398+M403+M405</f>
        <v>363.027742</v>
      </c>
      <c r="N362" s="95"/>
      <c r="O362" s="81"/>
    </row>
    <row r="363" spans="1:47" ht="12.75">
      <c r="A363" s="82"/>
      <c r="B363" s="83" t="s">
        <v>292</v>
      </c>
      <c r="C363" s="83" t="s">
        <v>17</v>
      </c>
      <c r="D363" s="173" t="s">
        <v>444</v>
      </c>
      <c r="E363" s="174"/>
      <c r="F363" s="84" t="s">
        <v>6</v>
      </c>
      <c r="G363" s="84" t="s">
        <v>6</v>
      </c>
      <c r="H363" s="84"/>
      <c r="I363" s="85">
        <f>SUM(I364:I368)</f>
        <v>0</v>
      </c>
      <c r="J363" s="85">
        <f>SUM(J364:J368)</f>
        <v>0</v>
      </c>
      <c r="K363" s="85">
        <f>SUM(K364:K368)</f>
        <v>0</v>
      </c>
      <c r="L363" s="86"/>
      <c r="M363" s="85">
        <f>SUM(M364:M368)</f>
        <v>88.268</v>
      </c>
      <c r="N363" s="87"/>
      <c r="O363" s="4"/>
      <c r="AI363" s="27" t="s">
        <v>292</v>
      </c>
      <c r="AS363" s="41">
        <f>SUM(AJ364:AJ368)</f>
        <v>0</v>
      </c>
      <c r="AT363" s="41">
        <f>SUM(AK364:AK368)</f>
        <v>0</v>
      </c>
      <c r="AU363" s="41">
        <f>SUM(AL364:AL368)</f>
        <v>0</v>
      </c>
    </row>
    <row r="364" spans="1:64" ht="12.75">
      <c r="A364" s="44" t="s">
        <v>179</v>
      </c>
      <c r="B364" s="16" t="s">
        <v>292</v>
      </c>
      <c r="C364" s="16" t="s">
        <v>367</v>
      </c>
      <c r="D364" s="133" t="s">
        <v>548</v>
      </c>
      <c r="E364" s="175"/>
      <c r="F364" s="16" t="s">
        <v>749</v>
      </c>
      <c r="G364" s="36">
        <v>150.8</v>
      </c>
      <c r="H364" s="36"/>
      <c r="I364" s="36">
        <f>G364*AO364</f>
        <v>0</v>
      </c>
      <c r="J364" s="36">
        <f>G364*AP364</f>
        <v>0</v>
      </c>
      <c r="K364" s="36">
        <f>G364*H364</f>
        <v>0</v>
      </c>
      <c r="L364" s="36">
        <v>0.22</v>
      </c>
      <c r="M364" s="36">
        <f>G364*L364</f>
        <v>33.176</v>
      </c>
      <c r="N364" s="88" t="s">
        <v>779</v>
      </c>
      <c r="O364" s="4"/>
      <c r="Z364" s="36">
        <f>IF(AQ364="5",BJ364,0)</f>
        <v>0</v>
      </c>
      <c r="AB364" s="36">
        <f>IF(AQ364="1",BH364,0)</f>
        <v>0</v>
      </c>
      <c r="AC364" s="36">
        <f>IF(AQ364="1",BI364,0)</f>
        <v>0</v>
      </c>
      <c r="AD364" s="36">
        <f>IF(AQ364="7",BH364,0)</f>
        <v>0</v>
      </c>
      <c r="AE364" s="36">
        <f>IF(AQ364="7",BI364,0)</f>
        <v>0</v>
      </c>
      <c r="AF364" s="36">
        <f>IF(AQ364="2",BH364,0)</f>
        <v>0</v>
      </c>
      <c r="AG364" s="36">
        <f>IF(AQ364="2",BI364,0)</f>
        <v>0</v>
      </c>
      <c r="AH364" s="36">
        <f>IF(AQ364="0",BJ364,0)</f>
        <v>0</v>
      </c>
      <c r="AI364" s="27" t="s">
        <v>292</v>
      </c>
      <c r="AJ364" s="21">
        <f>IF(AN364=0,K364,0)</f>
        <v>0</v>
      </c>
      <c r="AK364" s="21">
        <f>IF(AN364=15,K364,0)</f>
        <v>0</v>
      </c>
      <c r="AL364" s="21">
        <f>IF(AN364=21,K364,0)</f>
        <v>0</v>
      </c>
      <c r="AN364" s="36">
        <v>21</v>
      </c>
      <c r="AO364" s="36">
        <f>H364*0</f>
        <v>0</v>
      </c>
      <c r="AP364" s="36">
        <f>H364*(1-0)</f>
        <v>0</v>
      </c>
      <c r="AQ364" s="37" t="s">
        <v>7</v>
      </c>
      <c r="AV364" s="36">
        <f>AW364+AX364</f>
        <v>0</v>
      </c>
      <c r="AW364" s="36">
        <f>G364*AO364</f>
        <v>0</v>
      </c>
      <c r="AX364" s="36">
        <f>G364*AP364</f>
        <v>0</v>
      </c>
      <c r="AY364" s="39" t="s">
        <v>791</v>
      </c>
      <c r="AZ364" s="39" t="s">
        <v>833</v>
      </c>
      <c r="BA364" s="27" t="s">
        <v>845</v>
      </c>
      <c r="BC364" s="36">
        <f>AW364+AX364</f>
        <v>0</v>
      </c>
      <c r="BD364" s="36">
        <f>H364/(100-BE364)*100</f>
        <v>0</v>
      </c>
      <c r="BE364" s="36">
        <v>0</v>
      </c>
      <c r="BF364" s="36">
        <f>M364</f>
        <v>33.176</v>
      </c>
      <c r="BH364" s="21">
        <f>G364*AO364</f>
        <v>0</v>
      </c>
      <c r="BI364" s="21">
        <f>G364*AP364</f>
        <v>0</v>
      </c>
      <c r="BJ364" s="21">
        <f>G364*H364</f>
        <v>0</v>
      </c>
      <c r="BK364" s="21" t="s">
        <v>852</v>
      </c>
      <c r="BL364" s="36">
        <v>11</v>
      </c>
    </row>
    <row r="365" spans="1:15" ht="12.75">
      <c r="A365" s="4"/>
      <c r="B365" s="89"/>
      <c r="C365" s="89"/>
      <c r="D365" s="90" t="s">
        <v>643</v>
      </c>
      <c r="E365" s="90"/>
      <c r="F365" s="89"/>
      <c r="G365" s="91">
        <v>150.8</v>
      </c>
      <c r="H365" s="89"/>
      <c r="I365" s="89"/>
      <c r="J365" s="89"/>
      <c r="K365" s="89"/>
      <c r="L365" s="89"/>
      <c r="M365" s="89"/>
      <c r="N365" s="31"/>
      <c r="O365" s="4"/>
    </row>
    <row r="366" spans="1:64" ht="12.75">
      <c r="A366" s="44" t="s">
        <v>180</v>
      </c>
      <c r="B366" s="16" t="s">
        <v>292</v>
      </c>
      <c r="C366" s="16" t="s">
        <v>303</v>
      </c>
      <c r="D366" s="133" t="s">
        <v>449</v>
      </c>
      <c r="E366" s="175"/>
      <c r="F366" s="16" t="s">
        <v>750</v>
      </c>
      <c r="G366" s="36">
        <v>70</v>
      </c>
      <c r="H366" s="36"/>
      <c r="I366" s="36">
        <f>G366*AO366</f>
        <v>0</v>
      </c>
      <c r="J366" s="36">
        <f>G366*AP366</f>
        <v>0</v>
      </c>
      <c r="K366" s="36">
        <f>G366*H366</f>
        <v>0</v>
      </c>
      <c r="L366" s="36">
        <v>0.27</v>
      </c>
      <c r="M366" s="36">
        <f>G366*L366</f>
        <v>18.900000000000002</v>
      </c>
      <c r="N366" s="88" t="s">
        <v>779</v>
      </c>
      <c r="O366" s="4"/>
      <c r="Z366" s="36">
        <f>IF(AQ366="5",BJ366,0)</f>
        <v>0</v>
      </c>
      <c r="AB366" s="36">
        <f>IF(AQ366="1",BH366,0)</f>
        <v>0</v>
      </c>
      <c r="AC366" s="36">
        <f>IF(AQ366="1",BI366,0)</f>
        <v>0</v>
      </c>
      <c r="AD366" s="36">
        <f>IF(AQ366="7",BH366,0)</f>
        <v>0</v>
      </c>
      <c r="AE366" s="36">
        <f>IF(AQ366="7",BI366,0)</f>
        <v>0</v>
      </c>
      <c r="AF366" s="36">
        <f>IF(AQ366="2",BH366,0)</f>
        <v>0</v>
      </c>
      <c r="AG366" s="36">
        <f>IF(AQ366="2",BI366,0)</f>
        <v>0</v>
      </c>
      <c r="AH366" s="36">
        <f>IF(AQ366="0",BJ366,0)</f>
        <v>0</v>
      </c>
      <c r="AI366" s="27" t="s">
        <v>292</v>
      </c>
      <c r="AJ366" s="21">
        <f>IF(AN366=0,K366,0)</f>
        <v>0</v>
      </c>
      <c r="AK366" s="21">
        <f>IF(AN366=15,K366,0)</f>
        <v>0</v>
      </c>
      <c r="AL366" s="21">
        <f>IF(AN366=21,K366,0)</f>
        <v>0</v>
      </c>
      <c r="AN366" s="36">
        <v>21</v>
      </c>
      <c r="AO366" s="36">
        <f>H366*0</f>
        <v>0</v>
      </c>
      <c r="AP366" s="36">
        <f>H366*(1-0)</f>
        <v>0</v>
      </c>
      <c r="AQ366" s="37" t="s">
        <v>7</v>
      </c>
      <c r="AV366" s="36">
        <f>AW366+AX366</f>
        <v>0</v>
      </c>
      <c r="AW366" s="36">
        <f>G366*AO366</f>
        <v>0</v>
      </c>
      <c r="AX366" s="36">
        <f>G366*AP366</f>
        <v>0</v>
      </c>
      <c r="AY366" s="39" t="s">
        <v>791</v>
      </c>
      <c r="AZ366" s="39" t="s">
        <v>833</v>
      </c>
      <c r="BA366" s="27" t="s">
        <v>845</v>
      </c>
      <c r="BC366" s="36">
        <f>AW366+AX366</f>
        <v>0</v>
      </c>
      <c r="BD366" s="36">
        <f>H366/(100-BE366)*100</f>
        <v>0</v>
      </c>
      <c r="BE366" s="36">
        <v>0</v>
      </c>
      <c r="BF366" s="36">
        <f>M366</f>
        <v>18.900000000000002</v>
      </c>
      <c r="BH366" s="21">
        <f>G366*AO366</f>
        <v>0</v>
      </c>
      <c r="BI366" s="21">
        <f>G366*AP366</f>
        <v>0</v>
      </c>
      <c r="BJ366" s="21">
        <f>G366*H366</f>
        <v>0</v>
      </c>
      <c r="BK366" s="21" t="s">
        <v>852</v>
      </c>
      <c r="BL366" s="36">
        <v>11</v>
      </c>
    </row>
    <row r="367" spans="1:15" ht="12.75">
      <c r="A367" s="4"/>
      <c r="B367" s="89"/>
      <c r="C367" s="89"/>
      <c r="D367" s="90" t="s">
        <v>644</v>
      </c>
      <c r="E367" s="90"/>
      <c r="F367" s="89"/>
      <c r="G367" s="91">
        <v>70</v>
      </c>
      <c r="H367" s="89"/>
      <c r="I367" s="89"/>
      <c r="J367" s="89"/>
      <c r="K367" s="89"/>
      <c r="L367" s="89"/>
      <c r="M367" s="89"/>
      <c r="N367" s="31"/>
      <c r="O367" s="4"/>
    </row>
    <row r="368" spans="1:64" ht="12.75">
      <c r="A368" s="44" t="s">
        <v>181</v>
      </c>
      <c r="B368" s="16" t="s">
        <v>292</v>
      </c>
      <c r="C368" s="16" t="s">
        <v>300</v>
      </c>
      <c r="D368" s="133" t="s">
        <v>445</v>
      </c>
      <c r="E368" s="175"/>
      <c r="F368" s="16" t="s">
        <v>749</v>
      </c>
      <c r="G368" s="36">
        <v>150.8</v>
      </c>
      <c r="H368" s="36"/>
      <c r="I368" s="36">
        <f>G368*AO368</f>
        <v>0</v>
      </c>
      <c r="J368" s="36">
        <f>G368*AP368</f>
        <v>0</v>
      </c>
      <c r="K368" s="36">
        <f>G368*H368</f>
        <v>0</v>
      </c>
      <c r="L368" s="36">
        <v>0.24</v>
      </c>
      <c r="M368" s="36">
        <f>G368*L368</f>
        <v>36.192</v>
      </c>
      <c r="N368" s="88" t="s">
        <v>779</v>
      </c>
      <c r="O368" s="4"/>
      <c r="Z368" s="36">
        <f>IF(AQ368="5",BJ368,0)</f>
        <v>0</v>
      </c>
      <c r="AB368" s="36">
        <f>IF(AQ368="1",BH368,0)</f>
        <v>0</v>
      </c>
      <c r="AC368" s="36">
        <f>IF(AQ368="1",BI368,0)</f>
        <v>0</v>
      </c>
      <c r="AD368" s="36">
        <f>IF(AQ368="7",BH368,0)</f>
        <v>0</v>
      </c>
      <c r="AE368" s="36">
        <f>IF(AQ368="7",BI368,0)</f>
        <v>0</v>
      </c>
      <c r="AF368" s="36">
        <f>IF(AQ368="2",BH368,0)</f>
        <v>0</v>
      </c>
      <c r="AG368" s="36">
        <f>IF(AQ368="2",BI368,0)</f>
        <v>0</v>
      </c>
      <c r="AH368" s="36">
        <f>IF(AQ368="0",BJ368,0)</f>
        <v>0</v>
      </c>
      <c r="AI368" s="27" t="s">
        <v>292</v>
      </c>
      <c r="AJ368" s="21">
        <f>IF(AN368=0,K368,0)</f>
        <v>0</v>
      </c>
      <c r="AK368" s="21">
        <f>IF(AN368=15,K368,0)</f>
        <v>0</v>
      </c>
      <c r="AL368" s="21">
        <f>IF(AN368=21,K368,0)</f>
        <v>0</v>
      </c>
      <c r="AN368" s="36">
        <v>21</v>
      </c>
      <c r="AO368" s="36">
        <f>H368*0</f>
        <v>0</v>
      </c>
      <c r="AP368" s="36">
        <f>H368*(1-0)</f>
        <v>0</v>
      </c>
      <c r="AQ368" s="37" t="s">
        <v>7</v>
      </c>
      <c r="AV368" s="36">
        <f>AW368+AX368</f>
        <v>0</v>
      </c>
      <c r="AW368" s="36">
        <f>G368*AO368</f>
        <v>0</v>
      </c>
      <c r="AX368" s="36">
        <f>G368*AP368</f>
        <v>0</v>
      </c>
      <c r="AY368" s="39" t="s">
        <v>791</v>
      </c>
      <c r="AZ368" s="39" t="s">
        <v>833</v>
      </c>
      <c r="BA368" s="27" t="s">
        <v>845</v>
      </c>
      <c r="BC368" s="36">
        <f>AW368+AX368</f>
        <v>0</v>
      </c>
      <c r="BD368" s="36">
        <f>H368/(100-BE368)*100</f>
        <v>0</v>
      </c>
      <c r="BE368" s="36">
        <v>0</v>
      </c>
      <c r="BF368" s="36">
        <f>M368</f>
        <v>36.192</v>
      </c>
      <c r="BH368" s="21">
        <f>G368*AO368</f>
        <v>0</v>
      </c>
      <c r="BI368" s="21">
        <f>G368*AP368</f>
        <v>0</v>
      </c>
      <c r="BJ368" s="21">
        <f>G368*H368</f>
        <v>0</v>
      </c>
      <c r="BK368" s="21" t="s">
        <v>852</v>
      </c>
      <c r="BL368" s="36">
        <v>11</v>
      </c>
    </row>
    <row r="369" spans="1:15" ht="12.75">
      <c r="A369" s="4"/>
      <c r="B369" s="89"/>
      <c r="C369" s="89"/>
      <c r="D369" s="90" t="s">
        <v>643</v>
      </c>
      <c r="E369" s="90"/>
      <c r="F369" s="89"/>
      <c r="G369" s="91">
        <v>150.8</v>
      </c>
      <c r="H369" s="89"/>
      <c r="I369" s="89"/>
      <c r="J369" s="89"/>
      <c r="K369" s="89"/>
      <c r="L369" s="89"/>
      <c r="M369" s="89"/>
      <c r="N369" s="31"/>
      <c r="O369" s="4"/>
    </row>
    <row r="370" spans="1:47" ht="12.75">
      <c r="A370" s="82"/>
      <c r="B370" s="83" t="s">
        <v>292</v>
      </c>
      <c r="C370" s="83" t="s">
        <v>24</v>
      </c>
      <c r="D370" s="173" t="s">
        <v>460</v>
      </c>
      <c r="E370" s="174"/>
      <c r="F370" s="84" t="s">
        <v>6</v>
      </c>
      <c r="G370" s="84" t="s">
        <v>6</v>
      </c>
      <c r="H370" s="84"/>
      <c r="I370" s="85">
        <f>SUM(I371:I371)</f>
        <v>0</v>
      </c>
      <c r="J370" s="85">
        <f>SUM(J371:J371)</f>
        <v>0</v>
      </c>
      <c r="K370" s="85">
        <f>SUM(K371:K371)</f>
        <v>0</v>
      </c>
      <c r="L370" s="86"/>
      <c r="M370" s="85">
        <f>SUM(M371:M371)</f>
        <v>0</v>
      </c>
      <c r="N370" s="87"/>
      <c r="O370" s="4"/>
      <c r="AI370" s="27" t="s">
        <v>292</v>
      </c>
      <c r="AS370" s="41">
        <f>SUM(AJ371:AJ371)</f>
        <v>0</v>
      </c>
      <c r="AT370" s="41">
        <f>SUM(AK371:AK371)</f>
        <v>0</v>
      </c>
      <c r="AU370" s="41">
        <f>SUM(AL371:AL371)</f>
        <v>0</v>
      </c>
    </row>
    <row r="371" spans="1:64" ht="12.75">
      <c r="A371" s="44" t="s">
        <v>182</v>
      </c>
      <c r="B371" s="16" t="s">
        <v>292</v>
      </c>
      <c r="C371" s="16" t="s">
        <v>308</v>
      </c>
      <c r="D371" s="133" t="s">
        <v>462</v>
      </c>
      <c r="E371" s="175"/>
      <c r="F371" s="16" t="s">
        <v>749</v>
      </c>
      <c r="G371" s="36">
        <v>185.8</v>
      </c>
      <c r="H371" s="36"/>
      <c r="I371" s="36">
        <f>G371*AO371</f>
        <v>0</v>
      </c>
      <c r="J371" s="36">
        <f>G371*AP371</f>
        <v>0</v>
      </c>
      <c r="K371" s="36">
        <f>G371*H371</f>
        <v>0</v>
      </c>
      <c r="L371" s="36">
        <v>0</v>
      </c>
      <c r="M371" s="36">
        <f>G371*L371</f>
        <v>0</v>
      </c>
      <c r="N371" s="88" t="s">
        <v>779</v>
      </c>
      <c r="O371" s="4"/>
      <c r="Z371" s="36">
        <f>IF(AQ371="5",BJ371,0)</f>
        <v>0</v>
      </c>
      <c r="AB371" s="36">
        <f>IF(AQ371="1",BH371,0)</f>
        <v>0</v>
      </c>
      <c r="AC371" s="36">
        <f>IF(AQ371="1",BI371,0)</f>
        <v>0</v>
      </c>
      <c r="AD371" s="36">
        <f>IF(AQ371="7",BH371,0)</f>
        <v>0</v>
      </c>
      <c r="AE371" s="36">
        <f>IF(AQ371="7",BI371,0)</f>
        <v>0</v>
      </c>
      <c r="AF371" s="36">
        <f>IF(AQ371="2",BH371,0)</f>
        <v>0</v>
      </c>
      <c r="AG371" s="36">
        <f>IF(AQ371="2",BI371,0)</f>
        <v>0</v>
      </c>
      <c r="AH371" s="36">
        <f>IF(AQ371="0",BJ371,0)</f>
        <v>0</v>
      </c>
      <c r="AI371" s="27" t="s">
        <v>292</v>
      </c>
      <c r="AJ371" s="21">
        <f>IF(AN371=0,K371,0)</f>
        <v>0</v>
      </c>
      <c r="AK371" s="21">
        <f>IF(AN371=15,K371,0)</f>
        <v>0</v>
      </c>
      <c r="AL371" s="21">
        <f>IF(AN371=21,K371,0)</f>
        <v>0</v>
      </c>
      <c r="AN371" s="36">
        <v>21</v>
      </c>
      <c r="AO371" s="36">
        <f>H371*0</f>
        <v>0</v>
      </c>
      <c r="AP371" s="36">
        <f>H371*(1-0)</f>
        <v>0</v>
      </c>
      <c r="AQ371" s="37" t="s">
        <v>7</v>
      </c>
      <c r="AV371" s="36">
        <f>AW371+AX371</f>
        <v>0</v>
      </c>
      <c r="AW371" s="36">
        <f>G371*AO371</f>
        <v>0</v>
      </c>
      <c r="AX371" s="36">
        <f>G371*AP371</f>
        <v>0</v>
      </c>
      <c r="AY371" s="39" t="s">
        <v>794</v>
      </c>
      <c r="AZ371" s="39" t="s">
        <v>833</v>
      </c>
      <c r="BA371" s="27" t="s">
        <v>845</v>
      </c>
      <c r="BC371" s="36">
        <f>AW371+AX371</f>
        <v>0</v>
      </c>
      <c r="BD371" s="36">
        <f>H371/(100-BE371)*100</f>
        <v>0</v>
      </c>
      <c r="BE371" s="36">
        <v>0</v>
      </c>
      <c r="BF371" s="36">
        <f>M371</f>
        <v>0</v>
      </c>
      <c r="BH371" s="21">
        <f>G371*AO371</f>
        <v>0</v>
      </c>
      <c r="BI371" s="21">
        <f>G371*AP371</f>
        <v>0</v>
      </c>
      <c r="BJ371" s="21">
        <f>G371*H371</f>
        <v>0</v>
      </c>
      <c r="BK371" s="21" t="s">
        <v>852</v>
      </c>
      <c r="BL371" s="36">
        <v>18</v>
      </c>
    </row>
    <row r="372" spans="1:15" ht="12.75">
      <c r="A372" s="4"/>
      <c r="B372" s="89"/>
      <c r="C372" s="89"/>
      <c r="D372" s="90" t="s">
        <v>645</v>
      </c>
      <c r="E372" s="90"/>
      <c r="F372" s="89"/>
      <c r="G372" s="91">
        <v>185.8</v>
      </c>
      <c r="H372" s="89"/>
      <c r="I372" s="89"/>
      <c r="J372" s="89"/>
      <c r="K372" s="89"/>
      <c r="L372" s="89"/>
      <c r="M372" s="89"/>
      <c r="N372" s="31"/>
      <c r="O372" s="4"/>
    </row>
    <row r="373" spans="1:47" ht="12.75">
      <c r="A373" s="82"/>
      <c r="B373" s="83" t="s">
        <v>292</v>
      </c>
      <c r="C373" s="83" t="s">
        <v>97</v>
      </c>
      <c r="D373" s="173" t="s">
        <v>472</v>
      </c>
      <c r="E373" s="174"/>
      <c r="F373" s="84" t="s">
        <v>6</v>
      </c>
      <c r="G373" s="84" t="s">
        <v>6</v>
      </c>
      <c r="H373" s="84"/>
      <c r="I373" s="85">
        <f>SUM(I374:I394)</f>
        <v>0</v>
      </c>
      <c r="J373" s="85">
        <f>SUM(J374:J394)</f>
        <v>0</v>
      </c>
      <c r="K373" s="85">
        <f>SUM(K374:K394)</f>
        <v>0</v>
      </c>
      <c r="L373" s="86"/>
      <c r="M373" s="85">
        <f>SUM(M374:M394)</f>
        <v>20.70416</v>
      </c>
      <c r="N373" s="87"/>
      <c r="O373" s="4"/>
      <c r="AI373" s="27" t="s">
        <v>292</v>
      </c>
      <c r="AS373" s="41">
        <f>SUM(AJ374:AJ394)</f>
        <v>0</v>
      </c>
      <c r="AT373" s="41">
        <f>SUM(AK374:AK394)</f>
        <v>0</v>
      </c>
      <c r="AU373" s="41">
        <f>SUM(AL374:AL394)</f>
        <v>0</v>
      </c>
    </row>
    <row r="374" spans="1:64" ht="12.75">
      <c r="A374" s="44" t="s">
        <v>183</v>
      </c>
      <c r="B374" s="16" t="s">
        <v>292</v>
      </c>
      <c r="C374" s="16" t="s">
        <v>312</v>
      </c>
      <c r="D374" s="133" t="s">
        <v>473</v>
      </c>
      <c r="E374" s="175"/>
      <c r="F374" s="16" t="s">
        <v>750</v>
      </c>
      <c r="G374" s="36">
        <v>84</v>
      </c>
      <c r="H374" s="36"/>
      <c r="I374" s="36">
        <f>G374*AO374</f>
        <v>0</v>
      </c>
      <c r="J374" s="36">
        <f>G374*AP374</f>
        <v>0</v>
      </c>
      <c r="K374" s="36">
        <f>G374*H374</f>
        <v>0</v>
      </c>
      <c r="L374" s="36">
        <v>0.14424</v>
      </c>
      <c r="M374" s="36">
        <f>G374*L374</f>
        <v>12.11616</v>
      </c>
      <c r="N374" s="88" t="s">
        <v>779</v>
      </c>
      <c r="O374" s="4"/>
      <c r="Z374" s="36">
        <f>IF(AQ374="5",BJ374,0)</f>
        <v>0</v>
      </c>
      <c r="AB374" s="36">
        <f>IF(AQ374="1",BH374,0)</f>
        <v>0</v>
      </c>
      <c r="AC374" s="36">
        <f>IF(AQ374="1",BI374,0)</f>
        <v>0</v>
      </c>
      <c r="AD374" s="36">
        <f>IF(AQ374="7",BH374,0)</f>
        <v>0</v>
      </c>
      <c r="AE374" s="36">
        <f>IF(AQ374="7",BI374,0)</f>
        <v>0</v>
      </c>
      <c r="AF374" s="36">
        <f>IF(AQ374="2",BH374,0)</f>
        <v>0</v>
      </c>
      <c r="AG374" s="36">
        <f>IF(AQ374="2",BI374,0)</f>
        <v>0</v>
      </c>
      <c r="AH374" s="36">
        <f>IF(AQ374="0",BJ374,0)</f>
        <v>0</v>
      </c>
      <c r="AI374" s="27" t="s">
        <v>292</v>
      </c>
      <c r="AJ374" s="21">
        <f>IF(AN374=0,K374,0)</f>
        <v>0</v>
      </c>
      <c r="AK374" s="21">
        <f>IF(AN374=15,K374,0)</f>
        <v>0</v>
      </c>
      <c r="AL374" s="21">
        <f>IF(AN374=21,K374,0)</f>
        <v>0</v>
      </c>
      <c r="AN374" s="36">
        <v>21</v>
      </c>
      <c r="AO374" s="36">
        <f>H374*0.56736301369863</f>
        <v>0</v>
      </c>
      <c r="AP374" s="36">
        <f>H374*(1-0.56736301369863)</f>
        <v>0</v>
      </c>
      <c r="AQ374" s="37" t="s">
        <v>7</v>
      </c>
      <c r="AV374" s="36">
        <f>AW374+AX374</f>
        <v>0</v>
      </c>
      <c r="AW374" s="36">
        <f>G374*AO374</f>
        <v>0</v>
      </c>
      <c r="AX374" s="36">
        <f>G374*AP374</f>
        <v>0</v>
      </c>
      <c r="AY374" s="39" t="s">
        <v>796</v>
      </c>
      <c r="AZ374" s="39" t="s">
        <v>834</v>
      </c>
      <c r="BA374" s="27" t="s">
        <v>845</v>
      </c>
      <c r="BC374" s="36">
        <f>AW374+AX374</f>
        <v>0</v>
      </c>
      <c r="BD374" s="36">
        <f>H374/(100-BE374)*100</f>
        <v>0</v>
      </c>
      <c r="BE374" s="36">
        <v>0</v>
      </c>
      <c r="BF374" s="36">
        <f>M374</f>
        <v>12.11616</v>
      </c>
      <c r="BH374" s="21">
        <f>G374*AO374</f>
        <v>0</v>
      </c>
      <c r="BI374" s="21">
        <f>G374*AP374</f>
        <v>0</v>
      </c>
      <c r="BJ374" s="21">
        <f>G374*H374</f>
        <v>0</v>
      </c>
      <c r="BK374" s="21" t="s">
        <v>852</v>
      </c>
      <c r="BL374" s="36">
        <v>91</v>
      </c>
    </row>
    <row r="375" spans="1:15" ht="12.75">
      <c r="A375" s="4"/>
      <c r="B375" s="89"/>
      <c r="C375" s="89"/>
      <c r="D375" s="90" t="s">
        <v>646</v>
      </c>
      <c r="E375" s="90" t="s">
        <v>727</v>
      </c>
      <c r="F375" s="89"/>
      <c r="G375" s="91">
        <v>34</v>
      </c>
      <c r="H375" s="89"/>
      <c r="I375" s="89"/>
      <c r="J375" s="89"/>
      <c r="K375" s="89"/>
      <c r="L375" s="89"/>
      <c r="M375" s="89"/>
      <c r="N375" s="31"/>
      <c r="O375" s="4"/>
    </row>
    <row r="376" spans="1:15" ht="12.75">
      <c r="A376" s="4"/>
      <c r="B376" s="89"/>
      <c r="C376" s="89"/>
      <c r="D376" s="90" t="s">
        <v>647</v>
      </c>
      <c r="E376" s="90" t="s">
        <v>733</v>
      </c>
      <c r="F376" s="89"/>
      <c r="G376" s="91">
        <v>14</v>
      </c>
      <c r="H376" s="89"/>
      <c r="I376" s="89"/>
      <c r="J376" s="89"/>
      <c r="K376" s="89"/>
      <c r="L376" s="89"/>
      <c r="M376" s="89"/>
      <c r="N376" s="31"/>
      <c r="O376" s="4"/>
    </row>
    <row r="377" spans="1:15" ht="12.75">
      <c r="A377" s="4"/>
      <c r="B377" s="89"/>
      <c r="C377" s="89"/>
      <c r="D377" s="90" t="s">
        <v>9</v>
      </c>
      <c r="E377" s="90" t="s">
        <v>728</v>
      </c>
      <c r="F377" s="89"/>
      <c r="G377" s="91">
        <v>3</v>
      </c>
      <c r="H377" s="89"/>
      <c r="I377" s="89"/>
      <c r="J377" s="89"/>
      <c r="K377" s="89"/>
      <c r="L377" s="89"/>
      <c r="M377" s="89"/>
      <c r="N377" s="31"/>
      <c r="O377" s="4"/>
    </row>
    <row r="378" spans="1:15" ht="12.75">
      <c r="A378" s="4"/>
      <c r="B378" s="89"/>
      <c r="C378" s="89"/>
      <c r="D378" s="90" t="s">
        <v>9</v>
      </c>
      <c r="E378" s="90" t="s">
        <v>729</v>
      </c>
      <c r="F378" s="89"/>
      <c r="G378" s="91">
        <v>3</v>
      </c>
      <c r="H378" s="89"/>
      <c r="I378" s="89"/>
      <c r="J378" s="89"/>
      <c r="K378" s="89"/>
      <c r="L378" s="89"/>
      <c r="M378" s="89"/>
      <c r="N378" s="31"/>
      <c r="O378" s="4"/>
    </row>
    <row r="379" spans="1:15" ht="12.75">
      <c r="A379" s="4"/>
      <c r="B379" s="89"/>
      <c r="C379" s="89"/>
      <c r="D379" s="90" t="s">
        <v>648</v>
      </c>
      <c r="E379" s="90" t="s">
        <v>744</v>
      </c>
      <c r="F379" s="89"/>
      <c r="G379" s="91">
        <v>26</v>
      </c>
      <c r="H379" s="89"/>
      <c r="I379" s="89"/>
      <c r="J379" s="89"/>
      <c r="K379" s="89"/>
      <c r="L379" s="89"/>
      <c r="M379" s="89"/>
      <c r="N379" s="31"/>
      <c r="O379" s="4"/>
    </row>
    <row r="380" spans="1:15" ht="12.75">
      <c r="A380" s="4"/>
      <c r="B380" s="89"/>
      <c r="C380" s="89"/>
      <c r="D380" s="90" t="s">
        <v>8</v>
      </c>
      <c r="E380" s="90" t="s">
        <v>745</v>
      </c>
      <c r="F380" s="89"/>
      <c r="G380" s="91">
        <v>2</v>
      </c>
      <c r="H380" s="89"/>
      <c r="I380" s="89"/>
      <c r="J380" s="89"/>
      <c r="K380" s="89"/>
      <c r="L380" s="89"/>
      <c r="M380" s="89"/>
      <c r="N380" s="31"/>
      <c r="O380" s="4"/>
    </row>
    <row r="381" spans="1:15" ht="12.75">
      <c r="A381" s="4"/>
      <c r="B381" s="89"/>
      <c r="C381" s="89"/>
      <c r="D381" s="90" t="s">
        <v>8</v>
      </c>
      <c r="E381" s="90" t="s">
        <v>746</v>
      </c>
      <c r="F381" s="89"/>
      <c r="G381" s="91">
        <v>2</v>
      </c>
      <c r="H381" s="89"/>
      <c r="I381" s="89"/>
      <c r="J381" s="89"/>
      <c r="K381" s="89"/>
      <c r="L381" s="89"/>
      <c r="M381" s="89"/>
      <c r="N381" s="31"/>
      <c r="O381" s="4"/>
    </row>
    <row r="382" spans="1:64" ht="12.75">
      <c r="A382" s="44" t="s">
        <v>184</v>
      </c>
      <c r="B382" s="16" t="s">
        <v>292</v>
      </c>
      <c r="C382" s="16" t="s">
        <v>373</v>
      </c>
      <c r="D382" s="133" t="s">
        <v>568</v>
      </c>
      <c r="E382" s="176"/>
      <c r="F382" s="16" t="s">
        <v>752</v>
      </c>
      <c r="G382" s="36">
        <v>14</v>
      </c>
      <c r="H382" s="36"/>
      <c r="I382" s="36">
        <f>G382*AO382</f>
        <v>0</v>
      </c>
      <c r="J382" s="36">
        <f>G382*AP382</f>
        <v>0</v>
      </c>
      <c r="K382" s="36">
        <f>G382*H382</f>
        <v>0</v>
      </c>
      <c r="L382" s="36">
        <v>0</v>
      </c>
      <c r="M382" s="36">
        <f>G382*L382</f>
        <v>0</v>
      </c>
      <c r="N382" s="88" t="s">
        <v>779</v>
      </c>
      <c r="O382" s="4"/>
      <c r="Z382" s="36">
        <f>IF(AQ382="5",BJ382,0)</f>
        <v>0</v>
      </c>
      <c r="AB382" s="36">
        <f>IF(AQ382="1",BH382,0)</f>
        <v>0</v>
      </c>
      <c r="AC382" s="36">
        <f>IF(AQ382="1",BI382,0)</f>
        <v>0</v>
      </c>
      <c r="AD382" s="36">
        <f>IF(AQ382="7",BH382,0)</f>
        <v>0</v>
      </c>
      <c r="AE382" s="36">
        <f>IF(AQ382="7",BI382,0)</f>
        <v>0</v>
      </c>
      <c r="AF382" s="36">
        <f>IF(AQ382="2",BH382,0)</f>
        <v>0</v>
      </c>
      <c r="AG382" s="36">
        <f>IF(AQ382="2",BI382,0)</f>
        <v>0</v>
      </c>
      <c r="AH382" s="36">
        <f>IF(AQ382="0",BJ382,0)</f>
        <v>0</v>
      </c>
      <c r="AI382" s="27" t="s">
        <v>292</v>
      </c>
      <c r="AJ382" s="23">
        <f>IF(AN382=0,K382,0)</f>
        <v>0</v>
      </c>
      <c r="AK382" s="23">
        <f>IF(AN382=15,K382,0)</f>
        <v>0</v>
      </c>
      <c r="AL382" s="23">
        <f>IF(AN382=21,K382,0)</f>
        <v>0</v>
      </c>
      <c r="AN382" s="36">
        <v>21</v>
      </c>
      <c r="AO382" s="36">
        <f>H382*1</f>
        <v>0</v>
      </c>
      <c r="AP382" s="36">
        <f>H382*(1-1)</f>
        <v>0</v>
      </c>
      <c r="AQ382" s="38" t="s">
        <v>7</v>
      </c>
      <c r="AV382" s="36">
        <f>AW382+AX382</f>
        <v>0</v>
      </c>
      <c r="AW382" s="36">
        <f>G382*AO382</f>
        <v>0</v>
      </c>
      <c r="AX382" s="36">
        <f>G382*AP382</f>
        <v>0</v>
      </c>
      <c r="AY382" s="39" t="s">
        <v>796</v>
      </c>
      <c r="AZ382" s="39" t="s">
        <v>834</v>
      </c>
      <c r="BA382" s="27" t="s">
        <v>845</v>
      </c>
      <c r="BC382" s="36">
        <f>AW382+AX382</f>
        <v>0</v>
      </c>
      <c r="BD382" s="36">
        <f>H382/(100-BE382)*100</f>
        <v>0</v>
      </c>
      <c r="BE382" s="36">
        <v>0</v>
      </c>
      <c r="BF382" s="36">
        <f>M382</f>
        <v>0</v>
      </c>
      <c r="BH382" s="23">
        <f>G382*AO382</f>
        <v>0</v>
      </c>
      <c r="BI382" s="23">
        <f>G382*AP382</f>
        <v>0</v>
      </c>
      <c r="BJ382" s="23">
        <f>G382*H382</f>
        <v>0</v>
      </c>
      <c r="BK382" s="23" t="s">
        <v>853</v>
      </c>
      <c r="BL382" s="36">
        <v>91</v>
      </c>
    </row>
    <row r="383" spans="1:15" ht="12.75">
      <c r="A383" s="4"/>
      <c r="B383" s="89"/>
      <c r="C383" s="89"/>
      <c r="D383" s="90" t="s">
        <v>20</v>
      </c>
      <c r="E383" s="90" t="s">
        <v>733</v>
      </c>
      <c r="F383" s="89"/>
      <c r="G383" s="91">
        <v>14</v>
      </c>
      <c r="H383" s="89"/>
      <c r="I383" s="89"/>
      <c r="J383" s="89"/>
      <c r="K383" s="89"/>
      <c r="L383" s="89"/>
      <c r="M383" s="89"/>
      <c r="N383" s="31"/>
      <c r="O383" s="4"/>
    </row>
    <row r="384" spans="1:64" ht="12.75">
      <c r="A384" s="44" t="s">
        <v>185</v>
      </c>
      <c r="B384" s="16" t="s">
        <v>292</v>
      </c>
      <c r="C384" s="16" t="s">
        <v>313</v>
      </c>
      <c r="D384" s="133" t="s">
        <v>475</v>
      </c>
      <c r="E384" s="176"/>
      <c r="F384" s="16" t="s">
        <v>752</v>
      </c>
      <c r="G384" s="36">
        <v>54</v>
      </c>
      <c r="H384" s="36"/>
      <c r="I384" s="36">
        <f>G384*AO384</f>
        <v>0</v>
      </c>
      <c r="J384" s="36">
        <f>G384*AP384</f>
        <v>0</v>
      </c>
      <c r="K384" s="36">
        <f>G384*H384</f>
        <v>0</v>
      </c>
      <c r="L384" s="36">
        <v>0</v>
      </c>
      <c r="M384" s="36">
        <f>G384*L384</f>
        <v>0</v>
      </c>
      <c r="N384" s="88" t="s">
        <v>779</v>
      </c>
      <c r="O384" s="4"/>
      <c r="Z384" s="36">
        <f>IF(AQ384="5",BJ384,0)</f>
        <v>0</v>
      </c>
      <c r="AB384" s="36">
        <f>IF(AQ384="1",BH384,0)</f>
        <v>0</v>
      </c>
      <c r="AC384" s="36">
        <f>IF(AQ384="1",BI384,0)</f>
        <v>0</v>
      </c>
      <c r="AD384" s="36">
        <f>IF(AQ384="7",BH384,0)</f>
        <v>0</v>
      </c>
      <c r="AE384" s="36">
        <f>IF(AQ384="7",BI384,0)</f>
        <v>0</v>
      </c>
      <c r="AF384" s="36">
        <f>IF(AQ384="2",BH384,0)</f>
        <v>0</v>
      </c>
      <c r="AG384" s="36">
        <f>IF(AQ384="2",BI384,0)</f>
        <v>0</v>
      </c>
      <c r="AH384" s="36">
        <f>IF(AQ384="0",BJ384,0)</f>
        <v>0</v>
      </c>
      <c r="AI384" s="27" t="s">
        <v>292</v>
      </c>
      <c r="AJ384" s="23">
        <f>IF(AN384=0,K384,0)</f>
        <v>0</v>
      </c>
      <c r="AK384" s="23">
        <f>IF(AN384=15,K384,0)</f>
        <v>0</v>
      </c>
      <c r="AL384" s="23">
        <f>IF(AN384=21,K384,0)</f>
        <v>0</v>
      </c>
      <c r="AN384" s="36">
        <v>21</v>
      </c>
      <c r="AO384" s="36">
        <f>H384*1</f>
        <v>0</v>
      </c>
      <c r="AP384" s="36">
        <f>H384*(1-1)</f>
        <v>0</v>
      </c>
      <c r="AQ384" s="38" t="s">
        <v>7</v>
      </c>
      <c r="AV384" s="36">
        <f>AW384+AX384</f>
        <v>0</v>
      </c>
      <c r="AW384" s="36">
        <f>G384*AO384</f>
        <v>0</v>
      </c>
      <c r="AX384" s="36">
        <f>G384*AP384</f>
        <v>0</v>
      </c>
      <c r="AY384" s="39" t="s">
        <v>796</v>
      </c>
      <c r="AZ384" s="39" t="s">
        <v>834</v>
      </c>
      <c r="BA384" s="27" t="s">
        <v>845</v>
      </c>
      <c r="BC384" s="36">
        <f>AW384+AX384</f>
        <v>0</v>
      </c>
      <c r="BD384" s="36">
        <f>H384/(100-BE384)*100</f>
        <v>0</v>
      </c>
      <c r="BE384" s="36">
        <v>0</v>
      </c>
      <c r="BF384" s="36">
        <f>M384</f>
        <v>0</v>
      </c>
      <c r="BH384" s="23">
        <f>G384*AO384</f>
        <v>0</v>
      </c>
      <c r="BI384" s="23">
        <f>G384*AP384</f>
        <v>0</v>
      </c>
      <c r="BJ384" s="23">
        <f>G384*H384</f>
        <v>0</v>
      </c>
      <c r="BK384" s="23" t="s">
        <v>853</v>
      </c>
      <c r="BL384" s="36">
        <v>91</v>
      </c>
    </row>
    <row r="385" spans="1:15" ht="12.75">
      <c r="A385" s="4"/>
      <c r="B385" s="89"/>
      <c r="C385" s="89"/>
      <c r="D385" s="90" t="s">
        <v>60</v>
      </c>
      <c r="E385" s="90" t="s">
        <v>727</v>
      </c>
      <c r="F385" s="89"/>
      <c r="G385" s="91">
        <v>54</v>
      </c>
      <c r="H385" s="89"/>
      <c r="I385" s="89"/>
      <c r="J385" s="89"/>
      <c r="K385" s="89"/>
      <c r="L385" s="89"/>
      <c r="M385" s="89"/>
      <c r="N385" s="31"/>
      <c r="O385" s="4"/>
    </row>
    <row r="386" spans="1:64" ht="12.75">
      <c r="A386" s="44" t="s">
        <v>186</v>
      </c>
      <c r="B386" s="16" t="s">
        <v>292</v>
      </c>
      <c r="C386" s="16" t="s">
        <v>314</v>
      </c>
      <c r="D386" s="133" t="s">
        <v>476</v>
      </c>
      <c r="E386" s="176"/>
      <c r="F386" s="16" t="s">
        <v>752</v>
      </c>
      <c r="G386" s="36">
        <v>3</v>
      </c>
      <c r="H386" s="36"/>
      <c r="I386" s="36">
        <f>G386*AO386</f>
        <v>0</v>
      </c>
      <c r="J386" s="36">
        <f>G386*AP386</f>
        <v>0</v>
      </c>
      <c r="K386" s="36">
        <f>G386*H386</f>
        <v>0</v>
      </c>
      <c r="L386" s="36">
        <v>0</v>
      </c>
      <c r="M386" s="36">
        <f>G386*L386</f>
        <v>0</v>
      </c>
      <c r="N386" s="88" t="s">
        <v>779</v>
      </c>
      <c r="O386" s="4"/>
      <c r="Z386" s="36">
        <f>IF(AQ386="5",BJ386,0)</f>
        <v>0</v>
      </c>
      <c r="AB386" s="36">
        <f>IF(AQ386="1",BH386,0)</f>
        <v>0</v>
      </c>
      <c r="AC386" s="36">
        <f>IF(AQ386="1",BI386,0)</f>
        <v>0</v>
      </c>
      <c r="AD386" s="36">
        <f>IF(AQ386="7",BH386,0)</f>
        <v>0</v>
      </c>
      <c r="AE386" s="36">
        <f>IF(AQ386="7",BI386,0)</f>
        <v>0</v>
      </c>
      <c r="AF386" s="36">
        <f>IF(AQ386="2",BH386,0)</f>
        <v>0</v>
      </c>
      <c r="AG386" s="36">
        <f>IF(AQ386="2",BI386,0)</f>
        <v>0</v>
      </c>
      <c r="AH386" s="36">
        <f>IF(AQ386="0",BJ386,0)</f>
        <v>0</v>
      </c>
      <c r="AI386" s="27" t="s">
        <v>292</v>
      </c>
      <c r="AJ386" s="23">
        <f>IF(AN386=0,K386,0)</f>
        <v>0</v>
      </c>
      <c r="AK386" s="23">
        <f>IF(AN386=15,K386,0)</f>
        <v>0</v>
      </c>
      <c r="AL386" s="23">
        <f>IF(AN386=21,K386,0)</f>
        <v>0</v>
      </c>
      <c r="AN386" s="36">
        <v>21</v>
      </c>
      <c r="AO386" s="36">
        <f>H386*1</f>
        <v>0</v>
      </c>
      <c r="AP386" s="36">
        <f>H386*(1-1)</f>
        <v>0</v>
      </c>
      <c r="AQ386" s="38" t="s">
        <v>7</v>
      </c>
      <c r="AV386" s="36">
        <f>AW386+AX386</f>
        <v>0</v>
      </c>
      <c r="AW386" s="36">
        <f>G386*AO386</f>
        <v>0</v>
      </c>
      <c r="AX386" s="36">
        <f>G386*AP386</f>
        <v>0</v>
      </c>
      <c r="AY386" s="39" t="s">
        <v>796</v>
      </c>
      <c r="AZ386" s="39" t="s">
        <v>834</v>
      </c>
      <c r="BA386" s="27" t="s">
        <v>845</v>
      </c>
      <c r="BC386" s="36">
        <f>AW386+AX386</f>
        <v>0</v>
      </c>
      <c r="BD386" s="36">
        <f>H386/(100-BE386)*100</f>
        <v>0</v>
      </c>
      <c r="BE386" s="36">
        <v>0</v>
      </c>
      <c r="BF386" s="36">
        <f>M386</f>
        <v>0</v>
      </c>
      <c r="BH386" s="23">
        <f>G386*AO386</f>
        <v>0</v>
      </c>
      <c r="BI386" s="23">
        <f>G386*AP386</f>
        <v>0</v>
      </c>
      <c r="BJ386" s="23">
        <f>G386*H386</f>
        <v>0</v>
      </c>
      <c r="BK386" s="23" t="s">
        <v>853</v>
      </c>
      <c r="BL386" s="36">
        <v>91</v>
      </c>
    </row>
    <row r="387" spans="1:15" ht="12.75">
      <c r="A387" s="4"/>
      <c r="B387" s="89"/>
      <c r="C387" s="89"/>
      <c r="D387" s="90" t="s">
        <v>9</v>
      </c>
      <c r="E387" s="90" t="s">
        <v>729</v>
      </c>
      <c r="F387" s="89"/>
      <c r="G387" s="91">
        <v>3</v>
      </c>
      <c r="H387" s="89"/>
      <c r="I387" s="89"/>
      <c r="J387" s="89"/>
      <c r="K387" s="89"/>
      <c r="L387" s="89"/>
      <c r="M387" s="89"/>
      <c r="N387" s="31"/>
      <c r="O387" s="4"/>
    </row>
    <row r="388" spans="1:64" ht="12.75">
      <c r="A388" s="44" t="s">
        <v>187</v>
      </c>
      <c r="B388" s="16" t="s">
        <v>292</v>
      </c>
      <c r="C388" s="16" t="s">
        <v>315</v>
      </c>
      <c r="D388" s="133" t="s">
        <v>477</v>
      </c>
      <c r="E388" s="176"/>
      <c r="F388" s="16" t="s">
        <v>752</v>
      </c>
      <c r="G388" s="36">
        <v>3</v>
      </c>
      <c r="H388" s="36"/>
      <c r="I388" s="36">
        <f>G388*AO388</f>
        <v>0</v>
      </c>
      <c r="J388" s="36">
        <f>G388*AP388</f>
        <v>0</v>
      </c>
      <c r="K388" s="36">
        <f>G388*H388</f>
        <v>0</v>
      </c>
      <c r="L388" s="36">
        <v>0</v>
      </c>
      <c r="M388" s="36">
        <f>G388*L388</f>
        <v>0</v>
      </c>
      <c r="N388" s="88" t="s">
        <v>779</v>
      </c>
      <c r="O388" s="4"/>
      <c r="Z388" s="36">
        <f>IF(AQ388="5",BJ388,0)</f>
        <v>0</v>
      </c>
      <c r="AB388" s="36">
        <f>IF(AQ388="1",BH388,0)</f>
        <v>0</v>
      </c>
      <c r="AC388" s="36">
        <f>IF(AQ388="1",BI388,0)</f>
        <v>0</v>
      </c>
      <c r="AD388" s="36">
        <f>IF(AQ388="7",BH388,0)</f>
        <v>0</v>
      </c>
      <c r="AE388" s="36">
        <f>IF(AQ388="7",BI388,0)</f>
        <v>0</v>
      </c>
      <c r="AF388" s="36">
        <f>IF(AQ388="2",BH388,0)</f>
        <v>0</v>
      </c>
      <c r="AG388" s="36">
        <f>IF(AQ388="2",BI388,0)</f>
        <v>0</v>
      </c>
      <c r="AH388" s="36">
        <f>IF(AQ388="0",BJ388,0)</f>
        <v>0</v>
      </c>
      <c r="AI388" s="27" t="s">
        <v>292</v>
      </c>
      <c r="AJ388" s="23">
        <f>IF(AN388=0,K388,0)</f>
        <v>0</v>
      </c>
      <c r="AK388" s="23">
        <f>IF(AN388=15,K388,0)</f>
        <v>0</v>
      </c>
      <c r="AL388" s="23">
        <f>IF(AN388=21,K388,0)</f>
        <v>0</v>
      </c>
      <c r="AN388" s="36">
        <v>21</v>
      </c>
      <c r="AO388" s="36">
        <f>H388*1</f>
        <v>0</v>
      </c>
      <c r="AP388" s="36">
        <f>H388*(1-1)</f>
        <v>0</v>
      </c>
      <c r="AQ388" s="38" t="s">
        <v>7</v>
      </c>
      <c r="AV388" s="36">
        <f>AW388+AX388</f>
        <v>0</v>
      </c>
      <c r="AW388" s="36">
        <f>G388*AO388</f>
        <v>0</v>
      </c>
      <c r="AX388" s="36">
        <f>G388*AP388</f>
        <v>0</v>
      </c>
      <c r="AY388" s="39" t="s">
        <v>796</v>
      </c>
      <c r="AZ388" s="39" t="s">
        <v>834</v>
      </c>
      <c r="BA388" s="27" t="s">
        <v>845</v>
      </c>
      <c r="BC388" s="36">
        <f>AW388+AX388</f>
        <v>0</v>
      </c>
      <c r="BD388" s="36">
        <f>H388/(100-BE388)*100</f>
        <v>0</v>
      </c>
      <c r="BE388" s="36">
        <v>0</v>
      </c>
      <c r="BF388" s="36">
        <f>M388</f>
        <v>0</v>
      </c>
      <c r="BH388" s="23">
        <f>G388*AO388</f>
        <v>0</v>
      </c>
      <c r="BI388" s="23">
        <f>G388*AP388</f>
        <v>0</v>
      </c>
      <c r="BJ388" s="23">
        <f>G388*H388</f>
        <v>0</v>
      </c>
      <c r="BK388" s="23" t="s">
        <v>853</v>
      </c>
      <c r="BL388" s="36">
        <v>91</v>
      </c>
    </row>
    <row r="389" spans="1:15" ht="12.75">
      <c r="A389" s="4"/>
      <c r="B389" s="89"/>
      <c r="C389" s="89"/>
      <c r="D389" s="90" t="s">
        <v>9</v>
      </c>
      <c r="E389" s="90" t="s">
        <v>728</v>
      </c>
      <c r="F389" s="89"/>
      <c r="G389" s="91">
        <v>3</v>
      </c>
      <c r="H389" s="89"/>
      <c r="I389" s="89"/>
      <c r="J389" s="89"/>
      <c r="K389" s="89"/>
      <c r="L389" s="89"/>
      <c r="M389" s="89"/>
      <c r="N389" s="31"/>
      <c r="O389" s="4"/>
    </row>
    <row r="390" spans="1:64" ht="12.75">
      <c r="A390" s="44" t="s">
        <v>188</v>
      </c>
      <c r="B390" s="16" t="s">
        <v>292</v>
      </c>
      <c r="C390" s="16" t="s">
        <v>398</v>
      </c>
      <c r="D390" s="133" t="s">
        <v>649</v>
      </c>
      <c r="E390" s="176"/>
      <c r="F390" s="16" t="s">
        <v>752</v>
      </c>
      <c r="G390" s="36">
        <v>2</v>
      </c>
      <c r="H390" s="36"/>
      <c r="I390" s="36">
        <f>G390*AO390</f>
        <v>0</v>
      </c>
      <c r="J390" s="36">
        <f>G390*AP390</f>
        <v>0</v>
      </c>
      <c r="K390" s="36">
        <f>G390*H390</f>
        <v>0</v>
      </c>
      <c r="L390" s="36">
        <v>0.197</v>
      </c>
      <c r="M390" s="36">
        <f>G390*L390</f>
        <v>0.394</v>
      </c>
      <c r="N390" s="88" t="s">
        <v>779</v>
      </c>
      <c r="O390" s="4"/>
      <c r="Z390" s="36">
        <f>IF(AQ390="5",BJ390,0)</f>
        <v>0</v>
      </c>
      <c r="AB390" s="36">
        <f>IF(AQ390="1",BH390,0)</f>
        <v>0</v>
      </c>
      <c r="AC390" s="36">
        <f>IF(AQ390="1",BI390,0)</f>
        <v>0</v>
      </c>
      <c r="AD390" s="36">
        <f>IF(AQ390="7",BH390,0)</f>
        <v>0</v>
      </c>
      <c r="AE390" s="36">
        <f>IF(AQ390="7",BI390,0)</f>
        <v>0</v>
      </c>
      <c r="AF390" s="36">
        <f>IF(AQ390="2",BH390,0)</f>
        <v>0</v>
      </c>
      <c r="AG390" s="36">
        <f>IF(AQ390="2",BI390,0)</f>
        <v>0</v>
      </c>
      <c r="AH390" s="36">
        <f>IF(AQ390="0",BJ390,0)</f>
        <v>0</v>
      </c>
      <c r="AI390" s="27" t="s">
        <v>292</v>
      </c>
      <c r="AJ390" s="23">
        <f>IF(AN390=0,K390,0)</f>
        <v>0</v>
      </c>
      <c r="AK390" s="23">
        <f>IF(AN390=15,K390,0)</f>
        <v>0</v>
      </c>
      <c r="AL390" s="23">
        <f>IF(AN390=21,K390,0)</f>
        <v>0</v>
      </c>
      <c r="AN390" s="36">
        <v>21</v>
      </c>
      <c r="AO390" s="36">
        <f>H390*1</f>
        <v>0</v>
      </c>
      <c r="AP390" s="36">
        <f>H390*(1-1)</f>
        <v>0</v>
      </c>
      <c r="AQ390" s="38" t="s">
        <v>7</v>
      </c>
      <c r="AV390" s="36">
        <f>AW390+AX390</f>
        <v>0</v>
      </c>
      <c r="AW390" s="36">
        <f>G390*AO390</f>
        <v>0</v>
      </c>
      <c r="AX390" s="36">
        <f>G390*AP390</f>
        <v>0</v>
      </c>
      <c r="AY390" s="39" t="s">
        <v>796</v>
      </c>
      <c r="AZ390" s="39" t="s">
        <v>834</v>
      </c>
      <c r="BA390" s="27" t="s">
        <v>845</v>
      </c>
      <c r="BC390" s="36">
        <f>AW390+AX390</f>
        <v>0</v>
      </c>
      <c r="BD390" s="36">
        <f>H390/(100-BE390)*100</f>
        <v>0</v>
      </c>
      <c r="BE390" s="36">
        <v>0</v>
      </c>
      <c r="BF390" s="36">
        <f>M390</f>
        <v>0.394</v>
      </c>
      <c r="BH390" s="23">
        <f>G390*AO390</f>
        <v>0</v>
      </c>
      <c r="BI390" s="23">
        <f>G390*AP390</f>
        <v>0</v>
      </c>
      <c r="BJ390" s="23">
        <f>G390*H390</f>
        <v>0</v>
      </c>
      <c r="BK390" s="23" t="s">
        <v>853</v>
      </c>
      <c r="BL390" s="36">
        <v>91</v>
      </c>
    </row>
    <row r="391" spans="1:64" ht="12.75">
      <c r="A391" s="44" t="s">
        <v>189</v>
      </c>
      <c r="B391" s="16" t="s">
        <v>292</v>
      </c>
      <c r="C391" s="16" t="s">
        <v>399</v>
      </c>
      <c r="D391" s="133" t="s">
        <v>650</v>
      </c>
      <c r="E391" s="176"/>
      <c r="F391" s="16" t="s">
        <v>752</v>
      </c>
      <c r="G391" s="36">
        <v>2</v>
      </c>
      <c r="H391" s="36"/>
      <c r="I391" s="36">
        <f>G391*AO391</f>
        <v>0</v>
      </c>
      <c r="J391" s="36">
        <f>G391*AP391</f>
        <v>0</v>
      </c>
      <c r="K391" s="36">
        <f>G391*H391</f>
        <v>0</v>
      </c>
      <c r="L391" s="36">
        <v>0.197</v>
      </c>
      <c r="M391" s="36">
        <f>G391*L391</f>
        <v>0.394</v>
      </c>
      <c r="N391" s="88" t="s">
        <v>779</v>
      </c>
      <c r="O391" s="4"/>
      <c r="Z391" s="36">
        <f>IF(AQ391="5",BJ391,0)</f>
        <v>0</v>
      </c>
      <c r="AB391" s="36">
        <f>IF(AQ391="1",BH391,0)</f>
        <v>0</v>
      </c>
      <c r="AC391" s="36">
        <f>IF(AQ391="1",BI391,0)</f>
        <v>0</v>
      </c>
      <c r="AD391" s="36">
        <f>IF(AQ391="7",BH391,0)</f>
        <v>0</v>
      </c>
      <c r="AE391" s="36">
        <f>IF(AQ391="7",BI391,0)</f>
        <v>0</v>
      </c>
      <c r="AF391" s="36">
        <f>IF(AQ391="2",BH391,0)</f>
        <v>0</v>
      </c>
      <c r="AG391" s="36">
        <f>IF(AQ391="2",BI391,0)</f>
        <v>0</v>
      </c>
      <c r="AH391" s="36">
        <f>IF(AQ391="0",BJ391,0)</f>
        <v>0</v>
      </c>
      <c r="AI391" s="27" t="s">
        <v>292</v>
      </c>
      <c r="AJ391" s="23">
        <f>IF(AN391=0,K391,0)</f>
        <v>0</v>
      </c>
      <c r="AK391" s="23">
        <f>IF(AN391=15,K391,0)</f>
        <v>0</v>
      </c>
      <c r="AL391" s="23">
        <f>IF(AN391=21,K391,0)</f>
        <v>0</v>
      </c>
      <c r="AN391" s="36">
        <v>21</v>
      </c>
      <c r="AO391" s="36">
        <f>H391*1</f>
        <v>0</v>
      </c>
      <c r="AP391" s="36">
        <f>H391*(1-1)</f>
        <v>0</v>
      </c>
      <c r="AQ391" s="38" t="s">
        <v>7</v>
      </c>
      <c r="AV391" s="36">
        <f>AW391+AX391</f>
        <v>0</v>
      </c>
      <c r="AW391" s="36">
        <f>G391*AO391</f>
        <v>0</v>
      </c>
      <c r="AX391" s="36">
        <f>G391*AP391</f>
        <v>0</v>
      </c>
      <c r="AY391" s="39" t="s">
        <v>796</v>
      </c>
      <c r="AZ391" s="39" t="s">
        <v>834</v>
      </c>
      <c r="BA391" s="27" t="s">
        <v>845</v>
      </c>
      <c r="BC391" s="36">
        <f>AW391+AX391</f>
        <v>0</v>
      </c>
      <c r="BD391" s="36">
        <f>H391/(100-BE391)*100</f>
        <v>0</v>
      </c>
      <c r="BE391" s="36">
        <v>0</v>
      </c>
      <c r="BF391" s="36">
        <f>M391</f>
        <v>0.394</v>
      </c>
      <c r="BH391" s="23">
        <f>G391*AO391</f>
        <v>0</v>
      </c>
      <c r="BI391" s="23">
        <f>G391*AP391</f>
        <v>0</v>
      </c>
      <c r="BJ391" s="23">
        <f>G391*H391</f>
        <v>0</v>
      </c>
      <c r="BK391" s="23" t="s">
        <v>853</v>
      </c>
      <c r="BL391" s="36">
        <v>91</v>
      </c>
    </row>
    <row r="392" spans="1:64" ht="12.75">
      <c r="A392" s="44" t="s">
        <v>190</v>
      </c>
      <c r="B392" s="16" t="s">
        <v>292</v>
      </c>
      <c r="C392" s="16" t="s">
        <v>400</v>
      </c>
      <c r="D392" s="133" t="s">
        <v>651</v>
      </c>
      <c r="E392" s="176"/>
      <c r="F392" s="16" t="s">
        <v>752</v>
      </c>
      <c r="G392" s="36">
        <v>26</v>
      </c>
      <c r="H392" s="36"/>
      <c r="I392" s="36">
        <f>G392*AO392</f>
        <v>0</v>
      </c>
      <c r="J392" s="36">
        <f>G392*AP392</f>
        <v>0</v>
      </c>
      <c r="K392" s="36">
        <f>G392*H392</f>
        <v>0</v>
      </c>
      <c r="L392" s="36">
        <v>0.3</v>
      </c>
      <c r="M392" s="36">
        <f>G392*L392</f>
        <v>7.8</v>
      </c>
      <c r="N392" s="88" t="s">
        <v>779</v>
      </c>
      <c r="O392" s="4"/>
      <c r="Z392" s="36">
        <f>IF(AQ392="5",BJ392,0)</f>
        <v>0</v>
      </c>
      <c r="AB392" s="36">
        <f>IF(AQ392="1",BH392,0)</f>
        <v>0</v>
      </c>
      <c r="AC392" s="36">
        <f>IF(AQ392="1",BI392,0)</f>
        <v>0</v>
      </c>
      <c r="AD392" s="36">
        <f>IF(AQ392="7",BH392,0)</f>
        <v>0</v>
      </c>
      <c r="AE392" s="36">
        <f>IF(AQ392="7",BI392,0)</f>
        <v>0</v>
      </c>
      <c r="AF392" s="36">
        <f>IF(AQ392="2",BH392,0)</f>
        <v>0</v>
      </c>
      <c r="AG392" s="36">
        <f>IF(AQ392="2",BI392,0)</f>
        <v>0</v>
      </c>
      <c r="AH392" s="36">
        <f>IF(AQ392="0",BJ392,0)</f>
        <v>0</v>
      </c>
      <c r="AI392" s="27" t="s">
        <v>292</v>
      </c>
      <c r="AJ392" s="23">
        <f>IF(AN392=0,K392,0)</f>
        <v>0</v>
      </c>
      <c r="AK392" s="23">
        <f>IF(AN392=15,K392,0)</f>
        <v>0</v>
      </c>
      <c r="AL392" s="23">
        <f>IF(AN392=21,K392,0)</f>
        <v>0</v>
      </c>
      <c r="AN392" s="36">
        <v>21</v>
      </c>
      <c r="AO392" s="36">
        <f>H392*1</f>
        <v>0</v>
      </c>
      <c r="AP392" s="36">
        <f>H392*(1-1)</f>
        <v>0</v>
      </c>
      <c r="AQ392" s="38" t="s">
        <v>7</v>
      </c>
      <c r="AV392" s="36">
        <f>AW392+AX392</f>
        <v>0</v>
      </c>
      <c r="AW392" s="36">
        <f>G392*AO392</f>
        <v>0</v>
      </c>
      <c r="AX392" s="36">
        <f>G392*AP392</f>
        <v>0</v>
      </c>
      <c r="AY392" s="39" t="s">
        <v>796</v>
      </c>
      <c r="AZ392" s="39" t="s">
        <v>834</v>
      </c>
      <c r="BA392" s="27" t="s">
        <v>845</v>
      </c>
      <c r="BC392" s="36">
        <f>AW392+AX392</f>
        <v>0</v>
      </c>
      <c r="BD392" s="36">
        <f>H392/(100-BE392)*100</f>
        <v>0</v>
      </c>
      <c r="BE392" s="36">
        <v>0</v>
      </c>
      <c r="BF392" s="36">
        <f>M392</f>
        <v>7.8</v>
      </c>
      <c r="BH392" s="23">
        <f>G392*AO392</f>
        <v>0</v>
      </c>
      <c r="BI392" s="23">
        <f>G392*AP392</f>
        <v>0</v>
      </c>
      <c r="BJ392" s="23">
        <f>G392*H392</f>
        <v>0</v>
      </c>
      <c r="BK392" s="23" t="s">
        <v>853</v>
      </c>
      <c r="BL392" s="36">
        <v>91</v>
      </c>
    </row>
    <row r="393" spans="1:15" ht="12.75">
      <c r="A393" s="4"/>
      <c r="B393" s="89"/>
      <c r="C393" s="89"/>
      <c r="D393" s="90" t="s">
        <v>648</v>
      </c>
      <c r="E393" s="90"/>
      <c r="F393" s="89"/>
      <c r="G393" s="91">
        <v>26</v>
      </c>
      <c r="H393" s="89"/>
      <c r="I393" s="89"/>
      <c r="J393" s="89"/>
      <c r="K393" s="89"/>
      <c r="L393" s="89"/>
      <c r="M393" s="89"/>
      <c r="N393" s="31"/>
      <c r="O393" s="4"/>
    </row>
    <row r="394" spans="1:64" ht="12.75">
      <c r="A394" s="44" t="s">
        <v>191</v>
      </c>
      <c r="B394" s="16" t="s">
        <v>292</v>
      </c>
      <c r="C394" s="16" t="s">
        <v>316</v>
      </c>
      <c r="D394" s="133" t="s">
        <v>478</v>
      </c>
      <c r="E394" s="175"/>
      <c r="F394" s="16" t="s">
        <v>750</v>
      </c>
      <c r="G394" s="36">
        <v>70</v>
      </c>
      <c r="H394" s="36"/>
      <c r="I394" s="36">
        <f>G394*AO394</f>
        <v>0</v>
      </c>
      <c r="J394" s="36">
        <f>G394*AP394</f>
        <v>0</v>
      </c>
      <c r="K394" s="36">
        <f>G394*H394</f>
        <v>0</v>
      </c>
      <c r="L394" s="36">
        <v>0</v>
      </c>
      <c r="M394" s="36">
        <f>G394*L394</f>
        <v>0</v>
      </c>
      <c r="N394" s="88" t="s">
        <v>779</v>
      </c>
      <c r="O394" s="4"/>
      <c r="Z394" s="36">
        <f>IF(AQ394="5",BJ394,0)</f>
        <v>0</v>
      </c>
      <c r="AB394" s="36">
        <f>IF(AQ394="1",BH394,0)</f>
        <v>0</v>
      </c>
      <c r="AC394" s="36">
        <f>IF(AQ394="1",BI394,0)</f>
        <v>0</v>
      </c>
      <c r="AD394" s="36">
        <f>IF(AQ394="7",BH394,0)</f>
        <v>0</v>
      </c>
      <c r="AE394" s="36">
        <f>IF(AQ394="7",BI394,0)</f>
        <v>0</v>
      </c>
      <c r="AF394" s="36">
        <f>IF(AQ394="2",BH394,0)</f>
        <v>0</v>
      </c>
      <c r="AG394" s="36">
        <f>IF(AQ394="2",BI394,0)</f>
        <v>0</v>
      </c>
      <c r="AH394" s="36">
        <f>IF(AQ394="0",BJ394,0)</f>
        <v>0</v>
      </c>
      <c r="AI394" s="27" t="s">
        <v>292</v>
      </c>
      <c r="AJ394" s="21">
        <f>IF(AN394=0,K394,0)</f>
        <v>0</v>
      </c>
      <c r="AK394" s="21">
        <f>IF(AN394=15,K394,0)</f>
        <v>0</v>
      </c>
      <c r="AL394" s="21">
        <f>IF(AN394=21,K394,0)</f>
        <v>0</v>
      </c>
      <c r="AN394" s="36">
        <v>21</v>
      </c>
      <c r="AO394" s="36">
        <f>H394*0.593303571428571</f>
        <v>0</v>
      </c>
      <c r="AP394" s="36">
        <f>H394*(1-0.593303571428571)</f>
        <v>0</v>
      </c>
      <c r="AQ394" s="37" t="s">
        <v>7</v>
      </c>
      <c r="AV394" s="36">
        <f>AW394+AX394</f>
        <v>0</v>
      </c>
      <c r="AW394" s="36">
        <f>G394*AO394</f>
        <v>0</v>
      </c>
      <c r="AX394" s="36">
        <f>G394*AP394</f>
        <v>0</v>
      </c>
      <c r="AY394" s="39" t="s">
        <v>796</v>
      </c>
      <c r="AZ394" s="39" t="s">
        <v>834</v>
      </c>
      <c r="BA394" s="27" t="s">
        <v>845</v>
      </c>
      <c r="BC394" s="36">
        <f>AW394+AX394</f>
        <v>0</v>
      </c>
      <c r="BD394" s="36">
        <f>H394/(100-BE394)*100</f>
        <v>0</v>
      </c>
      <c r="BE394" s="36">
        <v>0</v>
      </c>
      <c r="BF394" s="36">
        <f>M394</f>
        <v>0</v>
      </c>
      <c r="BH394" s="21">
        <f>G394*AO394</f>
        <v>0</v>
      </c>
      <c r="BI394" s="21">
        <f>G394*AP394</f>
        <v>0</v>
      </c>
      <c r="BJ394" s="21">
        <f>G394*H394</f>
        <v>0</v>
      </c>
      <c r="BK394" s="21" t="s">
        <v>852</v>
      </c>
      <c r="BL394" s="36">
        <v>91</v>
      </c>
    </row>
    <row r="395" spans="1:47" ht="12.75">
      <c r="A395" s="82"/>
      <c r="B395" s="83" t="s">
        <v>292</v>
      </c>
      <c r="C395" s="83" t="s">
        <v>99</v>
      </c>
      <c r="D395" s="173" t="s">
        <v>496</v>
      </c>
      <c r="E395" s="174"/>
      <c r="F395" s="84" t="s">
        <v>6</v>
      </c>
      <c r="G395" s="84" t="s">
        <v>6</v>
      </c>
      <c r="H395" s="84"/>
      <c r="I395" s="85">
        <f>SUM(I396:I396)</f>
        <v>0</v>
      </c>
      <c r="J395" s="85">
        <f>SUM(J396:J396)</f>
        <v>0</v>
      </c>
      <c r="K395" s="85">
        <f>SUM(K396:K396)</f>
        <v>0</v>
      </c>
      <c r="L395" s="86"/>
      <c r="M395" s="85">
        <f>SUM(M396:M396)</f>
        <v>0.02</v>
      </c>
      <c r="N395" s="87"/>
      <c r="O395" s="4"/>
      <c r="AI395" s="27" t="s">
        <v>292</v>
      </c>
      <c r="AS395" s="41">
        <f>SUM(AJ396:AJ396)</f>
        <v>0</v>
      </c>
      <c r="AT395" s="41">
        <f>SUM(AK396:AK396)</f>
        <v>0</v>
      </c>
      <c r="AU395" s="41">
        <f>SUM(AL396:AL396)</f>
        <v>0</v>
      </c>
    </row>
    <row r="396" spans="1:64" ht="12.75">
      <c r="A396" s="44" t="s">
        <v>192</v>
      </c>
      <c r="B396" s="16" t="s">
        <v>292</v>
      </c>
      <c r="C396" s="16" t="s">
        <v>401</v>
      </c>
      <c r="D396" s="133" t="s">
        <v>652</v>
      </c>
      <c r="E396" s="175"/>
      <c r="F396" s="16" t="s">
        <v>756</v>
      </c>
      <c r="G396" s="36">
        <v>20</v>
      </c>
      <c r="H396" s="36"/>
      <c r="I396" s="36">
        <f>G396*AO396</f>
        <v>0</v>
      </c>
      <c r="J396" s="36">
        <f>G396*AP396</f>
        <v>0</v>
      </c>
      <c r="K396" s="36">
        <f>G396*H396</f>
        <v>0</v>
      </c>
      <c r="L396" s="36">
        <v>0.001</v>
      </c>
      <c r="M396" s="36">
        <f>G396*L396</f>
        <v>0.02</v>
      </c>
      <c r="N396" s="88" t="s">
        <v>779</v>
      </c>
      <c r="O396" s="4"/>
      <c r="Z396" s="36">
        <f>IF(AQ396="5",BJ396,0)</f>
        <v>0</v>
      </c>
      <c r="AB396" s="36">
        <f>IF(AQ396="1",BH396,0)</f>
        <v>0</v>
      </c>
      <c r="AC396" s="36">
        <f>IF(AQ396="1",BI396,0)</f>
        <v>0</v>
      </c>
      <c r="AD396" s="36">
        <f>IF(AQ396="7",BH396,0)</f>
        <v>0</v>
      </c>
      <c r="AE396" s="36">
        <f>IF(AQ396="7",BI396,0)</f>
        <v>0</v>
      </c>
      <c r="AF396" s="36">
        <f>IF(AQ396="2",BH396,0)</f>
        <v>0</v>
      </c>
      <c r="AG396" s="36">
        <f>IF(AQ396="2",BI396,0)</f>
        <v>0</v>
      </c>
      <c r="AH396" s="36">
        <f>IF(AQ396="0",BJ396,0)</f>
        <v>0</v>
      </c>
      <c r="AI396" s="27" t="s">
        <v>292</v>
      </c>
      <c r="AJ396" s="21">
        <f>IF(AN396=0,K396,0)</f>
        <v>0</v>
      </c>
      <c r="AK396" s="21">
        <f>IF(AN396=15,K396,0)</f>
        <v>0</v>
      </c>
      <c r="AL396" s="21">
        <f>IF(AN396=21,K396,0)</f>
        <v>0</v>
      </c>
      <c r="AN396" s="36">
        <v>21</v>
      </c>
      <c r="AO396" s="36">
        <f>H396*0.547843942505133</f>
        <v>0</v>
      </c>
      <c r="AP396" s="36">
        <f>H396*(1-0.547843942505133)</f>
        <v>0</v>
      </c>
      <c r="AQ396" s="37" t="s">
        <v>7</v>
      </c>
      <c r="AV396" s="36">
        <f>AW396+AX396</f>
        <v>0</v>
      </c>
      <c r="AW396" s="36">
        <f>G396*AO396</f>
        <v>0</v>
      </c>
      <c r="AX396" s="36">
        <f>G396*AP396</f>
        <v>0</v>
      </c>
      <c r="AY396" s="39" t="s">
        <v>797</v>
      </c>
      <c r="AZ396" s="39" t="s">
        <v>834</v>
      </c>
      <c r="BA396" s="27" t="s">
        <v>845</v>
      </c>
      <c r="BC396" s="36">
        <f>AW396+AX396</f>
        <v>0</v>
      </c>
      <c r="BD396" s="36">
        <f>H396/(100-BE396)*100</f>
        <v>0</v>
      </c>
      <c r="BE396" s="36">
        <v>0</v>
      </c>
      <c r="BF396" s="36">
        <f>M396</f>
        <v>0.02</v>
      </c>
      <c r="BH396" s="21">
        <f>G396*AO396</f>
        <v>0</v>
      </c>
      <c r="BI396" s="21">
        <f>G396*AP396</f>
        <v>0</v>
      </c>
      <c r="BJ396" s="21">
        <f>G396*H396</f>
        <v>0</v>
      </c>
      <c r="BK396" s="21" t="s">
        <v>852</v>
      </c>
      <c r="BL396" s="36">
        <v>93</v>
      </c>
    </row>
    <row r="397" spans="1:15" ht="12.75">
      <c r="A397" s="4"/>
      <c r="B397" s="89"/>
      <c r="C397" s="89"/>
      <c r="D397" s="90" t="s">
        <v>26</v>
      </c>
      <c r="E397" s="90"/>
      <c r="F397" s="89"/>
      <c r="G397" s="91">
        <v>20</v>
      </c>
      <c r="H397" s="89"/>
      <c r="I397" s="89"/>
      <c r="J397" s="89"/>
      <c r="K397" s="89"/>
      <c r="L397" s="89"/>
      <c r="M397" s="89"/>
      <c r="N397" s="31"/>
      <c r="O397" s="4"/>
    </row>
    <row r="398" spans="1:47" ht="12.75">
      <c r="A398" s="82"/>
      <c r="B398" s="83" t="s">
        <v>292</v>
      </c>
      <c r="C398" s="83" t="s">
        <v>62</v>
      </c>
      <c r="D398" s="173" t="s">
        <v>499</v>
      </c>
      <c r="E398" s="174"/>
      <c r="F398" s="84" t="s">
        <v>6</v>
      </c>
      <c r="G398" s="84" t="s">
        <v>6</v>
      </c>
      <c r="H398" s="84"/>
      <c r="I398" s="85">
        <f>SUM(I399:I401)</f>
        <v>0</v>
      </c>
      <c r="J398" s="85">
        <f>SUM(J399:J401)</f>
        <v>0</v>
      </c>
      <c r="K398" s="85">
        <f>SUM(K399:K401)</f>
        <v>0</v>
      </c>
      <c r="L398" s="86"/>
      <c r="M398" s="85">
        <f>SUM(M399:M401)</f>
        <v>164.184418</v>
      </c>
      <c r="N398" s="87"/>
      <c r="O398" s="4"/>
      <c r="AI398" s="27" t="s">
        <v>292</v>
      </c>
      <c r="AS398" s="41">
        <f>SUM(AJ399:AJ401)</f>
        <v>0</v>
      </c>
      <c r="AT398" s="41">
        <f>SUM(AK399:AK401)</f>
        <v>0</v>
      </c>
      <c r="AU398" s="41">
        <f>SUM(AL399:AL401)</f>
        <v>0</v>
      </c>
    </row>
    <row r="399" spans="1:64" ht="12.75">
      <c r="A399" s="44" t="s">
        <v>193</v>
      </c>
      <c r="B399" s="16" t="s">
        <v>292</v>
      </c>
      <c r="C399" s="16" t="s">
        <v>335</v>
      </c>
      <c r="D399" s="133" t="s">
        <v>503</v>
      </c>
      <c r="E399" s="175"/>
      <c r="F399" s="16" t="s">
        <v>749</v>
      </c>
      <c r="G399" s="36">
        <v>161.2</v>
      </c>
      <c r="H399" s="36"/>
      <c r="I399" s="36">
        <f>G399*AO399</f>
        <v>0</v>
      </c>
      <c r="J399" s="36">
        <f>G399*AP399</f>
        <v>0</v>
      </c>
      <c r="K399" s="36">
        <f>G399*H399</f>
        <v>0</v>
      </c>
      <c r="L399" s="36">
        <v>0.38314</v>
      </c>
      <c r="M399" s="36">
        <f>G399*L399</f>
        <v>61.762167999999996</v>
      </c>
      <c r="N399" s="88" t="s">
        <v>779</v>
      </c>
      <c r="O399" s="4"/>
      <c r="Z399" s="36">
        <f>IF(AQ399="5",BJ399,0)</f>
        <v>0</v>
      </c>
      <c r="AB399" s="36">
        <f>IF(AQ399="1",BH399,0)</f>
        <v>0</v>
      </c>
      <c r="AC399" s="36">
        <f>IF(AQ399="1",BI399,0)</f>
        <v>0</v>
      </c>
      <c r="AD399" s="36">
        <f>IF(AQ399="7",BH399,0)</f>
        <v>0</v>
      </c>
      <c r="AE399" s="36">
        <f>IF(AQ399="7",BI399,0)</f>
        <v>0</v>
      </c>
      <c r="AF399" s="36">
        <f>IF(AQ399="2",BH399,0)</f>
        <v>0</v>
      </c>
      <c r="AG399" s="36">
        <f>IF(AQ399="2",BI399,0)</f>
        <v>0</v>
      </c>
      <c r="AH399" s="36">
        <f>IF(AQ399="0",BJ399,0)</f>
        <v>0</v>
      </c>
      <c r="AI399" s="27" t="s">
        <v>292</v>
      </c>
      <c r="AJ399" s="21">
        <f>IF(AN399=0,K399,0)</f>
        <v>0</v>
      </c>
      <c r="AK399" s="21">
        <f>IF(AN399=15,K399,0)</f>
        <v>0</v>
      </c>
      <c r="AL399" s="21">
        <f>IF(AN399=21,K399,0)</f>
        <v>0</v>
      </c>
      <c r="AN399" s="36">
        <v>21</v>
      </c>
      <c r="AO399" s="36">
        <f>H399*0.902361308677098</f>
        <v>0</v>
      </c>
      <c r="AP399" s="36">
        <f>H399*(1-0.902361308677098)</f>
        <v>0</v>
      </c>
      <c r="AQ399" s="37" t="s">
        <v>7</v>
      </c>
      <c r="AV399" s="36">
        <f>AW399+AX399</f>
        <v>0</v>
      </c>
      <c r="AW399" s="36">
        <f>G399*AO399</f>
        <v>0</v>
      </c>
      <c r="AX399" s="36">
        <f>G399*AP399</f>
        <v>0</v>
      </c>
      <c r="AY399" s="39" t="s">
        <v>798</v>
      </c>
      <c r="AZ399" s="39" t="s">
        <v>835</v>
      </c>
      <c r="BA399" s="27" t="s">
        <v>845</v>
      </c>
      <c r="BC399" s="36">
        <f>AW399+AX399</f>
        <v>0</v>
      </c>
      <c r="BD399" s="36">
        <f>H399/(100-BE399)*100</f>
        <v>0</v>
      </c>
      <c r="BE399" s="36">
        <v>0</v>
      </c>
      <c r="BF399" s="36">
        <f>M399</f>
        <v>61.762167999999996</v>
      </c>
      <c r="BH399" s="21">
        <f>G399*AO399</f>
        <v>0</v>
      </c>
      <c r="BI399" s="21">
        <f>G399*AP399</f>
        <v>0</v>
      </c>
      <c r="BJ399" s="21">
        <f>G399*H399</f>
        <v>0</v>
      </c>
      <c r="BK399" s="21" t="s">
        <v>852</v>
      </c>
      <c r="BL399" s="36">
        <v>56</v>
      </c>
    </row>
    <row r="400" spans="1:15" ht="12.75">
      <c r="A400" s="4"/>
      <c r="B400" s="89"/>
      <c r="C400" s="89"/>
      <c r="D400" s="90" t="s">
        <v>653</v>
      </c>
      <c r="E400" s="90"/>
      <c r="F400" s="89"/>
      <c r="G400" s="91">
        <v>161.2</v>
      </c>
      <c r="H400" s="89"/>
      <c r="I400" s="89"/>
      <c r="J400" s="89"/>
      <c r="K400" s="89"/>
      <c r="L400" s="89"/>
      <c r="M400" s="89"/>
      <c r="N400" s="31"/>
      <c r="O400" s="4"/>
    </row>
    <row r="401" spans="1:64" ht="12.75">
      <c r="A401" s="44" t="s">
        <v>194</v>
      </c>
      <c r="B401" s="16" t="s">
        <v>292</v>
      </c>
      <c r="C401" s="16" t="s">
        <v>378</v>
      </c>
      <c r="D401" s="133" t="s">
        <v>654</v>
      </c>
      <c r="E401" s="175"/>
      <c r="F401" s="16" t="s">
        <v>749</v>
      </c>
      <c r="G401" s="36">
        <v>185.8</v>
      </c>
      <c r="H401" s="36"/>
      <c r="I401" s="36">
        <f>G401*AO401</f>
        <v>0</v>
      </c>
      <c r="J401" s="36">
        <f>G401*AP401</f>
        <v>0</v>
      </c>
      <c r="K401" s="36">
        <f>G401*H401</f>
        <v>0</v>
      </c>
      <c r="L401" s="36">
        <v>0.55125</v>
      </c>
      <c r="M401" s="36">
        <f>G401*L401</f>
        <v>102.42225</v>
      </c>
      <c r="N401" s="88" t="s">
        <v>779</v>
      </c>
      <c r="O401" s="4"/>
      <c r="Z401" s="36">
        <f>IF(AQ401="5",BJ401,0)</f>
        <v>0</v>
      </c>
      <c r="AB401" s="36">
        <f>IF(AQ401="1",BH401,0)</f>
        <v>0</v>
      </c>
      <c r="AC401" s="36">
        <f>IF(AQ401="1",BI401,0)</f>
        <v>0</v>
      </c>
      <c r="AD401" s="36">
        <f>IF(AQ401="7",BH401,0)</f>
        <v>0</v>
      </c>
      <c r="AE401" s="36">
        <f>IF(AQ401="7",BI401,0)</f>
        <v>0</v>
      </c>
      <c r="AF401" s="36">
        <f>IF(AQ401="2",BH401,0)</f>
        <v>0</v>
      </c>
      <c r="AG401" s="36">
        <f>IF(AQ401="2",BI401,0)</f>
        <v>0</v>
      </c>
      <c r="AH401" s="36">
        <f>IF(AQ401="0",BJ401,0)</f>
        <v>0</v>
      </c>
      <c r="AI401" s="27" t="s">
        <v>292</v>
      </c>
      <c r="AJ401" s="21">
        <f>IF(AN401=0,K401,0)</f>
        <v>0</v>
      </c>
      <c r="AK401" s="21">
        <f>IF(AN401=15,K401,0)</f>
        <v>0</v>
      </c>
      <c r="AL401" s="21">
        <f>IF(AN401=21,K401,0)</f>
        <v>0</v>
      </c>
      <c r="AN401" s="36">
        <v>21</v>
      </c>
      <c r="AO401" s="36">
        <f>H401*0.875520628683694</f>
        <v>0</v>
      </c>
      <c r="AP401" s="36">
        <f>H401*(1-0.875520628683694)</f>
        <v>0</v>
      </c>
      <c r="AQ401" s="37" t="s">
        <v>7</v>
      </c>
      <c r="AV401" s="36">
        <f>AW401+AX401</f>
        <v>0</v>
      </c>
      <c r="AW401" s="36">
        <f>G401*AO401</f>
        <v>0</v>
      </c>
      <c r="AX401" s="36">
        <f>G401*AP401</f>
        <v>0</v>
      </c>
      <c r="AY401" s="39" t="s">
        <v>798</v>
      </c>
      <c r="AZ401" s="39" t="s">
        <v>835</v>
      </c>
      <c r="BA401" s="27" t="s">
        <v>845</v>
      </c>
      <c r="BC401" s="36">
        <f>AW401+AX401</f>
        <v>0</v>
      </c>
      <c r="BD401" s="36">
        <f>H401/(100-BE401)*100</f>
        <v>0</v>
      </c>
      <c r="BE401" s="36">
        <v>0</v>
      </c>
      <c r="BF401" s="36">
        <f>M401</f>
        <v>102.42225</v>
      </c>
      <c r="BH401" s="21">
        <f>G401*AO401</f>
        <v>0</v>
      </c>
      <c r="BI401" s="21">
        <f>G401*AP401</f>
        <v>0</v>
      </c>
      <c r="BJ401" s="21">
        <f>G401*H401</f>
        <v>0</v>
      </c>
      <c r="BK401" s="21" t="s">
        <v>852</v>
      </c>
      <c r="BL401" s="36">
        <v>56</v>
      </c>
    </row>
    <row r="402" spans="1:15" ht="12.75">
      <c r="A402" s="4"/>
      <c r="B402" s="89"/>
      <c r="C402" s="89"/>
      <c r="D402" s="90" t="s">
        <v>645</v>
      </c>
      <c r="E402" s="90"/>
      <c r="F402" s="89"/>
      <c r="G402" s="91">
        <v>185.8</v>
      </c>
      <c r="H402" s="89"/>
      <c r="I402" s="89"/>
      <c r="J402" s="89"/>
      <c r="K402" s="89"/>
      <c r="L402" s="89"/>
      <c r="M402" s="89"/>
      <c r="N402" s="31"/>
      <c r="O402" s="4"/>
    </row>
    <row r="403" spans="1:47" ht="12.75">
      <c r="A403" s="82"/>
      <c r="B403" s="83" t="s">
        <v>292</v>
      </c>
      <c r="C403" s="83" t="s">
        <v>64</v>
      </c>
      <c r="D403" s="173" t="s">
        <v>655</v>
      </c>
      <c r="E403" s="174"/>
      <c r="F403" s="84" t="s">
        <v>6</v>
      </c>
      <c r="G403" s="84" t="s">
        <v>6</v>
      </c>
      <c r="H403" s="84"/>
      <c r="I403" s="85">
        <f>SUM(I404:I404)</f>
        <v>0</v>
      </c>
      <c r="J403" s="85">
        <f>SUM(J404:J404)</f>
        <v>0</v>
      </c>
      <c r="K403" s="85">
        <f>SUM(K404:K404)</f>
        <v>0</v>
      </c>
      <c r="L403" s="86"/>
      <c r="M403" s="85">
        <f>SUM(M404:M404)</f>
        <v>89.851164</v>
      </c>
      <c r="N403" s="87"/>
      <c r="O403" s="4"/>
      <c r="AI403" s="27" t="s">
        <v>292</v>
      </c>
      <c r="AS403" s="41">
        <f>SUM(AJ404:AJ404)</f>
        <v>0</v>
      </c>
      <c r="AT403" s="41">
        <f>SUM(AK404:AK404)</f>
        <v>0</v>
      </c>
      <c r="AU403" s="41">
        <f>SUM(AL404:AL404)</f>
        <v>0</v>
      </c>
    </row>
    <row r="404" spans="1:64" ht="12.75">
      <c r="A404" s="44" t="s">
        <v>195</v>
      </c>
      <c r="B404" s="16" t="s">
        <v>292</v>
      </c>
      <c r="C404" s="16" t="s">
        <v>402</v>
      </c>
      <c r="D404" s="133" t="s">
        <v>656</v>
      </c>
      <c r="E404" s="175"/>
      <c r="F404" s="16" t="s">
        <v>749</v>
      </c>
      <c r="G404" s="36">
        <v>150.8</v>
      </c>
      <c r="H404" s="36"/>
      <c r="I404" s="36">
        <f>G404*AO404</f>
        <v>0</v>
      </c>
      <c r="J404" s="36">
        <f>G404*AP404</f>
        <v>0</v>
      </c>
      <c r="K404" s="36">
        <f>G404*H404</f>
        <v>0</v>
      </c>
      <c r="L404" s="36">
        <v>0.59583</v>
      </c>
      <c r="M404" s="36">
        <f>G404*L404</f>
        <v>89.851164</v>
      </c>
      <c r="N404" s="88" t="s">
        <v>779</v>
      </c>
      <c r="O404" s="4"/>
      <c r="Z404" s="36">
        <f>IF(AQ404="5",BJ404,0)</f>
        <v>0</v>
      </c>
      <c r="AB404" s="36">
        <f>IF(AQ404="1",BH404,0)</f>
        <v>0</v>
      </c>
      <c r="AC404" s="36">
        <f>IF(AQ404="1",BI404,0)</f>
        <v>0</v>
      </c>
      <c r="AD404" s="36">
        <f>IF(AQ404="7",BH404,0)</f>
        <v>0</v>
      </c>
      <c r="AE404" s="36">
        <f>IF(AQ404="7",BI404,0)</f>
        <v>0</v>
      </c>
      <c r="AF404" s="36">
        <f>IF(AQ404="2",BH404,0)</f>
        <v>0</v>
      </c>
      <c r="AG404" s="36">
        <f>IF(AQ404="2",BI404,0)</f>
        <v>0</v>
      </c>
      <c r="AH404" s="36">
        <f>IF(AQ404="0",BJ404,0)</f>
        <v>0</v>
      </c>
      <c r="AI404" s="27" t="s">
        <v>292</v>
      </c>
      <c r="AJ404" s="21">
        <f>IF(AN404=0,K404,0)</f>
        <v>0</v>
      </c>
      <c r="AK404" s="21">
        <f>IF(AN404=15,K404,0)</f>
        <v>0</v>
      </c>
      <c r="AL404" s="21">
        <f>IF(AN404=21,K404,0)</f>
        <v>0</v>
      </c>
      <c r="AN404" s="36">
        <v>21</v>
      </c>
      <c r="AO404" s="36">
        <f>H404*0.959112426035503</f>
        <v>0</v>
      </c>
      <c r="AP404" s="36">
        <f>H404*(1-0.959112426035503)</f>
        <v>0</v>
      </c>
      <c r="AQ404" s="37" t="s">
        <v>7</v>
      </c>
      <c r="AV404" s="36">
        <f>AW404+AX404</f>
        <v>0</v>
      </c>
      <c r="AW404" s="36">
        <f>G404*AO404</f>
        <v>0</v>
      </c>
      <c r="AX404" s="36">
        <f>G404*AP404</f>
        <v>0</v>
      </c>
      <c r="AY404" s="39" t="s">
        <v>809</v>
      </c>
      <c r="AZ404" s="39" t="s">
        <v>835</v>
      </c>
      <c r="BA404" s="27" t="s">
        <v>845</v>
      </c>
      <c r="BC404" s="36">
        <f>AW404+AX404</f>
        <v>0</v>
      </c>
      <c r="BD404" s="36">
        <f>H404/(100-BE404)*100</f>
        <v>0</v>
      </c>
      <c r="BE404" s="36">
        <v>0</v>
      </c>
      <c r="BF404" s="36">
        <f>M404</f>
        <v>89.851164</v>
      </c>
      <c r="BH404" s="21">
        <f>G404*AO404</f>
        <v>0</v>
      </c>
      <c r="BI404" s="21">
        <f>G404*AP404</f>
        <v>0</v>
      </c>
      <c r="BJ404" s="21">
        <f>G404*H404</f>
        <v>0</v>
      </c>
      <c r="BK404" s="21" t="s">
        <v>852</v>
      </c>
      <c r="BL404" s="36">
        <v>58</v>
      </c>
    </row>
    <row r="405" spans="1:47" ht="12.75">
      <c r="A405" s="82"/>
      <c r="B405" s="83" t="s">
        <v>292</v>
      </c>
      <c r="C405" s="83" t="s">
        <v>360</v>
      </c>
      <c r="D405" s="173" t="s">
        <v>539</v>
      </c>
      <c r="E405" s="174"/>
      <c r="F405" s="84" t="s">
        <v>6</v>
      </c>
      <c r="G405" s="84" t="s">
        <v>6</v>
      </c>
      <c r="H405" s="84"/>
      <c r="I405" s="85">
        <f>SUM(I406:I411)</f>
        <v>0</v>
      </c>
      <c r="J405" s="85">
        <f>SUM(J406:J411)</f>
        <v>0</v>
      </c>
      <c r="K405" s="85">
        <f>SUM(K406:K411)</f>
        <v>0</v>
      </c>
      <c r="L405" s="86"/>
      <c r="M405" s="85">
        <f>SUM(M406:M411)</f>
        <v>0</v>
      </c>
      <c r="N405" s="87"/>
      <c r="O405" s="4"/>
      <c r="AI405" s="27" t="s">
        <v>292</v>
      </c>
      <c r="AS405" s="41">
        <f>SUM(AJ406:AJ411)</f>
        <v>0</v>
      </c>
      <c r="AT405" s="41">
        <f>SUM(AK406:AK411)</f>
        <v>0</v>
      </c>
      <c r="AU405" s="41">
        <f>SUM(AL406:AL411)</f>
        <v>0</v>
      </c>
    </row>
    <row r="406" spans="1:64" ht="12.75">
      <c r="A406" s="44" t="s">
        <v>196</v>
      </c>
      <c r="B406" s="16" t="s">
        <v>292</v>
      </c>
      <c r="C406" s="16" t="s">
        <v>361</v>
      </c>
      <c r="D406" s="133" t="s">
        <v>540</v>
      </c>
      <c r="E406" s="175"/>
      <c r="F406" s="16" t="s">
        <v>755</v>
      </c>
      <c r="G406" s="36">
        <v>88.27</v>
      </c>
      <c r="H406" s="36"/>
      <c r="I406" s="36">
        <f>G406*AO406</f>
        <v>0</v>
      </c>
      <c r="J406" s="36">
        <f>G406*AP406</f>
        <v>0</v>
      </c>
      <c r="K406" s="36">
        <f>G406*H406</f>
        <v>0</v>
      </c>
      <c r="L406" s="36">
        <v>0</v>
      </c>
      <c r="M406" s="36">
        <f>G406*L406</f>
        <v>0</v>
      </c>
      <c r="N406" s="88" t="s">
        <v>779</v>
      </c>
      <c r="O406" s="4"/>
      <c r="Z406" s="36">
        <f>IF(AQ406="5",BJ406,0)</f>
        <v>0</v>
      </c>
      <c r="AB406" s="36">
        <f>IF(AQ406="1",BH406,0)</f>
        <v>0</v>
      </c>
      <c r="AC406" s="36">
        <f>IF(AQ406="1",BI406,0)</f>
        <v>0</v>
      </c>
      <c r="AD406" s="36">
        <f>IF(AQ406="7",BH406,0)</f>
        <v>0</v>
      </c>
      <c r="AE406" s="36">
        <f>IF(AQ406="7",BI406,0)</f>
        <v>0</v>
      </c>
      <c r="AF406" s="36">
        <f>IF(AQ406="2",BH406,0)</f>
        <v>0</v>
      </c>
      <c r="AG406" s="36">
        <f>IF(AQ406="2",BI406,0)</f>
        <v>0</v>
      </c>
      <c r="AH406" s="36">
        <f>IF(AQ406="0",BJ406,0)</f>
        <v>0</v>
      </c>
      <c r="AI406" s="27" t="s">
        <v>292</v>
      </c>
      <c r="AJ406" s="21">
        <f>IF(AN406=0,K406,0)</f>
        <v>0</v>
      </c>
      <c r="AK406" s="21">
        <f>IF(AN406=15,K406,0)</f>
        <v>0</v>
      </c>
      <c r="AL406" s="21">
        <f>IF(AN406=21,K406,0)</f>
        <v>0</v>
      </c>
      <c r="AN406" s="36">
        <v>21</v>
      </c>
      <c r="AO406" s="36">
        <f>H406*0</f>
        <v>0</v>
      </c>
      <c r="AP406" s="36">
        <f>H406*(1-0)</f>
        <v>0</v>
      </c>
      <c r="AQ406" s="37" t="s">
        <v>11</v>
      </c>
      <c r="AV406" s="36">
        <f>AW406+AX406</f>
        <v>0</v>
      </c>
      <c r="AW406" s="36">
        <f>G406*AO406</f>
        <v>0</v>
      </c>
      <c r="AX406" s="36">
        <f>G406*AP406</f>
        <v>0</v>
      </c>
      <c r="AY406" s="39" t="s">
        <v>804</v>
      </c>
      <c r="AZ406" s="39" t="s">
        <v>834</v>
      </c>
      <c r="BA406" s="27" t="s">
        <v>845</v>
      </c>
      <c r="BC406" s="36">
        <f>AW406+AX406</f>
        <v>0</v>
      </c>
      <c r="BD406" s="36">
        <f>H406/(100-BE406)*100</f>
        <v>0</v>
      </c>
      <c r="BE406" s="36">
        <v>0</v>
      </c>
      <c r="BF406" s="36">
        <f>M406</f>
        <v>0</v>
      </c>
      <c r="BH406" s="21">
        <f>G406*AO406</f>
        <v>0</v>
      </c>
      <c r="BI406" s="21">
        <f>G406*AP406</f>
        <v>0</v>
      </c>
      <c r="BJ406" s="21">
        <f>G406*H406</f>
        <v>0</v>
      </c>
      <c r="BK406" s="21" t="s">
        <v>852</v>
      </c>
      <c r="BL406" s="36" t="s">
        <v>360</v>
      </c>
    </row>
    <row r="407" spans="1:64" ht="12.75">
      <c r="A407" s="44" t="s">
        <v>197</v>
      </c>
      <c r="B407" s="16" t="s">
        <v>292</v>
      </c>
      <c r="C407" s="16" t="s">
        <v>362</v>
      </c>
      <c r="D407" s="133" t="s">
        <v>541</v>
      </c>
      <c r="E407" s="175"/>
      <c r="F407" s="16" t="s">
        <v>755</v>
      </c>
      <c r="G407" s="36">
        <v>353.08</v>
      </c>
      <c r="H407" s="36"/>
      <c r="I407" s="36">
        <f>G407*AO407</f>
        <v>0</v>
      </c>
      <c r="J407" s="36">
        <f>G407*AP407</f>
        <v>0</v>
      </c>
      <c r="K407" s="36">
        <f>G407*H407</f>
        <v>0</v>
      </c>
      <c r="L407" s="36">
        <v>0</v>
      </c>
      <c r="M407" s="36">
        <f>G407*L407</f>
        <v>0</v>
      </c>
      <c r="N407" s="88" t="s">
        <v>779</v>
      </c>
      <c r="O407" s="4"/>
      <c r="Z407" s="36">
        <f>IF(AQ407="5",BJ407,0)</f>
        <v>0</v>
      </c>
      <c r="AB407" s="36">
        <f>IF(AQ407="1",BH407,0)</f>
        <v>0</v>
      </c>
      <c r="AC407" s="36">
        <f>IF(AQ407="1",BI407,0)</f>
        <v>0</v>
      </c>
      <c r="AD407" s="36">
        <f>IF(AQ407="7",BH407,0)</f>
        <v>0</v>
      </c>
      <c r="AE407" s="36">
        <f>IF(AQ407="7",BI407,0)</f>
        <v>0</v>
      </c>
      <c r="AF407" s="36">
        <f>IF(AQ407="2",BH407,0)</f>
        <v>0</v>
      </c>
      <c r="AG407" s="36">
        <f>IF(AQ407="2",BI407,0)</f>
        <v>0</v>
      </c>
      <c r="AH407" s="36">
        <f>IF(AQ407="0",BJ407,0)</f>
        <v>0</v>
      </c>
      <c r="AI407" s="27" t="s">
        <v>292</v>
      </c>
      <c r="AJ407" s="21">
        <f>IF(AN407=0,K407,0)</f>
        <v>0</v>
      </c>
      <c r="AK407" s="21">
        <f>IF(AN407=15,K407,0)</f>
        <v>0</v>
      </c>
      <c r="AL407" s="21">
        <f>IF(AN407=21,K407,0)</f>
        <v>0</v>
      </c>
      <c r="AN407" s="36">
        <v>21</v>
      </c>
      <c r="AO407" s="36">
        <f>H407*0</f>
        <v>0</v>
      </c>
      <c r="AP407" s="36">
        <f>H407*(1-0)</f>
        <v>0</v>
      </c>
      <c r="AQ407" s="37" t="s">
        <v>11</v>
      </c>
      <c r="AV407" s="36">
        <f>AW407+AX407</f>
        <v>0</v>
      </c>
      <c r="AW407" s="36">
        <f>G407*AO407</f>
        <v>0</v>
      </c>
      <c r="AX407" s="36">
        <f>G407*AP407</f>
        <v>0</v>
      </c>
      <c r="AY407" s="39" t="s">
        <v>804</v>
      </c>
      <c r="AZ407" s="39" t="s">
        <v>834</v>
      </c>
      <c r="BA407" s="27" t="s">
        <v>845</v>
      </c>
      <c r="BC407" s="36">
        <f>AW407+AX407</f>
        <v>0</v>
      </c>
      <c r="BD407" s="36">
        <f>H407/(100-BE407)*100</f>
        <v>0</v>
      </c>
      <c r="BE407" s="36">
        <v>0</v>
      </c>
      <c r="BF407" s="36">
        <f>M407</f>
        <v>0</v>
      </c>
      <c r="BH407" s="21">
        <f>G407*AO407</f>
        <v>0</v>
      </c>
      <c r="BI407" s="21">
        <f>G407*AP407</f>
        <v>0</v>
      </c>
      <c r="BJ407" s="21">
        <f>G407*H407</f>
        <v>0</v>
      </c>
      <c r="BK407" s="21" t="s">
        <v>852</v>
      </c>
      <c r="BL407" s="36" t="s">
        <v>360</v>
      </c>
    </row>
    <row r="408" spans="1:15" ht="12.75">
      <c r="A408" s="4"/>
      <c r="B408" s="89"/>
      <c r="C408" s="89"/>
      <c r="D408" s="90" t="s">
        <v>657</v>
      </c>
      <c r="E408" s="90"/>
      <c r="F408" s="89"/>
      <c r="G408" s="91">
        <v>353.08</v>
      </c>
      <c r="H408" s="89"/>
      <c r="I408" s="89"/>
      <c r="J408" s="89"/>
      <c r="K408" s="89"/>
      <c r="L408" s="89"/>
      <c r="M408" s="89"/>
      <c r="N408" s="31"/>
      <c r="O408" s="4"/>
    </row>
    <row r="409" spans="1:64" ht="12.75">
      <c r="A409" s="44" t="s">
        <v>198</v>
      </c>
      <c r="B409" s="16" t="s">
        <v>292</v>
      </c>
      <c r="C409" s="16" t="s">
        <v>391</v>
      </c>
      <c r="D409" s="133" t="s">
        <v>603</v>
      </c>
      <c r="E409" s="175"/>
      <c r="F409" s="16" t="s">
        <v>755</v>
      </c>
      <c r="G409" s="36">
        <v>88.27</v>
      </c>
      <c r="H409" s="36"/>
      <c r="I409" s="36">
        <f>G409*AO409</f>
        <v>0</v>
      </c>
      <c r="J409" s="36">
        <f>G409*AP409</f>
        <v>0</v>
      </c>
      <c r="K409" s="36">
        <f>G409*H409</f>
        <v>0</v>
      </c>
      <c r="L409" s="36">
        <v>0</v>
      </c>
      <c r="M409" s="36">
        <f>G409*L409</f>
        <v>0</v>
      </c>
      <c r="N409" s="88" t="s">
        <v>779</v>
      </c>
      <c r="O409" s="4"/>
      <c r="Z409" s="36">
        <f>IF(AQ409="5",BJ409,0)</f>
        <v>0</v>
      </c>
      <c r="AB409" s="36">
        <f>IF(AQ409="1",BH409,0)</f>
        <v>0</v>
      </c>
      <c r="AC409" s="36">
        <f>IF(AQ409="1",BI409,0)</f>
        <v>0</v>
      </c>
      <c r="AD409" s="36">
        <f>IF(AQ409="7",BH409,0)</f>
        <v>0</v>
      </c>
      <c r="AE409" s="36">
        <f>IF(AQ409="7",BI409,0)</f>
        <v>0</v>
      </c>
      <c r="AF409" s="36">
        <f>IF(AQ409="2",BH409,0)</f>
        <v>0</v>
      </c>
      <c r="AG409" s="36">
        <f>IF(AQ409="2",BI409,0)</f>
        <v>0</v>
      </c>
      <c r="AH409" s="36">
        <f>IF(AQ409="0",BJ409,0)</f>
        <v>0</v>
      </c>
      <c r="AI409" s="27" t="s">
        <v>292</v>
      </c>
      <c r="AJ409" s="21">
        <f>IF(AN409=0,K409,0)</f>
        <v>0</v>
      </c>
      <c r="AK409" s="21">
        <f>IF(AN409=15,K409,0)</f>
        <v>0</v>
      </c>
      <c r="AL409" s="21">
        <f>IF(AN409=21,K409,0)</f>
        <v>0</v>
      </c>
      <c r="AN409" s="36">
        <v>21</v>
      </c>
      <c r="AO409" s="36">
        <f>H409*0</f>
        <v>0</v>
      </c>
      <c r="AP409" s="36">
        <f>H409*(1-0)</f>
        <v>0</v>
      </c>
      <c r="AQ409" s="37" t="s">
        <v>11</v>
      </c>
      <c r="AV409" s="36">
        <f>AW409+AX409</f>
        <v>0</v>
      </c>
      <c r="AW409" s="36">
        <f>G409*AO409</f>
        <v>0</v>
      </c>
      <c r="AX409" s="36">
        <f>G409*AP409</f>
        <v>0</v>
      </c>
      <c r="AY409" s="39" t="s">
        <v>804</v>
      </c>
      <c r="AZ409" s="39" t="s">
        <v>834</v>
      </c>
      <c r="BA409" s="27" t="s">
        <v>845</v>
      </c>
      <c r="BC409" s="36">
        <f>AW409+AX409</f>
        <v>0</v>
      </c>
      <c r="BD409" s="36">
        <f>H409/(100-BE409)*100</f>
        <v>0</v>
      </c>
      <c r="BE409" s="36">
        <v>0</v>
      </c>
      <c r="BF409" s="36">
        <f>M409</f>
        <v>0</v>
      </c>
      <c r="BH409" s="21">
        <f>G409*AO409</f>
        <v>0</v>
      </c>
      <c r="BI409" s="21">
        <f>G409*AP409</f>
        <v>0</v>
      </c>
      <c r="BJ409" s="21">
        <f>G409*H409</f>
        <v>0</v>
      </c>
      <c r="BK409" s="21" t="s">
        <v>852</v>
      </c>
      <c r="BL409" s="36" t="s">
        <v>360</v>
      </c>
    </row>
    <row r="410" spans="1:64" ht="12.75">
      <c r="A410" s="44" t="s">
        <v>199</v>
      </c>
      <c r="B410" s="16" t="s">
        <v>292</v>
      </c>
      <c r="C410" s="16" t="s">
        <v>363</v>
      </c>
      <c r="D410" s="133" t="s">
        <v>543</v>
      </c>
      <c r="E410" s="175"/>
      <c r="F410" s="16" t="s">
        <v>755</v>
      </c>
      <c r="G410" s="36">
        <v>55.09</v>
      </c>
      <c r="H410" s="36"/>
      <c r="I410" s="36">
        <f>G410*AO410</f>
        <v>0</v>
      </c>
      <c r="J410" s="36">
        <f>G410*AP410</f>
        <v>0</v>
      </c>
      <c r="K410" s="36">
        <f>G410*H410</f>
        <v>0</v>
      </c>
      <c r="L410" s="36">
        <v>0</v>
      </c>
      <c r="M410" s="36">
        <f>G410*L410</f>
        <v>0</v>
      </c>
      <c r="N410" s="88" t="s">
        <v>779</v>
      </c>
      <c r="O410" s="4"/>
      <c r="Z410" s="36">
        <f>IF(AQ410="5",BJ410,0)</f>
        <v>0</v>
      </c>
      <c r="AB410" s="36">
        <f>IF(AQ410="1",BH410,0)</f>
        <v>0</v>
      </c>
      <c r="AC410" s="36">
        <f>IF(AQ410="1",BI410,0)</f>
        <v>0</v>
      </c>
      <c r="AD410" s="36">
        <f>IF(AQ410="7",BH410,0)</f>
        <v>0</v>
      </c>
      <c r="AE410" s="36">
        <f>IF(AQ410="7",BI410,0)</f>
        <v>0</v>
      </c>
      <c r="AF410" s="36">
        <f>IF(AQ410="2",BH410,0)</f>
        <v>0</v>
      </c>
      <c r="AG410" s="36">
        <f>IF(AQ410="2",BI410,0)</f>
        <v>0</v>
      </c>
      <c r="AH410" s="36">
        <f>IF(AQ410="0",BJ410,0)</f>
        <v>0</v>
      </c>
      <c r="AI410" s="27" t="s">
        <v>292</v>
      </c>
      <c r="AJ410" s="21">
        <f>IF(AN410=0,K410,0)</f>
        <v>0</v>
      </c>
      <c r="AK410" s="21">
        <f>IF(AN410=15,K410,0)</f>
        <v>0</v>
      </c>
      <c r="AL410" s="21">
        <f>IF(AN410=21,K410,0)</f>
        <v>0</v>
      </c>
      <c r="AN410" s="36">
        <v>21</v>
      </c>
      <c r="AO410" s="36">
        <f>H410*0</f>
        <v>0</v>
      </c>
      <c r="AP410" s="36">
        <f>H410*(1-0)</f>
        <v>0</v>
      </c>
      <c r="AQ410" s="37" t="s">
        <v>11</v>
      </c>
      <c r="AV410" s="36">
        <f>AW410+AX410</f>
        <v>0</v>
      </c>
      <c r="AW410" s="36">
        <f>G410*AO410</f>
        <v>0</v>
      </c>
      <c r="AX410" s="36">
        <f>G410*AP410</f>
        <v>0</v>
      </c>
      <c r="AY410" s="39" t="s">
        <v>804</v>
      </c>
      <c r="AZ410" s="39" t="s">
        <v>834</v>
      </c>
      <c r="BA410" s="27" t="s">
        <v>845</v>
      </c>
      <c r="BC410" s="36">
        <f>AW410+AX410</f>
        <v>0</v>
      </c>
      <c r="BD410" s="36">
        <f>H410/(100-BE410)*100</f>
        <v>0</v>
      </c>
      <c r="BE410" s="36">
        <v>0</v>
      </c>
      <c r="BF410" s="36">
        <f>M410</f>
        <v>0</v>
      </c>
      <c r="BH410" s="21">
        <f>G410*AO410</f>
        <v>0</v>
      </c>
      <c r="BI410" s="21">
        <f>G410*AP410</f>
        <v>0</v>
      </c>
      <c r="BJ410" s="21">
        <f>G410*H410</f>
        <v>0</v>
      </c>
      <c r="BK410" s="21" t="s">
        <v>852</v>
      </c>
      <c r="BL410" s="36" t="s">
        <v>360</v>
      </c>
    </row>
    <row r="411" spans="1:64" ht="12.75">
      <c r="A411" s="44" t="s">
        <v>200</v>
      </c>
      <c r="B411" s="16" t="s">
        <v>292</v>
      </c>
      <c r="C411" s="16" t="s">
        <v>364</v>
      </c>
      <c r="D411" s="133" t="s">
        <v>605</v>
      </c>
      <c r="E411" s="175"/>
      <c r="F411" s="16" t="s">
        <v>755</v>
      </c>
      <c r="G411" s="36">
        <v>33.18</v>
      </c>
      <c r="H411" s="36"/>
      <c r="I411" s="36">
        <f>G411*AO411</f>
        <v>0</v>
      </c>
      <c r="J411" s="36">
        <f>G411*AP411</f>
        <v>0</v>
      </c>
      <c r="K411" s="36">
        <f>G411*H411</f>
        <v>0</v>
      </c>
      <c r="L411" s="36">
        <v>0</v>
      </c>
      <c r="M411" s="36">
        <f>G411*L411</f>
        <v>0</v>
      </c>
      <c r="N411" s="88" t="s">
        <v>779</v>
      </c>
      <c r="O411" s="4"/>
      <c r="Z411" s="36">
        <f>IF(AQ411="5",BJ411,0)</f>
        <v>0</v>
      </c>
      <c r="AB411" s="36">
        <f>IF(AQ411="1",BH411,0)</f>
        <v>0</v>
      </c>
      <c r="AC411" s="36">
        <f>IF(AQ411="1",BI411,0)</f>
        <v>0</v>
      </c>
      <c r="AD411" s="36">
        <f>IF(AQ411="7",BH411,0)</f>
        <v>0</v>
      </c>
      <c r="AE411" s="36">
        <f>IF(AQ411="7",BI411,0)</f>
        <v>0</v>
      </c>
      <c r="AF411" s="36">
        <f>IF(AQ411="2",BH411,0)</f>
        <v>0</v>
      </c>
      <c r="AG411" s="36">
        <f>IF(AQ411="2",BI411,0)</f>
        <v>0</v>
      </c>
      <c r="AH411" s="36">
        <f>IF(AQ411="0",BJ411,0)</f>
        <v>0</v>
      </c>
      <c r="AI411" s="27" t="s">
        <v>292</v>
      </c>
      <c r="AJ411" s="21">
        <f>IF(AN411=0,K411,0)</f>
        <v>0</v>
      </c>
      <c r="AK411" s="21">
        <f>IF(AN411=15,K411,0)</f>
        <v>0</v>
      </c>
      <c r="AL411" s="21">
        <f>IF(AN411=21,K411,0)</f>
        <v>0</v>
      </c>
      <c r="AN411" s="36">
        <v>21</v>
      </c>
      <c r="AO411" s="36">
        <f>H411*0</f>
        <v>0</v>
      </c>
      <c r="AP411" s="36">
        <f>H411*(1-0)</f>
        <v>0</v>
      </c>
      <c r="AQ411" s="37" t="s">
        <v>11</v>
      </c>
      <c r="AV411" s="36">
        <f>AW411+AX411</f>
        <v>0</v>
      </c>
      <c r="AW411" s="36">
        <f>G411*AO411</f>
        <v>0</v>
      </c>
      <c r="AX411" s="36">
        <f>G411*AP411</f>
        <v>0</v>
      </c>
      <c r="AY411" s="39" t="s">
        <v>804</v>
      </c>
      <c r="AZ411" s="39" t="s">
        <v>834</v>
      </c>
      <c r="BA411" s="27" t="s">
        <v>845</v>
      </c>
      <c r="BC411" s="36">
        <f>AW411+AX411</f>
        <v>0</v>
      </c>
      <c r="BD411" s="36">
        <f>H411/(100-BE411)*100</f>
        <v>0</v>
      </c>
      <c r="BE411" s="36">
        <v>0</v>
      </c>
      <c r="BF411" s="36">
        <f>M411</f>
        <v>0</v>
      </c>
      <c r="BH411" s="21">
        <f>G411*AO411</f>
        <v>0</v>
      </c>
      <c r="BI411" s="21">
        <f>G411*AP411</f>
        <v>0</v>
      </c>
      <c r="BJ411" s="21">
        <f>G411*H411</f>
        <v>0</v>
      </c>
      <c r="BK411" s="21" t="s">
        <v>852</v>
      </c>
      <c r="BL411" s="36" t="s">
        <v>360</v>
      </c>
    </row>
    <row r="412" spans="1:15" ht="12.75">
      <c r="A412" s="92"/>
      <c r="B412" s="93" t="s">
        <v>293</v>
      </c>
      <c r="C412" s="93"/>
      <c r="D412" s="177" t="s">
        <v>910</v>
      </c>
      <c r="E412" s="178"/>
      <c r="F412" s="92" t="s">
        <v>6</v>
      </c>
      <c r="G412" s="92" t="s">
        <v>6</v>
      </c>
      <c r="H412" s="92"/>
      <c r="I412" s="94">
        <f>I413+I416+I420+I427+I432+I441+I446+I449+I452+I456+I467+I490+I499</f>
        <v>0</v>
      </c>
      <c r="J412" s="94">
        <f>J413+J416+J420+J427+J432+J441+J446+J449+J452+J456+J467+J490+J499</f>
        <v>0</v>
      </c>
      <c r="K412" s="94">
        <f>K413+K416+K420+K427+K432+K441+K446+K449+K452+K456+K467+K490+K499</f>
        <v>0</v>
      </c>
      <c r="L412" s="96"/>
      <c r="M412" s="94">
        <f>M413+M416+M420+M427+M432+M441+M446+M449+M452+M456+M467+M490+M499</f>
        <v>193.28023399999998</v>
      </c>
      <c r="N412" s="95"/>
      <c r="O412" s="81"/>
    </row>
    <row r="413" spans="1:47" ht="12.75">
      <c r="A413" s="82"/>
      <c r="B413" s="83" t="s">
        <v>293</v>
      </c>
      <c r="C413" s="83" t="s">
        <v>17</v>
      </c>
      <c r="D413" s="173" t="s">
        <v>444</v>
      </c>
      <c r="E413" s="174"/>
      <c r="F413" s="84" t="s">
        <v>6</v>
      </c>
      <c r="G413" s="84" t="s">
        <v>6</v>
      </c>
      <c r="H413" s="84"/>
      <c r="I413" s="85">
        <f>SUM(I414:I414)</f>
        <v>0</v>
      </c>
      <c r="J413" s="85">
        <f>SUM(J414:J414)</f>
        <v>0</v>
      </c>
      <c r="K413" s="85">
        <f>SUM(K414:K414)</f>
        <v>0</v>
      </c>
      <c r="L413" s="86"/>
      <c r="M413" s="85">
        <f>SUM(M414:M414)</f>
        <v>0</v>
      </c>
      <c r="N413" s="87"/>
      <c r="O413" s="4"/>
      <c r="AI413" s="27" t="s">
        <v>293</v>
      </c>
      <c r="AS413" s="41">
        <f>SUM(AJ414:AJ414)</f>
        <v>0</v>
      </c>
      <c r="AT413" s="41">
        <f>SUM(AK414:AK414)</f>
        <v>0</v>
      </c>
      <c r="AU413" s="41">
        <f>SUM(AL414:AL414)</f>
        <v>0</v>
      </c>
    </row>
    <row r="414" spans="1:64" ht="12.75">
      <c r="A414" s="44" t="s">
        <v>201</v>
      </c>
      <c r="B414" s="16" t="s">
        <v>293</v>
      </c>
      <c r="C414" s="16" t="s">
        <v>403</v>
      </c>
      <c r="D414" s="133" t="s">
        <v>658</v>
      </c>
      <c r="E414" s="175"/>
      <c r="F414" s="16" t="s">
        <v>757</v>
      </c>
      <c r="G414" s="36">
        <v>100</v>
      </c>
      <c r="H414" s="36"/>
      <c r="I414" s="36">
        <f>G414*AO414</f>
        <v>0</v>
      </c>
      <c r="J414" s="36">
        <f>G414*AP414</f>
        <v>0</v>
      </c>
      <c r="K414" s="36">
        <f>G414*H414</f>
        <v>0</v>
      </c>
      <c r="L414" s="36">
        <v>0</v>
      </c>
      <c r="M414" s="36">
        <f>G414*L414</f>
        <v>0</v>
      </c>
      <c r="N414" s="88" t="s">
        <v>779</v>
      </c>
      <c r="O414" s="4"/>
      <c r="Z414" s="36">
        <f>IF(AQ414="5",BJ414,0)</f>
        <v>0</v>
      </c>
      <c r="AB414" s="36">
        <f>IF(AQ414="1",BH414,0)</f>
        <v>0</v>
      </c>
      <c r="AC414" s="36">
        <f>IF(AQ414="1",BI414,0)</f>
        <v>0</v>
      </c>
      <c r="AD414" s="36">
        <f>IF(AQ414="7",BH414,0)</f>
        <v>0</v>
      </c>
      <c r="AE414" s="36">
        <f>IF(AQ414="7",BI414,0)</f>
        <v>0</v>
      </c>
      <c r="AF414" s="36">
        <f>IF(AQ414="2",BH414,0)</f>
        <v>0</v>
      </c>
      <c r="AG414" s="36">
        <f>IF(AQ414="2",BI414,0)</f>
        <v>0</v>
      </c>
      <c r="AH414" s="36">
        <f>IF(AQ414="0",BJ414,0)</f>
        <v>0</v>
      </c>
      <c r="AI414" s="27" t="s">
        <v>293</v>
      </c>
      <c r="AJ414" s="21">
        <f>IF(AN414=0,K414,0)</f>
        <v>0</v>
      </c>
      <c r="AK414" s="21">
        <f>IF(AN414=15,K414,0)</f>
        <v>0</v>
      </c>
      <c r="AL414" s="21">
        <f>IF(AN414=21,K414,0)</f>
        <v>0</v>
      </c>
      <c r="AN414" s="36">
        <v>21</v>
      </c>
      <c r="AO414" s="36">
        <f>H414*0</f>
        <v>0</v>
      </c>
      <c r="AP414" s="36">
        <f>H414*(1-0)</f>
        <v>0</v>
      </c>
      <c r="AQ414" s="37" t="s">
        <v>7</v>
      </c>
      <c r="AV414" s="36">
        <f>AW414+AX414</f>
        <v>0</v>
      </c>
      <c r="AW414" s="36">
        <f>G414*AO414</f>
        <v>0</v>
      </c>
      <c r="AX414" s="36">
        <f>G414*AP414</f>
        <v>0</v>
      </c>
      <c r="AY414" s="39" t="s">
        <v>791</v>
      </c>
      <c r="AZ414" s="39" t="s">
        <v>836</v>
      </c>
      <c r="BA414" s="27" t="s">
        <v>846</v>
      </c>
      <c r="BC414" s="36">
        <f>AW414+AX414</f>
        <v>0</v>
      </c>
      <c r="BD414" s="36">
        <f>H414/(100-BE414)*100</f>
        <v>0</v>
      </c>
      <c r="BE414" s="36">
        <v>0</v>
      </c>
      <c r="BF414" s="36">
        <f>M414</f>
        <v>0</v>
      </c>
      <c r="BH414" s="21">
        <f>G414*AO414</f>
        <v>0</v>
      </c>
      <c r="BI414" s="21">
        <f>G414*AP414</f>
        <v>0</v>
      </c>
      <c r="BJ414" s="21">
        <f>G414*H414</f>
        <v>0</v>
      </c>
      <c r="BK414" s="21" t="s">
        <v>852</v>
      </c>
      <c r="BL414" s="36">
        <v>11</v>
      </c>
    </row>
    <row r="415" spans="1:15" ht="12.75">
      <c r="A415" s="4"/>
      <c r="B415" s="89"/>
      <c r="C415" s="89"/>
      <c r="D415" s="90" t="s">
        <v>659</v>
      </c>
      <c r="E415" s="90"/>
      <c r="F415" s="89"/>
      <c r="G415" s="91">
        <v>100</v>
      </c>
      <c r="H415" s="89"/>
      <c r="I415" s="89"/>
      <c r="J415" s="89"/>
      <c r="K415" s="89"/>
      <c r="L415" s="89"/>
      <c r="M415" s="89"/>
      <c r="N415" s="31"/>
      <c r="O415" s="4"/>
    </row>
    <row r="416" spans="1:47" ht="12.75">
      <c r="A416" s="82"/>
      <c r="B416" s="83" t="s">
        <v>293</v>
      </c>
      <c r="C416" s="83" t="s">
        <v>117</v>
      </c>
      <c r="D416" s="173" t="s">
        <v>660</v>
      </c>
      <c r="E416" s="174"/>
      <c r="F416" s="84" t="s">
        <v>6</v>
      </c>
      <c r="G416" s="84" t="s">
        <v>6</v>
      </c>
      <c r="H416" s="84"/>
      <c r="I416" s="85">
        <f>SUM(I417:I418)</f>
        <v>0</v>
      </c>
      <c r="J416" s="85">
        <f>SUM(J417:J418)</f>
        <v>0</v>
      </c>
      <c r="K416" s="85">
        <f>SUM(K417:K418)</f>
        <v>0</v>
      </c>
      <c r="L416" s="86"/>
      <c r="M416" s="85">
        <f>SUM(M417:M418)</f>
        <v>0</v>
      </c>
      <c r="N416" s="87"/>
      <c r="O416" s="4"/>
      <c r="AI416" s="27" t="s">
        <v>293</v>
      </c>
      <c r="AS416" s="41">
        <f>SUM(AJ417:AJ418)</f>
        <v>0</v>
      </c>
      <c r="AT416" s="41">
        <f>SUM(AK417:AK418)</f>
        <v>0</v>
      </c>
      <c r="AU416" s="41">
        <f>SUM(AL417:AL418)</f>
        <v>0</v>
      </c>
    </row>
    <row r="417" spans="1:64" ht="12.75">
      <c r="A417" s="44" t="s">
        <v>202</v>
      </c>
      <c r="B417" s="16" t="s">
        <v>293</v>
      </c>
      <c r="C417" s="16" t="s">
        <v>404</v>
      </c>
      <c r="D417" s="133" t="s">
        <v>661</v>
      </c>
      <c r="E417" s="175"/>
      <c r="F417" s="16" t="s">
        <v>758</v>
      </c>
      <c r="G417" s="36">
        <v>5</v>
      </c>
      <c r="H417" s="36"/>
      <c r="I417" s="36">
        <f>G417*AO417</f>
        <v>0</v>
      </c>
      <c r="J417" s="36">
        <f>G417*AP417</f>
        <v>0</v>
      </c>
      <c r="K417" s="36">
        <f>G417*H417</f>
        <v>0</v>
      </c>
      <c r="L417" s="36">
        <v>0</v>
      </c>
      <c r="M417" s="36">
        <f>G417*L417</f>
        <v>0</v>
      </c>
      <c r="N417" s="88"/>
      <c r="O417" s="4"/>
      <c r="Z417" s="36">
        <f>IF(AQ417="5",BJ417,0)</f>
        <v>0</v>
      </c>
      <c r="AB417" s="36">
        <f>IF(AQ417="1",BH417,0)</f>
        <v>0</v>
      </c>
      <c r="AC417" s="36">
        <f>IF(AQ417="1",BI417,0)</f>
        <v>0</v>
      </c>
      <c r="AD417" s="36">
        <f>IF(AQ417="7",BH417,0)</f>
        <v>0</v>
      </c>
      <c r="AE417" s="36">
        <f>IF(AQ417="7",BI417,0)</f>
        <v>0</v>
      </c>
      <c r="AF417" s="36">
        <f>IF(AQ417="2",BH417,0)</f>
        <v>0</v>
      </c>
      <c r="AG417" s="36">
        <f>IF(AQ417="2",BI417,0)</f>
        <v>0</v>
      </c>
      <c r="AH417" s="36">
        <f>IF(AQ417="0",BJ417,0)</f>
        <v>0</v>
      </c>
      <c r="AI417" s="27" t="s">
        <v>293</v>
      </c>
      <c r="AJ417" s="21">
        <f>IF(AN417=0,K417,0)</f>
        <v>0</v>
      </c>
      <c r="AK417" s="21">
        <f>IF(AN417=15,K417,0)</f>
        <v>0</v>
      </c>
      <c r="AL417" s="21">
        <f>IF(AN417=21,K417,0)</f>
        <v>0</v>
      </c>
      <c r="AN417" s="36">
        <v>21</v>
      </c>
      <c r="AO417" s="36">
        <f>H417*0</f>
        <v>0</v>
      </c>
      <c r="AP417" s="36">
        <f>H417*(1-0)</f>
        <v>0</v>
      </c>
      <c r="AQ417" s="37" t="s">
        <v>7</v>
      </c>
      <c r="AV417" s="36">
        <f>AW417+AX417</f>
        <v>0</v>
      </c>
      <c r="AW417" s="36">
        <f>G417*AO417</f>
        <v>0</v>
      </c>
      <c r="AX417" s="36">
        <f>G417*AP417</f>
        <v>0</v>
      </c>
      <c r="AY417" s="39" t="s">
        <v>810</v>
      </c>
      <c r="AZ417" s="39" t="s">
        <v>836</v>
      </c>
      <c r="BA417" s="27" t="s">
        <v>846</v>
      </c>
      <c r="BC417" s="36">
        <f>AW417+AX417</f>
        <v>0</v>
      </c>
      <c r="BD417" s="36">
        <f>H417/(100-BE417)*100</f>
        <v>0</v>
      </c>
      <c r="BE417" s="36">
        <v>0</v>
      </c>
      <c r="BF417" s="36">
        <f>M417</f>
        <v>0</v>
      </c>
      <c r="BH417" s="21">
        <f>G417*AO417</f>
        <v>0</v>
      </c>
      <c r="BI417" s="21">
        <f>G417*AP417</f>
        <v>0</v>
      </c>
      <c r="BJ417" s="21">
        <f>G417*H417</f>
        <v>0</v>
      </c>
      <c r="BK417" s="21" t="s">
        <v>852</v>
      </c>
      <c r="BL417" s="36">
        <v>111</v>
      </c>
    </row>
    <row r="418" spans="1:64" ht="12.75">
      <c r="A418" s="44" t="s">
        <v>203</v>
      </c>
      <c r="B418" s="16" t="s">
        <v>293</v>
      </c>
      <c r="C418" s="16" t="s">
        <v>405</v>
      </c>
      <c r="D418" s="133" t="s">
        <v>662</v>
      </c>
      <c r="E418" s="175"/>
      <c r="F418" s="16" t="s">
        <v>758</v>
      </c>
      <c r="G418" s="36">
        <v>83.46</v>
      </c>
      <c r="H418" s="36"/>
      <c r="I418" s="36">
        <f>G418*AO418</f>
        <v>0</v>
      </c>
      <c r="J418" s="36">
        <f>G418*AP418</f>
        <v>0</v>
      </c>
      <c r="K418" s="36">
        <f>G418*H418</f>
        <v>0</v>
      </c>
      <c r="L418" s="36">
        <v>0</v>
      </c>
      <c r="M418" s="36">
        <f>G418*L418</f>
        <v>0</v>
      </c>
      <c r="N418" s="88"/>
      <c r="O418" s="4"/>
      <c r="Z418" s="36">
        <f>IF(AQ418="5",BJ418,0)</f>
        <v>0</v>
      </c>
      <c r="AB418" s="36">
        <f>IF(AQ418="1",BH418,0)</f>
        <v>0</v>
      </c>
      <c r="AC418" s="36">
        <f>IF(AQ418="1",BI418,0)</f>
        <v>0</v>
      </c>
      <c r="AD418" s="36">
        <f>IF(AQ418="7",BH418,0)</f>
        <v>0</v>
      </c>
      <c r="AE418" s="36">
        <f>IF(AQ418="7",BI418,0)</f>
        <v>0</v>
      </c>
      <c r="AF418" s="36">
        <f>IF(AQ418="2",BH418,0)</f>
        <v>0</v>
      </c>
      <c r="AG418" s="36">
        <f>IF(AQ418="2",BI418,0)</f>
        <v>0</v>
      </c>
      <c r="AH418" s="36">
        <f>IF(AQ418="0",BJ418,0)</f>
        <v>0</v>
      </c>
      <c r="AI418" s="27" t="s">
        <v>293</v>
      </c>
      <c r="AJ418" s="21">
        <f>IF(AN418=0,K418,0)</f>
        <v>0</v>
      </c>
      <c r="AK418" s="21">
        <f>IF(AN418=15,K418,0)</f>
        <v>0</v>
      </c>
      <c r="AL418" s="21">
        <f>IF(AN418=21,K418,0)</f>
        <v>0</v>
      </c>
      <c r="AN418" s="36">
        <v>21</v>
      </c>
      <c r="AO418" s="36">
        <f>H418*0</f>
        <v>0</v>
      </c>
      <c r="AP418" s="36">
        <f>H418*(1-0)</f>
        <v>0</v>
      </c>
      <c r="AQ418" s="37" t="s">
        <v>7</v>
      </c>
      <c r="AV418" s="36">
        <f>AW418+AX418</f>
        <v>0</v>
      </c>
      <c r="AW418" s="36">
        <f>G418*AO418</f>
        <v>0</v>
      </c>
      <c r="AX418" s="36">
        <f>G418*AP418</f>
        <v>0</v>
      </c>
      <c r="AY418" s="39" t="s">
        <v>810</v>
      </c>
      <c r="AZ418" s="39" t="s">
        <v>836</v>
      </c>
      <c r="BA418" s="27" t="s">
        <v>846</v>
      </c>
      <c r="BC418" s="36">
        <f>AW418+AX418</f>
        <v>0</v>
      </c>
      <c r="BD418" s="36">
        <f>H418/(100-BE418)*100</f>
        <v>0</v>
      </c>
      <c r="BE418" s="36">
        <v>0</v>
      </c>
      <c r="BF418" s="36">
        <f>M418</f>
        <v>0</v>
      </c>
      <c r="BH418" s="21">
        <f>G418*AO418</f>
        <v>0</v>
      </c>
      <c r="BI418" s="21">
        <f>G418*AP418</f>
        <v>0</v>
      </c>
      <c r="BJ418" s="21">
        <f>G418*H418</f>
        <v>0</v>
      </c>
      <c r="BK418" s="21" t="s">
        <v>852</v>
      </c>
      <c r="BL418" s="36">
        <v>111</v>
      </c>
    </row>
    <row r="419" spans="1:15" ht="12.75">
      <c r="A419" s="4"/>
      <c r="B419" s="89"/>
      <c r="C419" s="89"/>
      <c r="D419" s="90" t="s">
        <v>663</v>
      </c>
      <c r="E419" s="90"/>
      <c r="F419" s="89"/>
      <c r="G419" s="91">
        <v>83.46</v>
      </c>
      <c r="H419" s="89"/>
      <c r="I419" s="89"/>
      <c r="J419" s="89"/>
      <c r="K419" s="89"/>
      <c r="L419" s="89"/>
      <c r="M419" s="89"/>
      <c r="N419" s="31"/>
      <c r="O419" s="4"/>
    </row>
    <row r="420" spans="1:47" ht="12.75">
      <c r="A420" s="82"/>
      <c r="B420" s="83" t="s">
        <v>293</v>
      </c>
      <c r="C420" s="83" t="s">
        <v>19</v>
      </c>
      <c r="D420" s="173" t="s">
        <v>664</v>
      </c>
      <c r="E420" s="174"/>
      <c r="F420" s="84" t="s">
        <v>6</v>
      </c>
      <c r="G420" s="84" t="s">
        <v>6</v>
      </c>
      <c r="H420" s="84"/>
      <c r="I420" s="85">
        <f>SUM(I421:I425)</f>
        <v>0</v>
      </c>
      <c r="J420" s="85">
        <f>SUM(J421:J425)</f>
        <v>0</v>
      </c>
      <c r="K420" s="85">
        <f>SUM(K421:K425)</f>
        <v>0</v>
      </c>
      <c r="L420" s="86"/>
      <c r="M420" s="85">
        <f>SUM(M421:M425)</f>
        <v>0</v>
      </c>
      <c r="N420" s="87"/>
      <c r="O420" s="4"/>
      <c r="AI420" s="27" t="s">
        <v>293</v>
      </c>
      <c r="AS420" s="41">
        <f>SUM(AJ421:AJ425)</f>
        <v>0</v>
      </c>
      <c r="AT420" s="41">
        <f>SUM(AK421:AK425)</f>
        <v>0</v>
      </c>
      <c r="AU420" s="41">
        <f>SUM(AL421:AL425)</f>
        <v>0</v>
      </c>
    </row>
    <row r="421" spans="1:64" ht="12.75">
      <c r="A421" s="44" t="s">
        <v>204</v>
      </c>
      <c r="B421" s="16" t="s">
        <v>293</v>
      </c>
      <c r="C421" s="16" t="s">
        <v>406</v>
      </c>
      <c r="D421" s="133" t="s">
        <v>665</v>
      </c>
      <c r="E421" s="175"/>
      <c r="F421" s="16" t="s">
        <v>751</v>
      </c>
      <c r="G421" s="36">
        <v>151.89</v>
      </c>
      <c r="H421" s="36"/>
      <c r="I421" s="36">
        <f>G421*AO421</f>
        <v>0</v>
      </c>
      <c r="J421" s="36">
        <f>G421*AP421</f>
        <v>0</v>
      </c>
      <c r="K421" s="36">
        <f>G421*H421</f>
        <v>0</v>
      </c>
      <c r="L421" s="36">
        <v>0</v>
      </c>
      <c r="M421" s="36">
        <f>G421*L421</f>
        <v>0</v>
      </c>
      <c r="N421" s="88" t="s">
        <v>779</v>
      </c>
      <c r="O421" s="4"/>
      <c r="Z421" s="36">
        <f>IF(AQ421="5",BJ421,0)</f>
        <v>0</v>
      </c>
      <c r="AB421" s="36">
        <f>IF(AQ421="1",BH421,0)</f>
        <v>0</v>
      </c>
      <c r="AC421" s="36">
        <f>IF(AQ421="1",BI421,0)</f>
        <v>0</v>
      </c>
      <c r="AD421" s="36">
        <f>IF(AQ421="7",BH421,0)</f>
        <v>0</v>
      </c>
      <c r="AE421" s="36">
        <f>IF(AQ421="7",BI421,0)</f>
        <v>0</v>
      </c>
      <c r="AF421" s="36">
        <f>IF(AQ421="2",BH421,0)</f>
        <v>0</v>
      </c>
      <c r="AG421" s="36">
        <f>IF(AQ421="2",BI421,0)</f>
        <v>0</v>
      </c>
      <c r="AH421" s="36">
        <f>IF(AQ421="0",BJ421,0)</f>
        <v>0</v>
      </c>
      <c r="AI421" s="27" t="s">
        <v>293</v>
      </c>
      <c r="AJ421" s="21">
        <f>IF(AN421=0,K421,0)</f>
        <v>0</v>
      </c>
      <c r="AK421" s="21">
        <f>IF(AN421=15,K421,0)</f>
        <v>0</v>
      </c>
      <c r="AL421" s="21">
        <f>IF(AN421=21,K421,0)</f>
        <v>0</v>
      </c>
      <c r="AN421" s="36">
        <v>21</v>
      </c>
      <c r="AO421" s="36">
        <f>H421*0</f>
        <v>0</v>
      </c>
      <c r="AP421" s="36">
        <f>H421*(1-0)</f>
        <v>0</v>
      </c>
      <c r="AQ421" s="37" t="s">
        <v>7</v>
      </c>
      <c r="AV421" s="36">
        <f>AW421+AX421</f>
        <v>0</v>
      </c>
      <c r="AW421" s="36">
        <f>G421*AO421</f>
        <v>0</v>
      </c>
      <c r="AX421" s="36">
        <f>G421*AP421</f>
        <v>0</v>
      </c>
      <c r="AY421" s="39" t="s">
        <v>811</v>
      </c>
      <c r="AZ421" s="39" t="s">
        <v>836</v>
      </c>
      <c r="BA421" s="27" t="s">
        <v>846</v>
      </c>
      <c r="BC421" s="36">
        <f>AW421+AX421</f>
        <v>0</v>
      </c>
      <c r="BD421" s="36">
        <f>H421/(100-BE421)*100</f>
        <v>0</v>
      </c>
      <c r="BE421" s="36">
        <v>0</v>
      </c>
      <c r="BF421" s="36">
        <f>M421</f>
        <v>0</v>
      </c>
      <c r="BH421" s="21">
        <f>G421*AO421</f>
        <v>0</v>
      </c>
      <c r="BI421" s="21">
        <f>G421*AP421</f>
        <v>0</v>
      </c>
      <c r="BJ421" s="21">
        <f>G421*H421</f>
        <v>0</v>
      </c>
      <c r="BK421" s="21" t="s">
        <v>852</v>
      </c>
      <c r="BL421" s="36">
        <v>13</v>
      </c>
    </row>
    <row r="422" spans="1:15" ht="12.75">
      <c r="A422" s="4"/>
      <c r="B422" s="89"/>
      <c r="C422" s="89"/>
      <c r="D422" s="90" t="s">
        <v>666</v>
      </c>
      <c r="E422" s="90"/>
      <c r="F422" s="89"/>
      <c r="G422" s="91">
        <v>151.89</v>
      </c>
      <c r="H422" s="89"/>
      <c r="I422" s="89"/>
      <c r="J422" s="89"/>
      <c r="K422" s="89"/>
      <c r="L422" s="89"/>
      <c r="M422" s="89"/>
      <c r="N422" s="31"/>
      <c r="O422" s="4"/>
    </row>
    <row r="423" spans="1:64" ht="12.75">
      <c r="A423" s="44" t="s">
        <v>205</v>
      </c>
      <c r="B423" s="16" t="s">
        <v>293</v>
      </c>
      <c r="C423" s="16" t="s">
        <v>407</v>
      </c>
      <c r="D423" s="133" t="s">
        <v>667</v>
      </c>
      <c r="E423" s="175"/>
      <c r="F423" s="16" t="s">
        <v>751</v>
      </c>
      <c r="G423" s="36">
        <v>151.89</v>
      </c>
      <c r="H423" s="36"/>
      <c r="I423" s="36">
        <f>G423*AO423</f>
        <v>0</v>
      </c>
      <c r="J423" s="36">
        <f>G423*AP423</f>
        <v>0</v>
      </c>
      <c r="K423" s="36">
        <f>G423*H423</f>
        <v>0</v>
      </c>
      <c r="L423" s="36">
        <v>0</v>
      </c>
      <c r="M423" s="36">
        <f>G423*L423</f>
        <v>0</v>
      </c>
      <c r="N423" s="88" t="s">
        <v>779</v>
      </c>
      <c r="O423" s="4"/>
      <c r="Z423" s="36">
        <f>IF(AQ423="5",BJ423,0)</f>
        <v>0</v>
      </c>
      <c r="AB423" s="36">
        <f>IF(AQ423="1",BH423,0)</f>
        <v>0</v>
      </c>
      <c r="AC423" s="36">
        <f>IF(AQ423="1",BI423,0)</f>
        <v>0</v>
      </c>
      <c r="AD423" s="36">
        <f>IF(AQ423="7",BH423,0)</f>
        <v>0</v>
      </c>
      <c r="AE423" s="36">
        <f>IF(AQ423="7",BI423,0)</f>
        <v>0</v>
      </c>
      <c r="AF423" s="36">
        <f>IF(AQ423="2",BH423,0)</f>
        <v>0</v>
      </c>
      <c r="AG423" s="36">
        <f>IF(AQ423="2",BI423,0)</f>
        <v>0</v>
      </c>
      <c r="AH423" s="36">
        <f>IF(AQ423="0",BJ423,0)</f>
        <v>0</v>
      </c>
      <c r="AI423" s="27" t="s">
        <v>293</v>
      </c>
      <c r="AJ423" s="21">
        <f>IF(AN423=0,K423,0)</f>
        <v>0</v>
      </c>
      <c r="AK423" s="21">
        <f>IF(AN423=15,K423,0)</f>
        <v>0</v>
      </c>
      <c r="AL423" s="21">
        <f>IF(AN423=21,K423,0)</f>
        <v>0</v>
      </c>
      <c r="AN423" s="36">
        <v>21</v>
      </c>
      <c r="AO423" s="36">
        <f>H423*0</f>
        <v>0</v>
      </c>
      <c r="AP423" s="36">
        <f>H423*(1-0)</f>
        <v>0</v>
      </c>
      <c r="AQ423" s="37" t="s">
        <v>7</v>
      </c>
      <c r="AV423" s="36">
        <f>AW423+AX423</f>
        <v>0</v>
      </c>
      <c r="AW423" s="36">
        <f>G423*AO423</f>
        <v>0</v>
      </c>
      <c r="AX423" s="36">
        <f>G423*AP423</f>
        <v>0</v>
      </c>
      <c r="AY423" s="39" t="s">
        <v>811</v>
      </c>
      <c r="AZ423" s="39" t="s">
        <v>836</v>
      </c>
      <c r="BA423" s="27" t="s">
        <v>846</v>
      </c>
      <c r="BC423" s="36">
        <f>AW423+AX423</f>
        <v>0</v>
      </c>
      <c r="BD423" s="36">
        <f>H423/(100-BE423)*100</f>
        <v>0</v>
      </c>
      <c r="BE423" s="36">
        <v>0</v>
      </c>
      <c r="BF423" s="36">
        <f>M423</f>
        <v>0</v>
      </c>
      <c r="BH423" s="21">
        <f>G423*AO423</f>
        <v>0</v>
      </c>
      <c r="BI423" s="21">
        <f>G423*AP423</f>
        <v>0</v>
      </c>
      <c r="BJ423" s="21">
        <f>G423*H423</f>
        <v>0</v>
      </c>
      <c r="BK423" s="21" t="s">
        <v>852</v>
      </c>
      <c r="BL423" s="36">
        <v>13</v>
      </c>
    </row>
    <row r="424" spans="1:15" ht="12.75">
      <c r="A424" s="4"/>
      <c r="B424" s="89"/>
      <c r="C424" s="89"/>
      <c r="D424" s="90" t="s">
        <v>668</v>
      </c>
      <c r="E424" s="90"/>
      <c r="F424" s="89"/>
      <c r="G424" s="91">
        <v>151.89</v>
      </c>
      <c r="H424" s="89"/>
      <c r="I424" s="89"/>
      <c r="J424" s="89"/>
      <c r="K424" s="89"/>
      <c r="L424" s="89"/>
      <c r="M424" s="89"/>
      <c r="N424" s="31"/>
      <c r="O424" s="4"/>
    </row>
    <row r="425" spans="1:64" ht="12.75">
      <c r="A425" s="44" t="s">
        <v>206</v>
      </c>
      <c r="B425" s="16" t="s">
        <v>293</v>
      </c>
      <c r="C425" s="16" t="s">
        <v>408</v>
      </c>
      <c r="D425" s="133" t="s">
        <v>669</v>
      </c>
      <c r="E425" s="175"/>
      <c r="F425" s="16" t="s">
        <v>751</v>
      </c>
      <c r="G425" s="36">
        <v>5.25</v>
      </c>
      <c r="H425" s="36"/>
      <c r="I425" s="36">
        <f>G425*AO425</f>
        <v>0</v>
      </c>
      <c r="J425" s="36">
        <f>G425*AP425</f>
        <v>0</v>
      </c>
      <c r="K425" s="36">
        <f>G425*H425</f>
        <v>0</v>
      </c>
      <c r="L425" s="36">
        <v>0</v>
      </c>
      <c r="M425" s="36">
        <f>G425*L425</f>
        <v>0</v>
      </c>
      <c r="N425" s="88" t="s">
        <v>779</v>
      </c>
      <c r="O425" s="4"/>
      <c r="Z425" s="36">
        <f>IF(AQ425="5",BJ425,0)</f>
        <v>0</v>
      </c>
      <c r="AB425" s="36">
        <f>IF(AQ425="1",BH425,0)</f>
        <v>0</v>
      </c>
      <c r="AC425" s="36">
        <f>IF(AQ425="1",BI425,0)</f>
        <v>0</v>
      </c>
      <c r="AD425" s="36">
        <f>IF(AQ425="7",BH425,0)</f>
        <v>0</v>
      </c>
      <c r="AE425" s="36">
        <f>IF(AQ425="7",BI425,0)</f>
        <v>0</v>
      </c>
      <c r="AF425" s="36">
        <f>IF(AQ425="2",BH425,0)</f>
        <v>0</v>
      </c>
      <c r="AG425" s="36">
        <f>IF(AQ425="2",BI425,0)</f>
        <v>0</v>
      </c>
      <c r="AH425" s="36">
        <f>IF(AQ425="0",BJ425,0)</f>
        <v>0</v>
      </c>
      <c r="AI425" s="27" t="s">
        <v>293</v>
      </c>
      <c r="AJ425" s="21">
        <f>IF(AN425=0,K425,0)</f>
        <v>0</v>
      </c>
      <c r="AK425" s="21">
        <f>IF(AN425=15,K425,0)</f>
        <v>0</v>
      </c>
      <c r="AL425" s="21">
        <f>IF(AN425=21,K425,0)</f>
        <v>0</v>
      </c>
      <c r="AN425" s="36">
        <v>21</v>
      </c>
      <c r="AO425" s="36">
        <f>H425*0</f>
        <v>0</v>
      </c>
      <c r="AP425" s="36">
        <f>H425*(1-0)</f>
        <v>0</v>
      </c>
      <c r="AQ425" s="37" t="s">
        <v>7</v>
      </c>
      <c r="AV425" s="36">
        <f>AW425+AX425</f>
        <v>0</v>
      </c>
      <c r="AW425" s="36">
        <f>G425*AO425</f>
        <v>0</v>
      </c>
      <c r="AX425" s="36">
        <f>G425*AP425</f>
        <v>0</v>
      </c>
      <c r="AY425" s="39" t="s">
        <v>811</v>
      </c>
      <c r="AZ425" s="39" t="s">
        <v>836</v>
      </c>
      <c r="BA425" s="27" t="s">
        <v>846</v>
      </c>
      <c r="BC425" s="36">
        <f>AW425+AX425</f>
        <v>0</v>
      </c>
      <c r="BD425" s="36">
        <f>H425/(100-BE425)*100</f>
        <v>0</v>
      </c>
      <c r="BE425" s="36">
        <v>0</v>
      </c>
      <c r="BF425" s="36">
        <f>M425</f>
        <v>0</v>
      </c>
      <c r="BH425" s="21">
        <f>G425*AO425</f>
        <v>0</v>
      </c>
      <c r="BI425" s="21">
        <f>G425*AP425</f>
        <v>0</v>
      </c>
      <c r="BJ425" s="21">
        <f>G425*H425</f>
        <v>0</v>
      </c>
      <c r="BK425" s="21" t="s">
        <v>852</v>
      </c>
      <c r="BL425" s="36">
        <v>13</v>
      </c>
    </row>
    <row r="426" spans="1:15" ht="12.75">
      <c r="A426" s="4"/>
      <c r="B426" s="89"/>
      <c r="C426" s="89"/>
      <c r="D426" s="90" t="s">
        <v>670</v>
      </c>
      <c r="E426" s="90"/>
      <c r="F426" s="89"/>
      <c r="G426" s="91">
        <v>5.25</v>
      </c>
      <c r="H426" s="89"/>
      <c r="I426" s="89"/>
      <c r="J426" s="89"/>
      <c r="K426" s="89"/>
      <c r="L426" s="89"/>
      <c r="M426" s="89"/>
      <c r="N426" s="31"/>
      <c r="O426" s="4"/>
    </row>
    <row r="427" spans="1:47" ht="12.75">
      <c r="A427" s="82"/>
      <c r="B427" s="83" t="s">
        <v>293</v>
      </c>
      <c r="C427" s="83" t="s">
        <v>21</v>
      </c>
      <c r="D427" s="173" t="s">
        <v>671</v>
      </c>
      <c r="E427" s="174"/>
      <c r="F427" s="84" t="s">
        <v>6</v>
      </c>
      <c r="G427" s="84" t="s">
        <v>6</v>
      </c>
      <c r="H427" s="84"/>
      <c r="I427" s="85">
        <f>SUM(I428:I430)</f>
        <v>0</v>
      </c>
      <c r="J427" s="85">
        <f>SUM(J428:J430)</f>
        <v>0</v>
      </c>
      <c r="K427" s="85">
        <f>SUM(K428:K430)</f>
        <v>0</v>
      </c>
      <c r="L427" s="86"/>
      <c r="M427" s="85">
        <f>SUM(M428:M430)</f>
        <v>0.1435426</v>
      </c>
      <c r="N427" s="87"/>
      <c r="O427" s="4"/>
      <c r="AI427" s="27" t="s">
        <v>293</v>
      </c>
      <c r="AS427" s="41">
        <f>SUM(AJ428:AJ430)</f>
        <v>0</v>
      </c>
      <c r="AT427" s="41">
        <f>SUM(AK428:AK430)</f>
        <v>0</v>
      </c>
      <c r="AU427" s="41">
        <f>SUM(AL428:AL430)</f>
        <v>0</v>
      </c>
    </row>
    <row r="428" spans="1:64" ht="12.75">
      <c r="A428" s="44" t="s">
        <v>207</v>
      </c>
      <c r="B428" s="16" t="s">
        <v>293</v>
      </c>
      <c r="C428" s="16" t="s">
        <v>409</v>
      </c>
      <c r="D428" s="133" t="s">
        <v>672</v>
      </c>
      <c r="E428" s="175"/>
      <c r="F428" s="16" t="s">
        <v>749</v>
      </c>
      <c r="G428" s="36">
        <v>166.91</v>
      </c>
      <c r="H428" s="36"/>
      <c r="I428" s="36">
        <f>G428*AO428</f>
        <v>0</v>
      </c>
      <c r="J428" s="36">
        <f>G428*AP428</f>
        <v>0</v>
      </c>
      <c r="K428" s="36">
        <f>G428*H428</f>
        <v>0</v>
      </c>
      <c r="L428" s="36">
        <v>0.00086</v>
      </c>
      <c r="M428" s="36">
        <f>G428*L428</f>
        <v>0.1435426</v>
      </c>
      <c r="N428" s="88" t="s">
        <v>779</v>
      </c>
      <c r="O428" s="4"/>
      <c r="Z428" s="36">
        <f>IF(AQ428="5",BJ428,0)</f>
        <v>0</v>
      </c>
      <c r="AB428" s="36">
        <f>IF(AQ428="1",BH428,0)</f>
        <v>0</v>
      </c>
      <c r="AC428" s="36">
        <f>IF(AQ428="1",BI428,0)</f>
        <v>0</v>
      </c>
      <c r="AD428" s="36">
        <f>IF(AQ428="7",BH428,0)</f>
        <v>0</v>
      </c>
      <c r="AE428" s="36">
        <f>IF(AQ428="7",BI428,0)</f>
        <v>0</v>
      </c>
      <c r="AF428" s="36">
        <f>IF(AQ428="2",BH428,0)</f>
        <v>0</v>
      </c>
      <c r="AG428" s="36">
        <f>IF(AQ428="2",BI428,0)</f>
        <v>0</v>
      </c>
      <c r="AH428" s="36">
        <f>IF(AQ428="0",BJ428,0)</f>
        <v>0</v>
      </c>
      <c r="AI428" s="27" t="s">
        <v>293</v>
      </c>
      <c r="AJ428" s="21">
        <f>IF(AN428=0,K428,0)</f>
        <v>0</v>
      </c>
      <c r="AK428" s="21">
        <f>IF(AN428=15,K428,0)</f>
        <v>0</v>
      </c>
      <c r="AL428" s="21">
        <f>IF(AN428=21,K428,0)</f>
        <v>0</v>
      </c>
      <c r="AN428" s="36">
        <v>21</v>
      </c>
      <c r="AO428" s="36">
        <f>H428*0.0714989469177661</f>
        <v>0</v>
      </c>
      <c r="AP428" s="36">
        <f>H428*(1-0.0714989469177661)</f>
        <v>0</v>
      </c>
      <c r="AQ428" s="37" t="s">
        <v>7</v>
      </c>
      <c r="AV428" s="36">
        <f>AW428+AX428</f>
        <v>0</v>
      </c>
      <c r="AW428" s="36">
        <f>G428*AO428</f>
        <v>0</v>
      </c>
      <c r="AX428" s="36">
        <f>G428*AP428</f>
        <v>0</v>
      </c>
      <c r="AY428" s="39" t="s">
        <v>812</v>
      </c>
      <c r="AZ428" s="39" t="s">
        <v>836</v>
      </c>
      <c r="BA428" s="27" t="s">
        <v>846</v>
      </c>
      <c r="BC428" s="36">
        <f>AW428+AX428</f>
        <v>0</v>
      </c>
      <c r="BD428" s="36">
        <f>H428/(100-BE428)*100</f>
        <v>0</v>
      </c>
      <c r="BE428" s="36">
        <v>0</v>
      </c>
      <c r="BF428" s="36">
        <f>M428</f>
        <v>0.1435426</v>
      </c>
      <c r="BH428" s="21">
        <f>G428*AO428</f>
        <v>0</v>
      </c>
      <c r="BI428" s="21">
        <f>G428*AP428</f>
        <v>0</v>
      </c>
      <c r="BJ428" s="21">
        <f>G428*H428</f>
        <v>0</v>
      </c>
      <c r="BK428" s="21" t="s">
        <v>852</v>
      </c>
      <c r="BL428" s="36">
        <v>15</v>
      </c>
    </row>
    <row r="429" spans="1:15" ht="12.75">
      <c r="A429" s="4"/>
      <c r="B429" s="89"/>
      <c r="C429" s="89"/>
      <c r="D429" s="90" t="s">
        <v>673</v>
      </c>
      <c r="E429" s="90"/>
      <c r="F429" s="89"/>
      <c r="G429" s="91">
        <v>166.91</v>
      </c>
      <c r="H429" s="89"/>
      <c r="I429" s="89"/>
      <c r="J429" s="89"/>
      <c r="K429" s="89"/>
      <c r="L429" s="89"/>
      <c r="M429" s="89"/>
      <c r="N429" s="31"/>
      <c r="O429" s="4"/>
    </row>
    <row r="430" spans="1:64" ht="12.75">
      <c r="A430" s="44" t="s">
        <v>208</v>
      </c>
      <c r="B430" s="16" t="s">
        <v>293</v>
      </c>
      <c r="C430" s="16" t="s">
        <v>410</v>
      </c>
      <c r="D430" s="133" t="s">
        <v>674</v>
      </c>
      <c r="E430" s="175"/>
      <c r="F430" s="16" t="s">
        <v>749</v>
      </c>
      <c r="G430" s="36">
        <v>166.91</v>
      </c>
      <c r="H430" s="36"/>
      <c r="I430" s="36">
        <f>G430*AO430</f>
        <v>0</v>
      </c>
      <c r="J430" s="36">
        <f>G430*AP430</f>
        <v>0</v>
      </c>
      <c r="K430" s="36">
        <f>G430*H430</f>
        <v>0</v>
      </c>
      <c r="L430" s="36">
        <v>0</v>
      </c>
      <c r="M430" s="36">
        <f>G430*L430</f>
        <v>0</v>
      </c>
      <c r="N430" s="88" t="s">
        <v>779</v>
      </c>
      <c r="O430" s="4"/>
      <c r="Z430" s="36">
        <f>IF(AQ430="5",BJ430,0)</f>
        <v>0</v>
      </c>
      <c r="AB430" s="36">
        <f>IF(AQ430="1",BH430,0)</f>
        <v>0</v>
      </c>
      <c r="AC430" s="36">
        <f>IF(AQ430="1",BI430,0)</f>
        <v>0</v>
      </c>
      <c r="AD430" s="36">
        <f>IF(AQ430="7",BH430,0)</f>
        <v>0</v>
      </c>
      <c r="AE430" s="36">
        <f>IF(AQ430="7",BI430,0)</f>
        <v>0</v>
      </c>
      <c r="AF430" s="36">
        <f>IF(AQ430="2",BH430,0)</f>
        <v>0</v>
      </c>
      <c r="AG430" s="36">
        <f>IF(AQ430="2",BI430,0)</f>
        <v>0</v>
      </c>
      <c r="AH430" s="36">
        <f>IF(AQ430="0",BJ430,0)</f>
        <v>0</v>
      </c>
      <c r="AI430" s="27" t="s">
        <v>293</v>
      </c>
      <c r="AJ430" s="21">
        <f>IF(AN430=0,K430,0)</f>
        <v>0</v>
      </c>
      <c r="AK430" s="21">
        <f>IF(AN430=15,K430,0)</f>
        <v>0</v>
      </c>
      <c r="AL430" s="21">
        <f>IF(AN430=21,K430,0)</f>
        <v>0</v>
      </c>
      <c r="AN430" s="36">
        <v>21</v>
      </c>
      <c r="AO430" s="36">
        <f>H430*0</f>
        <v>0</v>
      </c>
      <c r="AP430" s="36">
        <f>H430*(1-0)</f>
        <v>0</v>
      </c>
      <c r="AQ430" s="37" t="s">
        <v>7</v>
      </c>
      <c r="AV430" s="36">
        <f>AW430+AX430</f>
        <v>0</v>
      </c>
      <c r="AW430" s="36">
        <f>G430*AO430</f>
        <v>0</v>
      </c>
      <c r="AX430" s="36">
        <f>G430*AP430</f>
        <v>0</v>
      </c>
      <c r="AY430" s="39" t="s">
        <v>812</v>
      </c>
      <c r="AZ430" s="39" t="s">
        <v>836</v>
      </c>
      <c r="BA430" s="27" t="s">
        <v>846</v>
      </c>
      <c r="BC430" s="36">
        <f>AW430+AX430</f>
        <v>0</v>
      </c>
      <c r="BD430" s="36">
        <f>H430/(100-BE430)*100</f>
        <v>0</v>
      </c>
      <c r="BE430" s="36">
        <v>0</v>
      </c>
      <c r="BF430" s="36">
        <f>M430</f>
        <v>0</v>
      </c>
      <c r="BH430" s="21">
        <f>G430*AO430</f>
        <v>0</v>
      </c>
      <c r="BI430" s="21">
        <f>G430*AP430</f>
        <v>0</v>
      </c>
      <c r="BJ430" s="21">
        <f>G430*H430</f>
        <v>0</v>
      </c>
      <c r="BK430" s="21" t="s">
        <v>852</v>
      </c>
      <c r="BL430" s="36">
        <v>15</v>
      </c>
    </row>
    <row r="431" spans="1:15" ht="12.75">
      <c r="A431" s="4"/>
      <c r="B431" s="89"/>
      <c r="C431" s="89"/>
      <c r="D431" s="90" t="s">
        <v>675</v>
      </c>
      <c r="E431" s="90"/>
      <c r="F431" s="89"/>
      <c r="G431" s="91">
        <v>166.91</v>
      </c>
      <c r="H431" s="89"/>
      <c r="I431" s="89"/>
      <c r="J431" s="89"/>
      <c r="K431" s="89"/>
      <c r="L431" s="89"/>
      <c r="M431" s="89"/>
      <c r="N431" s="31"/>
      <c r="O431" s="4"/>
    </row>
    <row r="432" spans="1:47" ht="12.75">
      <c r="A432" s="82"/>
      <c r="B432" s="83" t="s">
        <v>293</v>
      </c>
      <c r="C432" s="83" t="s">
        <v>22</v>
      </c>
      <c r="D432" s="173" t="s">
        <v>455</v>
      </c>
      <c r="E432" s="174"/>
      <c r="F432" s="84" t="s">
        <v>6</v>
      </c>
      <c r="G432" s="84" t="s">
        <v>6</v>
      </c>
      <c r="H432" s="84"/>
      <c r="I432" s="85">
        <f>SUM(I433:I439)</f>
        <v>0</v>
      </c>
      <c r="J432" s="85">
        <f>SUM(J433:J439)</f>
        <v>0</v>
      </c>
      <c r="K432" s="85">
        <f>SUM(K433:K439)</f>
        <v>0</v>
      </c>
      <c r="L432" s="86"/>
      <c r="M432" s="85">
        <f>SUM(M433:M439)</f>
        <v>0</v>
      </c>
      <c r="N432" s="87"/>
      <c r="O432" s="4"/>
      <c r="AI432" s="27" t="s">
        <v>293</v>
      </c>
      <c r="AS432" s="41">
        <f>SUM(AJ433:AJ439)</f>
        <v>0</v>
      </c>
      <c r="AT432" s="41">
        <f>SUM(AK433:AK439)</f>
        <v>0</v>
      </c>
      <c r="AU432" s="41">
        <f>SUM(AL433:AL439)</f>
        <v>0</v>
      </c>
    </row>
    <row r="433" spans="1:64" ht="12.75">
      <c r="A433" s="44" t="s">
        <v>209</v>
      </c>
      <c r="B433" s="16" t="s">
        <v>293</v>
      </c>
      <c r="C433" s="16" t="s">
        <v>411</v>
      </c>
      <c r="D433" s="133" t="s">
        <v>676</v>
      </c>
      <c r="E433" s="175"/>
      <c r="F433" s="16" t="s">
        <v>751</v>
      </c>
      <c r="G433" s="36">
        <v>151.89</v>
      </c>
      <c r="H433" s="36"/>
      <c r="I433" s="36">
        <f>G433*AO433</f>
        <v>0</v>
      </c>
      <c r="J433" s="36">
        <f>G433*AP433</f>
        <v>0</v>
      </c>
      <c r="K433" s="36">
        <f>G433*H433</f>
        <v>0</v>
      </c>
      <c r="L433" s="36">
        <v>0</v>
      </c>
      <c r="M433" s="36">
        <f>G433*L433</f>
        <v>0</v>
      </c>
      <c r="N433" s="88" t="s">
        <v>779</v>
      </c>
      <c r="O433" s="4"/>
      <c r="Z433" s="36">
        <f>IF(AQ433="5",BJ433,0)</f>
        <v>0</v>
      </c>
      <c r="AB433" s="36">
        <f>IF(AQ433="1",BH433,0)</f>
        <v>0</v>
      </c>
      <c r="AC433" s="36">
        <f>IF(AQ433="1",BI433,0)</f>
        <v>0</v>
      </c>
      <c r="AD433" s="36">
        <f>IF(AQ433="7",BH433,0)</f>
        <v>0</v>
      </c>
      <c r="AE433" s="36">
        <f>IF(AQ433="7",BI433,0)</f>
        <v>0</v>
      </c>
      <c r="AF433" s="36">
        <f>IF(AQ433="2",BH433,0)</f>
        <v>0</v>
      </c>
      <c r="AG433" s="36">
        <f>IF(AQ433="2",BI433,0)</f>
        <v>0</v>
      </c>
      <c r="AH433" s="36">
        <f>IF(AQ433="0",BJ433,0)</f>
        <v>0</v>
      </c>
      <c r="AI433" s="27" t="s">
        <v>293</v>
      </c>
      <c r="AJ433" s="21">
        <f>IF(AN433=0,K433,0)</f>
        <v>0</v>
      </c>
      <c r="AK433" s="21">
        <f>IF(AN433=15,K433,0)</f>
        <v>0</v>
      </c>
      <c r="AL433" s="21">
        <f>IF(AN433=21,K433,0)</f>
        <v>0</v>
      </c>
      <c r="AN433" s="36">
        <v>21</v>
      </c>
      <c r="AO433" s="36">
        <f>H433*0</f>
        <v>0</v>
      </c>
      <c r="AP433" s="36">
        <f>H433*(1-0)</f>
        <v>0</v>
      </c>
      <c r="AQ433" s="37" t="s">
        <v>7</v>
      </c>
      <c r="AV433" s="36">
        <f>AW433+AX433</f>
        <v>0</v>
      </c>
      <c r="AW433" s="36">
        <f>G433*AO433</f>
        <v>0</v>
      </c>
      <c r="AX433" s="36">
        <f>G433*AP433</f>
        <v>0</v>
      </c>
      <c r="AY433" s="39" t="s">
        <v>793</v>
      </c>
      <c r="AZ433" s="39" t="s">
        <v>836</v>
      </c>
      <c r="BA433" s="27" t="s">
        <v>846</v>
      </c>
      <c r="BC433" s="36">
        <f>AW433+AX433</f>
        <v>0</v>
      </c>
      <c r="BD433" s="36">
        <f>H433/(100-BE433)*100</f>
        <v>0</v>
      </c>
      <c r="BE433" s="36">
        <v>0</v>
      </c>
      <c r="BF433" s="36">
        <f>M433</f>
        <v>0</v>
      </c>
      <c r="BH433" s="21">
        <f>G433*AO433</f>
        <v>0</v>
      </c>
      <c r="BI433" s="21">
        <f>G433*AP433</f>
        <v>0</v>
      </c>
      <c r="BJ433" s="21">
        <f>G433*H433</f>
        <v>0</v>
      </c>
      <c r="BK433" s="21" t="s">
        <v>852</v>
      </c>
      <c r="BL433" s="36">
        <v>16</v>
      </c>
    </row>
    <row r="434" spans="1:15" ht="12.75">
      <c r="A434" s="4"/>
      <c r="B434" s="89"/>
      <c r="C434" s="89"/>
      <c r="D434" s="90" t="s">
        <v>668</v>
      </c>
      <c r="E434" s="90"/>
      <c r="F434" s="89"/>
      <c r="G434" s="91">
        <v>151.89</v>
      </c>
      <c r="H434" s="89"/>
      <c r="I434" s="89"/>
      <c r="J434" s="89"/>
      <c r="K434" s="89"/>
      <c r="L434" s="89"/>
      <c r="M434" s="89"/>
      <c r="N434" s="31"/>
      <c r="O434" s="4"/>
    </row>
    <row r="435" spans="1:64" ht="12.75">
      <c r="A435" s="44" t="s">
        <v>210</v>
      </c>
      <c r="B435" s="16" t="s">
        <v>293</v>
      </c>
      <c r="C435" s="16" t="s">
        <v>305</v>
      </c>
      <c r="D435" s="133" t="s">
        <v>456</v>
      </c>
      <c r="E435" s="175"/>
      <c r="F435" s="16" t="s">
        <v>751</v>
      </c>
      <c r="G435" s="36">
        <v>151.89</v>
      </c>
      <c r="H435" s="36"/>
      <c r="I435" s="36">
        <f>G435*AO435</f>
        <v>0</v>
      </c>
      <c r="J435" s="36">
        <f>G435*AP435</f>
        <v>0</v>
      </c>
      <c r="K435" s="36">
        <f>G435*H435</f>
        <v>0</v>
      </c>
      <c r="L435" s="36">
        <v>0</v>
      </c>
      <c r="M435" s="36">
        <f>G435*L435</f>
        <v>0</v>
      </c>
      <c r="N435" s="88" t="s">
        <v>779</v>
      </c>
      <c r="O435" s="4"/>
      <c r="Z435" s="36">
        <f>IF(AQ435="5",BJ435,0)</f>
        <v>0</v>
      </c>
      <c r="AB435" s="36">
        <f>IF(AQ435="1",BH435,0)</f>
        <v>0</v>
      </c>
      <c r="AC435" s="36">
        <f>IF(AQ435="1",BI435,0)</f>
        <v>0</v>
      </c>
      <c r="AD435" s="36">
        <f>IF(AQ435="7",BH435,0)</f>
        <v>0</v>
      </c>
      <c r="AE435" s="36">
        <f>IF(AQ435="7",BI435,0)</f>
        <v>0</v>
      </c>
      <c r="AF435" s="36">
        <f>IF(AQ435="2",BH435,0)</f>
        <v>0</v>
      </c>
      <c r="AG435" s="36">
        <f>IF(AQ435="2",BI435,0)</f>
        <v>0</v>
      </c>
      <c r="AH435" s="36">
        <f>IF(AQ435="0",BJ435,0)</f>
        <v>0</v>
      </c>
      <c r="AI435" s="27" t="s">
        <v>293</v>
      </c>
      <c r="AJ435" s="21">
        <f>IF(AN435=0,K435,0)</f>
        <v>0</v>
      </c>
      <c r="AK435" s="21">
        <f>IF(AN435=15,K435,0)</f>
        <v>0</v>
      </c>
      <c r="AL435" s="21">
        <f>IF(AN435=21,K435,0)</f>
        <v>0</v>
      </c>
      <c r="AN435" s="36">
        <v>21</v>
      </c>
      <c r="AO435" s="36">
        <f>H435*0</f>
        <v>0</v>
      </c>
      <c r="AP435" s="36">
        <f>H435*(1-0)</f>
        <v>0</v>
      </c>
      <c r="AQ435" s="37" t="s">
        <v>7</v>
      </c>
      <c r="AV435" s="36">
        <f>AW435+AX435</f>
        <v>0</v>
      </c>
      <c r="AW435" s="36">
        <f>G435*AO435</f>
        <v>0</v>
      </c>
      <c r="AX435" s="36">
        <f>G435*AP435</f>
        <v>0</v>
      </c>
      <c r="AY435" s="39" t="s">
        <v>793</v>
      </c>
      <c r="AZ435" s="39" t="s">
        <v>836</v>
      </c>
      <c r="BA435" s="27" t="s">
        <v>846</v>
      </c>
      <c r="BC435" s="36">
        <f>AW435+AX435</f>
        <v>0</v>
      </c>
      <c r="BD435" s="36">
        <f>H435/(100-BE435)*100</f>
        <v>0</v>
      </c>
      <c r="BE435" s="36">
        <v>0</v>
      </c>
      <c r="BF435" s="36">
        <f>M435</f>
        <v>0</v>
      </c>
      <c r="BH435" s="21">
        <f>G435*AO435</f>
        <v>0</v>
      </c>
      <c r="BI435" s="21">
        <f>G435*AP435</f>
        <v>0</v>
      </c>
      <c r="BJ435" s="21">
        <f>G435*H435</f>
        <v>0</v>
      </c>
      <c r="BK435" s="21" t="s">
        <v>852</v>
      </c>
      <c r="BL435" s="36">
        <v>16</v>
      </c>
    </row>
    <row r="436" spans="1:15" ht="12.75">
      <c r="A436" s="4"/>
      <c r="B436" s="89"/>
      <c r="C436" s="89"/>
      <c r="D436" s="90" t="s">
        <v>668</v>
      </c>
      <c r="E436" s="90"/>
      <c r="F436" s="89"/>
      <c r="G436" s="91">
        <v>151.89</v>
      </c>
      <c r="H436" s="89"/>
      <c r="I436" s="89"/>
      <c r="J436" s="89"/>
      <c r="K436" s="89"/>
      <c r="L436" s="89"/>
      <c r="M436" s="89"/>
      <c r="N436" s="31"/>
      <c r="O436" s="4"/>
    </row>
    <row r="437" spans="1:64" ht="12.75">
      <c r="A437" s="44" t="s">
        <v>211</v>
      </c>
      <c r="B437" s="16" t="s">
        <v>293</v>
      </c>
      <c r="C437" s="16" t="s">
        <v>306</v>
      </c>
      <c r="D437" s="133" t="s">
        <v>459</v>
      </c>
      <c r="E437" s="175"/>
      <c r="F437" s="16" t="s">
        <v>751</v>
      </c>
      <c r="G437" s="36">
        <v>151.89</v>
      </c>
      <c r="H437" s="36"/>
      <c r="I437" s="36">
        <f>G437*AO437</f>
        <v>0</v>
      </c>
      <c r="J437" s="36">
        <f>G437*AP437</f>
        <v>0</v>
      </c>
      <c r="K437" s="36">
        <f>G437*H437</f>
        <v>0</v>
      </c>
      <c r="L437" s="36">
        <v>0</v>
      </c>
      <c r="M437" s="36">
        <f>G437*L437</f>
        <v>0</v>
      </c>
      <c r="N437" s="88" t="s">
        <v>779</v>
      </c>
      <c r="O437" s="4"/>
      <c r="Z437" s="36">
        <f>IF(AQ437="5",BJ437,0)</f>
        <v>0</v>
      </c>
      <c r="AB437" s="36">
        <f>IF(AQ437="1",BH437,0)</f>
        <v>0</v>
      </c>
      <c r="AC437" s="36">
        <f>IF(AQ437="1",BI437,0)</f>
        <v>0</v>
      </c>
      <c r="AD437" s="36">
        <f>IF(AQ437="7",BH437,0)</f>
        <v>0</v>
      </c>
      <c r="AE437" s="36">
        <f>IF(AQ437="7",BI437,0)</f>
        <v>0</v>
      </c>
      <c r="AF437" s="36">
        <f>IF(AQ437="2",BH437,0)</f>
        <v>0</v>
      </c>
      <c r="AG437" s="36">
        <f>IF(AQ437="2",BI437,0)</f>
        <v>0</v>
      </c>
      <c r="AH437" s="36">
        <f>IF(AQ437="0",BJ437,0)</f>
        <v>0</v>
      </c>
      <c r="AI437" s="27" t="s">
        <v>293</v>
      </c>
      <c r="AJ437" s="21">
        <f>IF(AN437=0,K437,0)</f>
        <v>0</v>
      </c>
      <c r="AK437" s="21">
        <f>IF(AN437=15,K437,0)</f>
        <v>0</v>
      </c>
      <c r="AL437" s="21">
        <f>IF(AN437=21,K437,0)</f>
        <v>0</v>
      </c>
      <c r="AN437" s="36">
        <v>21</v>
      </c>
      <c r="AO437" s="36">
        <f>H437*0</f>
        <v>0</v>
      </c>
      <c r="AP437" s="36">
        <f>H437*(1-0)</f>
        <v>0</v>
      </c>
      <c r="AQ437" s="37" t="s">
        <v>7</v>
      </c>
      <c r="AV437" s="36">
        <f>AW437+AX437</f>
        <v>0</v>
      </c>
      <c r="AW437" s="36">
        <f>G437*AO437</f>
        <v>0</v>
      </c>
      <c r="AX437" s="36">
        <f>G437*AP437</f>
        <v>0</v>
      </c>
      <c r="AY437" s="39" t="s">
        <v>793</v>
      </c>
      <c r="AZ437" s="39" t="s">
        <v>836</v>
      </c>
      <c r="BA437" s="27" t="s">
        <v>846</v>
      </c>
      <c r="BC437" s="36">
        <f>AW437+AX437</f>
        <v>0</v>
      </c>
      <c r="BD437" s="36">
        <f>H437/(100-BE437)*100</f>
        <v>0</v>
      </c>
      <c r="BE437" s="36">
        <v>0</v>
      </c>
      <c r="BF437" s="36">
        <f>M437</f>
        <v>0</v>
      </c>
      <c r="BH437" s="21">
        <f>G437*AO437</f>
        <v>0</v>
      </c>
      <c r="BI437" s="21">
        <f>G437*AP437</f>
        <v>0</v>
      </c>
      <c r="BJ437" s="21">
        <f>G437*H437</f>
        <v>0</v>
      </c>
      <c r="BK437" s="21" t="s">
        <v>852</v>
      </c>
      <c r="BL437" s="36">
        <v>16</v>
      </c>
    </row>
    <row r="438" spans="1:15" ht="12.75">
      <c r="A438" s="4"/>
      <c r="B438" s="89"/>
      <c r="C438" s="89"/>
      <c r="D438" s="90" t="s">
        <v>668</v>
      </c>
      <c r="E438" s="90"/>
      <c r="F438" s="89"/>
      <c r="G438" s="91">
        <v>151.89</v>
      </c>
      <c r="H438" s="89"/>
      <c r="I438" s="89"/>
      <c r="J438" s="89"/>
      <c r="K438" s="89"/>
      <c r="L438" s="89"/>
      <c r="M438" s="89"/>
      <c r="N438" s="31"/>
      <c r="O438" s="4"/>
    </row>
    <row r="439" spans="1:64" ht="12.75">
      <c r="A439" s="44" t="s">
        <v>212</v>
      </c>
      <c r="B439" s="16" t="s">
        <v>293</v>
      </c>
      <c r="C439" s="16" t="s">
        <v>412</v>
      </c>
      <c r="D439" s="133" t="s">
        <v>677</v>
      </c>
      <c r="E439" s="175"/>
      <c r="F439" s="16" t="s">
        <v>751</v>
      </c>
      <c r="G439" s="36">
        <v>759.45</v>
      </c>
      <c r="H439" s="36"/>
      <c r="I439" s="36">
        <f>G439*AO439</f>
        <v>0</v>
      </c>
      <c r="J439" s="36">
        <f>G439*AP439</f>
        <v>0</v>
      </c>
      <c r="K439" s="36">
        <f>G439*H439</f>
        <v>0</v>
      </c>
      <c r="L439" s="36">
        <v>0</v>
      </c>
      <c r="M439" s="36">
        <f>G439*L439</f>
        <v>0</v>
      </c>
      <c r="N439" s="88" t="s">
        <v>779</v>
      </c>
      <c r="O439" s="4"/>
      <c r="Z439" s="36">
        <f>IF(AQ439="5",BJ439,0)</f>
        <v>0</v>
      </c>
      <c r="AB439" s="36">
        <f>IF(AQ439="1",BH439,0)</f>
        <v>0</v>
      </c>
      <c r="AC439" s="36">
        <f>IF(AQ439="1",BI439,0)</f>
        <v>0</v>
      </c>
      <c r="AD439" s="36">
        <f>IF(AQ439="7",BH439,0)</f>
        <v>0</v>
      </c>
      <c r="AE439" s="36">
        <f>IF(AQ439="7",BI439,0)</f>
        <v>0</v>
      </c>
      <c r="AF439" s="36">
        <f>IF(AQ439="2",BH439,0)</f>
        <v>0</v>
      </c>
      <c r="AG439" s="36">
        <f>IF(AQ439="2",BI439,0)</f>
        <v>0</v>
      </c>
      <c r="AH439" s="36">
        <f>IF(AQ439="0",BJ439,0)</f>
        <v>0</v>
      </c>
      <c r="AI439" s="27" t="s">
        <v>293</v>
      </c>
      <c r="AJ439" s="21">
        <f>IF(AN439=0,K439,0)</f>
        <v>0</v>
      </c>
      <c r="AK439" s="21">
        <f>IF(AN439=15,K439,0)</f>
        <v>0</v>
      </c>
      <c r="AL439" s="21">
        <f>IF(AN439=21,K439,0)</f>
        <v>0</v>
      </c>
      <c r="AN439" s="36">
        <v>21</v>
      </c>
      <c r="AO439" s="36">
        <f>H439*0</f>
        <v>0</v>
      </c>
      <c r="AP439" s="36">
        <f>H439*(1-0)</f>
        <v>0</v>
      </c>
      <c r="AQ439" s="37" t="s">
        <v>7</v>
      </c>
      <c r="AV439" s="36">
        <f>AW439+AX439</f>
        <v>0</v>
      </c>
      <c r="AW439" s="36">
        <f>G439*AO439</f>
        <v>0</v>
      </c>
      <c r="AX439" s="36">
        <f>G439*AP439</f>
        <v>0</v>
      </c>
      <c r="AY439" s="39" t="s">
        <v>793</v>
      </c>
      <c r="AZ439" s="39" t="s">
        <v>836</v>
      </c>
      <c r="BA439" s="27" t="s">
        <v>846</v>
      </c>
      <c r="BC439" s="36">
        <f>AW439+AX439</f>
        <v>0</v>
      </c>
      <c r="BD439" s="36">
        <f>H439/(100-BE439)*100</f>
        <v>0</v>
      </c>
      <c r="BE439" s="36">
        <v>0</v>
      </c>
      <c r="BF439" s="36">
        <f>M439</f>
        <v>0</v>
      </c>
      <c r="BH439" s="21">
        <f>G439*AO439</f>
        <v>0</v>
      </c>
      <c r="BI439" s="21">
        <f>G439*AP439</f>
        <v>0</v>
      </c>
      <c r="BJ439" s="21">
        <f>G439*H439</f>
        <v>0</v>
      </c>
      <c r="BK439" s="21" t="s">
        <v>852</v>
      </c>
      <c r="BL439" s="36">
        <v>16</v>
      </c>
    </row>
    <row r="440" spans="1:15" ht="12.75">
      <c r="A440" s="4"/>
      <c r="B440" s="89"/>
      <c r="C440" s="89"/>
      <c r="D440" s="90" t="s">
        <v>678</v>
      </c>
      <c r="E440" s="90"/>
      <c r="F440" s="89"/>
      <c r="G440" s="91">
        <v>759.45</v>
      </c>
      <c r="H440" s="89"/>
      <c r="I440" s="89"/>
      <c r="J440" s="89"/>
      <c r="K440" s="89"/>
      <c r="L440" s="89"/>
      <c r="M440" s="89"/>
      <c r="N440" s="31"/>
      <c r="O440" s="4"/>
    </row>
    <row r="441" spans="1:47" ht="12.75">
      <c r="A441" s="82"/>
      <c r="B441" s="83" t="s">
        <v>293</v>
      </c>
      <c r="C441" s="83" t="s">
        <v>23</v>
      </c>
      <c r="D441" s="173" t="s">
        <v>679</v>
      </c>
      <c r="E441" s="174"/>
      <c r="F441" s="84" t="s">
        <v>6</v>
      </c>
      <c r="G441" s="84" t="s">
        <v>6</v>
      </c>
      <c r="H441" s="84"/>
      <c r="I441" s="85">
        <f>SUM(I442:I444)</f>
        <v>0</v>
      </c>
      <c r="J441" s="85">
        <f>SUM(J442:J444)</f>
        <v>0</v>
      </c>
      <c r="K441" s="85">
        <f>SUM(K442:K444)</f>
        <v>0</v>
      </c>
      <c r="L441" s="86"/>
      <c r="M441" s="85">
        <f>SUM(M442:M444)</f>
        <v>140.964</v>
      </c>
      <c r="N441" s="87"/>
      <c r="O441" s="4"/>
      <c r="AI441" s="27" t="s">
        <v>293</v>
      </c>
      <c r="AS441" s="41">
        <f>SUM(AJ442:AJ444)</f>
        <v>0</v>
      </c>
      <c r="AT441" s="41">
        <f>SUM(AK442:AK444)</f>
        <v>0</v>
      </c>
      <c r="AU441" s="41">
        <f>SUM(AL442:AL444)</f>
        <v>0</v>
      </c>
    </row>
    <row r="442" spans="1:64" ht="12.75">
      <c r="A442" s="44" t="s">
        <v>213</v>
      </c>
      <c r="B442" s="16" t="s">
        <v>293</v>
      </c>
      <c r="C442" s="16" t="s">
        <v>413</v>
      </c>
      <c r="D442" s="133" t="s">
        <v>680</v>
      </c>
      <c r="E442" s="175"/>
      <c r="F442" s="16" t="s">
        <v>751</v>
      </c>
      <c r="G442" s="36">
        <v>82.92</v>
      </c>
      <c r="H442" s="36"/>
      <c r="I442" s="36">
        <f>G442*AO442</f>
        <v>0</v>
      </c>
      <c r="J442" s="36">
        <f>G442*AP442</f>
        <v>0</v>
      </c>
      <c r="K442" s="36">
        <f>G442*H442</f>
        <v>0</v>
      </c>
      <c r="L442" s="36">
        <v>1.7</v>
      </c>
      <c r="M442" s="36">
        <f>G442*L442</f>
        <v>140.964</v>
      </c>
      <c r="N442" s="88" t="s">
        <v>779</v>
      </c>
      <c r="O442" s="4"/>
      <c r="Z442" s="36">
        <f>IF(AQ442="5",BJ442,0)</f>
        <v>0</v>
      </c>
      <c r="AB442" s="36">
        <f>IF(AQ442="1",BH442,0)</f>
        <v>0</v>
      </c>
      <c r="AC442" s="36">
        <f>IF(AQ442="1",BI442,0)</f>
        <v>0</v>
      </c>
      <c r="AD442" s="36">
        <f>IF(AQ442="7",BH442,0)</f>
        <v>0</v>
      </c>
      <c r="AE442" s="36">
        <f>IF(AQ442="7",BI442,0)</f>
        <v>0</v>
      </c>
      <c r="AF442" s="36">
        <f>IF(AQ442="2",BH442,0)</f>
        <v>0</v>
      </c>
      <c r="AG442" s="36">
        <f>IF(AQ442="2",BI442,0)</f>
        <v>0</v>
      </c>
      <c r="AH442" s="36">
        <f>IF(AQ442="0",BJ442,0)</f>
        <v>0</v>
      </c>
      <c r="AI442" s="27" t="s">
        <v>293</v>
      </c>
      <c r="AJ442" s="21">
        <f>IF(AN442=0,K442,0)</f>
        <v>0</v>
      </c>
      <c r="AK442" s="21">
        <f>IF(AN442=15,K442,0)</f>
        <v>0</v>
      </c>
      <c r="AL442" s="21">
        <f>IF(AN442=21,K442,0)</f>
        <v>0</v>
      </c>
      <c r="AN442" s="36">
        <v>21</v>
      </c>
      <c r="AO442" s="36">
        <f>H442*0.456007597019151</f>
        <v>0</v>
      </c>
      <c r="AP442" s="36">
        <f>H442*(1-0.456007597019151)</f>
        <v>0</v>
      </c>
      <c r="AQ442" s="37" t="s">
        <v>7</v>
      </c>
      <c r="AV442" s="36">
        <f>AW442+AX442</f>
        <v>0</v>
      </c>
      <c r="AW442" s="36">
        <f>G442*AO442</f>
        <v>0</v>
      </c>
      <c r="AX442" s="36">
        <f>G442*AP442</f>
        <v>0</v>
      </c>
      <c r="AY442" s="39" t="s">
        <v>813</v>
      </c>
      <c r="AZ442" s="39" t="s">
        <v>836</v>
      </c>
      <c r="BA442" s="27" t="s">
        <v>846</v>
      </c>
      <c r="BC442" s="36">
        <f>AW442+AX442</f>
        <v>0</v>
      </c>
      <c r="BD442" s="36">
        <f>H442/(100-BE442)*100</f>
        <v>0</v>
      </c>
      <c r="BE442" s="36">
        <v>0</v>
      </c>
      <c r="BF442" s="36">
        <f>M442</f>
        <v>140.964</v>
      </c>
      <c r="BH442" s="21">
        <f>G442*AO442</f>
        <v>0</v>
      </c>
      <c r="BI442" s="21">
        <f>G442*AP442</f>
        <v>0</v>
      </c>
      <c r="BJ442" s="21">
        <f>G442*H442</f>
        <v>0</v>
      </c>
      <c r="BK442" s="21" t="s">
        <v>852</v>
      </c>
      <c r="BL442" s="36">
        <v>17</v>
      </c>
    </row>
    <row r="443" spans="1:15" ht="12.75">
      <c r="A443" s="4"/>
      <c r="B443" s="89"/>
      <c r="C443" s="89"/>
      <c r="D443" s="90" t="s">
        <v>681</v>
      </c>
      <c r="E443" s="90"/>
      <c r="F443" s="89"/>
      <c r="G443" s="91">
        <v>82.92</v>
      </c>
      <c r="H443" s="89"/>
      <c r="I443" s="89"/>
      <c r="J443" s="89"/>
      <c r="K443" s="89"/>
      <c r="L443" s="89"/>
      <c r="M443" s="89"/>
      <c r="N443" s="31"/>
      <c r="O443" s="4"/>
    </row>
    <row r="444" spans="1:64" ht="12.75">
      <c r="A444" s="44" t="s">
        <v>214</v>
      </c>
      <c r="B444" s="16" t="s">
        <v>293</v>
      </c>
      <c r="C444" s="16" t="s">
        <v>414</v>
      </c>
      <c r="D444" s="133" t="s">
        <v>682</v>
      </c>
      <c r="E444" s="175"/>
      <c r="F444" s="16" t="s">
        <v>751</v>
      </c>
      <c r="G444" s="36">
        <v>58.42</v>
      </c>
      <c r="H444" s="36"/>
      <c r="I444" s="36">
        <f>G444*AO444</f>
        <v>0</v>
      </c>
      <c r="J444" s="36">
        <f>G444*AP444</f>
        <v>0</v>
      </c>
      <c r="K444" s="36">
        <f>G444*H444</f>
        <v>0</v>
      </c>
      <c r="L444" s="36">
        <v>0</v>
      </c>
      <c r="M444" s="36">
        <f>G444*L444</f>
        <v>0</v>
      </c>
      <c r="N444" s="88" t="s">
        <v>779</v>
      </c>
      <c r="O444" s="4"/>
      <c r="Z444" s="36">
        <f>IF(AQ444="5",BJ444,0)</f>
        <v>0</v>
      </c>
      <c r="AB444" s="36">
        <f>IF(AQ444="1",BH444,0)</f>
        <v>0</v>
      </c>
      <c r="AC444" s="36">
        <f>IF(AQ444="1",BI444,0)</f>
        <v>0</v>
      </c>
      <c r="AD444" s="36">
        <f>IF(AQ444="7",BH444,0)</f>
        <v>0</v>
      </c>
      <c r="AE444" s="36">
        <f>IF(AQ444="7",BI444,0)</f>
        <v>0</v>
      </c>
      <c r="AF444" s="36">
        <f>IF(AQ444="2",BH444,0)</f>
        <v>0</v>
      </c>
      <c r="AG444" s="36">
        <f>IF(AQ444="2",BI444,0)</f>
        <v>0</v>
      </c>
      <c r="AH444" s="36">
        <f>IF(AQ444="0",BJ444,0)</f>
        <v>0</v>
      </c>
      <c r="AI444" s="27" t="s">
        <v>293</v>
      </c>
      <c r="AJ444" s="21">
        <f>IF(AN444=0,K444,0)</f>
        <v>0</v>
      </c>
      <c r="AK444" s="21">
        <f>IF(AN444=15,K444,0)</f>
        <v>0</v>
      </c>
      <c r="AL444" s="21">
        <f>IF(AN444=21,K444,0)</f>
        <v>0</v>
      </c>
      <c r="AN444" s="36">
        <v>21</v>
      </c>
      <c r="AO444" s="36">
        <f>H444*0</f>
        <v>0</v>
      </c>
      <c r="AP444" s="36">
        <f>H444*(1-0)</f>
        <v>0</v>
      </c>
      <c r="AQ444" s="37" t="s">
        <v>7</v>
      </c>
      <c r="AV444" s="36">
        <f>AW444+AX444</f>
        <v>0</v>
      </c>
      <c r="AW444" s="36">
        <f>G444*AO444</f>
        <v>0</v>
      </c>
      <c r="AX444" s="36">
        <f>G444*AP444</f>
        <v>0</v>
      </c>
      <c r="AY444" s="39" t="s">
        <v>813</v>
      </c>
      <c r="AZ444" s="39" t="s">
        <v>836</v>
      </c>
      <c r="BA444" s="27" t="s">
        <v>846</v>
      </c>
      <c r="BC444" s="36">
        <f>AW444+AX444</f>
        <v>0</v>
      </c>
      <c r="BD444" s="36">
        <f>H444/(100-BE444)*100</f>
        <v>0</v>
      </c>
      <c r="BE444" s="36">
        <v>0</v>
      </c>
      <c r="BF444" s="36">
        <f>M444</f>
        <v>0</v>
      </c>
      <c r="BH444" s="21">
        <f>G444*AO444</f>
        <v>0</v>
      </c>
      <c r="BI444" s="21">
        <f>G444*AP444</f>
        <v>0</v>
      </c>
      <c r="BJ444" s="21">
        <f>G444*H444</f>
        <v>0</v>
      </c>
      <c r="BK444" s="21" t="s">
        <v>852</v>
      </c>
      <c r="BL444" s="36">
        <v>17</v>
      </c>
    </row>
    <row r="445" spans="1:15" ht="12.75">
      <c r="A445" s="4"/>
      <c r="B445" s="89"/>
      <c r="C445" s="89"/>
      <c r="D445" s="90" t="s">
        <v>683</v>
      </c>
      <c r="E445" s="90"/>
      <c r="F445" s="89"/>
      <c r="G445" s="91">
        <v>58.42</v>
      </c>
      <c r="H445" s="89"/>
      <c r="I445" s="89"/>
      <c r="J445" s="89"/>
      <c r="K445" s="89"/>
      <c r="L445" s="89"/>
      <c r="M445" s="89"/>
      <c r="N445" s="31"/>
      <c r="O445" s="4"/>
    </row>
    <row r="446" spans="1:47" ht="12.75">
      <c r="A446" s="82"/>
      <c r="B446" s="83" t="s">
        <v>293</v>
      </c>
      <c r="C446" s="83" t="s">
        <v>97</v>
      </c>
      <c r="D446" s="173" t="s">
        <v>472</v>
      </c>
      <c r="E446" s="174"/>
      <c r="F446" s="84" t="s">
        <v>6</v>
      </c>
      <c r="G446" s="84" t="s">
        <v>6</v>
      </c>
      <c r="H446" s="84"/>
      <c r="I446" s="85">
        <f>SUM(I447:I447)</f>
        <v>0</v>
      </c>
      <c r="J446" s="85">
        <f>SUM(J447:J447)</f>
        <v>0</v>
      </c>
      <c r="K446" s="85">
        <f>SUM(K447:K447)</f>
        <v>0</v>
      </c>
      <c r="L446" s="86"/>
      <c r="M446" s="85">
        <f>SUM(M447:M447)</f>
        <v>3.841215</v>
      </c>
      <c r="N446" s="87"/>
      <c r="O446" s="4"/>
      <c r="AI446" s="27" t="s">
        <v>293</v>
      </c>
      <c r="AS446" s="41">
        <f>SUM(AJ447:AJ447)</f>
        <v>0</v>
      </c>
      <c r="AT446" s="41">
        <f>SUM(AK447:AK447)</f>
        <v>0</v>
      </c>
      <c r="AU446" s="41">
        <f>SUM(AL447:AL447)</f>
        <v>0</v>
      </c>
    </row>
    <row r="447" spans="1:64" ht="12.75">
      <c r="A447" s="44" t="s">
        <v>215</v>
      </c>
      <c r="B447" s="16" t="s">
        <v>293</v>
      </c>
      <c r="C447" s="16" t="s">
        <v>415</v>
      </c>
      <c r="D447" s="133" t="s">
        <v>684</v>
      </c>
      <c r="E447" s="175"/>
      <c r="F447" s="16" t="s">
        <v>751</v>
      </c>
      <c r="G447" s="36">
        <v>1.5</v>
      </c>
      <c r="H447" s="36"/>
      <c r="I447" s="36">
        <f>G447*AO447</f>
        <v>0</v>
      </c>
      <c r="J447" s="36">
        <f>G447*AP447</f>
        <v>0</v>
      </c>
      <c r="K447" s="36">
        <f>G447*H447</f>
        <v>0</v>
      </c>
      <c r="L447" s="36">
        <v>2.56081</v>
      </c>
      <c r="M447" s="36">
        <f>G447*L447</f>
        <v>3.841215</v>
      </c>
      <c r="N447" s="88" t="s">
        <v>779</v>
      </c>
      <c r="O447" s="4"/>
      <c r="Z447" s="36">
        <f>IF(AQ447="5",BJ447,0)</f>
        <v>0</v>
      </c>
      <c r="AB447" s="36">
        <f>IF(AQ447="1",BH447,0)</f>
        <v>0</v>
      </c>
      <c r="AC447" s="36">
        <f>IF(AQ447="1",BI447,0)</f>
        <v>0</v>
      </c>
      <c r="AD447" s="36">
        <f>IF(AQ447="7",BH447,0)</f>
        <v>0</v>
      </c>
      <c r="AE447" s="36">
        <f>IF(AQ447="7",BI447,0)</f>
        <v>0</v>
      </c>
      <c r="AF447" s="36">
        <f>IF(AQ447="2",BH447,0)</f>
        <v>0</v>
      </c>
      <c r="AG447" s="36">
        <f>IF(AQ447="2",BI447,0)</f>
        <v>0</v>
      </c>
      <c r="AH447" s="36">
        <f>IF(AQ447="0",BJ447,0)</f>
        <v>0</v>
      </c>
      <c r="AI447" s="27" t="s">
        <v>293</v>
      </c>
      <c r="AJ447" s="21">
        <f>IF(AN447=0,K447,0)</f>
        <v>0</v>
      </c>
      <c r="AK447" s="21">
        <f>IF(AN447=15,K447,0)</f>
        <v>0</v>
      </c>
      <c r="AL447" s="21">
        <f>IF(AN447=21,K447,0)</f>
        <v>0</v>
      </c>
      <c r="AN447" s="36">
        <v>21</v>
      </c>
      <c r="AO447" s="36">
        <f>H447*0.780244224422442</f>
        <v>0</v>
      </c>
      <c r="AP447" s="36">
        <f>H447*(1-0.780244224422442)</f>
        <v>0</v>
      </c>
      <c r="AQ447" s="37" t="s">
        <v>7</v>
      </c>
      <c r="AV447" s="36">
        <f>AW447+AX447</f>
        <v>0</v>
      </c>
      <c r="AW447" s="36">
        <f>G447*AO447</f>
        <v>0</v>
      </c>
      <c r="AX447" s="36">
        <f>G447*AP447</f>
        <v>0</v>
      </c>
      <c r="AY447" s="39" t="s">
        <v>796</v>
      </c>
      <c r="AZ447" s="39" t="s">
        <v>837</v>
      </c>
      <c r="BA447" s="27" t="s">
        <v>846</v>
      </c>
      <c r="BC447" s="36">
        <f>AW447+AX447</f>
        <v>0</v>
      </c>
      <c r="BD447" s="36">
        <f>H447/(100-BE447)*100</f>
        <v>0</v>
      </c>
      <c r="BE447" s="36">
        <v>0</v>
      </c>
      <c r="BF447" s="36">
        <f>M447</f>
        <v>3.841215</v>
      </c>
      <c r="BH447" s="21">
        <f>G447*AO447</f>
        <v>0</v>
      </c>
      <c r="BI447" s="21">
        <f>G447*AP447</f>
        <v>0</v>
      </c>
      <c r="BJ447" s="21">
        <f>G447*H447</f>
        <v>0</v>
      </c>
      <c r="BK447" s="21" t="s">
        <v>852</v>
      </c>
      <c r="BL447" s="36">
        <v>91</v>
      </c>
    </row>
    <row r="448" spans="1:15" ht="12.75">
      <c r="A448" s="4"/>
      <c r="B448" s="89"/>
      <c r="C448" s="89"/>
      <c r="D448" s="90" t="s">
        <v>685</v>
      </c>
      <c r="E448" s="90"/>
      <c r="F448" s="89"/>
      <c r="G448" s="91">
        <v>1.5</v>
      </c>
      <c r="H448" s="89"/>
      <c r="I448" s="89"/>
      <c r="J448" s="89"/>
      <c r="K448" s="89"/>
      <c r="L448" s="89"/>
      <c r="M448" s="89"/>
      <c r="N448" s="31"/>
      <c r="O448" s="4"/>
    </row>
    <row r="449" spans="1:47" ht="12.75">
      <c r="A449" s="82"/>
      <c r="B449" s="83" t="s">
        <v>293</v>
      </c>
      <c r="C449" s="83" t="s">
        <v>102</v>
      </c>
      <c r="D449" s="173" t="s">
        <v>577</v>
      </c>
      <c r="E449" s="174"/>
      <c r="F449" s="84" t="s">
        <v>6</v>
      </c>
      <c r="G449" s="84" t="s">
        <v>6</v>
      </c>
      <c r="H449" s="84"/>
      <c r="I449" s="85">
        <f>SUM(I450:I450)</f>
        <v>0</v>
      </c>
      <c r="J449" s="85">
        <f>SUM(J450:J450)</f>
        <v>0</v>
      </c>
      <c r="K449" s="85">
        <f>SUM(K450:K450)</f>
        <v>0</v>
      </c>
      <c r="L449" s="86"/>
      <c r="M449" s="85">
        <f>SUM(M450:M450)</f>
        <v>7.8110214</v>
      </c>
      <c r="N449" s="87"/>
      <c r="O449" s="4"/>
      <c r="AI449" s="27" t="s">
        <v>293</v>
      </c>
      <c r="AS449" s="41">
        <f>SUM(AJ450:AJ450)</f>
        <v>0</v>
      </c>
      <c r="AT449" s="41">
        <f>SUM(AK450:AK450)</f>
        <v>0</v>
      </c>
      <c r="AU449" s="41">
        <f>SUM(AL450:AL450)</f>
        <v>0</v>
      </c>
    </row>
    <row r="450" spans="1:64" ht="12.75">
      <c r="A450" s="44" t="s">
        <v>216</v>
      </c>
      <c r="B450" s="16" t="s">
        <v>293</v>
      </c>
      <c r="C450" s="16" t="s">
        <v>416</v>
      </c>
      <c r="D450" s="133" t="s">
        <v>686</v>
      </c>
      <c r="E450" s="175"/>
      <c r="F450" s="16" t="s">
        <v>750</v>
      </c>
      <c r="G450" s="36">
        <v>83.46</v>
      </c>
      <c r="H450" s="36"/>
      <c r="I450" s="36">
        <f>G450*AO450</f>
        <v>0</v>
      </c>
      <c r="J450" s="36">
        <f>G450*AP450</f>
        <v>0</v>
      </c>
      <c r="K450" s="36">
        <f>G450*H450</f>
        <v>0</v>
      </c>
      <c r="L450" s="36">
        <v>0.09359</v>
      </c>
      <c r="M450" s="36">
        <f>G450*L450</f>
        <v>7.8110214</v>
      </c>
      <c r="N450" s="88" t="s">
        <v>779</v>
      </c>
      <c r="O450" s="4"/>
      <c r="Z450" s="36">
        <f>IF(AQ450="5",BJ450,0)</f>
        <v>0</v>
      </c>
      <c r="AB450" s="36">
        <f>IF(AQ450="1",BH450,0)</f>
        <v>0</v>
      </c>
      <c r="AC450" s="36">
        <f>IF(AQ450="1",BI450,0)</f>
        <v>0</v>
      </c>
      <c r="AD450" s="36">
        <f>IF(AQ450="7",BH450,0)</f>
        <v>0</v>
      </c>
      <c r="AE450" s="36">
        <f>IF(AQ450="7",BI450,0)</f>
        <v>0</v>
      </c>
      <c r="AF450" s="36">
        <f>IF(AQ450="2",BH450,0)</f>
        <v>0</v>
      </c>
      <c r="AG450" s="36">
        <f>IF(AQ450="2",BI450,0)</f>
        <v>0</v>
      </c>
      <c r="AH450" s="36">
        <f>IF(AQ450="0",BJ450,0)</f>
        <v>0</v>
      </c>
      <c r="AI450" s="27" t="s">
        <v>293</v>
      </c>
      <c r="AJ450" s="21">
        <f>IF(AN450=0,K450,0)</f>
        <v>0</v>
      </c>
      <c r="AK450" s="21">
        <f>IF(AN450=15,K450,0)</f>
        <v>0</v>
      </c>
      <c r="AL450" s="21">
        <f>IF(AN450=21,K450,0)</f>
        <v>0</v>
      </c>
      <c r="AN450" s="36">
        <v>21</v>
      </c>
      <c r="AO450" s="36">
        <f>H450*0.0529528558220277</f>
        <v>0</v>
      </c>
      <c r="AP450" s="36">
        <f>H450*(1-0.0529528558220277)</f>
        <v>0</v>
      </c>
      <c r="AQ450" s="37" t="s">
        <v>7</v>
      </c>
      <c r="AV450" s="36">
        <f>AW450+AX450</f>
        <v>0</v>
      </c>
      <c r="AW450" s="36">
        <f>G450*AO450</f>
        <v>0</v>
      </c>
      <c r="AX450" s="36">
        <f>G450*AP450</f>
        <v>0</v>
      </c>
      <c r="AY450" s="39" t="s">
        <v>806</v>
      </c>
      <c r="AZ450" s="39" t="s">
        <v>837</v>
      </c>
      <c r="BA450" s="27" t="s">
        <v>846</v>
      </c>
      <c r="BC450" s="36">
        <f>AW450+AX450</f>
        <v>0</v>
      </c>
      <c r="BD450" s="36">
        <f>H450/(100-BE450)*100</f>
        <v>0</v>
      </c>
      <c r="BE450" s="36">
        <v>0</v>
      </c>
      <c r="BF450" s="36">
        <f>M450</f>
        <v>7.8110214</v>
      </c>
      <c r="BH450" s="21">
        <f>G450*AO450</f>
        <v>0</v>
      </c>
      <c r="BI450" s="21">
        <f>G450*AP450</f>
        <v>0</v>
      </c>
      <c r="BJ450" s="21">
        <f>G450*H450</f>
        <v>0</v>
      </c>
      <c r="BK450" s="21" t="s">
        <v>852</v>
      </c>
      <c r="BL450" s="36">
        <v>96</v>
      </c>
    </row>
    <row r="451" spans="1:15" ht="12.75">
      <c r="A451" s="4"/>
      <c r="B451" s="89"/>
      <c r="C451" s="89"/>
      <c r="D451" s="90" t="s">
        <v>663</v>
      </c>
      <c r="E451" s="90"/>
      <c r="F451" s="89"/>
      <c r="G451" s="91">
        <v>83.46</v>
      </c>
      <c r="H451" s="89"/>
      <c r="I451" s="89"/>
      <c r="J451" s="89"/>
      <c r="K451" s="89"/>
      <c r="L451" s="89"/>
      <c r="M451" s="89"/>
      <c r="N451" s="31"/>
      <c r="O451" s="4"/>
    </row>
    <row r="452" spans="1:47" ht="12.75">
      <c r="A452" s="82"/>
      <c r="B452" s="83" t="s">
        <v>293</v>
      </c>
      <c r="C452" s="83" t="s">
        <v>87</v>
      </c>
      <c r="D452" s="173" t="s">
        <v>687</v>
      </c>
      <c r="E452" s="174"/>
      <c r="F452" s="84" t="s">
        <v>6</v>
      </c>
      <c r="G452" s="84" t="s">
        <v>6</v>
      </c>
      <c r="H452" s="84"/>
      <c r="I452" s="85">
        <f>SUM(I453:I455)</f>
        <v>0</v>
      </c>
      <c r="J452" s="85">
        <f>SUM(J453:J455)</f>
        <v>0</v>
      </c>
      <c r="K452" s="85">
        <f>SUM(K453:K455)</f>
        <v>0</v>
      </c>
      <c r="L452" s="86"/>
      <c r="M452" s="85">
        <f>SUM(M453:M455)</f>
        <v>26.35011</v>
      </c>
      <c r="N452" s="87"/>
      <c r="O452" s="4"/>
      <c r="AI452" s="27" t="s">
        <v>293</v>
      </c>
      <c r="AS452" s="41">
        <f>SUM(AJ453:AJ455)</f>
        <v>0</v>
      </c>
      <c r="AT452" s="41">
        <f>SUM(AK453:AK455)</f>
        <v>0</v>
      </c>
      <c r="AU452" s="41">
        <f>SUM(AL453:AL455)</f>
        <v>0</v>
      </c>
    </row>
    <row r="453" spans="1:64" ht="12.75">
      <c r="A453" s="44" t="s">
        <v>217</v>
      </c>
      <c r="B453" s="16" t="s">
        <v>293</v>
      </c>
      <c r="C453" s="16" t="s">
        <v>417</v>
      </c>
      <c r="D453" s="133" t="s">
        <v>688</v>
      </c>
      <c r="E453" s="175"/>
      <c r="F453" s="16" t="s">
        <v>750</v>
      </c>
      <c r="G453" s="36">
        <v>83.5</v>
      </c>
      <c r="H453" s="36"/>
      <c r="I453" s="36">
        <f>G453*AO453</f>
        <v>0</v>
      </c>
      <c r="J453" s="36">
        <f>G453*AP453</f>
        <v>0</v>
      </c>
      <c r="K453" s="36">
        <f>G453*H453</f>
        <v>0</v>
      </c>
      <c r="L453" s="36">
        <v>0.01066</v>
      </c>
      <c r="M453" s="36">
        <f>G453*L453</f>
        <v>0.89011</v>
      </c>
      <c r="N453" s="88" t="s">
        <v>779</v>
      </c>
      <c r="O453" s="4"/>
      <c r="Z453" s="36">
        <f>IF(AQ453="5",BJ453,0)</f>
        <v>0</v>
      </c>
      <c r="AB453" s="36">
        <f>IF(AQ453="1",BH453,0)</f>
        <v>0</v>
      </c>
      <c r="AC453" s="36">
        <f>IF(AQ453="1",BI453,0)</f>
        <v>0</v>
      </c>
      <c r="AD453" s="36">
        <f>IF(AQ453="7",BH453,0)</f>
        <v>0</v>
      </c>
      <c r="AE453" s="36">
        <f>IF(AQ453="7",BI453,0)</f>
        <v>0</v>
      </c>
      <c r="AF453" s="36">
        <f>IF(AQ453="2",BH453,0)</f>
        <v>0</v>
      </c>
      <c r="AG453" s="36">
        <f>IF(AQ453="2",BI453,0)</f>
        <v>0</v>
      </c>
      <c r="AH453" s="36">
        <f>IF(AQ453="0",BJ453,0)</f>
        <v>0</v>
      </c>
      <c r="AI453" s="27" t="s">
        <v>293</v>
      </c>
      <c r="AJ453" s="21">
        <f>IF(AN453=0,K453,0)</f>
        <v>0</v>
      </c>
      <c r="AK453" s="21">
        <f>IF(AN453=15,K453,0)</f>
        <v>0</v>
      </c>
      <c r="AL453" s="21">
        <f>IF(AN453=21,K453,0)</f>
        <v>0</v>
      </c>
      <c r="AN453" s="36">
        <v>21</v>
      </c>
      <c r="AO453" s="36">
        <f>H453*0.0914487694944992</f>
        <v>0</v>
      </c>
      <c r="AP453" s="36">
        <f>H453*(1-0.0914487694944992)</f>
        <v>0</v>
      </c>
      <c r="AQ453" s="37" t="s">
        <v>7</v>
      </c>
      <c r="AV453" s="36">
        <f>AW453+AX453</f>
        <v>0</v>
      </c>
      <c r="AW453" s="36">
        <f>G453*AO453</f>
        <v>0</v>
      </c>
      <c r="AX453" s="36">
        <f>G453*AP453</f>
        <v>0</v>
      </c>
      <c r="AY453" s="39" t="s">
        <v>814</v>
      </c>
      <c r="AZ453" s="39" t="s">
        <v>838</v>
      </c>
      <c r="BA453" s="27" t="s">
        <v>846</v>
      </c>
      <c r="BC453" s="36">
        <f>AW453+AX453</f>
        <v>0</v>
      </c>
      <c r="BD453" s="36">
        <f>H453/(100-BE453)*100</f>
        <v>0</v>
      </c>
      <c r="BE453" s="36">
        <v>0</v>
      </c>
      <c r="BF453" s="36">
        <f>M453</f>
        <v>0.89011</v>
      </c>
      <c r="BH453" s="21">
        <f>G453*AO453</f>
        <v>0</v>
      </c>
      <c r="BI453" s="21">
        <f>G453*AP453</f>
        <v>0</v>
      </c>
      <c r="BJ453" s="21">
        <f>G453*H453</f>
        <v>0</v>
      </c>
      <c r="BK453" s="21" t="s">
        <v>852</v>
      </c>
      <c r="BL453" s="36">
        <v>81</v>
      </c>
    </row>
    <row r="454" spans="1:15" ht="12.75">
      <c r="A454" s="4"/>
      <c r="B454" s="89"/>
      <c r="C454" s="89"/>
      <c r="D454" s="90" t="s">
        <v>689</v>
      </c>
      <c r="E454" s="90"/>
      <c r="F454" s="89"/>
      <c r="G454" s="91">
        <v>83.5</v>
      </c>
      <c r="H454" s="89"/>
      <c r="I454" s="89"/>
      <c r="J454" s="89"/>
      <c r="K454" s="89"/>
      <c r="L454" s="89"/>
      <c r="M454" s="89"/>
      <c r="N454" s="31"/>
      <c r="O454" s="4"/>
    </row>
    <row r="455" spans="1:64" ht="12.75">
      <c r="A455" s="44" t="s">
        <v>218</v>
      </c>
      <c r="B455" s="16" t="s">
        <v>293</v>
      </c>
      <c r="C455" s="16" t="s">
        <v>418</v>
      </c>
      <c r="D455" s="133" t="s">
        <v>690</v>
      </c>
      <c r="E455" s="176"/>
      <c r="F455" s="16" t="s">
        <v>752</v>
      </c>
      <c r="G455" s="36">
        <v>33.5</v>
      </c>
      <c r="H455" s="36"/>
      <c r="I455" s="36">
        <f>G455*AO455</f>
        <v>0</v>
      </c>
      <c r="J455" s="36">
        <f>G455*AP455</f>
        <v>0</v>
      </c>
      <c r="K455" s="36">
        <f>G455*H455</f>
        <v>0</v>
      </c>
      <c r="L455" s="36">
        <v>0.76</v>
      </c>
      <c r="M455" s="36">
        <f>G455*L455</f>
        <v>25.46</v>
      </c>
      <c r="N455" s="88" t="s">
        <v>779</v>
      </c>
      <c r="O455" s="4"/>
      <c r="Z455" s="36">
        <f>IF(AQ455="5",BJ455,0)</f>
        <v>0</v>
      </c>
      <c r="AB455" s="36">
        <f>IF(AQ455="1",BH455,0)</f>
        <v>0</v>
      </c>
      <c r="AC455" s="36">
        <f>IF(AQ455="1",BI455,0)</f>
        <v>0</v>
      </c>
      <c r="AD455" s="36">
        <f>IF(AQ455="7",BH455,0)</f>
        <v>0</v>
      </c>
      <c r="AE455" s="36">
        <f>IF(AQ455="7",BI455,0)</f>
        <v>0</v>
      </c>
      <c r="AF455" s="36">
        <f>IF(AQ455="2",BH455,0)</f>
        <v>0</v>
      </c>
      <c r="AG455" s="36">
        <f>IF(AQ455="2",BI455,0)</f>
        <v>0</v>
      </c>
      <c r="AH455" s="36">
        <f>IF(AQ455="0",BJ455,0)</f>
        <v>0</v>
      </c>
      <c r="AI455" s="27" t="s">
        <v>293</v>
      </c>
      <c r="AJ455" s="23">
        <f>IF(AN455=0,K455,0)</f>
        <v>0</v>
      </c>
      <c r="AK455" s="23">
        <f>IF(AN455=15,K455,0)</f>
        <v>0</v>
      </c>
      <c r="AL455" s="23">
        <f>IF(AN455=21,K455,0)</f>
        <v>0</v>
      </c>
      <c r="AN455" s="36">
        <v>21</v>
      </c>
      <c r="AO455" s="36">
        <f>H455*1</f>
        <v>0</v>
      </c>
      <c r="AP455" s="36">
        <f>H455*(1-1)</f>
        <v>0</v>
      </c>
      <c r="AQ455" s="38" t="s">
        <v>7</v>
      </c>
      <c r="AV455" s="36">
        <f>AW455+AX455</f>
        <v>0</v>
      </c>
      <c r="AW455" s="36">
        <f>G455*AO455</f>
        <v>0</v>
      </c>
      <c r="AX455" s="36">
        <f>G455*AP455</f>
        <v>0</v>
      </c>
      <c r="AY455" s="39" t="s">
        <v>814</v>
      </c>
      <c r="AZ455" s="39" t="s">
        <v>838</v>
      </c>
      <c r="BA455" s="27" t="s">
        <v>846</v>
      </c>
      <c r="BC455" s="36">
        <f>AW455+AX455</f>
        <v>0</v>
      </c>
      <c r="BD455" s="36">
        <f>H455/(100-BE455)*100</f>
        <v>0</v>
      </c>
      <c r="BE455" s="36">
        <v>0</v>
      </c>
      <c r="BF455" s="36">
        <f>M455</f>
        <v>25.46</v>
      </c>
      <c r="BH455" s="23">
        <f>G455*AO455</f>
        <v>0</v>
      </c>
      <c r="BI455" s="23">
        <f>G455*AP455</f>
        <v>0</v>
      </c>
      <c r="BJ455" s="23">
        <f>G455*H455</f>
        <v>0</v>
      </c>
      <c r="BK455" s="23" t="s">
        <v>853</v>
      </c>
      <c r="BL455" s="36">
        <v>81</v>
      </c>
    </row>
    <row r="456" spans="1:47" ht="12.75">
      <c r="A456" s="82"/>
      <c r="B456" s="83" t="s">
        <v>293</v>
      </c>
      <c r="C456" s="83" t="s">
        <v>93</v>
      </c>
      <c r="D456" s="173" t="s">
        <v>514</v>
      </c>
      <c r="E456" s="174"/>
      <c r="F456" s="84" t="s">
        <v>6</v>
      </c>
      <c r="G456" s="84" t="s">
        <v>6</v>
      </c>
      <c r="H456" s="84"/>
      <c r="I456" s="85">
        <f>SUM(I457:I465)</f>
        <v>0</v>
      </c>
      <c r="J456" s="85">
        <f>SUM(J457:J465)</f>
        <v>0</v>
      </c>
      <c r="K456" s="85">
        <f>SUM(K457:K465)</f>
        <v>0</v>
      </c>
      <c r="L456" s="86"/>
      <c r="M456" s="85">
        <f>SUM(M457:M465)</f>
        <v>0.05072</v>
      </c>
      <c r="N456" s="87"/>
      <c r="O456" s="4"/>
      <c r="AI456" s="27" t="s">
        <v>293</v>
      </c>
      <c r="AS456" s="41">
        <f>SUM(AJ457:AJ465)</f>
        <v>0</v>
      </c>
      <c r="AT456" s="41">
        <f>SUM(AK457:AK465)</f>
        <v>0</v>
      </c>
      <c r="AU456" s="41">
        <f>SUM(AL457:AL465)</f>
        <v>0</v>
      </c>
    </row>
    <row r="457" spans="1:64" ht="12.75">
      <c r="A457" s="44" t="s">
        <v>219</v>
      </c>
      <c r="B457" s="16" t="s">
        <v>293</v>
      </c>
      <c r="C457" s="16" t="s">
        <v>342</v>
      </c>
      <c r="D457" s="133" t="s">
        <v>515</v>
      </c>
      <c r="E457" s="175"/>
      <c r="F457" s="16" t="s">
        <v>750</v>
      </c>
      <c r="G457" s="36">
        <v>8</v>
      </c>
      <c r="H457" s="36"/>
      <c r="I457" s="36">
        <f>G457*AO457</f>
        <v>0</v>
      </c>
      <c r="J457" s="36">
        <f>G457*AP457</f>
        <v>0</v>
      </c>
      <c r="K457" s="36">
        <f>G457*H457</f>
        <v>0</v>
      </c>
      <c r="L457" s="36">
        <v>1E-05</v>
      </c>
      <c r="M457" s="36">
        <f>G457*L457</f>
        <v>8E-05</v>
      </c>
      <c r="N457" s="88" t="s">
        <v>779</v>
      </c>
      <c r="O457" s="4"/>
      <c r="Z457" s="36">
        <f>IF(AQ457="5",BJ457,0)</f>
        <v>0</v>
      </c>
      <c r="AB457" s="36">
        <f>IF(AQ457="1",BH457,0)</f>
        <v>0</v>
      </c>
      <c r="AC457" s="36">
        <f>IF(AQ457="1",BI457,0)</f>
        <v>0</v>
      </c>
      <c r="AD457" s="36">
        <f>IF(AQ457="7",BH457,0)</f>
        <v>0</v>
      </c>
      <c r="AE457" s="36">
        <f>IF(AQ457="7",BI457,0)</f>
        <v>0</v>
      </c>
      <c r="AF457" s="36">
        <f>IF(AQ457="2",BH457,0)</f>
        <v>0</v>
      </c>
      <c r="AG457" s="36">
        <f>IF(AQ457="2",BI457,0)</f>
        <v>0</v>
      </c>
      <c r="AH457" s="36">
        <f>IF(AQ457="0",BJ457,0)</f>
        <v>0</v>
      </c>
      <c r="AI457" s="27" t="s">
        <v>293</v>
      </c>
      <c r="AJ457" s="21">
        <f>IF(AN457=0,K457,0)</f>
        <v>0</v>
      </c>
      <c r="AK457" s="21">
        <f>IF(AN457=15,K457,0)</f>
        <v>0</v>
      </c>
      <c r="AL457" s="21">
        <f>IF(AN457=21,K457,0)</f>
        <v>0</v>
      </c>
      <c r="AN457" s="36">
        <v>21</v>
      </c>
      <c r="AO457" s="36">
        <f>H457*0.0046448087431694</f>
        <v>0</v>
      </c>
      <c r="AP457" s="36">
        <f>H457*(1-0.0046448087431694)</f>
        <v>0</v>
      </c>
      <c r="AQ457" s="37" t="s">
        <v>7</v>
      </c>
      <c r="AV457" s="36">
        <f>AW457+AX457</f>
        <v>0</v>
      </c>
      <c r="AW457" s="36">
        <f>G457*AO457</f>
        <v>0</v>
      </c>
      <c r="AX457" s="36">
        <f>G457*AP457</f>
        <v>0</v>
      </c>
      <c r="AY457" s="39" t="s">
        <v>800</v>
      </c>
      <c r="AZ457" s="39" t="s">
        <v>838</v>
      </c>
      <c r="BA457" s="27" t="s">
        <v>846</v>
      </c>
      <c r="BC457" s="36">
        <f>AW457+AX457</f>
        <v>0</v>
      </c>
      <c r="BD457" s="36">
        <f>H457/(100-BE457)*100</f>
        <v>0</v>
      </c>
      <c r="BE457" s="36">
        <v>0</v>
      </c>
      <c r="BF457" s="36">
        <f>M457</f>
        <v>8E-05</v>
      </c>
      <c r="BH457" s="21">
        <f>G457*AO457</f>
        <v>0</v>
      </c>
      <c r="BI457" s="21">
        <f>G457*AP457</f>
        <v>0</v>
      </c>
      <c r="BJ457" s="21">
        <f>G457*H457</f>
        <v>0</v>
      </c>
      <c r="BK457" s="21" t="s">
        <v>852</v>
      </c>
      <c r="BL457" s="36">
        <v>87</v>
      </c>
    </row>
    <row r="458" spans="1:15" ht="12.75">
      <c r="A458" s="4"/>
      <c r="B458" s="89"/>
      <c r="C458" s="89"/>
      <c r="D458" s="90" t="s">
        <v>691</v>
      </c>
      <c r="E458" s="90"/>
      <c r="F458" s="89"/>
      <c r="G458" s="91">
        <v>8</v>
      </c>
      <c r="H458" s="89"/>
      <c r="I458" s="89"/>
      <c r="J458" s="89"/>
      <c r="K458" s="89"/>
      <c r="L458" s="89"/>
      <c r="M458" s="89"/>
      <c r="N458" s="31"/>
      <c r="O458" s="4"/>
    </row>
    <row r="459" spans="1:64" ht="12.75">
      <c r="A459" s="44" t="s">
        <v>220</v>
      </c>
      <c r="B459" s="16" t="s">
        <v>293</v>
      </c>
      <c r="C459" s="16" t="s">
        <v>344</v>
      </c>
      <c r="D459" s="133" t="s">
        <v>519</v>
      </c>
      <c r="E459" s="176"/>
      <c r="F459" s="16" t="s">
        <v>752</v>
      </c>
      <c r="G459" s="36">
        <v>2</v>
      </c>
      <c r="H459" s="36"/>
      <c r="I459" s="36">
        <f>G459*AO459</f>
        <v>0</v>
      </c>
      <c r="J459" s="36">
        <f>G459*AP459</f>
        <v>0</v>
      </c>
      <c r="K459" s="36">
        <f>G459*H459</f>
        <v>0</v>
      </c>
      <c r="L459" s="36">
        <v>0.01512</v>
      </c>
      <c r="M459" s="36">
        <f>G459*L459</f>
        <v>0.03024</v>
      </c>
      <c r="N459" s="88" t="s">
        <v>779</v>
      </c>
      <c r="O459" s="4"/>
      <c r="Z459" s="36">
        <f>IF(AQ459="5",BJ459,0)</f>
        <v>0</v>
      </c>
      <c r="AB459" s="36">
        <f>IF(AQ459="1",BH459,0)</f>
        <v>0</v>
      </c>
      <c r="AC459" s="36">
        <f>IF(AQ459="1",BI459,0)</f>
        <v>0</v>
      </c>
      <c r="AD459" s="36">
        <f>IF(AQ459="7",BH459,0)</f>
        <v>0</v>
      </c>
      <c r="AE459" s="36">
        <f>IF(AQ459="7",BI459,0)</f>
        <v>0</v>
      </c>
      <c r="AF459" s="36">
        <f>IF(AQ459="2",BH459,0)</f>
        <v>0</v>
      </c>
      <c r="AG459" s="36">
        <f>IF(AQ459="2",BI459,0)</f>
        <v>0</v>
      </c>
      <c r="AH459" s="36">
        <f>IF(AQ459="0",BJ459,0)</f>
        <v>0</v>
      </c>
      <c r="AI459" s="27" t="s">
        <v>293</v>
      </c>
      <c r="AJ459" s="23">
        <f>IF(AN459=0,K459,0)</f>
        <v>0</v>
      </c>
      <c r="AK459" s="23">
        <f>IF(AN459=15,K459,0)</f>
        <v>0</v>
      </c>
      <c r="AL459" s="23">
        <f>IF(AN459=21,K459,0)</f>
        <v>0</v>
      </c>
      <c r="AN459" s="36">
        <v>21</v>
      </c>
      <c r="AO459" s="36">
        <f>H459*1</f>
        <v>0</v>
      </c>
      <c r="AP459" s="36">
        <f>H459*(1-1)</f>
        <v>0</v>
      </c>
      <c r="AQ459" s="38" t="s">
        <v>7</v>
      </c>
      <c r="AV459" s="36">
        <f>AW459+AX459</f>
        <v>0</v>
      </c>
      <c r="AW459" s="36">
        <f>G459*AO459</f>
        <v>0</v>
      </c>
      <c r="AX459" s="36">
        <f>G459*AP459</f>
        <v>0</v>
      </c>
      <c r="AY459" s="39" t="s">
        <v>800</v>
      </c>
      <c r="AZ459" s="39" t="s">
        <v>838</v>
      </c>
      <c r="BA459" s="27" t="s">
        <v>846</v>
      </c>
      <c r="BC459" s="36">
        <f>AW459+AX459</f>
        <v>0</v>
      </c>
      <c r="BD459" s="36">
        <f>H459/(100-BE459)*100</f>
        <v>0</v>
      </c>
      <c r="BE459" s="36">
        <v>0</v>
      </c>
      <c r="BF459" s="36">
        <f>M459</f>
        <v>0.03024</v>
      </c>
      <c r="BH459" s="23">
        <f>G459*AO459</f>
        <v>0</v>
      </c>
      <c r="BI459" s="23">
        <f>G459*AP459</f>
        <v>0</v>
      </c>
      <c r="BJ459" s="23">
        <f>G459*H459</f>
        <v>0</v>
      </c>
      <c r="BK459" s="23" t="s">
        <v>853</v>
      </c>
      <c r="BL459" s="36">
        <v>87</v>
      </c>
    </row>
    <row r="460" spans="1:15" ht="12.75">
      <c r="A460" s="4"/>
      <c r="B460" s="89"/>
      <c r="C460" s="89"/>
      <c r="D460" s="90" t="s">
        <v>692</v>
      </c>
      <c r="E460" s="90"/>
      <c r="F460" s="89"/>
      <c r="G460" s="91">
        <v>2</v>
      </c>
      <c r="H460" s="89"/>
      <c r="I460" s="89"/>
      <c r="J460" s="89"/>
      <c r="K460" s="89"/>
      <c r="L460" s="89"/>
      <c r="M460" s="89"/>
      <c r="N460" s="31"/>
      <c r="O460" s="4"/>
    </row>
    <row r="461" spans="1:64" ht="12.75">
      <c r="A461" s="44" t="s">
        <v>221</v>
      </c>
      <c r="B461" s="16" t="s">
        <v>293</v>
      </c>
      <c r="C461" s="16" t="s">
        <v>345</v>
      </c>
      <c r="D461" s="133" t="s">
        <v>520</v>
      </c>
      <c r="E461" s="176"/>
      <c r="F461" s="16" t="s">
        <v>752</v>
      </c>
      <c r="G461" s="36">
        <v>2</v>
      </c>
      <c r="H461" s="36"/>
      <c r="I461" s="36">
        <f>G461*AO461</f>
        <v>0</v>
      </c>
      <c r="J461" s="36">
        <f>G461*AP461</f>
        <v>0</v>
      </c>
      <c r="K461" s="36">
        <f>G461*H461</f>
        <v>0</v>
      </c>
      <c r="L461" s="36">
        <v>0.00504</v>
      </c>
      <c r="M461" s="36">
        <f>G461*L461</f>
        <v>0.01008</v>
      </c>
      <c r="N461" s="88" t="s">
        <v>779</v>
      </c>
      <c r="O461" s="4"/>
      <c r="Z461" s="36">
        <f>IF(AQ461="5",BJ461,0)</f>
        <v>0</v>
      </c>
      <c r="AB461" s="36">
        <f>IF(AQ461="1",BH461,0)</f>
        <v>0</v>
      </c>
      <c r="AC461" s="36">
        <f>IF(AQ461="1",BI461,0)</f>
        <v>0</v>
      </c>
      <c r="AD461" s="36">
        <f>IF(AQ461="7",BH461,0)</f>
        <v>0</v>
      </c>
      <c r="AE461" s="36">
        <f>IF(AQ461="7",BI461,0)</f>
        <v>0</v>
      </c>
      <c r="AF461" s="36">
        <f>IF(AQ461="2",BH461,0)</f>
        <v>0</v>
      </c>
      <c r="AG461" s="36">
        <f>IF(AQ461="2",BI461,0)</f>
        <v>0</v>
      </c>
      <c r="AH461" s="36">
        <f>IF(AQ461="0",BJ461,0)</f>
        <v>0</v>
      </c>
      <c r="AI461" s="27" t="s">
        <v>293</v>
      </c>
      <c r="AJ461" s="23">
        <f>IF(AN461=0,K461,0)</f>
        <v>0</v>
      </c>
      <c r="AK461" s="23">
        <f>IF(AN461=15,K461,0)</f>
        <v>0</v>
      </c>
      <c r="AL461" s="23">
        <f>IF(AN461=21,K461,0)</f>
        <v>0</v>
      </c>
      <c r="AN461" s="36">
        <v>21</v>
      </c>
      <c r="AO461" s="36">
        <f>H461*1</f>
        <v>0</v>
      </c>
      <c r="AP461" s="36">
        <f>H461*(1-1)</f>
        <v>0</v>
      </c>
      <c r="AQ461" s="38" t="s">
        <v>7</v>
      </c>
      <c r="AV461" s="36">
        <f>AW461+AX461</f>
        <v>0</v>
      </c>
      <c r="AW461" s="36">
        <f>G461*AO461</f>
        <v>0</v>
      </c>
      <c r="AX461" s="36">
        <f>G461*AP461</f>
        <v>0</v>
      </c>
      <c r="AY461" s="39" t="s">
        <v>800</v>
      </c>
      <c r="AZ461" s="39" t="s">
        <v>838</v>
      </c>
      <c r="BA461" s="27" t="s">
        <v>846</v>
      </c>
      <c r="BC461" s="36">
        <f>AW461+AX461</f>
        <v>0</v>
      </c>
      <c r="BD461" s="36">
        <f>H461/(100-BE461)*100</f>
        <v>0</v>
      </c>
      <c r="BE461" s="36">
        <v>0</v>
      </c>
      <c r="BF461" s="36">
        <f>M461</f>
        <v>0.01008</v>
      </c>
      <c r="BH461" s="23">
        <f>G461*AO461</f>
        <v>0</v>
      </c>
      <c r="BI461" s="23">
        <f>G461*AP461</f>
        <v>0</v>
      </c>
      <c r="BJ461" s="23">
        <f>G461*H461</f>
        <v>0</v>
      </c>
      <c r="BK461" s="23" t="s">
        <v>853</v>
      </c>
      <c r="BL461" s="36">
        <v>87</v>
      </c>
    </row>
    <row r="462" spans="1:15" ht="12.75">
      <c r="A462" s="4"/>
      <c r="B462" s="89"/>
      <c r="C462" s="89"/>
      <c r="D462" s="90" t="s">
        <v>692</v>
      </c>
      <c r="E462" s="90"/>
      <c r="F462" s="89"/>
      <c r="G462" s="91">
        <v>2</v>
      </c>
      <c r="H462" s="89"/>
      <c r="I462" s="89"/>
      <c r="J462" s="89"/>
      <c r="K462" s="89"/>
      <c r="L462" s="89"/>
      <c r="M462" s="89"/>
      <c r="N462" s="31"/>
      <c r="O462" s="4"/>
    </row>
    <row r="463" spans="1:64" ht="12.75">
      <c r="A463" s="44" t="s">
        <v>222</v>
      </c>
      <c r="B463" s="16" t="s">
        <v>293</v>
      </c>
      <c r="C463" s="16" t="s">
        <v>343</v>
      </c>
      <c r="D463" s="133" t="s">
        <v>517</v>
      </c>
      <c r="E463" s="175"/>
      <c r="F463" s="16" t="s">
        <v>752</v>
      </c>
      <c r="G463" s="36">
        <v>8</v>
      </c>
      <c r="H463" s="36"/>
      <c r="I463" s="36">
        <f>G463*AO463</f>
        <v>0</v>
      </c>
      <c r="J463" s="36">
        <f>G463*AP463</f>
        <v>0</v>
      </c>
      <c r="K463" s="36">
        <f>G463*H463</f>
        <v>0</v>
      </c>
      <c r="L463" s="36">
        <v>2E-05</v>
      </c>
      <c r="M463" s="36">
        <f>G463*L463</f>
        <v>0.00016</v>
      </c>
      <c r="N463" s="88" t="s">
        <v>779</v>
      </c>
      <c r="O463" s="4"/>
      <c r="Z463" s="36">
        <f>IF(AQ463="5",BJ463,0)</f>
        <v>0</v>
      </c>
      <c r="AB463" s="36">
        <f>IF(AQ463="1",BH463,0)</f>
        <v>0</v>
      </c>
      <c r="AC463" s="36">
        <f>IF(AQ463="1",BI463,0)</f>
        <v>0</v>
      </c>
      <c r="AD463" s="36">
        <f>IF(AQ463="7",BH463,0)</f>
        <v>0</v>
      </c>
      <c r="AE463" s="36">
        <f>IF(AQ463="7",BI463,0)</f>
        <v>0</v>
      </c>
      <c r="AF463" s="36">
        <f>IF(AQ463="2",BH463,0)</f>
        <v>0</v>
      </c>
      <c r="AG463" s="36">
        <f>IF(AQ463="2",BI463,0)</f>
        <v>0</v>
      </c>
      <c r="AH463" s="36">
        <f>IF(AQ463="0",BJ463,0)</f>
        <v>0</v>
      </c>
      <c r="AI463" s="27" t="s">
        <v>293</v>
      </c>
      <c r="AJ463" s="21">
        <f>IF(AN463=0,K463,0)</f>
        <v>0</v>
      </c>
      <c r="AK463" s="21">
        <f>IF(AN463=15,K463,0)</f>
        <v>0</v>
      </c>
      <c r="AL463" s="21">
        <f>IF(AN463=21,K463,0)</f>
        <v>0</v>
      </c>
      <c r="AN463" s="36">
        <v>21</v>
      </c>
      <c r="AO463" s="36">
        <f>H463*0.00557894736842105</f>
        <v>0</v>
      </c>
      <c r="AP463" s="36">
        <f>H463*(1-0.00557894736842105)</f>
        <v>0</v>
      </c>
      <c r="AQ463" s="37" t="s">
        <v>7</v>
      </c>
      <c r="AV463" s="36">
        <f>AW463+AX463</f>
        <v>0</v>
      </c>
      <c r="AW463" s="36">
        <f>G463*AO463</f>
        <v>0</v>
      </c>
      <c r="AX463" s="36">
        <f>G463*AP463</f>
        <v>0</v>
      </c>
      <c r="AY463" s="39" t="s">
        <v>800</v>
      </c>
      <c r="AZ463" s="39" t="s">
        <v>838</v>
      </c>
      <c r="BA463" s="27" t="s">
        <v>846</v>
      </c>
      <c r="BC463" s="36">
        <f>AW463+AX463</f>
        <v>0</v>
      </c>
      <c r="BD463" s="36">
        <f>H463/(100-BE463)*100</f>
        <v>0</v>
      </c>
      <c r="BE463" s="36">
        <v>0</v>
      </c>
      <c r="BF463" s="36">
        <f>M463</f>
        <v>0.00016</v>
      </c>
      <c r="BH463" s="21">
        <f>G463*AO463</f>
        <v>0</v>
      </c>
      <c r="BI463" s="21">
        <f>G463*AP463</f>
        <v>0</v>
      </c>
      <c r="BJ463" s="21">
        <f>G463*H463</f>
        <v>0</v>
      </c>
      <c r="BK463" s="21" t="s">
        <v>852</v>
      </c>
      <c r="BL463" s="36">
        <v>87</v>
      </c>
    </row>
    <row r="464" spans="1:15" ht="12.75">
      <c r="A464" s="4"/>
      <c r="B464" s="89"/>
      <c r="C464" s="89"/>
      <c r="D464" s="90" t="s">
        <v>691</v>
      </c>
      <c r="E464" s="90"/>
      <c r="F464" s="89"/>
      <c r="G464" s="91">
        <v>8</v>
      </c>
      <c r="H464" s="89"/>
      <c r="I464" s="89"/>
      <c r="J464" s="89"/>
      <c r="K464" s="89"/>
      <c r="L464" s="89"/>
      <c r="M464" s="89"/>
      <c r="N464" s="31"/>
      <c r="O464" s="4"/>
    </row>
    <row r="465" spans="1:64" ht="12.75">
      <c r="A465" s="44" t="s">
        <v>223</v>
      </c>
      <c r="B465" s="16" t="s">
        <v>293</v>
      </c>
      <c r="C465" s="16" t="s">
        <v>346</v>
      </c>
      <c r="D465" s="133" t="s">
        <v>521</v>
      </c>
      <c r="E465" s="176"/>
      <c r="F465" s="16" t="s">
        <v>752</v>
      </c>
      <c r="G465" s="36">
        <v>8</v>
      </c>
      <c r="H465" s="36"/>
      <c r="I465" s="36">
        <f>G465*AO465</f>
        <v>0</v>
      </c>
      <c r="J465" s="36">
        <f>G465*AP465</f>
        <v>0</v>
      </c>
      <c r="K465" s="36">
        <f>G465*H465</f>
        <v>0</v>
      </c>
      <c r="L465" s="36">
        <v>0.00127</v>
      </c>
      <c r="M465" s="36">
        <f>G465*L465</f>
        <v>0.01016</v>
      </c>
      <c r="N465" s="88" t="s">
        <v>779</v>
      </c>
      <c r="O465" s="4"/>
      <c r="Z465" s="36">
        <f>IF(AQ465="5",BJ465,0)</f>
        <v>0</v>
      </c>
      <c r="AB465" s="36">
        <f>IF(AQ465="1",BH465,0)</f>
        <v>0</v>
      </c>
      <c r="AC465" s="36">
        <f>IF(AQ465="1",BI465,0)</f>
        <v>0</v>
      </c>
      <c r="AD465" s="36">
        <f>IF(AQ465="7",BH465,0)</f>
        <v>0</v>
      </c>
      <c r="AE465" s="36">
        <f>IF(AQ465="7",BI465,0)</f>
        <v>0</v>
      </c>
      <c r="AF465" s="36">
        <f>IF(AQ465="2",BH465,0)</f>
        <v>0</v>
      </c>
      <c r="AG465" s="36">
        <f>IF(AQ465="2",BI465,0)</f>
        <v>0</v>
      </c>
      <c r="AH465" s="36">
        <f>IF(AQ465="0",BJ465,0)</f>
        <v>0</v>
      </c>
      <c r="AI465" s="27" t="s">
        <v>293</v>
      </c>
      <c r="AJ465" s="23">
        <f>IF(AN465=0,K465,0)</f>
        <v>0</v>
      </c>
      <c r="AK465" s="23">
        <f>IF(AN465=15,K465,0)</f>
        <v>0</v>
      </c>
      <c r="AL465" s="23">
        <f>IF(AN465=21,K465,0)</f>
        <v>0</v>
      </c>
      <c r="AN465" s="36">
        <v>21</v>
      </c>
      <c r="AO465" s="36">
        <f>H465*1</f>
        <v>0</v>
      </c>
      <c r="AP465" s="36">
        <f>H465*(1-1)</f>
        <v>0</v>
      </c>
      <c r="AQ465" s="38" t="s">
        <v>7</v>
      </c>
      <c r="AV465" s="36">
        <f>AW465+AX465</f>
        <v>0</v>
      </c>
      <c r="AW465" s="36">
        <f>G465*AO465</f>
        <v>0</v>
      </c>
      <c r="AX465" s="36">
        <f>G465*AP465</f>
        <v>0</v>
      </c>
      <c r="AY465" s="39" t="s">
        <v>800</v>
      </c>
      <c r="AZ465" s="39" t="s">
        <v>838</v>
      </c>
      <c r="BA465" s="27" t="s">
        <v>846</v>
      </c>
      <c r="BC465" s="36">
        <f>AW465+AX465</f>
        <v>0</v>
      </c>
      <c r="BD465" s="36">
        <f>H465/(100-BE465)*100</f>
        <v>0</v>
      </c>
      <c r="BE465" s="36">
        <v>0</v>
      </c>
      <c r="BF465" s="36">
        <f>M465</f>
        <v>0.01016</v>
      </c>
      <c r="BH465" s="23">
        <f>G465*AO465</f>
        <v>0</v>
      </c>
      <c r="BI465" s="23">
        <f>G465*AP465</f>
        <v>0</v>
      </c>
      <c r="BJ465" s="23">
        <f>G465*H465</f>
        <v>0</v>
      </c>
      <c r="BK465" s="23" t="s">
        <v>853</v>
      </c>
      <c r="BL465" s="36">
        <v>87</v>
      </c>
    </row>
    <row r="466" spans="1:15" ht="12.75">
      <c r="A466" s="4"/>
      <c r="B466" s="89"/>
      <c r="C466" s="89"/>
      <c r="D466" s="90" t="s">
        <v>693</v>
      </c>
      <c r="E466" s="90"/>
      <c r="F466" s="89"/>
      <c r="G466" s="91">
        <v>8</v>
      </c>
      <c r="H466" s="89"/>
      <c r="I466" s="89"/>
      <c r="J466" s="89"/>
      <c r="K466" s="89"/>
      <c r="L466" s="89"/>
      <c r="M466" s="89"/>
      <c r="N466" s="31"/>
      <c r="O466" s="4"/>
    </row>
    <row r="467" spans="1:47" ht="12.75">
      <c r="A467" s="82"/>
      <c r="B467" s="83" t="s">
        <v>293</v>
      </c>
      <c r="C467" s="83" t="s">
        <v>95</v>
      </c>
      <c r="D467" s="173" t="s">
        <v>522</v>
      </c>
      <c r="E467" s="174"/>
      <c r="F467" s="84" t="s">
        <v>6</v>
      </c>
      <c r="G467" s="84" t="s">
        <v>6</v>
      </c>
      <c r="H467" s="84"/>
      <c r="I467" s="85">
        <f>SUM(I468:I488)</f>
        <v>0</v>
      </c>
      <c r="J467" s="85">
        <f>SUM(J468:J488)</f>
        <v>0</v>
      </c>
      <c r="K467" s="85">
        <f>SUM(K468:K488)</f>
        <v>0</v>
      </c>
      <c r="L467" s="86"/>
      <c r="M467" s="85">
        <f>SUM(M468:M488)</f>
        <v>14.119624999999996</v>
      </c>
      <c r="N467" s="87"/>
      <c r="O467" s="4"/>
      <c r="AI467" s="27" t="s">
        <v>293</v>
      </c>
      <c r="AS467" s="41">
        <f>SUM(AJ468:AJ488)</f>
        <v>0</v>
      </c>
      <c r="AT467" s="41">
        <f>SUM(AK468:AK488)</f>
        <v>0</v>
      </c>
      <c r="AU467" s="41">
        <f>SUM(AL468:AL488)</f>
        <v>0</v>
      </c>
    </row>
    <row r="468" spans="1:64" ht="12.75">
      <c r="A468" s="44" t="s">
        <v>224</v>
      </c>
      <c r="B468" s="16" t="s">
        <v>293</v>
      </c>
      <c r="C468" s="16" t="s">
        <v>419</v>
      </c>
      <c r="D468" s="133" t="s">
        <v>694</v>
      </c>
      <c r="E468" s="175"/>
      <c r="F468" s="16" t="s">
        <v>755</v>
      </c>
      <c r="G468" s="36">
        <v>25.46</v>
      </c>
      <c r="H468" s="36"/>
      <c r="I468" s="36">
        <f>G468*AO468</f>
        <v>0</v>
      </c>
      <c r="J468" s="36">
        <f>G468*AP468</f>
        <v>0</v>
      </c>
      <c r="K468" s="36">
        <f>G468*H468</f>
        <v>0</v>
      </c>
      <c r="L468" s="36">
        <v>0</v>
      </c>
      <c r="M468" s="36">
        <f>G468*L468</f>
        <v>0</v>
      </c>
      <c r="N468" s="88" t="s">
        <v>779</v>
      </c>
      <c r="O468" s="4"/>
      <c r="Z468" s="36">
        <f>IF(AQ468="5",BJ468,0)</f>
        <v>0</v>
      </c>
      <c r="AB468" s="36">
        <f>IF(AQ468="1",BH468,0)</f>
        <v>0</v>
      </c>
      <c r="AC468" s="36">
        <f>IF(AQ468="1",BI468,0)</f>
        <v>0</v>
      </c>
      <c r="AD468" s="36">
        <f>IF(AQ468="7",BH468,0)</f>
        <v>0</v>
      </c>
      <c r="AE468" s="36">
        <f>IF(AQ468="7",BI468,0)</f>
        <v>0</v>
      </c>
      <c r="AF468" s="36">
        <f>IF(AQ468="2",BH468,0)</f>
        <v>0</v>
      </c>
      <c r="AG468" s="36">
        <f>IF(AQ468="2",BI468,0)</f>
        <v>0</v>
      </c>
      <c r="AH468" s="36">
        <f>IF(AQ468="0",BJ468,0)</f>
        <v>0</v>
      </c>
      <c r="AI468" s="27" t="s">
        <v>293</v>
      </c>
      <c r="AJ468" s="21">
        <f>IF(AN468=0,K468,0)</f>
        <v>0</v>
      </c>
      <c r="AK468" s="21">
        <f>IF(AN468=15,K468,0)</f>
        <v>0</v>
      </c>
      <c r="AL468" s="21">
        <f>IF(AN468=21,K468,0)</f>
        <v>0</v>
      </c>
      <c r="AN468" s="36">
        <v>21</v>
      </c>
      <c r="AO468" s="36">
        <f>H468*0</f>
        <v>0</v>
      </c>
      <c r="AP468" s="36">
        <f>H468*(1-0)</f>
        <v>0</v>
      </c>
      <c r="AQ468" s="37" t="s">
        <v>11</v>
      </c>
      <c r="AV468" s="36">
        <f>AW468+AX468</f>
        <v>0</v>
      </c>
      <c r="AW468" s="36">
        <f>G468*AO468</f>
        <v>0</v>
      </c>
      <c r="AX468" s="36">
        <f>G468*AP468</f>
        <v>0</v>
      </c>
      <c r="AY468" s="39" t="s">
        <v>801</v>
      </c>
      <c r="AZ468" s="39" t="s">
        <v>838</v>
      </c>
      <c r="BA468" s="27" t="s">
        <v>846</v>
      </c>
      <c r="BC468" s="36">
        <f>AW468+AX468</f>
        <v>0</v>
      </c>
      <c r="BD468" s="36">
        <f>H468/(100-BE468)*100</f>
        <v>0</v>
      </c>
      <c r="BE468" s="36">
        <v>0</v>
      </c>
      <c r="BF468" s="36">
        <f>M468</f>
        <v>0</v>
      </c>
      <c r="BH468" s="21">
        <f>G468*AO468</f>
        <v>0</v>
      </c>
      <c r="BI468" s="21">
        <f>G468*AP468</f>
        <v>0</v>
      </c>
      <c r="BJ468" s="21">
        <f>G468*H468</f>
        <v>0</v>
      </c>
      <c r="BK468" s="21" t="s">
        <v>852</v>
      </c>
      <c r="BL468" s="36">
        <v>89</v>
      </c>
    </row>
    <row r="469" spans="1:15" ht="12.75">
      <c r="A469" s="4"/>
      <c r="B469" s="89"/>
      <c r="C469" s="89"/>
      <c r="D469" s="90" t="s">
        <v>695</v>
      </c>
      <c r="E469" s="90"/>
      <c r="F469" s="89"/>
      <c r="G469" s="91">
        <v>25.46</v>
      </c>
      <c r="H469" s="89"/>
      <c r="I469" s="89"/>
      <c r="J469" s="89"/>
      <c r="K469" s="89"/>
      <c r="L469" s="89"/>
      <c r="M469" s="89"/>
      <c r="N469" s="31"/>
      <c r="O469" s="4"/>
    </row>
    <row r="470" spans="1:64" ht="12.75">
      <c r="A470" s="44" t="s">
        <v>225</v>
      </c>
      <c r="B470" s="16" t="s">
        <v>293</v>
      </c>
      <c r="C470" s="16" t="s">
        <v>420</v>
      </c>
      <c r="D470" s="133" t="s">
        <v>696</v>
      </c>
      <c r="E470" s="175"/>
      <c r="F470" s="16" t="s">
        <v>752</v>
      </c>
      <c r="G470" s="36">
        <v>2</v>
      </c>
      <c r="H470" s="36"/>
      <c r="I470" s="36">
        <f>G470*AO470</f>
        <v>0</v>
      </c>
      <c r="J470" s="36">
        <f>G470*AP470</f>
        <v>0</v>
      </c>
      <c r="K470" s="36">
        <f>G470*H470</f>
        <v>0</v>
      </c>
      <c r="L470" s="36">
        <v>0.16502</v>
      </c>
      <c r="M470" s="36">
        <f>G470*L470</f>
        <v>0.33004</v>
      </c>
      <c r="N470" s="88" t="s">
        <v>779</v>
      </c>
      <c r="O470" s="4"/>
      <c r="Z470" s="36">
        <f>IF(AQ470="5",BJ470,0)</f>
        <v>0</v>
      </c>
      <c r="AB470" s="36">
        <f>IF(AQ470="1",BH470,0)</f>
        <v>0</v>
      </c>
      <c r="AC470" s="36">
        <f>IF(AQ470="1",BI470,0)</f>
        <v>0</v>
      </c>
      <c r="AD470" s="36">
        <f>IF(AQ470="7",BH470,0)</f>
        <v>0</v>
      </c>
      <c r="AE470" s="36">
        <f>IF(AQ470="7",BI470,0)</f>
        <v>0</v>
      </c>
      <c r="AF470" s="36">
        <f>IF(AQ470="2",BH470,0)</f>
        <v>0</v>
      </c>
      <c r="AG470" s="36">
        <f>IF(AQ470="2",BI470,0)</f>
        <v>0</v>
      </c>
      <c r="AH470" s="36">
        <f>IF(AQ470="0",BJ470,0)</f>
        <v>0</v>
      </c>
      <c r="AI470" s="27" t="s">
        <v>293</v>
      </c>
      <c r="AJ470" s="21">
        <f>IF(AN470=0,K470,0)</f>
        <v>0</v>
      </c>
      <c r="AK470" s="21">
        <f>IF(AN470=15,K470,0)</f>
        <v>0</v>
      </c>
      <c r="AL470" s="21">
        <f>IF(AN470=21,K470,0)</f>
        <v>0</v>
      </c>
      <c r="AN470" s="36">
        <v>21</v>
      </c>
      <c r="AO470" s="36">
        <f>H470*0.819804767309875</f>
        <v>0</v>
      </c>
      <c r="AP470" s="36">
        <f>H470*(1-0.819804767309875)</f>
        <v>0</v>
      </c>
      <c r="AQ470" s="37" t="s">
        <v>7</v>
      </c>
      <c r="AV470" s="36">
        <f>AW470+AX470</f>
        <v>0</v>
      </c>
      <c r="AW470" s="36">
        <f>G470*AO470</f>
        <v>0</v>
      </c>
      <c r="AX470" s="36">
        <f>G470*AP470</f>
        <v>0</v>
      </c>
      <c r="AY470" s="39" t="s">
        <v>801</v>
      </c>
      <c r="AZ470" s="39" t="s">
        <v>838</v>
      </c>
      <c r="BA470" s="27" t="s">
        <v>846</v>
      </c>
      <c r="BC470" s="36">
        <f>AW470+AX470</f>
        <v>0</v>
      </c>
      <c r="BD470" s="36">
        <f>H470/(100-BE470)*100</f>
        <v>0</v>
      </c>
      <c r="BE470" s="36">
        <v>0</v>
      </c>
      <c r="BF470" s="36">
        <f>M470</f>
        <v>0.33004</v>
      </c>
      <c r="BH470" s="21">
        <f>G470*AO470</f>
        <v>0</v>
      </c>
      <c r="BI470" s="21">
        <f>G470*AP470</f>
        <v>0</v>
      </c>
      <c r="BJ470" s="21">
        <f>G470*H470</f>
        <v>0</v>
      </c>
      <c r="BK470" s="21" t="s">
        <v>852</v>
      </c>
      <c r="BL470" s="36">
        <v>89</v>
      </c>
    </row>
    <row r="471" spans="1:15" ht="12.75">
      <c r="A471" s="4"/>
      <c r="B471" s="89"/>
      <c r="C471" s="89"/>
      <c r="D471" s="90" t="s">
        <v>692</v>
      </c>
      <c r="E471" s="90"/>
      <c r="F471" s="89"/>
      <c r="G471" s="91">
        <v>2</v>
      </c>
      <c r="H471" s="89"/>
      <c r="I471" s="89"/>
      <c r="J471" s="89"/>
      <c r="K471" s="89"/>
      <c r="L471" s="89"/>
      <c r="M471" s="89"/>
      <c r="N471" s="31"/>
      <c r="O471" s="4"/>
    </row>
    <row r="472" spans="1:64" ht="12.75">
      <c r="A472" s="44" t="s">
        <v>226</v>
      </c>
      <c r="B472" s="16" t="s">
        <v>293</v>
      </c>
      <c r="C472" s="16" t="s">
        <v>421</v>
      </c>
      <c r="D472" s="133" t="s">
        <v>697</v>
      </c>
      <c r="E472" s="175"/>
      <c r="F472" s="16" t="s">
        <v>759</v>
      </c>
      <c r="G472" s="36">
        <v>2.5</v>
      </c>
      <c r="H472" s="36"/>
      <c r="I472" s="36">
        <f>G472*AO472</f>
        <v>0</v>
      </c>
      <c r="J472" s="36">
        <f>G472*AP472</f>
        <v>0</v>
      </c>
      <c r="K472" s="36">
        <f>G472*H472</f>
        <v>0</v>
      </c>
      <c r="L472" s="36">
        <v>0.00025</v>
      </c>
      <c r="M472" s="36">
        <f>G472*L472</f>
        <v>0.000625</v>
      </c>
      <c r="N472" s="88" t="s">
        <v>779</v>
      </c>
      <c r="O472" s="4"/>
      <c r="Z472" s="36">
        <f>IF(AQ472="5",BJ472,0)</f>
        <v>0</v>
      </c>
      <c r="AB472" s="36">
        <f>IF(AQ472="1",BH472,0)</f>
        <v>0</v>
      </c>
      <c r="AC472" s="36">
        <f>IF(AQ472="1",BI472,0)</f>
        <v>0</v>
      </c>
      <c r="AD472" s="36">
        <f>IF(AQ472="7",BH472,0)</f>
        <v>0</v>
      </c>
      <c r="AE472" s="36">
        <f>IF(AQ472="7",BI472,0)</f>
        <v>0</v>
      </c>
      <c r="AF472" s="36">
        <f>IF(AQ472="2",BH472,0)</f>
        <v>0</v>
      </c>
      <c r="AG472" s="36">
        <f>IF(AQ472="2",BI472,0)</f>
        <v>0</v>
      </c>
      <c r="AH472" s="36">
        <f>IF(AQ472="0",BJ472,0)</f>
        <v>0</v>
      </c>
      <c r="AI472" s="27" t="s">
        <v>293</v>
      </c>
      <c r="AJ472" s="21">
        <f>IF(AN472=0,K472,0)</f>
        <v>0</v>
      </c>
      <c r="AK472" s="21">
        <f>IF(AN472=15,K472,0)</f>
        <v>0</v>
      </c>
      <c r="AL472" s="21">
        <f>IF(AN472=21,K472,0)</f>
        <v>0</v>
      </c>
      <c r="AN472" s="36">
        <v>21</v>
      </c>
      <c r="AO472" s="36">
        <f>H472*0.0921262327416174</f>
        <v>0</v>
      </c>
      <c r="AP472" s="36">
        <f>H472*(1-0.0921262327416174)</f>
        <v>0</v>
      </c>
      <c r="AQ472" s="37" t="s">
        <v>7</v>
      </c>
      <c r="AV472" s="36">
        <f>AW472+AX472</f>
        <v>0</v>
      </c>
      <c r="AW472" s="36">
        <f>G472*AO472</f>
        <v>0</v>
      </c>
      <c r="AX472" s="36">
        <f>G472*AP472</f>
        <v>0</v>
      </c>
      <c r="AY472" s="39" t="s">
        <v>801</v>
      </c>
      <c r="AZ472" s="39" t="s">
        <v>838</v>
      </c>
      <c r="BA472" s="27" t="s">
        <v>846</v>
      </c>
      <c r="BC472" s="36">
        <f>AW472+AX472</f>
        <v>0</v>
      </c>
      <c r="BD472" s="36">
        <f>H472/(100-BE472)*100</f>
        <v>0</v>
      </c>
      <c r="BE472" s="36">
        <v>0</v>
      </c>
      <c r="BF472" s="36">
        <f>M472</f>
        <v>0.000625</v>
      </c>
      <c r="BH472" s="21">
        <f>G472*AO472</f>
        <v>0</v>
      </c>
      <c r="BI472" s="21">
        <f>G472*AP472</f>
        <v>0</v>
      </c>
      <c r="BJ472" s="21">
        <f>G472*H472</f>
        <v>0</v>
      </c>
      <c r="BK472" s="21" t="s">
        <v>852</v>
      </c>
      <c r="BL472" s="36">
        <v>89</v>
      </c>
    </row>
    <row r="473" spans="1:15" ht="12.75">
      <c r="A473" s="4"/>
      <c r="B473" s="89"/>
      <c r="C473" s="89"/>
      <c r="D473" s="90" t="s">
        <v>698</v>
      </c>
      <c r="E473" s="90"/>
      <c r="F473" s="89"/>
      <c r="G473" s="91">
        <v>2.5</v>
      </c>
      <c r="H473" s="89"/>
      <c r="I473" s="89"/>
      <c r="J473" s="89"/>
      <c r="K473" s="89"/>
      <c r="L473" s="89"/>
      <c r="M473" s="89"/>
      <c r="N473" s="31"/>
      <c r="O473" s="4"/>
    </row>
    <row r="474" spans="1:64" ht="12.75">
      <c r="A474" s="44" t="s">
        <v>227</v>
      </c>
      <c r="B474" s="16" t="s">
        <v>293</v>
      </c>
      <c r="C474" s="16" t="s">
        <v>422</v>
      </c>
      <c r="D474" s="133" t="s">
        <v>699</v>
      </c>
      <c r="E474" s="175"/>
      <c r="F474" s="16" t="s">
        <v>752</v>
      </c>
      <c r="G474" s="36">
        <v>2</v>
      </c>
      <c r="H474" s="36"/>
      <c r="I474" s="36">
        <f>G474*AO474</f>
        <v>0</v>
      </c>
      <c r="J474" s="36">
        <f>G474*AP474</f>
        <v>0</v>
      </c>
      <c r="K474" s="36">
        <f>G474*H474</f>
        <v>0</v>
      </c>
      <c r="L474" s="36">
        <v>2.47572</v>
      </c>
      <c r="M474" s="36">
        <f>G474*L474</f>
        <v>4.95144</v>
      </c>
      <c r="N474" s="88" t="s">
        <v>779</v>
      </c>
      <c r="O474" s="4"/>
      <c r="Z474" s="36">
        <f>IF(AQ474="5",BJ474,0)</f>
        <v>0</v>
      </c>
      <c r="AB474" s="36">
        <f>IF(AQ474="1",BH474,0)</f>
        <v>0</v>
      </c>
      <c r="AC474" s="36">
        <f>IF(AQ474="1",BI474,0)</f>
        <v>0</v>
      </c>
      <c r="AD474" s="36">
        <f>IF(AQ474="7",BH474,0)</f>
        <v>0</v>
      </c>
      <c r="AE474" s="36">
        <f>IF(AQ474="7",BI474,0)</f>
        <v>0</v>
      </c>
      <c r="AF474" s="36">
        <f>IF(AQ474="2",BH474,0)</f>
        <v>0</v>
      </c>
      <c r="AG474" s="36">
        <f>IF(AQ474="2",BI474,0)</f>
        <v>0</v>
      </c>
      <c r="AH474" s="36">
        <f>IF(AQ474="0",BJ474,0)</f>
        <v>0</v>
      </c>
      <c r="AI474" s="27" t="s">
        <v>293</v>
      </c>
      <c r="AJ474" s="21">
        <f>IF(AN474=0,K474,0)</f>
        <v>0</v>
      </c>
      <c r="AK474" s="21">
        <f>IF(AN474=15,K474,0)</f>
        <v>0</v>
      </c>
      <c r="AL474" s="21">
        <f>IF(AN474=21,K474,0)</f>
        <v>0</v>
      </c>
      <c r="AN474" s="36">
        <v>21</v>
      </c>
      <c r="AO474" s="36">
        <f>H474*0.243810291382517</f>
        <v>0</v>
      </c>
      <c r="AP474" s="36">
        <f>H474*(1-0.243810291382517)</f>
        <v>0</v>
      </c>
      <c r="AQ474" s="37" t="s">
        <v>7</v>
      </c>
      <c r="AV474" s="36">
        <f>AW474+AX474</f>
        <v>0</v>
      </c>
      <c r="AW474" s="36">
        <f>G474*AO474</f>
        <v>0</v>
      </c>
      <c r="AX474" s="36">
        <f>G474*AP474</f>
        <v>0</v>
      </c>
      <c r="AY474" s="39" t="s">
        <v>801</v>
      </c>
      <c r="AZ474" s="39" t="s">
        <v>838</v>
      </c>
      <c r="BA474" s="27" t="s">
        <v>846</v>
      </c>
      <c r="BC474" s="36">
        <f>AW474+AX474</f>
        <v>0</v>
      </c>
      <c r="BD474" s="36">
        <f>H474/(100-BE474)*100</f>
        <v>0</v>
      </c>
      <c r="BE474" s="36">
        <v>0</v>
      </c>
      <c r="BF474" s="36">
        <f>M474</f>
        <v>4.95144</v>
      </c>
      <c r="BH474" s="21">
        <f>G474*AO474</f>
        <v>0</v>
      </c>
      <c r="BI474" s="21">
        <f>G474*AP474</f>
        <v>0</v>
      </c>
      <c r="BJ474" s="21">
        <f>G474*H474</f>
        <v>0</v>
      </c>
      <c r="BK474" s="21" t="s">
        <v>852</v>
      </c>
      <c r="BL474" s="36">
        <v>89</v>
      </c>
    </row>
    <row r="475" spans="1:15" ht="12.75">
      <c r="A475" s="4"/>
      <c r="B475" s="89"/>
      <c r="C475" s="89"/>
      <c r="D475" s="90" t="s">
        <v>692</v>
      </c>
      <c r="E475" s="90"/>
      <c r="F475" s="89"/>
      <c r="G475" s="91">
        <v>2</v>
      </c>
      <c r="H475" s="89"/>
      <c r="I475" s="89"/>
      <c r="J475" s="89"/>
      <c r="K475" s="89"/>
      <c r="L475" s="89"/>
      <c r="M475" s="89"/>
      <c r="N475" s="31"/>
      <c r="O475" s="4"/>
    </row>
    <row r="476" spans="1:64" ht="12.75">
      <c r="A476" s="44" t="s">
        <v>228</v>
      </c>
      <c r="B476" s="16" t="s">
        <v>293</v>
      </c>
      <c r="C476" s="16" t="s">
        <v>423</v>
      </c>
      <c r="D476" s="133" t="s">
        <v>700</v>
      </c>
      <c r="E476" s="176"/>
      <c r="F476" s="16" t="s">
        <v>752</v>
      </c>
      <c r="G476" s="36">
        <v>2</v>
      </c>
      <c r="H476" s="36"/>
      <c r="I476" s="36">
        <f>G476*AO476</f>
        <v>0</v>
      </c>
      <c r="J476" s="36">
        <f>G476*AP476</f>
        <v>0</v>
      </c>
      <c r="K476" s="36">
        <f>G476*H476</f>
        <v>0</v>
      </c>
      <c r="L476" s="36">
        <v>0.393</v>
      </c>
      <c r="M476" s="36">
        <f>G476*L476</f>
        <v>0.786</v>
      </c>
      <c r="N476" s="88" t="s">
        <v>779</v>
      </c>
      <c r="O476" s="4"/>
      <c r="Z476" s="36">
        <f>IF(AQ476="5",BJ476,0)</f>
        <v>0</v>
      </c>
      <c r="AB476" s="36">
        <f>IF(AQ476="1",BH476,0)</f>
        <v>0</v>
      </c>
      <c r="AC476" s="36">
        <f>IF(AQ476="1",BI476,0)</f>
        <v>0</v>
      </c>
      <c r="AD476" s="36">
        <f>IF(AQ476="7",BH476,0)</f>
        <v>0</v>
      </c>
      <c r="AE476" s="36">
        <f>IF(AQ476="7",BI476,0)</f>
        <v>0</v>
      </c>
      <c r="AF476" s="36">
        <f>IF(AQ476="2",BH476,0)</f>
        <v>0</v>
      </c>
      <c r="AG476" s="36">
        <f>IF(AQ476="2",BI476,0)</f>
        <v>0</v>
      </c>
      <c r="AH476" s="36">
        <f>IF(AQ476="0",BJ476,0)</f>
        <v>0</v>
      </c>
      <c r="AI476" s="27" t="s">
        <v>293</v>
      </c>
      <c r="AJ476" s="23">
        <f>IF(AN476=0,K476,0)</f>
        <v>0</v>
      </c>
      <c r="AK476" s="23">
        <f>IF(AN476=15,K476,0)</f>
        <v>0</v>
      </c>
      <c r="AL476" s="23">
        <f>IF(AN476=21,K476,0)</f>
        <v>0</v>
      </c>
      <c r="AN476" s="36">
        <v>21</v>
      </c>
      <c r="AO476" s="36">
        <f>H476*1</f>
        <v>0</v>
      </c>
      <c r="AP476" s="36">
        <f>H476*(1-1)</f>
        <v>0</v>
      </c>
      <c r="AQ476" s="38" t="s">
        <v>7</v>
      </c>
      <c r="AV476" s="36">
        <f>AW476+AX476</f>
        <v>0</v>
      </c>
      <c r="AW476" s="36">
        <f>G476*AO476</f>
        <v>0</v>
      </c>
      <c r="AX476" s="36">
        <f>G476*AP476</f>
        <v>0</v>
      </c>
      <c r="AY476" s="39" t="s">
        <v>801</v>
      </c>
      <c r="AZ476" s="39" t="s">
        <v>838</v>
      </c>
      <c r="BA476" s="27" t="s">
        <v>846</v>
      </c>
      <c r="BC476" s="36">
        <f>AW476+AX476</f>
        <v>0</v>
      </c>
      <c r="BD476" s="36">
        <f>H476/(100-BE476)*100</f>
        <v>0</v>
      </c>
      <c r="BE476" s="36">
        <v>0</v>
      </c>
      <c r="BF476" s="36">
        <f>M476</f>
        <v>0.786</v>
      </c>
      <c r="BH476" s="23">
        <f>G476*AO476</f>
        <v>0</v>
      </c>
      <c r="BI476" s="23">
        <f>G476*AP476</f>
        <v>0</v>
      </c>
      <c r="BJ476" s="23">
        <f>G476*H476</f>
        <v>0</v>
      </c>
      <c r="BK476" s="23" t="s">
        <v>853</v>
      </c>
      <c r="BL476" s="36">
        <v>89</v>
      </c>
    </row>
    <row r="477" spans="1:15" ht="12.75">
      <c r="A477" s="4"/>
      <c r="B477" s="89"/>
      <c r="C477" s="89"/>
      <c r="D477" s="90" t="s">
        <v>692</v>
      </c>
      <c r="E477" s="90"/>
      <c r="F477" s="89"/>
      <c r="G477" s="91">
        <v>2</v>
      </c>
      <c r="H477" s="89"/>
      <c r="I477" s="89"/>
      <c r="J477" s="89"/>
      <c r="K477" s="89"/>
      <c r="L477" s="89"/>
      <c r="M477" s="89"/>
      <c r="N477" s="31"/>
      <c r="O477" s="4"/>
    </row>
    <row r="478" spans="1:64" ht="12.75">
      <c r="A478" s="44" t="s">
        <v>229</v>
      </c>
      <c r="B478" s="16" t="s">
        <v>293</v>
      </c>
      <c r="C478" s="16" t="s">
        <v>424</v>
      </c>
      <c r="D478" s="133" t="s">
        <v>701</v>
      </c>
      <c r="E478" s="176"/>
      <c r="F478" s="16" t="s">
        <v>752</v>
      </c>
      <c r="G478" s="36">
        <v>2</v>
      </c>
      <c r="H478" s="36"/>
      <c r="I478" s="36">
        <f>G478*AO478</f>
        <v>0</v>
      </c>
      <c r="J478" s="36">
        <f>G478*AP478</f>
        <v>0</v>
      </c>
      <c r="K478" s="36">
        <f>G478*H478</f>
        <v>0</v>
      </c>
      <c r="L478" s="36">
        <v>0.57</v>
      </c>
      <c r="M478" s="36">
        <f>G478*L478</f>
        <v>1.14</v>
      </c>
      <c r="N478" s="88" t="s">
        <v>779</v>
      </c>
      <c r="O478" s="4"/>
      <c r="Z478" s="36">
        <f>IF(AQ478="5",BJ478,0)</f>
        <v>0</v>
      </c>
      <c r="AB478" s="36">
        <f>IF(AQ478="1",BH478,0)</f>
        <v>0</v>
      </c>
      <c r="AC478" s="36">
        <f>IF(AQ478="1",BI478,0)</f>
        <v>0</v>
      </c>
      <c r="AD478" s="36">
        <f>IF(AQ478="7",BH478,0)</f>
        <v>0</v>
      </c>
      <c r="AE478" s="36">
        <f>IF(AQ478="7",BI478,0)</f>
        <v>0</v>
      </c>
      <c r="AF478" s="36">
        <f>IF(AQ478="2",BH478,0)</f>
        <v>0</v>
      </c>
      <c r="AG478" s="36">
        <f>IF(AQ478="2",BI478,0)</f>
        <v>0</v>
      </c>
      <c r="AH478" s="36">
        <f>IF(AQ478="0",BJ478,0)</f>
        <v>0</v>
      </c>
      <c r="AI478" s="27" t="s">
        <v>293</v>
      </c>
      <c r="AJ478" s="23">
        <f>IF(AN478=0,K478,0)</f>
        <v>0</v>
      </c>
      <c r="AK478" s="23">
        <f>IF(AN478=15,K478,0)</f>
        <v>0</v>
      </c>
      <c r="AL478" s="23">
        <f>IF(AN478=21,K478,0)</f>
        <v>0</v>
      </c>
      <c r="AN478" s="36">
        <v>21</v>
      </c>
      <c r="AO478" s="36">
        <f>H478*1</f>
        <v>0</v>
      </c>
      <c r="AP478" s="36">
        <f>H478*(1-1)</f>
        <v>0</v>
      </c>
      <c r="AQ478" s="38" t="s">
        <v>7</v>
      </c>
      <c r="AV478" s="36">
        <f>AW478+AX478</f>
        <v>0</v>
      </c>
      <c r="AW478" s="36">
        <f>G478*AO478</f>
        <v>0</v>
      </c>
      <c r="AX478" s="36">
        <f>G478*AP478</f>
        <v>0</v>
      </c>
      <c r="AY478" s="39" t="s">
        <v>801</v>
      </c>
      <c r="AZ478" s="39" t="s">
        <v>838</v>
      </c>
      <c r="BA478" s="27" t="s">
        <v>846</v>
      </c>
      <c r="BC478" s="36">
        <f>AW478+AX478</f>
        <v>0</v>
      </c>
      <c r="BD478" s="36">
        <f>H478/(100-BE478)*100</f>
        <v>0</v>
      </c>
      <c r="BE478" s="36">
        <v>0</v>
      </c>
      <c r="BF478" s="36">
        <f>M478</f>
        <v>1.14</v>
      </c>
      <c r="BH478" s="23">
        <f>G478*AO478</f>
        <v>0</v>
      </c>
      <c r="BI478" s="23">
        <f>G478*AP478</f>
        <v>0</v>
      </c>
      <c r="BJ478" s="23">
        <f>G478*H478</f>
        <v>0</v>
      </c>
      <c r="BK478" s="23" t="s">
        <v>853</v>
      </c>
      <c r="BL478" s="36">
        <v>89</v>
      </c>
    </row>
    <row r="479" spans="1:15" ht="12.75">
      <c r="A479" s="4"/>
      <c r="B479" s="89"/>
      <c r="C479" s="89"/>
      <c r="D479" s="90" t="s">
        <v>692</v>
      </c>
      <c r="E479" s="90"/>
      <c r="F479" s="89"/>
      <c r="G479" s="91">
        <v>2</v>
      </c>
      <c r="H479" s="89"/>
      <c r="I479" s="89"/>
      <c r="J479" s="89"/>
      <c r="K479" s="89"/>
      <c r="L479" s="89"/>
      <c r="M479" s="89"/>
      <c r="N479" s="31"/>
      <c r="O479" s="4"/>
    </row>
    <row r="480" spans="1:64" ht="12.75">
      <c r="A480" s="44" t="s">
        <v>230</v>
      </c>
      <c r="B480" s="16" t="s">
        <v>293</v>
      </c>
      <c r="C480" s="16" t="s">
        <v>425</v>
      </c>
      <c r="D480" s="133" t="s">
        <v>702</v>
      </c>
      <c r="E480" s="176"/>
      <c r="F480" s="16" t="s">
        <v>752</v>
      </c>
      <c r="G480" s="36">
        <v>2</v>
      </c>
      <c r="H480" s="36"/>
      <c r="I480" s="36">
        <f>G480*AO480</f>
        <v>0</v>
      </c>
      <c r="J480" s="36">
        <f>G480*AP480</f>
        <v>0</v>
      </c>
      <c r="K480" s="36">
        <f>G480*H480</f>
        <v>0</v>
      </c>
      <c r="L480" s="36">
        <v>2.566</v>
      </c>
      <c r="M480" s="36">
        <f>G480*L480</f>
        <v>5.132</v>
      </c>
      <c r="N480" s="88" t="s">
        <v>779</v>
      </c>
      <c r="O480" s="4"/>
      <c r="Z480" s="36">
        <f>IF(AQ480="5",BJ480,0)</f>
        <v>0</v>
      </c>
      <c r="AB480" s="36">
        <f>IF(AQ480="1",BH480,0)</f>
        <v>0</v>
      </c>
      <c r="AC480" s="36">
        <f>IF(AQ480="1",BI480,0)</f>
        <v>0</v>
      </c>
      <c r="AD480" s="36">
        <f>IF(AQ480="7",BH480,0)</f>
        <v>0</v>
      </c>
      <c r="AE480" s="36">
        <f>IF(AQ480="7",BI480,0)</f>
        <v>0</v>
      </c>
      <c r="AF480" s="36">
        <f>IF(AQ480="2",BH480,0)</f>
        <v>0</v>
      </c>
      <c r="AG480" s="36">
        <f>IF(AQ480="2",BI480,0)</f>
        <v>0</v>
      </c>
      <c r="AH480" s="36">
        <f>IF(AQ480="0",BJ480,0)</f>
        <v>0</v>
      </c>
      <c r="AI480" s="27" t="s">
        <v>293</v>
      </c>
      <c r="AJ480" s="23">
        <f>IF(AN480=0,K480,0)</f>
        <v>0</v>
      </c>
      <c r="AK480" s="23">
        <f>IF(AN480=15,K480,0)</f>
        <v>0</v>
      </c>
      <c r="AL480" s="23">
        <f>IF(AN480=21,K480,0)</f>
        <v>0</v>
      </c>
      <c r="AN480" s="36">
        <v>21</v>
      </c>
      <c r="AO480" s="36">
        <f>H480*1</f>
        <v>0</v>
      </c>
      <c r="AP480" s="36">
        <f>H480*(1-1)</f>
        <v>0</v>
      </c>
      <c r="AQ480" s="38" t="s">
        <v>7</v>
      </c>
      <c r="AV480" s="36">
        <f>AW480+AX480</f>
        <v>0</v>
      </c>
      <c r="AW480" s="36">
        <f>G480*AO480</f>
        <v>0</v>
      </c>
      <c r="AX480" s="36">
        <f>G480*AP480</f>
        <v>0</v>
      </c>
      <c r="AY480" s="39" t="s">
        <v>801</v>
      </c>
      <c r="AZ480" s="39" t="s">
        <v>838</v>
      </c>
      <c r="BA480" s="27" t="s">
        <v>846</v>
      </c>
      <c r="BC480" s="36">
        <f>AW480+AX480</f>
        <v>0</v>
      </c>
      <c r="BD480" s="36">
        <f>H480/(100-BE480)*100</f>
        <v>0</v>
      </c>
      <c r="BE480" s="36">
        <v>0</v>
      </c>
      <c r="BF480" s="36">
        <f>M480</f>
        <v>5.132</v>
      </c>
      <c r="BH480" s="23">
        <f>G480*AO480</f>
        <v>0</v>
      </c>
      <c r="BI480" s="23">
        <f>G480*AP480</f>
        <v>0</v>
      </c>
      <c r="BJ480" s="23">
        <f>G480*H480</f>
        <v>0</v>
      </c>
      <c r="BK480" s="23" t="s">
        <v>853</v>
      </c>
      <c r="BL480" s="36">
        <v>89</v>
      </c>
    </row>
    <row r="481" spans="1:15" ht="12.75">
      <c r="A481" s="4"/>
      <c r="B481" s="89"/>
      <c r="C481" s="89"/>
      <c r="D481" s="90" t="s">
        <v>692</v>
      </c>
      <c r="E481" s="90"/>
      <c r="F481" s="89"/>
      <c r="G481" s="91">
        <v>2</v>
      </c>
      <c r="H481" s="89"/>
      <c r="I481" s="89"/>
      <c r="J481" s="89"/>
      <c r="K481" s="89"/>
      <c r="L481" s="89"/>
      <c r="M481" s="89"/>
      <c r="N481" s="31"/>
      <c r="O481" s="4"/>
    </row>
    <row r="482" spans="1:64" ht="12.75">
      <c r="A482" s="44" t="s">
        <v>231</v>
      </c>
      <c r="B482" s="16" t="s">
        <v>293</v>
      </c>
      <c r="C482" s="16" t="s">
        <v>426</v>
      </c>
      <c r="D482" s="133" t="s">
        <v>703</v>
      </c>
      <c r="E482" s="176"/>
      <c r="F482" s="16" t="s">
        <v>752</v>
      </c>
      <c r="G482" s="36">
        <v>2</v>
      </c>
      <c r="H482" s="36"/>
      <c r="I482" s="36">
        <f>G482*AO482</f>
        <v>0</v>
      </c>
      <c r="J482" s="36">
        <f>G482*AP482</f>
        <v>0</v>
      </c>
      <c r="K482" s="36">
        <f>G482*H482</f>
        <v>0</v>
      </c>
      <c r="L482" s="36">
        <v>0.254</v>
      </c>
      <c r="M482" s="36">
        <f>G482*L482</f>
        <v>0.508</v>
      </c>
      <c r="N482" s="88" t="s">
        <v>779</v>
      </c>
      <c r="O482" s="4"/>
      <c r="Z482" s="36">
        <f>IF(AQ482="5",BJ482,0)</f>
        <v>0</v>
      </c>
      <c r="AB482" s="36">
        <f>IF(AQ482="1",BH482,0)</f>
        <v>0</v>
      </c>
      <c r="AC482" s="36">
        <f>IF(AQ482="1",BI482,0)</f>
        <v>0</v>
      </c>
      <c r="AD482" s="36">
        <f>IF(AQ482="7",BH482,0)</f>
        <v>0</v>
      </c>
      <c r="AE482" s="36">
        <f>IF(AQ482="7",BI482,0)</f>
        <v>0</v>
      </c>
      <c r="AF482" s="36">
        <f>IF(AQ482="2",BH482,0)</f>
        <v>0</v>
      </c>
      <c r="AG482" s="36">
        <f>IF(AQ482="2",BI482,0)</f>
        <v>0</v>
      </c>
      <c r="AH482" s="36">
        <f>IF(AQ482="0",BJ482,0)</f>
        <v>0</v>
      </c>
      <c r="AI482" s="27" t="s">
        <v>293</v>
      </c>
      <c r="AJ482" s="23">
        <f>IF(AN482=0,K482,0)</f>
        <v>0</v>
      </c>
      <c r="AK482" s="23">
        <f>IF(AN482=15,K482,0)</f>
        <v>0</v>
      </c>
      <c r="AL482" s="23">
        <f>IF(AN482=21,K482,0)</f>
        <v>0</v>
      </c>
      <c r="AN482" s="36">
        <v>21</v>
      </c>
      <c r="AO482" s="36">
        <f>H482*1</f>
        <v>0</v>
      </c>
      <c r="AP482" s="36">
        <f>H482*(1-1)</f>
        <v>0</v>
      </c>
      <c r="AQ482" s="38" t="s">
        <v>7</v>
      </c>
      <c r="AV482" s="36">
        <f>AW482+AX482</f>
        <v>0</v>
      </c>
      <c r="AW482" s="36">
        <f>G482*AO482</f>
        <v>0</v>
      </c>
      <c r="AX482" s="36">
        <f>G482*AP482</f>
        <v>0</v>
      </c>
      <c r="AY482" s="39" t="s">
        <v>801</v>
      </c>
      <c r="AZ482" s="39" t="s">
        <v>838</v>
      </c>
      <c r="BA482" s="27" t="s">
        <v>846</v>
      </c>
      <c r="BC482" s="36">
        <f>AW482+AX482</f>
        <v>0</v>
      </c>
      <c r="BD482" s="36">
        <f>H482/(100-BE482)*100</f>
        <v>0</v>
      </c>
      <c r="BE482" s="36">
        <v>0</v>
      </c>
      <c r="BF482" s="36">
        <f>M482</f>
        <v>0.508</v>
      </c>
      <c r="BH482" s="23">
        <f>G482*AO482</f>
        <v>0</v>
      </c>
      <c r="BI482" s="23">
        <f>G482*AP482</f>
        <v>0</v>
      </c>
      <c r="BJ482" s="23">
        <f>G482*H482</f>
        <v>0</v>
      </c>
      <c r="BK482" s="23" t="s">
        <v>853</v>
      </c>
      <c r="BL482" s="36">
        <v>89</v>
      </c>
    </row>
    <row r="483" spans="1:15" ht="12.75">
      <c r="A483" s="4"/>
      <c r="B483" s="89"/>
      <c r="C483" s="89"/>
      <c r="D483" s="90" t="s">
        <v>692</v>
      </c>
      <c r="E483" s="90"/>
      <c r="F483" s="89"/>
      <c r="G483" s="91">
        <v>2</v>
      </c>
      <c r="H483" s="89"/>
      <c r="I483" s="89"/>
      <c r="J483" s="89"/>
      <c r="K483" s="89"/>
      <c r="L483" s="89"/>
      <c r="M483" s="89"/>
      <c r="N483" s="31"/>
      <c r="O483" s="4"/>
    </row>
    <row r="484" spans="1:64" ht="12.75">
      <c r="A484" s="44" t="s">
        <v>232</v>
      </c>
      <c r="B484" s="16" t="s">
        <v>293</v>
      </c>
      <c r="C484" s="16" t="s">
        <v>348</v>
      </c>
      <c r="D484" s="133" t="s">
        <v>524</v>
      </c>
      <c r="E484" s="175"/>
      <c r="F484" s="16" t="s">
        <v>752</v>
      </c>
      <c r="G484" s="36">
        <v>2</v>
      </c>
      <c r="H484" s="36"/>
      <c r="I484" s="36">
        <f>G484*AO484</f>
        <v>0</v>
      </c>
      <c r="J484" s="36">
        <f>G484*AP484</f>
        <v>0</v>
      </c>
      <c r="K484" s="36">
        <f>G484*H484</f>
        <v>0</v>
      </c>
      <c r="L484" s="36">
        <v>0.3409</v>
      </c>
      <c r="M484" s="36">
        <f>G484*L484</f>
        <v>0.6818</v>
      </c>
      <c r="N484" s="88" t="s">
        <v>779</v>
      </c>
      <c r="O484" s="4"/>
      <c r="Z484" s="36">
        <f>IF(AQ484="5",BJ484,0)</f>
        <v>0</v>
      </c>
      <c r="AB484" s="36">
        <f>IF(AQ484="1",BH484,0)</f>
        <v>0</v>
      </c>
      <c r="AC484" s="36">
        <f>IF(AQ484="1",BI484,0)</f>
        <v>0</v>
      </c>
      <c r="AD484" s="36">
        <f>IF(AQ484="7",BH484,0)</f>
        <v>0</v>
      </c>
      <c r="AE484" s="36">
        <f>IF(AQ484="7",BI484,0)</f>
        <v>0</v>
      </c>
      <c r="AF484" s="36">
        <f>IF(AQ484="2",BH484,0)</f>
        <v>0</v>
      </c>
      <c r="AG484" s="36">
        <f>IF(AQ484="2",BI484,0)</f>
        <v>0</v>
      </c>
      <c r="AH484" s="36">
        <f>IF(AQ484="0",BJ484,0)</f>
        <v>0</v>
      </c>
      <c r="AI484" s="27" t="s">
        <v>293</v>
      </c>
      <c r="AJ484" s="21">
        <f>IF(AN484=0,K484,0)</f>
        <v>0</v>
      </c>
      <c r="AK484" s="21">
        <f>IF(AN484=15,K484,0)</f>
        <v>0</v>
      </c>
      <c r="AL484" s="21">
        <f>IF(AN484=21,K484,0)</f>
        <v>0</v>
      </c>
      <c r="AN484" s="36">
        <v>21</v>
      </c>
      <c r="AO484" s="36">
        <f>H484*0.0586947023484435</f>
        <v>0</v>
      </c>
      <c r="AP484" s="36">
        <f>H484*(1-0.0586947023484435)</f>
        <v>0</v>
      </c>
      <c r="AQ484" s="37" t="s">
        <v>7</v>
      </c>
      <c r="AV484" s="36">
        <f>AW484+AX484</f>
        <v>0</v>
      </c>
      <c r="AW484" s="36">
        <f>G484*AO484</f>
        <v>0</v>
      </c>
      <c r="AX484" s="36">
        <f>G484*AP484</f>
        <v>0</v>
      </c>
      <c r="AY484" s="39" t="s">
        <v>801</v>
      </c>
      <c r="AZ484" s="39" t="s">
        <v>838</v>
      </c>
      <c r="BA484" s="27" t="s">
        <v>846</v>
      </c>
      <c r="BC484" s="36">
        <f>AW484+AX484</f>
        <v>0</v>
      </c>
      <c r="BD484" s="36">
        <f>H484/(100-BE484)*100</f>
        <v>0</v>
      </c>
      <c r="BE484" s="36">
        <v>0</v>
      </c>
      <c r="BF484" s="36">
        <f>M484</f>
        <v>0.6818</v>
      </c>
      <c r="BH484" s="21">
        <f>G484*AO484</f>
        <v>0</v>
      </c>
      <c r="BI484" s="21">
        <f>G484*AP484</f>
        <v>0</v>
      </c>
      <c r="BJ484" s="21">
        <f>G484*H484</f>
        <v>0</v>
      </c>
      <c r="BK484" s="21" t="s">
        <v>852</v>
      </c>
      <c r="BL484" s="36">
        <v>89</v>
      </c>
    </row>
    <row r="485" spans="1:15" ht="12.75">
      <c r="A485" s="4"/>
      <c r="B485" s="89"/>
      <c r="C485" s="89"/>
      <c r="D485" s="90" t="s">
        <v>692</v>
      </c>
      <c r="E485" s="90"/>
      <c r="F485" s="89"/>
      <c r="G485" s="91">
        <v>2</v>
      </c>
      <c r="H485" s="89"/>
      <c r="I485" s="89"/>
      <c r="J485" s="89"/>
      <c r="K485" s="89"/>
      <c r="L485" s="89"/>
      <c r="M485" s="89"/>
      <c r="N485" s="31"/>
      <c r="O485" s="4"/>
    </row>
    <row r="486" spans="1:64" ht="12.75">
      <c r="A486" s="44" t="s">
        <v>233</v>
      </c>
      <c r="B486" s="16" t="s">
        <v>293</v>
      </c>
      <c r="C486" s="16" t="s">
        <v>349</v>
      </c>
      <c r="D486" s="133" t="s">
        <v>525</v>
      </c>
      <c r="E486" s="175"/>
      <c r="F486" s="16" t="s">
        <v>752</v>
      </c>
      <c r="G486" s="36">
        <v>2</v>
      </c>
      <c r="H486" s="36"/>
      <c r="I486" s="36">
        <f>G486*AO486</f>
        <v>0</v>
      </c>
      <c r="J486" s="36">
        <f>G486*AP486</f>
        <v>0</v>
      </c>
      <c r="K486" s="36">
        <f>G486*H486</f>
        <v>0</v>
      </c>
      <c r="L486" s="36">
        <v>0.11986</v>
      </c>
      <c r="M486" s="36">
        <f>G486*L486</f>
        <v>0.23972</v>
      </c>
      <c r="N486" s="88" t="s">
        <v>780</v>
      </c>
      <c r="O486" s="4"/>
      <c r="Z486" s="36">
        <f>IF(AQ486="5",BJ486,0)</f>
        <v>0</v>
      </c>
      <c r="AB486" s="36">
        <f>IF(AQ486="1",BH486,0)</f>
        <v>0</v>
      </c>
      <c r="AC486" s="36">
        <f>IF(AQ486="1",BI486,0)</f>
        <v>0</v>
      </c>
      <c r="AD486" s="36">
        <f>IF(AQ486="7",BH486,0)</f>
        <v>0</v>
      </c>
      <c r="AE486" s="36">
        <f>IF(AQ486="7",BI486,0)</f>
        <v>0</v>
      </c>
      <c r="AF486" s="36">
        <f>IF(AQ486="2",BH486,0)</f>
        <v>0</v>
      </c>
      <c r="AG486" s="36">
        <f>IF(AQ486="2",BI486,0)</f>
        <v>0</v>
      </c>
      <c r="AH486" s="36">
        <f>IF(AQ486="0",BJ486,0)</f>
        <v>0</v>
      </c>
      <c r="AI486" s="27" t="s">
        <v>293</v>
      </c>
      <c r="AJ486" s="21">
        <f>IF(AN486=0,K486,0)</f>
        <v>0</v>
      </c>
      <c r="AK486" s="21">
        <f>IF(AN486=15,K486,0)</f>
        <v>0</v>
      </c>
      <c r="AL486" s="21">
        <f>IF(AN486=21,K486,0)</f>
        <v>0</v>
      </c>
      <c r="AN486" s="36">
        <v>21</v>
      </c>
      <c r="AO486" s="36">
        <f>H486*0.866414657666345</f>
        <v>0</v>
      </c>
      <c r="AP486" s="36">
        <f>H486*(1-0.866414657666345)</f>
        <v>0</v>
      </c>
      <c r="AQ486" s="37" t="s">
        <v>7</v>
      </c>
      <c r="AV486" s="36">
        <f>AW486+AX486</f>
        <v>0</v>
      </c>
      <c r="AW486" s="36">
        <f>G486*AO486</f>
        <v>0</v>
      </c>
      <c r="AX486" s="36">
        <f>G486*AP486</f>
        <v>0</v>
      </c>
      <c r="AY486" s="39" t="s">
        <v>801</v>
      </c>
      <c r="AZ486" s="39" t="s">
        <v>838</v>
      </c>
      <c r="BA486" s="27" t="s">
        <v>846</v>
      </c>
      <c r="BC486" s="36">
        <f>AW486+AX486</f>
        <v>0</v>
      </c>
      <c r="BD486" s="36">
        <f>H486/(100-BE486)*100</f>
        <v>0</v>
      </c>
      <c r="BE486" s="36">
        <v>0</v>
      </c>
      <c r="BF486" s="36">
        <f>M486</f>
        <v>0.23972</v>
      </c>
      <c r="BH486" s="21">
        <f>G486*AO486</f>
        <v>0</v>
      </c>
      <c r="BI486" s="21">
        <f>G486*AP486</f>
        <v>0</v>
      </c>
      <c r="BJ486" s="21">
        <f>G486*H486</f>
        <v>0</v>
      </c>
      <c r="BK486" s="21" t="s">
        <v>852</v>
      </c>
      <c r="BL486" s="36">
        <v>89</v>
      </c>
    </row>
    <row r="487" spans="1:15" ht="12.75">
      <c r="A487" s="4"/>
      <c r="B487" s="89"/>
      <c r="C487" s="89"/>
      <c r="D487" s="90" t="s">
        <v>692</v>
      </c>
      <c r="E487" s="90"/>
      <c r="F487" s="89"/>
      <c r="G487" s="91">
        <v>2</v>
      </c>
      <c r="H487" s="89"/>
      <c r="I487" s="89"/>
      <c r="J487" s="89"/>
      <c r="K487" s="89"/>
      <c r="L487" s="89"/>
      <c r="M487" s="89"/>
      <c r="N487" s="31"/>
      <c r="O487" s="4"/>
    </row>
    <row r="488" spans="1:64" ht="12.75">
      <c r="A488" s="44" t="s">
        <v>234</v>
      </c>
      <c r="B488" s="16" t="s">
        <v>293</v>
      </c>
      <c r="C488" s="16" t="s">
        <v>350</v>
      </c>
      <c r="D488" s="133" t="s">
        <v>526</v>
      </c>
      <c r="E488" s="176"/>
      <c r="F488" s="16" t="s">
        <v>752</v>
      </c>
      <c r="G488" s="36">
        <v>2</v>
      </c>
      <c r="H488" s="36"/>
      <c r="I488" s="36">
        <f>G488*AO488</f>
        <v>0</v>
      </c>
      <c r="J488" s="36">
        <f>G488*AP488</f>
        <v>0</v>
      </c>
      <c r="K488" s="36">
        <f>G488*H488</f>
        <v>0</v>
      </c>
      <c r="L488" s="36">
        <v>0.175</v>
      </c>
      <c r="M488" s="36">
        <f>G488*L488</f>
        <v>0.35</v>
      </c>
      <c r="N488" s="88" t="s">
        <v>779</v>
      </c>
      <c r="O488" s="4"/>
      <c r="Z488" s="36">
        <f>IF(AQ488="5",BJ488,0)</f>
        <v>0</v>
      </c>
      <c r="AB488" s="36">
        <f>IF(AQ488="1",BH488,0)</f>
        <v>0</v>
      </c>
      <c r="AC488" s="36">
        <f>IF(AQ488="1",BI488,0)</f>
        <v>0</v>
      </c>
      <c r="AD488" s="36">
        <f>IF(AQ488="7",BH488,0)</f>
        <v>0</v>
      </c>
      <c r="AE488" s="36">
        <f>IF(AQ488="7",BI488,0)</f>
        <v>0</v>
      </c>
      <c r="AF488" s="36">
        <f>IF(AQ488="2",BH488,0)</f>
        <v>0</v>
      </c>
      <c r="AG488" s="36">
        <f>IF(AQ488="2",BI488,0)</f>
        <v>0</v>
      </c>
      <c r="AH488" s="36">
        <f>IF(AQ488="0",BJ488,0)</f>
        <v>0</v>
      </c>
      <c r="AI488" s="27" t="s">
        <v>293</v>
      </c>
      <c r="AJ488" s="23">
        <f>IF(AN488=0,K488,0)</f>
        <v>0</v>
      </c>
      <c r="AK488" s="23">
        <f>IF(AN488=15,K488,0)</f>
        <v>0</v>
      </c>
      <c r="AL488" s="23">
        <f>IF(AN488=21,K488,0)</f>
        <v>0</v>
      </c>
      <c r="AN488" s="36">
        <v>21</v>
      </c>
      <c r="AO488" s="36">
        <f>H488*1</f>
        <v>0</v>
      </c>
      <c r="AP488" s="36">
        <f>H488*(1-1)</f>
        <v>0</v>
      </c>
      <c r="AQ488" s="38" t="s">
        <v>7</v>
      </c>
      <c r="AV488" s="36">
        <f>AW488+AX488</f>
        <v>0</v>
      </c>
      <c r="AW488" s="36">
        <f>G488*AO488</f>
        <v>0</v>
      </c>
      <c r="AX488" s="36">
        <f>G488*AP488</f>
        <v>0</v>
      </c>
      <c r="AY488" s="39" t="s">
        <v>801</v>
      </c>
      <c r="AZ488" s="39" t="s">
        <v>838</v>
      </c>
      <c r="BA488" s="27" t="s">
        <v>846</v>
      </c>
      <c r="BC488" s="36">
        <f>AW488+AX488</f>
        <v>0</v>
      </c>
      <c r="BD488" s="36">
        <f>H488/(100-BE488)*100</f>
        <v>0</v>
      </c>
      <c r="BE488" s="36">
        <v>0</v>
      </c>
      <c r="BF488" s="36">
        <f>M488</f>
        <v>0.35</v>
      </c>
      <c r="BH488" s="23">
        <f>G488*AO488</f>
        <v>0</v>
      </c>
      <c r="BI488" s="23">
        <f>G488*AP488</f>
        <v>0</v>
      </c>
      <c r="BJ488" s="23">
        <f>G488*H488</f>
        <v>0</v>
      </c>
      <c r="BK488" s="23" t="s">
        <v>853</v>
      </c>
      <c r="BL488" s="36">
        <v>89</v>
      </c>
    </row>
    <row r="489" spans="1:15" ht="12.75">
      <c r="A489" s="4"/>
      <c r="B489" s="89"/>
      <c r="C489" s="89"/>
      <c r="D489" s="90" t="s">
        <v>692</v>
      </c>
      <c r="E489" s="90"/>
      <c r="F489" s="89"/>
      <c r="G489" s="91">
        <v>2</v>
      </c>
      <c r="H489" s="89"/>
      <c r="I489" s="89"/>
      <c r="J489" s="89"/>
      <c r="K489" s="89"/>
      <c r="L489" s="89"/>
      <c r="M489" s="89"/>
      <c r="N489" s="31"/>
      <c r="O489" s="4"/>
    </row>
    <row r="490" spans="1:47" ht="12.75">
      <c r="A490" s="82"/>
      <c r="B490" s="83" t="s">
        <v>293</v>
      </c>
      <c r="C490" s="83" t="s">
        <v>427</v>
      </c>
      <c r="D490" s="173" t="s">
        <v>704</v>
      </c>
      <c r="E490" s="174"/>
      <c r="F490" s="84" t="s">
        <v>6</v>
      </c>
      <c r="G490" s="84" t="s">
        <v>6</v>
      </c>
      <c r="H490" s="84"/>
      <c r="I490" s="85">
        <f>SUM(I491:I497)</f>
        <v>0</v>
      </c>
      <c r="J490" s="85">
        <f>SUM(J491:J497)</f>
        <v>0</v>
      </c>
      <c r="K490" s="85">
        <f>SUM(K491:K497)</f>
        <v>0</v>
      </c>
      <c r="L490" s="86"/>
      <c r="M490" s="85">
        <f>SUM(M491:M497)</f>
        <v>0</v>
      </c>
      <c r="N490" s="87"/>
      <c r="O490" s="4"/>
      <c r="AI490" s="27" t="s">
        <v>293</v>
      </c>
      <c r="AS490" s="41">
        <f>SUM(AJ491:AJ497)</f>
        <v>0</v>
      </c>
      <c r="AT490" s="41">
        <f>SUM(AK491:AK497)</f>
        <v>0</v>
      </c>
      <c r="AU490" s="41">
        <f>SUM(AL491:AL497)</f>
        <v>0</v>
      </c>
    </row>
    <row r="491" spans="1:64" ht="12.75">
      <c r="A491" s="44" t="s">
        <v>235</v>
      </c>
      <c r="B491" s="16" t="s">
        <v>293</v>
      </c>
      <c r="C491" s="16" t="s">
        <v>428</v>
      </c>
      <c r="D491" s="133" t="s">
        <v>705</v>
      </c>
      <c r="E491" s="175"/>
      <c r="F491" s="16" t="s">
        <v>755</v>
      </c>
      <c r="G491" s="36">
        <v>33.03</v>
      </c>
      <c r="H491" s="36"/>
      <c r="I491" s="36">
        <f>G491*AO491</f>
        <v>0</v>
      </c>
      <c r="J491" s="36">
        <f>G491*AP491</f>
        <v>0</v>
      </c>
      <c r="K491" s="36">
        <f>G491*H491</f>
        <v>0</v>
      </c>
      <c r="L491" s="36">
        <v>0</v>
      </c>
      <c r="M491" s="36">
        <f>G491*L491</f>
        <v>0</v>
      </c>
      <c r="N491" s="88" t="s">
        <v>779</v>
      </c>
      <c r="O491" s="4"/>
      <c r="Z491" s="36">
        <f>IF(AQ491="5",BJ491,0)</f>
        <v>0</v>
      </c>
      <c r="AB491" s="36">
        <f>IF(AQ491="1",BH491,0)</f>
        <v>0</v>
      </c>
      <c r="AC491" s="36">
        <f>IF(AQ491="1",BI491,0)</f>
        <v>0</v>
      </c>
      <c r="AD491" s="36">
        <f>IF(AQ491="7",BH491,0)</f>
        <v>0</v>
      </c>
      <c r="AE491" s="36">
        <f>IF(AQ491="7",BI491,0)</f>
        <v>0</v>
      </c>
      <c r="AF491" s="36">
        <f>IF(AQ491="2",BH491,0)</f>
        <v>0</v>
      </c>
      <c r="AG491" s="36">
        <f>IF(AQ491="2",BI491,0)</f>
        <v>0</v>
      </c>
      <c r="AH491" s="36">
        <f>IF(AQ491="0",BJ491,0)</f>
        <v>0</v>
      </c>
      <c r="AI491" s="27" t="s">
        <v>293</v>
      </c>
      <c r="AJ491" s="21">
        <f>IF(AN491=0,K491,0)</f>
        <v>0</v>
      </c>
      <c r="AK491" s="21">
        <f>IF(AN491=15,K491,0)</f>
        <v>0</v>
      </c>
      <c r="AL491" s="21">
        <f>IF(AN491=21,K491,0)</f>
        <v>0</v>
      </c>
      <c r="AN491" s="36">
        <v>21</v>
      </c>
      <c r="AO491" s="36">
        <f>H491*0</f>
        <v>0</v>
      </c>
      <c r="AP491" s="36">
        <f>H491*(1-0)</f>
        <v>0</v>
      </c>
      <c r="AQ491" s="37" t="s">
        <v>11</v>
      </c>
      <c r="AV491" s="36">
        <f>AW491+AX491</f>
        <v>0</v>
      </c>
      <c r="AW491" s="36">
        <f>G491*AO491</f>
        <v>0</v>
      </c>
      <c r="AX491" s="36">
        <f>G491*AP491</f>
        <v>0</v>
      </c>
      <c r="AY491" s="39" t="s">
        <v>815</v>
      </c>
      <c r="AZ491" s="39" t="s">
        <v>837</v>
      </c>
      <c r="BA491" s="27" t="s">
        <v>846</v>
      </c>
      <c r="BC491" s="36">
        <f>AW491+AX491</f>
        <v>0</v>
      </c>
      <c r="BD491" s="36">
        <f>H491/(100-BE491)*100</f>
        <v>0</v>
      </c>
      <c r="BE491" s="36">
        <v>0</v>
      </c>
      <c r="BF491" s="36">
        <f>M491</f>
        <v>0</v>
      </c>
      <c r="BH491" s="21">
        <f>G491*AO491</f>
        <v>0</v>
      </c>
      <c r="BI491" s="21">
        <f>G491*AP491</f>
        <v>0</v>
      </c>
      <c r="BJ491" s="21">
        <f>G491*H491</f>
        <v>0</v>
      </c>
      <c r="BK491" s="21" t="s">
        <v>852</v>
      </c>
      <c r="BL491" s="36" t="s">
        <v>427</v>
      </c>
    </row>
    <row r="492" spans="1:15" ht="12.75">
      <c r="A492" s="4"/>
      <c r="B492" s="89"/>
      <c r="C492" s="89"/>
      <c r="D492" s="90" t="s">
        <v>706</v>
      </c>
      <c r="E492" s="90"/>
      <c r="F492" s="89"/>
      <c r="G492" s="91">
        <v>33.03</v>
      </c>
      <c r="H492" s="89"/>
      <c r="I492" s="89"/>
      <c r="J492" s="89"/>
      <c r="K492" s="89"/>
      <c r="L492" s="89"/>
      <c r="M492" s="89"/>
      <c r="N492" s="31"/>
      <c r="O492" s="4"/>
    </row>
    <row r="493" spans="1:64" ht="12.75">
      <c r="A493" s="44" t="s">
        <v>236</v>
      </c>
      <c r="B493" s="16" t="s">
        <v>293</v>
      </c>
      <c r="C493" s="16" t="s">
        <v>429</v>
      </c>
      <c r="D493" s="133" t="s">
        <v>707</v>
      </c>
      <c r="E493" s="175"/>
      <c r="F493" s="16" t="s">
        <v>755</v>
      </c>
      <c r="G493" s="36">
        <v>66.05</v>
      </c>
      <c r="H493" s="36"/>
      <c r="I493" s="36">
        <f>G493*AO493</f>
        <v>0</v>
      </c>
      <c r="J493" s="36">
        <f>G493*AP493</f>
        <v>0</v>
      </c>
      <c r="K493" s="36">
        <f>G493*H493</f>
        <v>0</v>
      </c>
      <c r="L493" s="36">
        <v>0</v>
      </c>
      <c r="M493" s="36">
        <f>G493*L493</f>
        <v>0</v>
      </c>
      <c r="N493" s="88" t="s">
        <v>779</v>
      </c>
      <c r="O493" s="4"/>
      <c r="Z493" s="36">
        <f>IF(AQ493="5",BJ493,0)</f>
        <v>0</v>
      </c>
      <c r="AB493" s="36">
        <f>IF(AQ493="1",BH493,0)</f>
        <v>0</v>
      </c>
      <c r="AC493" s="36">
        <f>IF(AQ493="1",BI493,0)</f>
        <v>0</v>
      </c>
      <c r="AD493" s="36">
        <f>IF(AQ493="7",BH493,0)</f>
        <v>0</v>
      </c>
      <c r="AE493" s="36">
        <f>IF(AQ493="7",BI493,0)</f>
        <v>0</v>
      </c>
      <c r="AF493" s="36">
        <f>IF(AQ493="2",BH493,0)</f>
        <v>0</v>
      </c>
      <c r="AG493" s="36">
        <f>IF(AQ493="2",BI493,0)</f>
        <v>0</v>
      </c>
      <c r="AH493" s="36">
        <f>IF(AQ493="0",BJ493,0)</f>
        <v>0</v>
      </c>
      <c r="AI493" s="27" t="s">
        <v>293</v>
      </c>
      <c r="AJ493" s="21">
        <f>IF(AN493=0,K493,0)</f>
        <v>0</v>
      </c>
      <c r="AK493" s="21">
        <f>IF(AN493=15,K493,0)</f>
        <v>0</v>
      </c>
      <c r="AL493" s="21">
        <f>IF(AN493=21,K493,0)</f>
        <v>0</v>
      </c>
      <c r="AN493" s="36">
        <v>21</v>
      </c>
      <c r="AO493" s="36">
        <f>H493*0</f>
        <v>0</v>
      </c>
      <c r="AP493" s="36">
        <f>H493*(1-0)</f>
        <v>0</v>
      </c>
      <c r="AQ493" s="37" t="s">
        <v>11</v>
      </c>
      <c r="AV493" s="36">
        <f>AW493+AX493</f>
        <v>0</v>
      </c>
      <c r="AW493" s="36">
        <f>G493*AO493</f>
        <v>0</v>
      </c>
      <c r="AX493" s="36">
        <f>G493*AP493</f>
        <v>0</v>
      </c>
      <c r="AY493" s="39" t="s">
        <v>815</v>
      </c>
      <c r="AZ493" s="39" t="s">
        <v>837</v>
      </c>
      <c r="BA493" s="27" t="s">
        <v>846</v>
      </c>
      <c r="BC493" s="36">
        <f>AW493+AX493</f>
        <v>0</v>
      </c>
      <c r="BD493" s="36">
        <f>H493/(100-BE493)*100</f>
        <v>0</v>
      </c>
      <c r="BE493" s="36">
        <v>0</v>
      </c>
      <c r="BF493" s="36">
        <f>M493</f>
        <v>0</v>
      </c>
      <c r="BH493" s="21">
        <f>G493*AO493</f>
        <v>0</v>
      </c>
      <c r="BI493" s="21">
        <f>G493*AP493</f>
        <v>0</v>
      </c>
      <c r="BJ493" s="21">
        <f>G493*H493</f>
        <v>0</v>
      </c>
      <c r="BK493" s="21" t="s">
        <v>852</v>
      </c>
      <c r="BL493" s="36" t="s">
        <v>427</v>
      </c>
    </row>
    <row r="494" spans="1:15" ht="12.75">
      <c r="A494" s="4"/>
      <c r="B494" s="89"/>
      <c r="C494" s="89"/>
      <c r="D494" s="90" t="s">
        <v>708</v>
      </c>
      <c r="E494" s="90"/>
      <c r="F494" s="89"/>
      <c r="G494" s="91">
        <v>66.05</v>
      </c>
      <c r="H494" s="89"/>
      <c r="I494" s="89"/>
      <c r="J494" s="89"/>
      <c r="K494" s="89"/>
      <c r="L494" s="89"/>
      <c r="M494" s="89"/>
      <c r="N494" s="31"/>
      <c r="O494" s="4"/>
    </row>
    <row r="495" spans="1:64" ht="12.75">
      <c r="A495" s="44" t="s">
        <v>237</v>
      </c>
      <c r="B495" s="16" t="s">
        <v>293</v>
      </c>
      <c r="C495" s="16" t="s">
        <v>419</v>
      </c>
      <c r="D495" s="133" t="s">
        <v>709</v>
      </c>
      <c r="E495" s="175"/>
      <c r="F495" s="16" t="s">
        <v>755</v>
      </c>
      <c r="G495" s="36">
        <v>0.05</v>
      </c>
      <c r="H495" s="36"/>
      <c r="I495" s="36">
        <f>G495*AO495</f>
        <v>0</v>
      </c>
      <c r="J495" s="36">
        <f>G495*AP495</f>
        <v>0</v>
      </c>
      <c r="K495" s="36">
        <f>G495*H495</f>
        <v>0</v>
      </c>
      <c r="L495" s="36">
        <v>0</v>
      </c>
      <c r="M495" s="36">
        <f>G495*L495</f>
        <v>0</v>
      </c>
      <c r="N495" s="88" t="s">
        <v>779</v>
      </c>
      <c r="O495" s="4"/>
      <c r="Z495" s="36">
        <f>IF(AQ495="5",BJ495,0)</f>
        <v>0</v>
      </c>
      <c r="AB495" s="36">
        <f>IF(AQ495="1",BH495,0)</f>
        <v>0</v>
      </c>
      <c r="AC495" s="36">
        <f>IF(AQ495="1",BI495,0)</f>
        <v>0</v>
      </c>
      <c r="AD495" s="36">
        <f>IF(AQ495="7",BH495,0)</f>
        <v>0</v>
      </c>
      <c r="AE495" s="36">
        <f>IF(AQ495="7",BI495,0)</f>
        <v>0</v>
      </c>
      <c r="AF495" s="36">
        <f>IF(AQ495="2",BH495,0)</f>
        <v>0</v>
      </c>
      <c r="AG495" s="36">
        <f>IF(AQ495="2",BI495,0)</f>
        <v>0</v>
      </c>
      <c r="AH495" s="36">
        <f>IF(AQ495="0",BJ495,0)</f>
        <v>0</v>
      </c>
      <c r="AI495" s="27" t="s">
        <v>293</v>
      </c>
      <c r="AJ495" s="21">
        <f>IF(AN495=0,K495,0)</f>
        <v>0</v>
      </c>
      <c r="AK495" s="21">
        <f>IF(AN495=15,K495,0)</f>
        <v>0</v>
      </c>
      <c r="AL495" s="21">
        <f>IF(AN495=21,K495,0)</f>
        <v>0</v>
      </c>
      <c r="AN495" s="36">
        <v>21</v>
      </c>
      <c r="AO495" s="36">
        <f>H495*0</f>
        <v>0</v>
      </c>
      <c r="AP495" s="36">
        <f>H495*(1-0)</f>
        <v>0</v>
      </c>
      <c r="AQ495" s="37" t="s">
        <v>11</v>
      </c>
      <c r="AV495" s="36">
        <f>AW495+AX495</f>
        <v>0</v>
      </c>
      <c r="AW495" s="36">
        <f>G495*AO495</f>
        <v>0</v>
      </c>
      <c r="AX495" s="36">
        <f>G495*AP495</f>
        <v>0</v>
      </c>
      <c r="AY495" s="39" t="s">
        <v>815</v>
      </c>
      <c r="AZ495" s="39" t="s">
        <v>837</v>
      </c>
      <c r="BA495" s="27" t="s">
        <v>846</v>
      </c>
      <c r="BC495" s="36">
        <f>AW495+AX495</f>
        <v>0</v>
      </c>
      <c r="BD495" s="36">
        <f>H495/(100-BE495)*100</f>
        <v>0</v>
      </c>
      <c r="BE495" s="36">
        <v>0</v>
      </c>
      <c r="BF495" s="36">
        <f>M495</f>
        <v>0</v>
      </c>
      <c r="BH495" s="21">
        <f>G495*AO495</f>
        <v>0</v>
      </c>
      <c r="BI495" s="21">
        <f>G495*AP495</f>
        <v>0</v>
      </c>
      <c r="BJ495" s="21">
        <f>G495*H495</f>
        <v>0</v>
      </c>
      <c r="BK495" s="21" t="s">
        <v>852</v>
      </c>
      <c r="BL495" s="36" t="s">
        <v>427</v>
      </c>
    </row>
    <row r="496" spans="1:15" ht="12.75">
      <c r="A496" s="4"/>
      <c r="B496" s="89"/>
      <c r="C496" s="89"/>
      <c r="D496" s="90" t="s">
        <v>710</v>
      </c>
      <c r="E496" s="90"/>
      <c r="F496" s="89"/>
      <c r="G496" s="91">
        <v>0.05</v>
      </c>
      <c r="H496" s="89"/>
      <c r="I496" s="89"/>
      <c r="J496" s="89"/>
      <c r="K496" s="89"/>
      <c r="L496" s="89"/>
      <c r="M496" s="89"/>
      <c r="N496" s="31"/>
      <c r="O496" s="4"/>
    </row>
    <row r="497" spans="1:64" ht="12.75">
      <c r="A497" s="44" t="s">
        <v>238</v>
      </c>
      <c r="B497" s="16" t="s">
        <v>293</v>
      </c>
      <c r="C497" s="16" t="s">
        <v>430</v>
      </c>
      <c r="D497" s="133" t="s">
        <v>711</v>
      </c>
      <c r="E497" s="175"/>
      <c r="F497" s="16" t="s">
        <v>755</v>
      </c>
      <c r="G497" s="36">
        <v>0.5</v>
      </c>
      <c r="H497" s="36"/>
      <c r="I497" s="36">
        <f>G497*AO497</f>
        <v>0</v>
      </c>
      <c r="J497" s="36">
        <f>G497*AP497</f>
        <v>0</v>
      </c>
      <c r="K497" s="36">
        <f>G497*H497</f>
        <v>0</v>
      </c>
      <c r="L497" s="36">
        <v>0</v>
      </c>
      <c r="M497" s="36">
        <f>G497*L497</f>
        <v>0</v>
      </c>
      <c r="N497" s="88" t="s">
        <v>779</v>
      </c>
      <c r="O497" s="4"/>
      <c r="Z497" s="36">
        <f>IF(AQ497="5",BJ497,0)</f>
        <v>0</v>
      </c>
      <c r="AB497" s="36">
        <f>IF(AQ497="1",BH497,0)</f>
        <v>0</v>
      </c>
      <c r="AC497" s="36">
        <f>IF(AQ497="1",BI497,0)</f>
        <v>0</v>
      </c>
      <c r="AD497" s="36">
        <f>IF(AQ497="7",BH497,0)</f>
        <v>0</v>
      </c>
      <c r="AE497" s="36">
        <f>IF(AQ497="7",BI497,0)</f>
        <v>0</v>
      </c>
      <c r="AF497" s="36">
        <f>IF(AQ497="2",BH497,0)</f>
        <v>0</v>
      </c>
      <c r="AG497" s="36">
        <f>IF(AQ497="2",BI497,0)</f>
        <v>0</v>
      </c>
      <c r="AH497" s="36">
        <f>IF(AQ497="0",BJ497,0)</f>
        <v>0</v>
      </c>
      <c r="AI497" s="27" t="s">
        <v>293</v>
      </c>
      <c r="AJ497" s="21">
        <f>IF(AN497=0,K497,0)</f>
        <v>0</v>
      </c>
      <c r="AK497" s="21">
        <f>IF(AN497=15,K497,0)</f>
        <v>0</v>
      </c>
      <c r="AL497" s="21">
        <f>IF(AN497=21,K497,0)</f>
        <v>0</v>
      </c>
      <c r="AN497" s="36">
        <v>21</v>
      </c>
      <c r="AO497" s="36">
        <f>H497*0</f>
        <v>0</v>
      </c>
      <c r="AP497" s="36">
        <f>H497*(1-0)</f>
        <v>0</v>
      </c>
      <c r="AQ497" s="37" t="s">
        <v>11</v>
      </c>
      <c r="AV497" s="36">
        <f>AW497+AX497</f>
        <v>0</v>
      </c>
      <c r="AW497" s="36">
        <f>G497*AO497</f>
        <v>0</v>
      </c>
      <c r="AX497" s="36">
        <f>G497*AP497</f>
        <v>0</v>
      </c>
      <c r="AY497" s="39" t="s">
        <v>815</v>
      </c>
      <c r="AZ497" s="39" t="s">
        <v>837</v>
      </c>
      <c r="BA497" s="27" t="s">
        <v>846</v>
      </c>
      <c r="BC497" s="36">
        <f>AW497+AX497</f>
        <v>0</v>
      </c>
      <c r="BD497" s="36">
        <f>H497/(100-BE497)*100</f>
        <v>0</v>
      </c>
      <c r="BE497" s="36">
        <v>0</v>
      </c>
      <c r="BF497" s="36">
        <f>M497</f>
        <v>0</v>
      </c>
      <c r="BH497" s="21">
        <f>G497*AO497</f>
        <v>0</v>
      </c>
      <c r="BI497" s="21">
        <f>G497*AP497</f>
        <v>0</v>
      </c>
      <c r="BJ497" s="21">
        <f>G497*H497</f>
        <v>0</v>
      </c>
      <c r="BK497" s="21" t="s">
        <v>852</v>
      </c>
      <c r="BL497" s="36" t="s">
        <v>427</v>
      </c>
    </row>
    <row r="498" spans="1:15" ht="12.75">
      <c r="A498" s="4"/>
      <c r="B498" s="89"/>
      <c r="C498" s="89"/>
      <c r="D498" s="90" t="s">
        <v>712</v>
      </c>
      <c r="E498" s="90"/>
      <c r="F498" s="89"/>
      <c r="G498" s="91">
        <v>0.5</v>
      </c>
      <c r="H498" s="89"/>
      <c r="I498" s="89"/>
      <c r="J498" s="89"/>
      <c r="K498" s="89"/>
      <c r="L498" s="89"/>
      <c r="M498" s="89"/>
      <c r="N498" s="31"/>
      <c r="O498" s="4"/>
    </row>
    <row r="499" spans="1:47" ht="12.75">
      <c r="A499" s="82"/>
      <c r="B499" s="83" t="s">
        <v>293</v>
      </c>
      <c r="C499" s="83" t="s">
        <v>360</v>
      </c>
      <c r="D499" s="173" t="s">
        <v>539</v>
      </c>
      <c r="E499" s="174"/>
      <c r="F499" s="84" t="s">
        <v>6</v>
      </c>
      <c r="G499" s="84" t="s">
        <v>6</v>
      </c>
      <c r="H499" s="84"/>
      <c r="I499" s="85">
        <f>SUM(I500:I508)</f>
        <v>0</v>
      </c>
      <c r="J499" s="85">
        <f>SUM(J500:J508)</f>
        <v>0</v>
      </c>
      <c r="K499" s="85">
        <f>SUM(K500:K508)</f>
        <v>0</v>
      </c>
      <c r="L499" s="86"/>
      <c r="M499" s="85">
        <f>SUM(M500:M508)</f>
        <v>0</v>
      </c>
      <c r="N499" s="87"/>
      <c r="O499" s="4"/>
      <c r="AI499" s="27" t="s">
        <v>293</v>
      </c>
      <c r="AS499" s="41">
        <f>SUM(AJ500:AJ508)</f>
        <v>0</v>
      </c>
      <c r="AT499" s="41">
        <f>SUM(AK500:AK508)</f>
        <v>0</v>
      </c>
      <c r="AU499" s="41">
        <f>SUM(AL500:AL508)</f>
        <v>0</v>
      </c>
    </row>
    <row r="500" spans="1:64" ht="12.75">
      <c r="A500" s="44" t="s">
        <v>239</v>
      </c>
      <c r="B500" s="16" t="s">
        <v>293</v>
      </c>
      <c r="C500" s="16" t="s">
        <v>431</v>
      </c>
      <c r="D500" s="133" t="s">
        <v>713</v>
      </c>
      <c r="E500" s="175"/>
      <c r="F500" s="16" t="s">
        <v>755</v>
      </c>
      <c r="G500" s="36">
        <v>7.81</v>
      </c>
      <c r="H500" s="36"/>
      <c r="I500" s="36">
        <f>G500*AO500</f>
        <v>0</v>
      </c>
      <c r="J500" s="36">
        <f>G500*AP500</f>
        <v>0</v>
      </c>
      <c r="K500" s="36">
        <f>G500*H500</f>
        <v>0</v>
      </c>
      <c r="L500" s="36">
        <v>0</v>
      </c>
      <c r="M500" s="36">
        <f>G500*L500</f>
        <v>0</v>
      </c>
      <c r="N500" s="88" t="s">
        <v>779</v>
      </c>
      <c r="O500" s="4"/>
      <c r="Z500" s="36">
        <f>IF(AQ500="5",BJ500,0)</f>
        <v>0</v>
      </c>
      <c r="AB500" s="36">
        <f>IF(AQ500="1",BH500,0)</f>
        <v>0</v>
      </c>
      <c r="AC500" s="36">
        <f>IF(AQ500="1",BI500,0)</f>
        <v>0</v>
      </c>
      <c r="AD500" s="36">
        <f>IF(AQ500="7",BH500,0)</f>
        <v>0</v>
      </c>
      <c r="AE500" s="36">
        <f>IF(AQ500="7",BI500,0)</f>
        <v>0</v>
      </c>
      <c r="AF500" s="36">
        <f>IF(AQ500="2",BH500,0)</f>
        <v>0</v>
      </c>
      <c r="AG500" s="36">
        <f>IF(AQ500="2",BI500,0)</f>
        <v>0</v>
      </c>
      <c r="AH500" s="36">
        <f>IF(AQ500="0",BJ500,0)</f>
        <v>0</v>
      </c>
      <c r="AI500" s="27" t="s">
        <v>293</v>
      </c>
      <c r="AJ500" s="21">
        <f>IF(AN500=0,K500,0)</f>
        <v>0</v>
      </c>
      <c r="AK500" s="21">
        <f>IF(AN500=15,K500,0)</f>
        <v>0</v>
      </c>
      <c r="AL500" s="21">
        <f>IF(AN500=21,K500,0)</f>
        <v>0</v>
      </c>
      <c r="AN500" s="36">
        <v>21</v>
      </c>
      <c r="AO500" s="36">
        <f>H500*0</f>
        <v>0</v>
      </c>
      <c r="AP500" s="36">
        <f>H500*(1-0)</f>
        <v>0</v>
      </c>
      <c r="AQ500" s="37" t="s">
        <v>11</v>
      </c>
      <c r="AV500" s="36">
        <f>AW500+AX500</f>
        <v>0</v>
      </c>
      <c r="AW500" s="36">
        <f>G500*AO500</f>
        <v>0</v>
      </c>
      <c r="AX500" s="36">
        <f>G500*AP500</f>
        <v>0</v>
      </c>
      <c r="AY500" s="39" t="s">
        <v>804</v>
      </c>
      <c r="AZ500" s="39" t="s">
        <v>837</v>
      </c>
      <c r="BA500" s="27" t="s">
        <v>846</v>
      </c>
      <c r="BC500" s="36">
        <f>AW500+AX500</f>
        <v>0</v>
      </c>
      <c r="BD500" s="36">
        <f>H500/(100-BE500)*100</f>
        <v>0</v>
      </c>
      <c r="BE500" s="36">
        <v>0</v>
      </c>
      <c r="BF500" s="36">
        <f>M500</f>
        <v>0</v>
      </c>
      <c r="BH500" s="21">
        <f>G500*AO500</f>
        <v>0</v>
      </c>
      <c r="BI500" s="21">
        <f>G500*AP500</f>
        <v>0</v>
      </c>
      <c r="BJ500" s="21">
        <f>G500*H500</f>
        <v>0</v>
      </c>
      <c r="BK500" s="21" t="s">
        <v>852</v>
      </c>
      <c r="BL500" s="36" t="s">
        <v>360</v>
      </c>
    </row>
    <row r="501" spans="1:15" ht="12.75">
      <c r="A501" s="4"/>
      <c r="B501" s="89"/>
      <c r="C501" s="89"/>
      <c r="D501" s="90" t="s">
        <v>714</v>
      </c>
      <c r="E501" s="90"/>
      <c r="F501" s="89"/>
      <c r="G501" s="91">
        <v>7.81</v>
      </c>
      <c r="H501" s="89"/>
      <c r="I501" s="89"/>
      <c r="J501" s="89"/>
      <c r="K501" s="89"/>
      <c r="L501" s="89"/>
      <c r="M501" s="89"/>
      <c r="N501" s="31"/>
      <c r="O501" s="4"/>
    </row>
    <row r="502" spans="1:64" ht="12.75">
      <c r="A502" s="44" t="s">
        <v>240</v>
      </c>
      <c r="B502" s="16" t="s">
        <v>293</v>
      </c>
      <c r="C502" s="16" t="s">
        <v>432</v>
      </c>
      <c r="D502" s="133" t="s">
        <v>715</v>
      </c>
      <c r="E502" s="175"/>
      <c r="F502" s="16" t="s">
        <v>755</v>
      </c>
      <c r="G502" s="36">
        <v>7.81</v>
      </c>
      <c r="H502" s="36"/>
      <c r="I502" s="36">
        <f>G502*AO502</f>
        <v>0</v>
      </c>
      <c r="J502" s="36">
        <f>G502*AP502</f>
        <v>0</v>
      </c>
      <c r="K502" s="36">
        <f>G502*H502</f>
        <v>0</v>
      </c>
      <c r="L502" s="36">
        <v>0</v>
      </c>
      <c r="M502" s="36">
        <f>G502*L502</f>
        <v>0</v>
      </c>
      <c r="N502" s="88" t="s">
        <v>779</v>
      </c>
      <c r="O502" s="4"/>
      <c r="Z502" s="36">
        <f>IF(AQ502="5",BJ502,0)</f>
        <v>0</v>
      </c>
      <c r="AB502" s="36">
        <f>IF(AQ502="1",BH502,0)</f>
        <v>0</v>
      </c>
      <c r="AC502" s="36">
        <f>IF(AQ502="1",BI502,0)</f>
        <v>0</v>
      </c>
      <c r="AD502" s="36">
        <f>IF(AQ502="7",BH502,0)</f>
        <v>0</v>
      </c>
      <c r="AE502" s="36">
        <f>IF(AQ502="7",BI502,0)</f>
        <v>0</v>
      </c>
      <c r="AF502" s="36">
        <f>IF(AQ502="2",BH502,0)</f>
        <v>0</v>
      </c>
      <c r="AG502" s="36">
        <f>IF(AQ502="2",BI502,0)</f>
        <v>0</v>
      </c>
      <c r="AH502" s="36">
        <f>IF(AQ502="0",BJ502,0)</f>
        <v>0</v>
      </c>
      <c r="AI502" s="27" t="s">
        <v>293</v>
      </c>
      <c r="AJ502" s="21">
        <f>IF(AN502=0,K502,0)</f>
        <v>0</v>
      </c>
      <c r="AK502" s="21">
        <f>IF(AN502=15,K502,0)</f>
        <v>0</v>
      </c>
      <c r="AL502" s="21">
        <f>IF(AN502=21,K502,0)</f>
        <v>0</v>
      </c>
      <c r="AN502" s="36">
        <v>21</v>
      </c>
      <c r="AO502" s="36">
        <f>H502*0.0101215411558669</f>
        <v>0</v>
      </c>
      <c r="AP502" s="36">
        <f>H502*(1-0.0101215411558669)</f>
        <v>0</v>
      </c>
      <c r="AQ502" s="37" t="s">
        <v>11</v>
      </c>
      <c r="AV502" s="36">
        <f>AW502+AX502</f>
        <v>0</v>
      </c>
      <c r="AW502" s="36">
        <f>G502*AO502</f>
        <v>0</v>
      </c>
      <c r="AX502" s="36">
        <f>G502*AP502</f>
        <v>0</v>
      </c>
      <c r="AY502" s="39" t="s">
        <v>804</v>
      </c>
      <c r="AZ502" s="39" t="s">
        <v>837</v>
      </c>
      <c r="BA502" s="27" t="s">
        <v>846</v>
      </c>
      <c r="BC502" s="36">
        <f>AW502+AX502</f>
        <v>0</v>
      </c>
      <c r="BD502" s="36">
        <f>H502/(100-BE502)*100</f>
        <v>0</v>
      </c>
      <c r="BE502" s="36">
        <v>0</v>
      </c>
      <c r="BF502" s="36">
        <f>M502</f>
        <v>0</v>
      </c>
      <c r="BH502" s="21">
        <f>G502*AO502</f>
        <v>0</v>
      </c>
      <c r="BI502" s="21">
        <f>G502*AP502</f>
        <v>0</v>
      </c>
      <c r="BJ502" s="21">
        <f>G502*H502</f>
        <v>0</v>
      </c>
      <c r="BK502" s="21" t="s">
        <v>852</v>
      </c>
      <c r="BL502" s="36" t="s">
        <v>360</v>
      </c>
    </row>
    <row r="503" spans="1:15" ht="12.75">
      <c r="A503" s="4"/>
      <c r="B503" s="89"/>
      <c r="C503" s="89"/>
      <c r="D503" s="90" t="s">
        <v>716</v>
      </c>
      <c r="E503" s="90"/>
      <c r="F503" s="89"/>
      <c r="G503" s="91">
        <v>7.81</v>
      </c>
      <c r="H503" s="89"/>
      <c r="I503" s="89"/>
      <c r="J503" s="89"/>
      <c r="K503" s="89"/>
      <c r="L503" s="89"/>
      <c r="M503" s="89"/>
      <c r="N503" s="31"/>
      <c r="O503" s="4"/>
    </row>
    <row r="504" spans="1:64" ht="12.75">
      <c r="A504" s="44" t="s">
        <v>241</v>
      </c>
      <c r="B504" s="16" t="s">
        <v>293</v>
      </c>
      <c r="C504" s="16" t="s">
        <v>433</v>
      </c>
      <c r="D504" s="133" t="s">
        <v>717</v>
      </c>
      <c r="E504" s="175"/>
      <c r="F504" s="16" t="s">
        <v>755</v>
      </c>
      <c r="G504" s="36">
        <v>78.1</v>
      </c>
      <c r="H504" s="36"/>
      <c r="I504" s="36">
        <f>G504*AO504</f>
        <v>0</v>
      </c>
      <c r="J504" s="36">
        <f>G504*AP504</f>
        <v>0</v>
      </c>
      <c r="K504" s="36">
        <f>G504*H504</f>
        <v>0</v>
      </c>
      <c r="L504" s="36">
        <v>0</v>
      </c>
      <c r="M504" s="36">
        <f>G504*L504</f>
        <v>0</v>
      </c>
      <c r="N504" s="88" t="s">
        <v>779</v>
      </c>
      <c r="O504" s="4"/>
      <c r="Z504" s="36">
        <f>IF(AQ504="5",BJ504,0)</f>
        <v>0</v>
      </c>
      <c r="AB504" s="36">
        <f>IF(AQ504="1",BH504,0)</f>
        <v>0</v>
      </c>
      <c r="AC504" s="36">
        <f>IF(AQ504="1",BI504,0)</f>
        <v>0</v>
      </c>
      <c r="AD504" s="36">
        <f>IF(AQ504="7",BH504,0)</f>
        <v>0</v>
      </c>
      <c r="AE504" s="36">
        <f>IF(AQ504="7",BI504,0)</f>
        <v>0</v>
      </c>
      <c r="AF504" s="36">
        <f>IF(AQ504="2",BH504,0)</f>
        <v>0</v>
      </c>
      <c r="AG504" s="36">
        <f>IF(AQ504="2",BI504,0)</f>
        <v>0</v>
      </c>
      <c r="AH504" s="36">
        <f>IF(AQ504="0",BJ504,0)</f>
        <v>0</v>
      </c>
      <c r="AI504" s="27" t="s">
        <v>293</v>
      </c>
      <c r="AJ504" s="21">
        <f>IF(AN504=0,K504,0)</f>
        <v>0</v>
      </c>
      <c r="AK504" s="21">
        <f>IF(AN504=15,K504,0)</f>
        <v>0</v>
      </c>
      <c r="AL504" s="21">
        <f>IF(AN504=21,K504,0)</f>
        <v>0</v>
      </c>
      <c r="AN504" s="36">
        <v>21</v>
      </c>
      <c r="AO504" s="36">
        <f>H504*0</f>
        <v>0</v>
      </c>
      <c r="AP504" s="36">
        <f>H504*(1-0)</f>
        <v>0</v>
      </c>
      <c r="AQ504" s="37" t="s">
        <v>11</v>
      </c>
      <c r="AV504" s="36">
        <f>AW504+AX504</f>
        <v>0</v>
      </c>
      <c r="AW504" s="36">
        <f>G504*AO504</f>
        <v>0</v>
      </c>
      <c r="AX504" s="36">
        <f>G504*AP504</f>
        <v>0</v>
      </c>
      <c r="AY504" s="39" t="s">
        <v>804</v>
      </c>
      <c r="AZ504" s="39" t="s">
        <v>837</v>
      </c>
      <c r="BA504" s="27" t="s">
        <v>846</v>
      </c>
      <c r="BC504" s="36">
        <f>AW504+AX504</f>
        <v>0</v>
      </c>
      <c r="BD504" s="36">
        <f>H504/(100-BE504)*100</f>
        <v>0</v>
      </c>
      <c r="BE504" s="36">
        <v>0</v>
      </c>
      <c r="BF504" s="36">
        <f>M504</f>
        <v>0</v>
      </c>
      <c r="BH504" s="21">
        <f>G504*AO504</f>
        <v>0</v>
      </c>
      <c r="BI504" s="21">
        <f>G504*AP504</f>
        <v>0</v>
      </c>
      <c r="BJ504" s="21">
        <f>G504*H504</f>
        <v>0</v>
      </c>
      <c r="BK504" s="21" t="s">
        <v>852</v>
      </c>
      <c r="BL504" s="36" t="s">
        <v>360</v>
      </c>
    </row>
    <row r="505" spans="1:15" ht="12.75">
      <c r="A505" s="4"/>
      <c r="B505" s="89"/>
      <c r="C505" s="89"/>
      <c r="D505" s="90" t="s">
        <v>718</v>
      </c>
      <c r="E505" s="90"/>
      <c r="F505" s="89"/>
      <c r="G505" s="91">
        <v>78.1</v>
      </c>
      <c r="H505" s="89"/>
      <c r="I505" s="89"/>
      <c r="J505" s="89"/>
      <c r="K505" s="89"/>
      <c r="L505" s="89"/>
      <c r="M505" s="89"/>
      <c r="N505" s="31"/>
      <c r="O505" s="4"/>
    </row>
    <row r="506" spans="1:64" ht="12.75">
      <c r="A506" s="44" t="s">
        <v>242</v>
      </c>
      <c r="B506" s="16" t="s">
        <v>293</v>
      </c>
      <c r="C506" s="16" t="s">
        <v>434</v>
      </c>
      <c r="D506" s="133" t="s">
        <v>719</v>
      </c>
      <c r="E506" s="175"/>
      <c r="F506" s="16" t="s">
        <v>755</v>
      </c>
      <c r="G506" s="36">
        <v>7.81</v>
      </c>
      <c r="H506" s="36"/>
      <c r="I506" s="36">
        <f>G506*AO506</f>
        <v>0</v>
      </c>
      <c r="J506" s="36">
        <f>G506*AP506</f>
        <v>0</v>
      </c>
      <c r="K506" s="36">
        <f>G506*H506</f>
        <v>0</v>
      </c>
      <c r="L506" s="36">
        <v>0</v>
      </c>
      <c r="M506" s="36">
        <f>G506*L506</f>
        <v>0</v>
      </c>
      <c r="N506" s="88" t="s">
        <v>779</v>
      </c>
      <c r="O506" s="4"/>
      <c r="Z506" s="36">
        <f>IF(AQ506="5",BJ506,0)</f>
        <v>0</v>
      </c>
      <c r="AB506" s="36">
        <f>IF(AQ506="1",BH506,0)</f>
        <v>0</v>
      </c>
      <c r="AC506" s="36">
        <f>IF(AQ506="1",BI506,0)</f>
        <v>0</v>
      </c>
      <c r="AD506" s="36">
        <f>IF(AQ506="7",BH506,0)</f>
        <v>0</v>
      </c>
      <c r="AE506" s="36">
        <f>IF(AQ506="7",BI506,0)</f>
        <v>0</v>
      </c>
      <c r="AF506" s="36">
        <f>IF(AQ506="2",BH506,0)</f>
        <v>0</v>
      </c>
      <c r="AG506" s="36">
        <f>IF(AQ506="2",BI506,0)</f>
        <v>0</v>
      </c>
      <c r="AH506" s="36">
        <f>IF(AQ506="0",BJ506,0)</f>
        <v>0</v>
      </c>
      <c r="AI506" s="27" t="s">
        <v>293</v>
      </c>
      <c r="AJ506" s="21">
        <f>IF(AN506=0,K506,0)</f>
        <v>0</v>
      </c>
      <c r="AK506" s="21">
        <f>IF(AN506=15,K506,0)</f>
        <v>0</v>
      </c>
      <c r="AL506" s="21">
        <f>IF(AN506=21,K506,0)</f>
        <v>0</v>
      </c>
      <c r="AN506" s="36">
        <v>21</v>
      </c>
      <c r="AO506" s="36">
        <f>H506*0</f>
        <v>0</v>
      </c>
      <c r="AP506" s="36">
        <f>H506*(1-0)</f>
        <v>0</v>
      </c>
      <c r="AQ506" s="37" t="s">
        <v>11</v>
      </c>
      <c r="AV506" s="36">
        <f>AW506+AX506</f>
        <v>0</v>
      </c>
      <c r="AW506" s="36">
        <f>G506*AO506</f>
        <v>0</v>
      </c>
      <c r="AX506" s="36">
        <f>G506*AP506</f>
        <v>0</v>
      </c>
      <c r="AY506" s="39" t="s">
        <v>804</v>
      </c>
      <c r="AZ506" s="39" t="s">
        <v>837</v>
      </c>
      <c r="BA506" s="27" t="s">
        <v>846</v>
      </c>
      <c r="BC506" s="36">
        <f>AW506+AX506</f>
        <v>0</v>
      </c>
      <c r="BD506" s="36">
        <f>H506/(100-BE506)*100</f>
        <v>0</v>
      </c>
      <c r="BE506" s="36">
        <v>0</v>
      </c>
      <c r="BF506" s="36">
        <f>M506</f>
        <v>0</v>
      </c>
      <c r="BH506" s="21">
        <f>G506*AO506</f>
        <v>0</v>
      </c>
      <c r="BI506" s="21">
        <f>G506*AP506</f>
        <v>0</v>
      </c>
      <c r="BJ506" s="21">
        <f>G506*H506</f>
        <v>0</v>
      </c>
      <c r="BK506" s="21" t="s">
        <v>852</v>
      </c>
      <c r="BL506" s="36" t="s">
        <v>360</v>
      </c>
    </row>
    <row r="507" spans="1:15" ht="12.75">
      <c r="A507" s="4"/>
      <c r="B507" s="89"/>
      <c r="C507" s="89"/>
      <c r="D507" s="90" t="s">
        <v>716</v>
      </c>
      <c r="E507" s="90"/>
      <c r="F507" s="89"/>
      <c r="G507" s="91">
        <v>7.81</v>
      </c>
      <c r="H507" s="89"/>
      <c r="I507" s="89"/>
      <c r="J507" s="89"/>
      <c r="K507" s="89"/>
      <c r="L507" s="89"/>
      <c r="M507" s="89"/>
      <c r="N507" s="31"/>
      <c r="O507" s="4"/>
    </row>
    <row r="508" spans="1:64" ht="12.75">
      <c r="A508" s="44" t="s">
        <v>243</v>
      </c>
      <c r="B508" s="16" t="s">
        <v>293</v>
      </c>
      <c r="C508" s="16" t="s">
        <v>363</v>
      </c>
      <c r="D508" s="133" t="s">
        <v>720</v>
      </c>
      <c r="E508" s="175"/>
      <c r="F508" s="16" t="s">
        <v>755</v>
      </c>
      <c r="G508" s="36">
        <v>7.81</v>
      </c>
      <c r="H508" s="36"/>
      <c r="I508" s="36">
        <f>G508*AO508</f>
        <v>0</v>
      </c>
      <c r="J508" s="36">
        <f>G508*AP508</f>
        <v>0</v>
      </c>
      <c r="K508" s="36">
        <f>G508*H508</f>
        <v>0</v>
      </c>
      <c r="L508" s="36">
        <v>0</v>
      </c>
      <c r="M508" s="36">
        <f>G508*L508</f>
        <v>0</v>
      </c>
      <c r="N508" s="88" t="s">
        <v>779</v>
      </c>
      <c r="O508" s="4"/>
      <c r="Z508" s="36">
        <f>IF(AQ508="5",BJ508,0)</f>
        <v>0</v>
      </c>
      <c r="AB508" s="36">
        <f>IF(AQ508="1",BH508,0)</f>
        <v>0</v>
      </c>
      <c r="AC508" s="36">
        <f>IF(AQ508="1",BI508,0)</f>
        <v>0</v>
      </c>
      <c r="AD508" s="36">
        <f>IF(AQ508="7",BH508,0)</f>
        <v>0</v>
      </c>
      <c r="AE508" s="36">
        <f>IF(AQ508="7",BI508,0)</f>
        <v>0</v>
      </c>
      <c r="AF508" s="36">
        <f>IF(AQ508="2",BH508,0)</f>
        <v>0</v>
      </c>
      <c r="AG508" s="36">
        <f>IF(AQ508="2",BI508,0)</f>
        <v>0</v>
      </c>
      <c r="AH508" s="36">
        <f>IF(AQ508="0",BJ508,0)</f>
        <v>0</v>
      </c>
      <c r="AI508" s="27" t="s">
        <v>293</v>
      </c>
      <c r="AJ508" s="21">
        <f>IF(AN508=0,K508,0)</f>
        <v>0</v>
      </c>
      <c r="AK508" s="21">
        <f>IF(AN508=15,K508,0)</f>
        <v>0</v>
      </c>
      <c r="AL508" s="21">
        <f>IF(AN508=21,K508,0)</f>
        <v>0</v>
      </c>
      <c r="AN508" s="36">
        <v>21</v>
      </c>
      <c r="AO508" s="36">
        <f>H508*0</f>
        <v>0</v>
      </c>
      <c r="AP508" s="36">
        <f>H508*(1-0)</f>
        <v>0</v>
      </c>
      <c r="AQ508" s="37" t="s">
        <v>11</v>
      </c>
      <c r="AV508" s="36">
        <f>AW508+AX508</f>
        <v>0</v>
      </c>
      <c r="AW508" s="36">
        <f>G508*AO508</f>
        <v>0</v>
      </c>
      <c r="AX508" s="36">
        <f>G508*AP508</f>
        <v>0</v>
      </c>
      <c r="AY508" s="39" t="s">
        <v>804</v>
      </c>
      <c r="AZ508" s="39" t="s">
        <v>837</v>
      </c>
      <c r="BA508" s="27" t="s">
        <v>846</v>
      </c>
      <c r="BC508" s="36">
        <f>AW508+AX508</f>
        <v>0</v>
      </c>
      <c r="BD508" s="36">
        <f>H508/(100-BE508)*100</f>
        <v>0</v>
      </c>
      <c r="BE508" s="36">
        <v>0</v>
      </c>
      <c r="BF508" s="36">
        <f>M508</f>
        <v>0</v>
      </c>
      <c r="BH508" s="21">
        <f>G508*AO508</f>
        <v>0</v>
      </c>
      <c r="BI508" s="21">
        <f>G508*AP508</f>
        <v>0</v>
      </c>
      <c r="BJ508" s="21">
        <f>G508*H508</f>
        <v>0</v>
      </c>
      <c r="BK508" s="21" t="s">
        <v>852</v>
      </c>
      <c r="BL508" s="36" t="s">
        <v>360</v>
      </c>
    </row>
    <row r="509" spans="1:15" ht="12.75">
      <c r="A509" s="4"/>
      <c r="B509" s="89"/>
      <c r="C509" s="89"/>
      <c r="D509" s="90" t="s">
        <v>716</v>
      </c>
      <c r="E509" s="90"/>
      <c r="F509" s="89"/>
      <c r="G509" s="91">
        <v>7.81</v>
      </c>
      <c r="H509" s="89"/>
      <c r="I509" s="89"/>
      <c r="J509" s="89"/>
      <c r="K509" s="89"/>
      <c r="L509" s="89"/>
      <c r="M509" s="89"/>
      <c r="N509" s="31"/>
      <c r="O509" s="4"/>
    </row>
    <row r="510" spans="1:15" ht="12.75">
      <c r="A510" s="105"/>
      <c r="B510" s="106" t="s">
        <v>294</v>
      </c>
      <c r="C510" s="106"/>
      <c r="D510" s="181" t="s">
        <v>911</v>
      </c>
      <c r="E510" s="182"/>
      <c r="F510" s="107" t="s">
        <v>6</v>
      </c>
      <c r="G510" s="107" t="s">
        <v>6</v>
      </c>
      <c r="H510" s="107"/>
      <c r="I510" s="108">
        <f>I511+I514+I518+I525+I530+I539+I544+I547+I550+I554+I565+I588+I597</f>
        <v>0</v>
      </c>
      <c r="J510" s="108">
        <f>J511+J514+J518+J525+J530+J539+J544+J547+J550+J554+J565+J588+J597</f>
        <v>0</v>
      </c>
      <c r="K510" s="108">
        <f>K511+K514+K518+K525+K530+K539+K544+K547+K550+K554+K565+K588+K597</f>
        <v>0</v>
      </c>
      <c r="L510" s="109"/>
      <c r="M510" s="108">
        <f>M511+M514+M518+M525+M530+M539+M544+M547+M550+M554+M565+M588+M597</f>
        <v>193.280234</v>
      </c>
      <c r="N510" s="33"/>
      <c r="O510" s="4"/>
    </row>
    <row r="511" spans="1:47" ht="12.75">
      <c r="A511" s="2"/>
      <c r="B511" s="10" t="s">
        <v>294</v>
      </c>
      <c r="C511" s="10" t="s">
        <v>17</v>
      </c>
      <c r="D511" s="183" t="s">
        <v>444</v>
      </c>
      <c r="E511" s="174"/>
      <c r="F511" s="19" t="s">
        <v>6</v>
      </c>
      <c r="G511" s="19" t="s">
        <v>6</v>
      </c>
      <c r="H511" s="19"/>
      <c r="I511" s="41">
        <f>SUM(I512:I512)</f>
        <v>0</v>
      </c>
      <c r="J511" s="41">
        <f>SUM(J512:J512)</f>
        <v>0</v>
      </c>
      <c r="K511" s="41">
        <f>SUM(K512:K512)</f>
        <v>0</v>
      </c>
      <c r="L511" s="27"/>
      <c r="M511" s="41">
        <f>SUM(M512:M512)</f>
        <v>0</v>
      </c>
      <c r="N511" s="29"/>
      <c r="O511" s="4"/>
      <c r="AI511" s="27" t="s">
        <v>294</v>
      </c>
      <c r="AS511" s="41">
        <f>SUM(AJ512:AJ512)</f>
        <v>0</v>
      </c>
      <c r="AT511" s="41">
        <f>SUM(AK512:AK512)</f>
        <v>0</v>
      </c>
      <c r="AU511" s="41">
        <f>SUM(AL512:AL512)</f>
        <v>0</v>
      </c>
    </row>
    <row r="512" spans="1:64" ht="12.75">
      <c r="A512" s="3" t="s">
        <v>244</v>
      </c>
      <c r="B512" s="11" t="s">
        <v>294</v>
      </c>
      <c r="C512" s="11" t="s">
        <v>403</v>
      </c>
      <c r="D512" s="184" t="s">
        <v>658</v>
      </c>
      <c r="E512" s="175"/>
      <c r="F512" s="11" t="s">
        <v>757</v>
      </c>
      <c r="G512" s="21">
        <v>100</v>
      </c>
      <c r="H512" s="21"/>
      <c r="I512" s="21">
        <f>G512*AO512</f>
        <v>0</v>
      </c>
      <c r="J512" s="21">
        <f>G512*AP512</f>
        <v>0</v>
      </c>
      <c r="K512" s="21">
        <f>G512*H512</f>
        <v>0</v>
      </c>
      <c r="L512" s="21">
        <v>0</v>
      </c>
      <c r="M512" s="21">
        <f>G512*L512</f>
        <v>0</v>
      </c>
      <c r="N512" s="30" t="s">
        <v>779</v>
      </c>
      <c r="O512" s="4"/>
      <c r="Z512" s="36">
        <f>IF(AQ512="5",BJ512,0)</f>
        <v>0</v>
      </c>
      <c r="AB512" s="36">
        <f>IF(AQ512="1",BH512,0)</f>
        <v>0</v>
      </c>
      <c r="AC512" s="36">
        <f>IF(AQ512="1",BI512,0)</f>
        <v>0</v>
      </c>
      <c r="AD512" s="36">
        <f>IF(AQ512="7",BH512,0)</f>
        <v>0</v>
      </c>
      <c r="AE512" s="36">
        <f>IF(AQ512="7",BI512,0)</f>
        <v>0</v>
      </c>
      <c r="AF512" s="36">
        <f>IF(AQ512="2",BH512,0)</f>
        <v>0</v>
      </c>
      <c r="AG512" s="36">
        <f>IF(AQ512="2",BI512,0)</f>
        <v>0</v>
      </c>
      <c r="AH512" s="36">
        <f>IF(AQ512="0",BJ512,0)</f>
        <v>0</v>
      </c>
      <c r="AI512" s="27" t="s">
        <v>294</v>
      </c>
      <c r="AJ512" s="21">
        <f>IF(AN512=0,K512,0)</f>
        <v>0</v>
      </c>
      <c r="AK512" s="21">
        <f>IF(AN512=15,K512,0)</f>
        <v>0</v>
      </c>
      <c r="AL512" s="21">
        <f>IF(AN512=21,K512,0)</f>
        <v>0</v>
      </c>
      <c r="AN512" s="36">
        <v>21</v>
      </c>
      <c r="AO512" s="36">
        <f>H512*0</f>
        <v>0</v>
      </c>
      <c r="AP512" s="36">
        <f>H512*(1-0)</f>
        <v>0</v>
      </c>
      <c r="AQ512" s="37" t="s">
        <v>7</v>
      </c>
      <c r="AV512" s="36">
        <f>AW512+AX512</f>
        <v>0</v>
      </c>
      <c r="AW512" s="36">
        <f>G512*AO512</f>
        <v>0</v>
      </c>
      <c r="AX512" s="36">
        <f>G512*AP512</f>
        <v>0</v>
      </c>
      <c r="AY512" s="39" t="s">
        <v>791</v>
      </c>
      <c r="AZ512" s="39" t="s">
        <v>839</v>
      </c>
      <c r="BA512" s="27" t="s">
        <v>847</v>
      </c>
      <c r="BC512" s="36">
        <f>AW512+AX512</f>
        <v>0</v>
      </c>
      <c r="BD512" s="36">
        <f>H512/(100-BE512)*100</f>
        <v>0</v>
      </c>
      <c r="BE512" s="36">
        <v>0</v>
      </c>
      <c r="BF512" s="36">
        <f>M512</f>
        <v>0</v>
      </c>
      <c r="BH512" s="21">
        <f>G512*AO512</f>
        <v>0</v>
      </c>
      <c r="BI512" s="21">
        <f>G512*AP512</f>
        <v>0</v>
      </c>
      <c r="BJ512" s="21">
        <f>G512*H512</f>
        <v>0</v>
      </c>
      <c r="BK512" s="21" t="s">
        <v>852</v>
      </c>
      <c r="BL512" s="36">
        <v>11</v>
      </c>
    </row>
    <row r="513" spans="1:15" ht="12.75">
      <c r="A513" s="4"/>
      <c r="D513" s="14" t="s">
        <v>659</v>
      </c>
      <c r="E513" s="17"/>
      <c r="G513" s="22">
        <v>100</v>
      </c>
      <c r="N513" s="31"/>
      <c r="O513" s="4"/>
    </row>
    <row r="514" spans="1:47" ht="12.75">
      <c r="A514" s="2"/>
      <c r="B514" s="10" t="s">
        <v>294</v>
      </c>
      <c r="C514" s="10" t="s">
        <v>117</v>
      </c>
      <c r="D514" s="183" t="s">
        <v>660</v>
      </c>
      <c r="E514" s="174"/>
      <c r="F514" s="19" t="s">
        <v>6</v>
      </c>
      <c r="G514" s="19" t="s">
        <v>6</v>
      </c>
      <c r="H514" s="19"/>
      <c r="I514" s="41">
        <f>SUM(I515:I516)</f>
        <v>0</v>
      </c>
      <c r="J514" s="41">
        <f>SUM(J515:J516)</f>
        <v>0</v>
      </c>
      <c r="K514" s="41">
        <f>SUM(K515:K516)</f>
        <v>0</v>
      </c>
      <c r="L514" s="27"/>
      <c r="M514" s="41">
        <f>SUM(M515:M516)</f>
        <v>0</v>
      </c>
      <c r="N514" s="29"/>
      <c r="O514" s="4"/>
      <c r="AI514" s="27" t="s">
        <v>294</v>
      </c>
      <c r="AS514" s="41">
        <f>SUM(AJ515:AJ516)</f>
        <v>0</v>
      </c>
      <c r="AT514" s="41">
        <f>SUM(AK515:AK516)</f>
        <v>0</v>
      </c>
      <c r="AU514" s="41">
        <f>SUM(AL515:AL516)</f>
        <v>0</v>
      </c>
    </row>
    <row r="515" spans="1:64" ht="12.75">
      <c r="A515" s="3" t="s">
        <v>245</v>
      </c>
      <c r="B515" s="11" t="s">
        <v>294</v>
      </c>
      <c r="C515" s="11" t="s">
        <v>404</v>
      </c>
      <c r="D515" s="184" t="s">
        <v>661</v>
      </c>
      <c r="E515" s="175"/>
      <c r="F515" s="11" t="s">
        <v>758</v>
      </c>
      <c r="G515" s="21">
        <v>5</v>
      </c>
      <c r="H515" s="21"/>
      <c r="I515" s="21">
        <f>G515*AO515</f>
        <v>0</v>
      </c>
      <c r="J515" s="21">
        <f>G515*AP515</f>
        <v>0</v>
      </c>
      <c r="K515" s="21">
        <f>G515*H515</f>
        <v>0</v>
      </c>
      <c r="L515" s="21">
        <v>0</v>
      </c>
      <c r="M515" s="21">
        <f>G515*L515</f>
        <v>0</v>
      </c>
      <c r="N515" s="30"/>
      <c r="O515" s="4"/>
      <c r="Z515" s="36">
        <f>IF(AQ515="5",BJ515,0)</f>
        <v>0</v>
      </c>
      <c r="AB515" s="36">
        <f>IF(AQ515="1",BH515,0)</f>
        <v>0</v>
      </c>
      <c r="AC515" s="36">
        <f>IF(AQ515="1",BI515,0)</f>
        <v>0</v>
      </c>
      <c r="AD515" s="36">
        <f>IF(AQ515="7",BH515,0)</f>
        <v>0</v>
      </c>
      <c r="AE515" s="36">
        <f>IF(AQ515="7",BI515,0)</f>
        <v>0</v>
      </c>
      <c r="AF515" s="36">
        <f>IF(AQ515="2",BH515,0)</f>
        <v>0</v>
      </c>
      <c r="AG515" s="36">
        <f>IF(AQ515="2",BI515,0)</f>
        <v>0</v>
      </c>
      <c r="AH515" s="36">
        <f>IF(AQ515="0",BJ515,0)</f>
        <v>0</v>
      </c>
      <c r="AI515" s="27" t="s">
        <v>294</v>
      </c>
      <c r="AJ515" s="21">
        <f>IF(AN515=0,K515,0)</f>
        <v>0</v>
      </c>
      <c r="AK515" s="21">
        <f>IF(AN515=15,K515,0)</f>
        <v>0</v>
      </c>
      <c r="AL515" s="21">
        <f>IF(AN515=21,K515,0)</f>
        <v>0</v>
      </c>
      <c r="AN515" s="36">
        <v>21</v>
      </c>
      <c r="AO515" s="36">
        <f>H515*0</f>
        <v>0</v>
      </c>
      <c r="AP515" s="36">
        <f>H515*(1-0)</f>
        <v>0</v>
      </c>
      <c r="AQ515" s="37" t="s">
        <v>7</v>
      </c>
      <c r="AV515" s="36">
        <f>AW515+AX515</f>
        <v>0</v>
      </c>
      <c r="AW515" s="36">
        <f>G515*AO515</f>
        <v>0</v>
      </c>
      <c r="AX515" s="36">
        <f>G515*AP515</f>
        <v>0</v>
      </c>
      <c r="AY515" s="39" t="s">
        <v>810</v>
      </c>
      <c r="AZ515" s="39" t="s">
        <v>839</v>
      </c>
      <c r="BA515" s="27" t="s">
        <v>847</v>
      </c>
      <c r="BC515" s="36">
        <f>AW515+AX515</f>
        <v>0</v>
      </c>
      <c r="BD515" s="36">
        <f>H515/(100-BE515)*100</f>
        <v>0</v>
      </c>
      <c r="BE515" s="36">
        <v>0</v>
      </c>
      <c r="BF515" s="36">
        <f>M515</f>
        <v>0</v>
      </c>
      <c r="BH515" s="21">
        <f>G515*AO515</f>
        <v>0</v>
      </c>
      <c r="BI515" s="21">
        <f>G515*AP515</f>
        <v>0</v>
      </c>
      <c r="BJ515" s="21">
        <f>G515*H515</f>
        <v>0</v>
      </c>
      <c r="BK515" s="21" t="s">
        <v>852</v>
      </c>
      <c r="BL515" s="36">
        <v>111</v>
      </c>
    </row>
    <row r="516" spans="1:64" ht="12.75">
      <c r="A516" s="3" t="s">
        <v>246</v>
      </c>
      <c r="B516" s="11" t="s">
        <v>294</v>
      </c>
      <c r="C516" s="11" t="s">
        <v>405</v>
      </c>
      <c r="D516" s="184" t="s">
        <v>662</v>
      </c>
      <c r="E516" s="175"/>
      <c r="F516" s="11" t="s">
        <v>758</v>
      </c>
      <c r="G516" s="21">
        <v>83.46</v>
      </c>
      <c r="H516" s="21"/>
      <c r="I516" s="21">
        <f>G516*AO516</f>
        <v>0</v>
      </c>
      <c r="J516" s="21">
        <f>G516*AP516</f>
        <v>0</v>
      </c>
      <c r="K516" s="21">
        <f>G516*H516</f>
        <v>0</v>
      </c>
      <c r="L516" s="21">
        <v>0</v>
      </c>
      <c r="M516" s="21">
        <f>G516*L516</f>
        <v>0</v>
      </c>
      <c r="N516" s="30"/>
      <c r="O516" s="4"/>
      <c r="Z516" s="36">
        <f>IF(AQ516="5",BJ516,0)</f>
        <v>0</v>
      </c>
      <c r="AB516" s="36">
        <f>IF(AQ516="1",BH516,0)</f>
        <v>0</v>
      </c>
      <c r="AC516" s="36">
        <f>IF(AQ516="1",BI516,0)</f>
        <v>0</v>
      </c>
      <c r="AD516" s="36">
        <f>IF(AQ516="7",BH516,0)</f>
        <v>0</v>
      </c>
      <c r="AE516" s="36">
        <f>IF(AQ516="7",BI516,0)</f>
        <v>0</v>
      </c>
      <c r="AF516" s="36">
        <f>IF(AQ516="2",BH516,0)</f>
        <v>0</v>
      </c>
      <c r="AG516" s="36">
        <f>IF(AQ516="2",BI516,0)</f>
        <v>0</v>
      </c>
      <c r="AH516" s="36">
        <f>IF(AQ516="0",BJ516,0)</f>
        <v>0</v>
      </c>
      <c r="AI516" s="27" t="s">
        <v>294</v>
      </c>
      <c r="AJ516" s="21">
        <f>IF(AN516=0,K516,0)</f>
        <v>0</v>
      </c>
      <c r="AK516" s="21">
        <f>IF(AN516=15,K516,0)</f>
        <v>0</v>
      </c>
      <c r="AL516" s="21">
        <f>IF(AN516=21,K516,0)</f>
        <v>0</v>
      </c>
      <c r="AN516" s="36">
        <v>21</v>
      </c>
      <c r="AO516" s="36">
        <f>H516*0</f>
        <v>0</v>
      </c>
      <c r="AP516" s="36">
        <f>H516*(1-0)</f>
        <v>0</v>
      </c>
      <c r="AQ516" s="37" t="s">
        <v>7</v>
      </c>
      <c r="AV516" s="36">
        <f>AW516+AX516</f>
        <v>0</v>
      </c>
      <c r="AW516" s="36">
        <f>G516*AO516</f>
        <v>0</v>
      </c>
      <c r="AX516" s="36">
        <f>G516*AP516</f>
        <v>0</v>
      </c>
      <c r="AY516" s="39" t="s">
        <v>810</v>
      </c>
      <c r="AZ516" s="39" t="s">
        <v>839</v>
      </c>
      <c r="BA516" s="27" t="s">
        <v>847</v>
      </c>
      <c r="BC516" s="36">
        <f>AW516+AX516</f>
        <v>0</v>
      </c>
      <c r="BD516" s="36">
        <f>H516/(100-BE516)*100</f>
        <v>0</v>
      </c>
      <c r="BE516" s="36">
        <v>0</v>
      </c>
      <c r="BF516" s="36">
        <f>M516</f>
        <v>0</v>
      </c>
      <c r="BH516" s="21">
        <f>G516*AO516</f>
        <v>0</v>
      </c>
      <c r="BI516" s="21">
        <f>G516*AP516</f>
        <v>0</v>
      </c>
      <c r="BJ516" s="21">
        <f>G516*H516</f>
        <v>0</v>
      </c>
      <c r="BK516" s="21" t="s">
        <v>852</v>
      </c>
      <c r="BL516" s="36">
        <v>111</v>
      </c>
    </row>
    <row r="517" spans="1:15" ht="12.75">
      <c r="A517" s="4"/>
      <c r="D517" s="14" t="s">
        <v>663</v>
      </c>
      <c r="E517" s="17"/>
      <c r="G517" s="22">
        <v>83.46</v>
      </c>
      <c r="N517" s="31"/>
      <c r="O517" s="4"/>
    </row>
    <row r="518" spans="1:47" ht="12.75">
      <c r="A518" s="2"/>
      <c r="B518" s="10" t="s">
        <v>294</v>
      </c>
      <c r="C518" s="10" t="s">
        <v>19</v>
      </c>
      <c r="D518" s="183" t="s">
        <v>664</v>
      </c>
      <c r="E518" s="174"/>
      <c r="F518" s="19" t="s">
        <v>6</v>
      </c>
      <c r="G518" s="19" t="s">
        <v>6</v>
      </c>
      <c r="H518" s="19"/>
      <c r="I518" s="41">
        <f>SUM(I519:I523)</f>
        <v>0</v>
      </c>
      <c r="J518" s="41">
        <f>SUM(J519:J523)</f>
        <v>0</v>
      </c>
      <c r="K518" s="41">
        <f>SUM(K519:K523)</f>
        <v>0</v>
      </c>
      <c r="L518" s="27"/>
      <c r="M518" s="41">
        <f>SUM(M519:M523)</f>
        <v>0</v>
      </c>
      <c r="N518" s="29"/>
      <c r="O518" s="4"/>
      <c r="AI518" s="27" t="s">
        <v>294</v>
      </c>
      <c r="AS518" s="41">
        <f>SUM(AJ519:AJ523)</f>
        <v>0</v>
      </c>
      <c r="AT518" s="41">
        <f>SUM(AK519:AK523)</f>
        <v>0</v>
      </c>
      <c r="AU518" s="41">
        <f>SUM(AL519:AL523)</f>
        <v>0</v>
      </c>
    </row>
    <row r="519" spans="1:64" ht="12.75">
      <c r="A519" s="3" t="s">
        <v>247</v>
      </c>
      <c r="B519" s="11" t="s">
        <v>294</v>
      </c>
      <c r="C519" s="11" t="s">
        <v>406</v>
      </c>
      <c r="D519" s="184" t="s">
        <v>665</v>
      </c>
      <c r="E519" s="175"/>
      <c r="F519" s="11" t="s">
        <v>751</v>
      </c>
      <c r="G519" s="21">
        <v>151.89</v>
      </c>
      <c r="H519" s="21"/>
      <c r="I519" s="21">
        <f>G519*AO519</f>
        <v>0</v>
      </c>
      <c r="J519" s="21">
        <f>G519*AP519</f>
        <v>0</v>
      </c>
      <c r="K519" s="21">
        <f>G519*H519</f>
        <v>0</v>
      </c>
      <c r="L519" s="21">
        <v>0</v>
      </c>
      <c r="M519" s="21">
        <f>G519*L519</f>
        <v>0</v>
      </c>
      <c r="N519" s="30" t="s">
        <v>779</v>
      </c>
      <c r="O519" s="4"/>
      <c r="Z519" s="36">
        <f>IF(AQ519="5",BJ519,0)</f>
        <v>0</v>
      </c>
      <c r="AB519" s="36">
        <f>IF(AQ519="1",BH519,0)</f>
        <v>0</v>
      </c>
      <c r="AC519" s="36">
        <f>IF(AQ519="1",BI519,0)</f>
        <v>0</v>
      </c>
      <c r="AD519" s="36">
        <f>IF(AQ519="7",BH519,0)</f>
        <v>0</v>
      </c>
      <c r="AE519" s="36">
        <f>IF(AQ519="7",BI519,0)</f>
        <v>0</v>
      </c>
      <c r="AF519" s="36">
        <f>IF(AQ519="2",BH519,0)</f>
        <v>0</v>
      </c>
      <c r="AG519" s="36">
        <f>IF(AQ519="2",BI519,0)</f>
        <v>0</v>
      </c>
      <c r="AH519" s="36">
        <f>IF(AQ519="0",BJ519,0)</f>
        <v>0</v>
      </c>
      <c r="AI519" s="27" t="s">
        <v>294</v>
      </c>
      <c r="AJ519" s="21">
        <f>IF(AN519=0,K519,0)</f>
        <v>0</v>
      </c>
      <c r="AK519" s="21">
        <f>IF(AN519=15,K519,0)</f>
        <v>0</v>
      </c>
      <c r="AL519" s="21">
        <f>IF(AN519=21,K519,0)</f>
        <v>0</v>
      </c>
      <c r="AN519" s="36">
        <v>21</v>
      </c>
      <c r="AO519" s="36">
        <f>H519*0</f>
        <v>0</v>
      </c>
      <c r="AP519" s="36">
        <f>H519*(1-0)</f>
        <v>0</v>
      </c>
      <c r="AQ519" s="37" t="s">
        <v>7</v>
      </c>
      <c r="AV519" s="36">
        <f>AW519+AX519</f>
        <v>0</v>
      </c>
      <c r="AW519" s="36">
        <f>G519*AO519</f>
        <v>0</v>
      </c>
      <c r="AX519" s="36">
        <f>G519*AP519</f>
        <v>0</v>
      </c>
      <c r="AY519" s="39" t="s">
        <v>811</v>
      </c>
      <c r="AZ519" s="39" t="s">
        <v>839</v>
      </c>
      <c r="BA519" s="27" t="s">
        <v>847</v>
      </c>
      <c r="BC519" s="36">
        <f>AW519+AX519</f>
        <v>0</v>
      </c>
      <c r="BD519" s="36">
        <f>H519/(100-BE519)*100</f>
        <v>0</v>
      </c>
      <c r="BE519" s="36">
        <v>0</v>
      </c>
      <c r="BF519" s="36">
        <f>M519</f>
        <v>0</v>
      </c>
      <c r="BH519" s="21">
        <f>G519*AO519</f>
        <v>0</v>
      </c>
      <c r="BI519" s="21">
        <f>G519*AP519</f>
        <v>0</v>
      </c>
      <c r="BJ519" s="21">
        <f>G519*H519</f>
        <v>0</v>
      </c>
      <c r="BK519" s="21" t="s">
        <v>852</v>
      </c>
      <c r="BL519" s="36">
        <v>13</v>
      </c>
    </row>
    <row r="520" spans="1:15" ht="12.75">
      <c r="A520" s="4"/>
      <c r="D520" s="14" t="s">
        <v>666</v>
      </c>
      <c r="E520" s="17"/>
      <c r="G520" s="22">
        <v>151.89</v>
      </c>
      <c r="N520" s="31"/>
      <c r="O520" s="4"/>
    </row>
    <row r="521" spans="1:64" ht="12.75">
      <c r="A521" s="3" t="s">
        <v>248</v>
      </c>
      <c r="B521" s="11" t="s">
        <v>294</v>
      </c>
      <c r="C521" s="11" t="s">
        <v>407</v>
      </c>
      <c r="D521" s="184" t="s">
        <v>667</v>
      </c>
      <c r="E521" s="175"/>
      <c r="F521" s="11" t="s">
        <v>751</v>
      </c>
      <c r="G521" s="21">
        <v>151.89</v>
      </c>
      <c r="H521" s="21"/>
      <c r="I521" s="21">
        <f>G521*AO521</f>
        <v>0</v>
      </c>
      <c r="J521" s="21">
        <f>G521*AP521</f>
        <v>0</v>
      </c>
      <c r="K521" s="21">
        <f>G521*H521</f>
        <v>0</v>
      </c>
      <c r="L521" s="21">
        <v>0</v>
      </c>
      <c r="M521" s="21">
        <f>G521*L521</f>
        <v>0</v>
      </c>
      <c r="N521" s="30" t="s">
        <v>779</v>
      </c>
      <c r="O521" s="4"/>
      <c r="Z521" s="36">
        <f>IF(AQ521="5",BJ521,0)</f>
        <v>0</v>
      </c>
      <c r="AB521" s="36">
        <f>IF(AQ521="1",BH521,0)</f>
        <v>0</v>
      </c>
      <c r="AC521" s="36">
        <f>IF(AQ521="1",BI521,0)</f>
        <v>0</v>
      </c>
      <c r="AD521" s="36">
        <f>IF(AQ521="7",BH521,0)</f>
        <v>0</v>
      </c>
      <c r="AE521" s="36">
        <f>IF(AQ521="7",BI521,0)</f>
        <v>0</v>
      </c>
      <c r="AF521" s="36">
        <f>IF(AQ521="2",BH521,0)</f>
        <v>0</v>
      </c>
      <c r="AG521" s="36">
        <f>IF(AQ521="2",BI521,0)</f>
        <v>0</v>
      </c>
      <c r="AH521" s="36">
        <f>IF(AQ521="0",BJ521,0)</f>
        <v>0</v>
      </c>
      <c r="AI521" s="27" t="s">
        <v>294</v>
      </c>
      <c r="AJ521" s="21">
        <f>IF(AN521=0,K521,0)</f>
        <v>0</v>
      </c>
      <c r="AK521" s="21">
        <f>IF(AN521=15,K521,0)</f>
        <v>0</v>
      </c>
      <c r="AL521" s="21">
        <f>IF(AN521=21,K521,0)</f>
        <v>0</v>
      </c>
      <c r="AN521" s="36">
        <v>21</v>
      </c>
      <c r="AO521" s="36">
        <f>H521*0</f>
        <v>0</v>
      </c>
      <c r="AP521" s="36">
        <f>H521*(1-0)</f>
        <v>0</v>
      </c>
      <c r="AQ521" s="37" t="s">
        <v>7</v>
      </c>
      <c r="AV521" s="36">
        <f>AW521+AX521</f>
        <v>0</v>
      </c>
      <c r="AW521" s="36">
        <f>G521*AO521</f>
        <v>0</v>
      </c>
      <c r="AX521" s="36">
        <f>G521*AP521</f>
        <v>0</v>
      </c>
      <c r="AY521" s="39" t="s">
        <v>811</v>
      </c>
      <c r="AZ521" s="39" t="s">
        <v>839</v>
      </c>
      <c r="BA521" s="27" t="s">
        <v>847</v>
      </c>
      <c r="BC521" s="36">
        <f>AW521+AX521</f>
        <v>0</v>
      </c>
      <c r="BD521" s="36">
        <f>H521/(100-BE521)*100</f>
        <v>0</v>
      </c>
      <c r="BE521" s="36">
        <v>0</v>
      </c>
      <c r="BF521" s="36">
        <f>M521</f>
        <v>0</v>
      </c>
      <c r="BH521" s="21">
        <f>G521*AO521</f>
        <v>0</v>
      </c>
      <c r="BI521" s="21">
        <f>G521*AP521</f>
        <v>0</v>
      </c>
      <c r="BJ521" s="21">
        <f>G521*H521</f>
        <v>0</v>
      </c>
      <c r="BK521" s="21" t="s">
        <v>852</v>
      </c>
      <c r="BL521" s="36">
        <v>13</v>
      </c>
    </row>
    <row r="522" spans="1:15" ht="12.75">
      <c r="A522" s="4"/>
      <c r="D522" s="14" t="s">
        <v>668</v>
      </c>
      <c r="E522" s="17"/>
      <c r="G522" s="22">
        <v>151.89</v>
      </c>
      <c r="N522" s="31"/>
      <c r="O522" s="4"/>
    </row>
    <row r="523" spans="1:64" ht="12.75">
      <c r="A523" s="3" t="s">
        <v>249</v>
      </c>
      <c r="B523" s="11" t="s">
        <v>294</v>
      </c>
      <c r="C523" s="11" t="s">
        <v>408</v>
      </c>
      <c r="D523" s="184" t="s">
        <v>669</v>
      </c>
      <c r="E523" s="175"/>
      <c r="F523" s="11" t="s">
        <v>751</v>
      </c>
      <c r="G523" s="21">
        <v>5.25</v>
      </c>
      <c r="H523" s="21"/>
      <c r="I523" s="21">
        <f>G523*AO523</f>
        <v>0</v>
      </c>
      <c r="J523" s="21">
        <f>G523*AP523</f>
        <v>0</v>
      </c>
      <c r="K523" s="21">
        <f>G523*H523</f>
        <v>0</v>
      </c>
      <c r="L523" s="21">
        <v>0</v>
      </c>
      <c r="M523" s="21">
        <f>G523*L523</f>
        <v>0</v>
      </c>
      <c r="N523" s="30" t="s">
        <v>779</v>
      </c>
      <c r="O523" s="4"/>
      <c r="Z523" s="36">
        <f>IF(AQ523="5",BJ523,0)</f>
        <v>0</v>
      </c>
      <c r="AB523" s="36">
        <f>IF(AQ523="1",BH523,0)</f>
        <v>0</v>
      </c>
      <c r="AC523" s="36">
        <f>IF(AQ523="1",BI523,0)</f>
        <v>0</v>
      </c>
      <c r="AD523" s="36">
        <f>IF(AQ523="7",BH523,0)</f>
        <v>0</v>
      </c>
      <c r="AE523" s="36">
        <f>IF(AQ523="7",BI523,0)</f>
        <v>0</v>
      </c>
      <c r="AF523" s="36">
        <f>IF(AQ523="2",BH523,0)</f>
        <v>0</v>
      </c>
      <c r="AG523" s="36">
        <f>IF(AQ523="2",BI523,0)</f>
        <v>0</v>
      </c>
      <c r="AH523" s="36">
        <f>IF(AQ523="0",BJ523,0)</f>
        <v>0</v>
      </c>
      <c r="AI523" s="27" t="s">
        <v>294</v>
      </c>
      <c r="AJ523" s="21">
        <f>IF(AN523=0,K523,0)</f>
        <v>0</v>
      </c>
      <c r="AK523" s="21">
        <f>IF(AN523=15,K523,0)</f>
        <v>0</v>
      </c>
      <c r="AL523" s="21">
        <f>IF(AN523=21,K523,0)</f>
        <v>0</v>
      </c>
      <c r="AN523" s="36">
        <v>21</v>
      </c>
      <c r="AO523" s="36">
        <f>H523*0</f>
        <v>0</v>
      </c>
      <c r="AP523" s="36">
        <f>H523*(1-0)</f>
        <v>0</v>
      </c>
      <c r="AQ523" s="37" t="s">
        <v>7</v>
      </c>
      <c r="AV523" s="36">
        <f>AW523+AX523</f>
        <v>0</v>
      </c>
      <c r="AW523" s="36">
        <f>G523*AO523</f>
        <v>0</v>
      </c>
      <c r="AX523" s="36">
        <f>G523*AP523</f>
        <v>0</v>
      </c>
      <c r="AY523" s="39" t="s">
        <v>811</v>
      </c>
      <c r="AZ523" s="39" t="s">
        <v>839</v>
      </c>
      <c r="BA523" s="27" t="s">
        <v>847</v>
      </c>
      <c r="BC523" s="36">
        <f>AW523+AX523</f>
        <v>0</v>
      </c>
      <c r="BD523" s="36">
        <f>H523/(100-BE523)*100</f>
        <v>0</v>
      </c>
      <c r="BE523" s="36">
        <v>0</v>
      </c>
      <c r="BF523" s="36">
        <f>M523</f>
        <v>0</v>
      </c>
      <c r="BH523" s="21">
        <f>G523*AO523</f>
        <v>0</v>
      </c>
      <c r="BI523" s="21">
        <f>G523*AP523</f>
        <v>0</v>
      </c>
      <c r="BJ523" s="21">
        <f>G523*H523</f>
        <v>0</v>
      </c>
      <c r="BK523" s="21" t="s">
        <v>852</v>
      </c>
      <c r="BL523" s="36">
        <v>13</v>
      </c>
    </row>
    <row r="524" spans="1:15" ht="12.75">
      <c r="A524" s="4"/>
      <c r="D524" s="14" t="s">
        <v>670</v>
      </c>
      <c r="E524" s="17"/>
      <c r="G524" s="22">
        <v>5.25</v>
      </c>
      <c r="N524" s="31"/>
      <c r="O524" s="4"/>
    </row>
    <row r="525" spans="1:47" ht="12.75">
      <c r="A525" s="2"/>
      <c r="B525" s="10" t="s">
        <v>294</v>
      </c>
      <c r="C525" s="10" t="s">
        <v>21</v>
      </c>
      <c r="D525" s="183" t="s">
        <v>671</v>
      </c>
      <c r="E525" s="174"/>
      <c r="F525" s="19" t="s">
        <v>6</v>
      </c>
      <c r="G525" s="19" t="s">
        <v>6</v>
      </c>
      <c r="H525" s="19"/>
      <c r="I525" s="41">
        <f>SUM(I526:I528)</f>
        <v>0</v>
      </c>
      <c r="J525" s="41">
        <f>SUM(J526:J528)</f>
        <v>0</v>
      </c>
      <c r="K525" s="41">
        <f>SUM(K526:K528)</f>
        <v>0</v>
      </c>
      <c r="L525" s="27"/>
      <c r="M525" s="41">
        <f>SUM(M526:M528)</f>
        <v>0.1435426</v>
      </c>
      <c r="N525" s="29"/>
      <c r="O525" s="4"/>
      <c r="AI525" s="27" t="s">
        <v>294</v>
      </c>
      <c r="AS525" s="41">
        <f>SUM(AJ526:AJ528)</f>
        <v>0</v>
      </c>
      <c r="AT525" s="41">
        <f>SUM(AK526:AK528)</f>
        <v>0</v>
      </c>
      <c r="AU525" s="41">
        <f>SUM(AL526:AL528)</f>
        <v>0</v>
      </c>
    </row>
    <row r="526" spans="1:64" ht="12.75">
      <c r="A526" s="3" t="s">
        <v>250</v>
      </c>
      <c r="B526" s="11" t="s">
        <v>294</v>
      </c>
      <c r="C526" s="11" t="s">
        <v>409</v>
      </c>
      <c r="D526" s="184" t="s">
        <v>672</v>
      </c>
      <c r="E526" s="175"/>
      <c r="F526" s="11" t="s">
        <v>749</v>
      </c>
      <c r="G526" s="21">
        <v>166.91</v>
      </c>
      <c r="H526" s="21"/>
      <c r="I526" s="21">
        <f>G526*AO526</f>
        <v>0</v>
      </c>
      <c r="J526" s="21">
        <f>G526*AP526</f>
        <v>0</v>
      </c>
      <c r="K526" s="21">
        <f>G526*H526</f>
        <v>0</v>
      </c>
      <c r="L526" s="21">
        <v>0.00086</v>
      </c>
      <c r="M526" s="21">
        <f>G526*L526</f>
        <v>0.1435426</v>
      </c>
      <c r="N526" s="30" t="s">
        <v>779</v>
      </c>
      <c r="O526" s="4"/>
      <c r="Z526" s="36">
        <f>IF(AQ526="5",BJ526,0)</f>
        <v>0</v>
      </c>
      <c r="AB526" s="36">
        <f>IF(AQ526="1",BH526,0)</f>
        <v>0</v>
      </c>
      <c r="AC526" s="36">
        <f>IF(AQ526="1",BI526,0)</f>
        <v>0</v>
      </c>
      <c r="AD526" s="36">
        <f>IF(AQ526="7",BH526,0)</f>
        <v>0</v>
      </c>
      <c r="AE526" s="36">
        <f>IF(AQ526="7",BI526,0)</f>
        <v>0</v>
      </c>
      <c r="AF526" s="36">
        <f>IF(AQ526="2",BH526,0)</f>
        <v>0</v>
      </c>
      <c r="AG526" s="36">
        <f>IF(AQ526="2",BI526,0)</f>
        <v>0</v>
      </c>
      <c r="AH526" s="36">
        <f>IF(AQ526="0",BJ526,0)</f>
        <v>0</v>
      </c>
      <c r="AI526" s="27" t="s">
        <v>294</v>
      </c>
      <c r="AJ526" s="21">
        <f>IF(AN526=0,K526,0)</f>
        <v>0</v>
      </c>
      <c r="AK526" s="21">
        <f>IF(AN526=15,K526,0)</f>
        <v>0</v>
      </c>
      <c r="AL526" s="21">
        <f>IF(AN526=21,K526,0)</f>
        <v>0</v>
      </c>
      <c r="AN526" s="36">
        <v>21</v>
      </c>
      <c r="AO526" s="36">
        <f>H526*0.0714989469177661</f>
        <v>0</v>
      </c>
      <c r="AP526" s="36">
        <f>H526*(1-0.0714989469177661)</f>
        <v>0</v>
      </c>
      <c r="AQ526" s="37" t="s">
        <v>7</v>
      </c>
      <c r="AV526" s="36">
        <f>AW526+AX526</f>
        <v>0</v>
      </c>
      <c r="AW526" s="36">
        <f>G526*AO526</f>
        <v>0</v>
      </c>
      <c r="AX526" s="36">
        <f>G526*AP526</f>
        <v>0</v>
      </c>
      <c r="AY526" s="39" t="s">
        <v>812</v>
      </c>
      <c r="AZ526" s="39" t="s">
        <v>839</v>
      </c>
      <c r="BA526" s="27" t="s">
        <v>847</v>
      </c>
      <c r="BC526" s="36">
        <f>AW526+AX526</f>
        <v>0</v>
      </c>
      <c r="BD526" s="36">
        <f>H526/(100-BE526)*100</f>
        <v>0</v>
      </c>
      <c r="BE526" s="36">
        <v>0</v>
      </c>
      <c r="BF526" s="36">
        <f>M526</f>
        <v>0.1435426</v>
      </c>
      <c r="BH526" s="21">
        <f>G526*AO526</f>
        <v>0</v>
      </c>
      <c r="BI526" s="21">
        <f>G526*AP526</f>
        <v>0</v>
      </c>
      <c r="BJ526" s="21">
        <f>G526*H526</f>
        <v>0</v>
      </c>
      <c r="BK526" s="21" t="s">
        <v>852</v>
      </c>
      <c r="BL526" s="36">
        <v>15</v>
      </c>
    </row>
    <row r="527" spans="1:15" ht="12.75">
      <c r="A527" s="4"/>
      <c r="D527" s="14" t="s">
        <v>673</v>
      </c>
      <c r="E527" s="17"/>
      <c r="G527" s="22">
        <v>166.91</v>
      </c>
      <c r="N527" s="31"/>
      <c r="O527" s="4"/>
    </row>
    <row r="528" spans="1:64" ht="12.75">
      <c r="A528" s="3" t="s">
        <v>251</v>
      </c>
      <c r="B528" s="11" t="s">
        <v>294</v>
      </c>
      <c r="C528" s="11" t="s">
        <v>410</v>
      </c>
      <c r="D528" s="184" t="s">
        <v>674</v>
      </c>
      <c r="E528" s="175"/>
      <c r="F528" s="11" t="s">
        <v>749</v>
      </c>
      <c r="G528" s="21">
        <v>166.91</v>
      </c>
      <c r="H528" s="21"/>
      <c r="I528" s="21">
        <f>G528*AO528</f>
        <v>0</v>
      </c>
      <c r="J528" s="21">
        <f>G528*AP528</f>
        <v>0</v>
      </c>
      <c r="K528" s="21">
        <f>G528*H528</f>
        <v>0</v>
      </c>
      <c r="L528" s="21">
        <v>0</v>
      </c>
      <c r="M528" s="21">
        <f>G528*L528</f>
        <v>0</v>
      </c>
      <c r="N528" s="30" t="s">
        <v>779</v>
      </c>
      <c r="O528" s="4"/>
      <c r="Z528" s="36">
        <f>IF(AQ528="5",BJ528,0)</f>
        <v>0</v>
      </c>
      <c r="AB528" s="36">
        <f>IF(AQ528="1",BH528,0)</f>
        <v>0</v>
      </c>
      <c r="AC528" s="36">
        <f>IF(AQ528="1",BI528,0)</f>
        <v>0</v>
      </c>
      <c r="AD528" s="36">
        <f>IF(AQ528="7",BH528,0)</f>
        <v>0</v>
      </c>
      <c r="AE528" s="36">
        <f>IF(AQ528="7",BI528,0)</f>
        <v>0</v>
      </c>
      <c r="AF528" s="36">
        <f>IF(AQ528="2",BH528,0)</f>
        <v>0</v>
      </c>
      <c r="AG528" s="36">
        <f>IF(AQ528="2",BI528,0)</f>
        <v>0</v>
      </c>
      <c r="AH528" s="36">
        <f>IF(AQ528="0",BJ528,0)</f>
        <v>0</v>
      </c>
      <c r="AI528" s="27" t="s">
        <v>294</v>
      </c>
      <c r="AJ528" s="21">
        <f>IF(AN528=0,K528,0)</f>
        <v>0</v>
      </c>
      <c r="AK528" s="21">
        <f>IF(AN528=15,K528,0)</f>
        <v>0</v>
      </c>
      <c r="AL528" s="21">
        <f>IF(AN528=21,K528,0)</f>
        <v>0</v>
      </c>
      <c r="AN528" s="36">
        <v>21</v>
      </c>
      <c r="AO528" s="36">
        <f>H528*0</f>
        <v>0</v>
      </c>
      <c r="AP528" s="36">
        <f>H528*(1-0)</f>
        <v>0</v>
      </c>
      <c r="AQ528" s="37" t="s">
        <v>7</v>
      </c>
      <c r="AV528" s="36">
        <f>AW528+AX528</f>
        <v>0</v>
      </c>
      <c r="AW528" s="36">
        <f>G528*AO528</f>
        <v>0</v>
      </c>
      <c r="AX528" s="36">
        <f>G528*AP528</f>
        <v>0</v>
      </c>
      <c r="AY528" s="39" t="s">
        <v>812</v>
      </c>
      <c r="AZ528" s="39" t="s">
        <v>839</v>
      </c>
      <c r="BA528" s="27" t="s">
        <v>847</v>
      </c>
      <c r="BC528" s="36">
        <f>AW528+AX528</f>
        <v>0</v>
      </c>
      <c r="BD528" s="36">
        <f>H528/(100-BE528)*100</f>
        <v>0</v>
      </c>
      <c r="BE528" s="36">
        <v>0</v>
      </c>
      <c r="BF528" s="36">
        <f>M528</f>
        <v>0</v>
      </c>
      <c r="BH528" s="21">
        <f>G528*AO528</f>
        <v>0</v>
      </c>
      <c r="BI528" s="21">
        <f>G528*AP528</f>
        <v>0</v>
      </c>
      <c r="BJ528" s="21">
        <f>G528*H528</f>
        <v>0</v>
      </c>
      <c r="BK528" s="21" t="s">
        <v>852</v>
      </c>
      <c r="BL528" s="36">
        <v>15</v>
      </c>
    </row>
    <row r="529" spans="1:15" ht="12.75">
      <c r="A529" s="4"/>
      <c r="D529" s="14" t="s">
        <v>675</v>
      </c>
      <c r="E529" s="17"/>
      <c r="G529" s="22">
        <v>166.91</v>
      </c>
      <c r="N529" s="31"/>
      <c r="O529" s="4"/>
    </row>
    <row r="530" spans="1:47" ht="12.75">
      <c r="A530" s="2"/>
      <c r="B530" s="10" t="s">
        <v>294</v>
      </c>
      <c r="C530" s="10" t="s">
        <v>22</v>
      </c>
      <c r="D530" s="183" t="s">
        <v>455</v>
      </c>
      <c r="E530" s="174"/>
      <c r="F530" s="19" t="s">
        <v>6</v>
      </c>
      <c r="G530" s="19" t="s">
        <v>6</v>
      </c>
      <c r="H530" s="19"/>
      <c r="I530" s="41">
        <f>SUM(I531:I537)</f>
        <v>0</v>
      </c>
      <c r="J530" s="41">
        <f>SUM(J531:J537)</f>
        <v>0</v>
      </c>
      <c r="K530" s="41">
        <f>SUM(K531:K537)</f>
        <v>0</v>
      </c>
      <c r="L530" s="27"/>
      <c r="M530" s="41">
        <f>SUM(M531:M537)</f>
        <v>0</v>
      </c>
      <c r="N530" s="29"/>
      <c r="O530" s="4"/>
      <c r="AI530" s="27" t="s">
        <v>294</v>
      </c>
      <c r="AS530" s="41">
        <f>SUM(AJ531:AJ537)</f>
        <v>0</v>
      </c>
      <c r="AT530" s="41">
        <f>SUM(AK531:AK537)</f>
        <v>0</v>
      </c>
      <c r="AU530" s="41">
        <f>SUM(AL531:AL537)</f>
        <v>0</v>
      </c>
    </row>
    <row r="531" spans="1:64" ht="12.75">
      <c r="A531" s="3" t="s">
        <v>252</v>
      </c>
      <c r="B531" s="11" t="s">
        <v>294</v>
      </c>
      <c r="C531" s="11" t="s">
        <v>411</v>
      </c>
      <c r="D531" s="184" t="s">
        <v>676</v>
      </c>
      <c r="E531" s="175"/>
      <c r="F531" s="11" t="s">
        <v>751</v>
      </c>
      <c r="G531" s="21">
        <v>151.89</v>
      </c>
      <c r="H531" s="21"/>
      <c r="I531" s="21">
        <f>G531*AO531</f>
        <v>0</v>
      </c>
      <c r="J531" s="21">
        <f>G531*AP531</f>
        <v>0</v>
      </c>
      <c r="K531" s="21">
        <f>G531*H531</f>
        <v>0</v>
      </c>
      <c r="L531" s="21">
        <v>0</v>
      </c>
      <c r="M531" s="21">
        <f>G531*L531</f>
        <v>0</v>
      </c>
      <c r="N531" s="30" t="s">
        <v>779</v>
      </c>
      <c r="O531" s="4"/>
      <c r="Z531" s="36">
        <f>IF(AQ531="5",BJ531,0)</f>
        <v>0</v>
      </c>
      <c r="AB531" s="36">
        <f>IF(AQ531="1",BH531,0)</f>
        <v>0</v>
      </c>
      <c r="AC531" s="36">
        <f>IF(AQ531="1",BI531,0)</f>
        <v>0</v>
      </c>
      <c r="AD531" s="36">
        <f>IF(AQ531="7",BH531,0)</f>
        <v>0</v>
      </c>
      <c r="AE531" s="36">
        <f>IF(AQ531="7",BI531,0)</f>
        <v>0</v>
      </c>
      <c r="AF531" s="36">
        <f>IF(AQ531="2",BH531,0)</f>
        <v>0</v>
      </c>
      <c r="AG531" s="36">
        <f>IF(AQ531="2",BI531,0)</f>
        <v>0</v>
      </c>
      <c r="AH531" s="36">
        <f>IF(AQ531="0",BJ531,0)</f>
        <v>0</v>
      </c>
      <c r="AI531" s="27" t="s">
        <v>294</v>
      </c>
      <c r="AJ531" s="21">
        <f>IF(AN531=0,K531,0)</f>
        <v>0</v>
      </c>
      <c r="AK531" s="21">
        <f>IF(AN531=15,K531,0)</f>
        <v>0</v>
      </c>
      <c r="AL531" s="21">
        <f>IF(AN531=21,K531,0)</f>
        <v>0</v>
      </c>
      <c r="AN531" s="36">
        <v>21</v>
      </c>
      <c r="AO531" s="36">
        <f>H531*0</f>
        <v>0</v>
      </c>
      <c r="AP531" s="36">
        <f>H531*(1-0)</f>
        <v>0</v>
      </c>
      <c r="AQ531" s="37" t="s">
        <v>7</v>
      </c>
      <c r="AV531" s="36">
        <f>AW531+AX531</f>
        <v>0</v>
      </c>
      <c r="AW531" s="36">
        <f>G531*AO531</f>
        <v>0</v>
      </c>
      <c r="AX531" s="36">
        <f>G531*AP531</f>
        <v>0</v>
      </c>
      <c r="AY531" s="39" t="s">
        <v>793</v>
      </c>
      <c r="AZ531" s="39" t="s">
        <v>839</v>
      </c>
      <c r="BA531" s="27" t="s">
        <v>847</v>
      </c>
      <c r="BC531" s="36">
        <f>AW531+AX531</f>
        <v>0</v>
      </c>
      <c r="BD531" s="36">
        <f>H531/(100-BE531)*100</f>
        <v>0</v>
      </c>
      <c r="BE531" s="36">
        <v>0</v>
      </c>
      <c r="BF531" s="36">
        <f>M531</f>
        <v>0</v>
      </c>
      <c r="BH531" s="21">
        <f>G531*AO531</f>
        <v>0</v>
      </c>
      <c r="BI531" s="21">
        <f>G531*AP531</f>
        <v>0</v>
      </c>
      <c r="BJ531" s="21">
        <f>G531*H531</f>
        <v>0</v>
      </c>
      <c r="BK531" s="21" t="s">
        <v>852</v>
      </c>
      <c r="BL531" s="36">
        <v>16</v>
      </c>
    </row>
    <row r="532" spans="1:15" ht="12.75">
      <c r="A532" s="4"/>
      <c r="D532" s="14" t="s">
        <v>668</v>
      </c>
      <c r="E532" s="17"/>
      <c r="G532" s="22">
        <v>151.89</v>
      </c>
      <c r="N532" s="31"/>
      <c r="O532" s="4"/>
    </row>
    <row r="533" spans="1:64" ht="12.75">
      <c r="A533" s="3" t="s">
        <v>253</v>
      </c>
      <c r="B533" s="11" t="s">
        <v>294</v>
      </c>
      <c r="C533" s="11" t="s">
        <v>305</v>
      </c>
      <c r="D533" s="184" t="s">
        <v>456</v>
      </c>
      <c r="E533" s="175"/>
      <c r="F533" s="11" t="s">
        <v>751</v>
      </c>
      <c r="G533" s="21">
        <v>151.89</v>
      </c>
      <c r="H533" s="21"/>
      <c r="I533" s="21">
        <f>G533*AO533</f>
        <v>0</v>
      </c>
      <c r="J533" s="21">
        <f>G533*AP533</f>
        <v>0</v>
      </c>
      <c r="K533" s="21">
        <f>G533*H533</f>
        <v>0</v>
      </c>
      <c r="L533" s="21">
        <v>0</v>
      </c>
      <c r="M533" s="21">
        <f>G533*L533</f>
        <v>0</v>
      </c>
      <c r="N533" s="30" t="s">
        <v>779</v>
      </c>
      <c r="O533" s="4"/>
      <c r="Z533" s="36">
        <f>IF(AQ533="5",BJ533,0)</f>
        <v>0</v>
      </c>
      <c r="AB533" s="36">
        <f>IF(AQ533="1",BH533,0)</f>
        <v>0</v>
      </c>
      <c r="AC533" s="36">
        <f>IF(AQ533="1",BI533,0)</f>
        <v>0</v>
      </c>
      <c r="AD533" s="36">
        <f>IF(AQ533="7",BH533,0)</f>
        <v>0</v>
      </c>
      <c r="AE533" s="36">
        <f>IF(AQ533="7",BI533,0)</f>
        <v>0</v>
      </c>
      <c r="AF533" s="36">
        <f>IF(AQ533="2",BH533,0)</f>
        <v>0</v>
      </c>
      <c r="AG533" s="36">
        <f>IF(AQ533="2",BI533,0)</f>
        <v>0</v>
      </c>
      <c r="AH533" s="36">
        <f>IF(AQ533="0",BJ533,0)</f>
        <v>0</v>
      </c>
      <c r="AI533" s="27" t="s">
        <v>294</v>
      </c>
      <c r="AJ533" s="21">
        <f>IF(AN533=0,K533,0)</f>
        <v>0</v>
      </c>
      <c r="AK533" s="21">
        <f>IF(AN533=15,K533,0)</f>
        <v>0</v>
      </c>
      <c r="AL533" s="21">
        <f>IF(AN533=21,K533,0)</f>
        <v>0</v>
      </c>
      <c r="AN533" s="36">
        <v>21</v>
      </c>
      <c r="AO533" s="36">
        <f>H533*0</f>
        <v>0</v>
      </c>
      <c r="AP533" s="36">
        <f>H533*(1-0)</f>
        <v>0</v>
      </c>
      <c r="AQ533" s="37" t="s">
        <v>7</v>
      </c>
      <c r="AV533" s="36">
        <f>AW533+AX533</f>
        <v>0</v>
      </c>
      <c r="AW533" s="36">
        <f>G533*AO533</f>
        <v>0</v>
      </c>
      <c r="AX533" s="36">
        <f>G533*AP533</f>
        <v>0</v>
      </c>
      <c r="AY533" s="39" t="s">
        <v>793</v>
      </c>
      <c r="AZ533" s="39" t="s">
        <v>839</v>
      </c>
      <c r="BA533" s="27" t="s">
        <v>847</v>
      </c>
      <c r="BC533" s="36">
        <f>AW533+AX533</f>
        <v>0</v>
      </c>
      <c r="BD533" s="36">
        <f>H533/(100-BE533)*100</f>
        <v>0</v>
      </c>
      <c r="BE533" s="36">
        <v>0</v>
      </c>
      <c r="BF533" s="36">
        <f>M533</f>
        <v>0</v>
      </c>
      <c r="BH533" s="21">
        <f>G533*AO533</f>
        <v>0</v>
      </c>
      <c r="BI533" s="21">
        <f>G533*AP533</f>
        <v>0</v>
      </c>
      <c r="BJ533" s="21">
        <f>G533*H533</f>
        <v>0</v>
      </c>
      <c r="BK533" s="21" t="s">
        <v>852</v>
      </c>
      <c r="BL533" s="36">
        <v>16</v>
      </c>
    </row>
    <row r="534" spans="1:15" ht="12.75">
      <c r="A534" s="4"/>
      <c r="D534" s="14" t="s">
        <v>668</v>
      </c>
      <c r="E534" s="17"/>
      <c r="G534" s="22">
        <v>151.89</v>
      </c>
      <c r="N534" s="31"/>
      <c r="O534" s="4"/>
    </row>
    <row r="535" spans="1:64" ht="12.75">
      <c r="A535" s="3" t="s">
        <v>254</v>
      </c>
      <c r="B535" s="11" t="s">
        <v>294</v>
      </c>
      <c r="C535" s="11" t="s">
        <v>306</v>
      </c>
      <c r="D535" s="184" t="s">
        <v>459</v>
      </c>
      <c r="E535" s="175"/>
      <c r="F535" s="11" t="s">
        <v>751</v>
      </c>
      <c r="G535" s="21">
        <v>151.89</v>
      </c>
      <c r="H535" s="21"/>
      <c r="I535" s="21">
        <f>G535*AO535</f>
        <v>0</v>
      </c>
      <c r="J535" s="21">
        <f>G535*AP535</f>
        <v>0</v>
      </c>
      <c r="K535" s="21">
        <f>G535*H535</f>
        <v>0</v>
      </c>
      <c r="L535" s="21">
        <v>0</v>
      </c>
      <c r="M535" s="21">
        <f>G535*L535</f>
        <v>0</v>
      </c>
      <c r="N535" s="30" t="s">
        <v>779</v>
      </c>
      <c r="O535" s="4"/>
      <c r="Z535" s="36">
        <f>IF(AQ535="5",BJ535,0)</f>
        <v>0</v>
      </c>
      <c r="AB535" s="36">
        <f>IF(AQ535="1",BH535,0)</f>
        <v>0</v>
      </c>
      <c r="AC535" s="36">
        <f>IF(AQ535="1",BI535,0)</f>
        <v>0</v>
      </c>
      <c r="AD535" s="36">
        <f>IF(AQ535="7",BH535,0)</f>
        <v>0</v>
      </c>
      <c r="AE535" s="36">
        <f>IF(AQ535="7",BI535,0)</f>
        <v>0</v>
      </c>
      <c r="AF535" s="36">
        <f>IF(AQ535="2",BH535,0)</f>
        <v>0</v>
      </c>
      <c r="AG535" s="36">
        <f>IF(AQ535="2",BI535,0)</f>
        <v>0</v>
      </c>
      <c r="AH535" s="36">
        <f>IF(AQ535="0",BJ535,0)</f>
        <v>0</v>
      </c>
      <c r="AI535" s="27" t="s">
        <v>294</v>
      </c>
      <c r="AJ535" s="21">
        <f>IF(AN535=0,K535,0)</f>
        <v>0</v>
      </c>
      <c r="AK535" s="21">
        <f>IF(AN535=15,K535,0)</f>
        <v>0</v>
      </c>
      <c r="AL535" s="21">
        <f>IF(AN535=21,K535,0)</f>
        <v>0</v>
      </c>
      <c r="AN535" s="36">
        <v>21</v>
      </c>
      <c r="AO535" s="36">
        <f>H535*0</f>
        <v>0</v>
      </c>
      <c r="AP535" s="36">
        <f>H535*(1-0)</f>
        <v>0</v>
      </c>
      <c r="AQ535" s="37" t="s">
        <v>7</v>
      </c>
      <c r="AV535" s="36">
        <f>AW535+AX535</f>
        <v>0</v>
      </c>
      <c r="AW535" s="36">
        <f>G535*AO535</f>
        <v>0</v>
      </c>
      <c r="AX535" s="36">
        <f>G535*AP535</f>
        <v>0</v>
      </c>
      <c r="AY535" s="39" t="s">
        <v>793</v>
      </c>
      <c r="AZ535" s="39" t="s">
        <v>839</v>
      </c>
      <c r="BA535" s="27" t="s">
        <v>847</v>
      </c>
      <c r="BC535" s="36">
        <f>AW535+AX535</f>
        <v>0</v>
      </c>
      <c r="BD535" s="36">
        <f>H535/(100-BE535)*100</f>
        <v>0</v>
      </c>
      <c r="BE535" s="36">
        <v>0</v>
      </c>
      <c r="BF535" s="36">
        <f>M535</f>
        <v>0</v>
      </c>
      <c r="BH535" s="21">
        <f>G535*AO535</f>
        <v>0</v>
      </c>
      <c r="BI535" s="21">
        <f>G535*AP535</f>
        <v>0</v>
      </c>
      <c r="BJ535" s="21">
        <f>G535*H535</f>
        <v>0</v>
      </c>
      <c r="BK535" s="21" t="s">
        <v>852</v>
      </c>
      <c r="BL535" s="36">
        <v>16</v>
      </c>
    </row>
    <row r="536" spans="1:15" ht="12.75">
      <c r="A536" s="4"/>
      <c r="D536" s="14" t="s">
        <v>668</v>
      </c>
      <c r="E536" s="17"/>
      <c r="G536" s="22">
        <v>151.89</v>
      </c>
      <c r="N536" s="31"/>
      <c r="O536" s="4"/>
    </row>
    <row r="537" spans="1:64" ht="12.75">
      <c r="A537" s="3" t="s">
        <v>255</v>
      </c>
      <c r="B537" s="11" t="s">
        <v>294</v>
      </c>
      <c r="C537" s="11" t="s">
        <v>412</v>
      </c>
      <c r="D537" s="184" t="s">
        <v>677</v>
      </c>
      <c r="E537" s="175"/>
      <c r="F537" s="11" t="s">
        <v>751</v>
      </c>
      <c r="G537" s="21">
        <v>759.45</v>
      </c>
      <c r="H537" s="21"/>
      <c r="I537" s="21">
        <f>G537*AO537</f>
        <v>0</v>
      </c>
      <c r="J537" s="21">
        <f>G537*AP537</f>
        <v>0</v>
      </c>
      <c r="K537" s="21">
        <f>G537*H537</f>
        <v>0</v>
      </c>
      <c r="L537" s="21">
        <v>0</v>
      </c>
      <c r="M537" s="21">
        <f>G537*L537</f>
        <v>0</v>
      </c>
      <c r="N537" s="30" t="s">
        <v>779</v>
      </c>
      <c r="O537" s="4"/>
      <c r="Z537" s="36">
        <f>IF(AQ537="5",BJ537,0)</f>
        <v>0</v>
      </c>
      <c r="AB537" s="36">
        <f>IF(AQ537="1",BH537,0)</f>
        <v>0</v>
      </c>
      <c r="AC537" s="36">
        <f>IF(AQ537="1",BI537,0)</f>
        <v>0</v>
      </c>
      <c r="AD537" s="36">
        <f>IF(AQ537="7",BH537,0)</f>
        <v>0</v>
      </c>
      <c r="AE537" s="36">
        <f>IF(AQ537="7",BI537,0)</f>
        <v>0</v>
      </c>
      <c r="AF537" s="36">
        <f>IF(AQ537="2",BH537,0)</f>
        <v>0</v>
      </c>
      <c r="AG537" s="36">
        <f>IF(AQ537="2",BI537,0)</f>
        <v>0</v>
      </c>
      <c r="AH537" s="36">
        <f>IF(AQ537="0",BJ537,0)</f>
        <v>0</v>
      </c>
      <c r="AI537" s="27" t="s">
        <v>294</v>
      </c>
      <c r="AJ537" s="21">
        <f>IF(AN537=0,K537,0)</f>
        <v>0</v>
      </c>
      <c r="AK537" s="21">
        <f>IF(AN537=15,K537,0)</f>
        <v>0</v>
      </c>
      <c r="AL537" s="21">
        <f>IF(AN537=21,K537,0)</f>
        <v>0</v>
      </c>
      <c r="AN537" s="36">
        <v>21</v>
      </c>
      <c r="AO537" s="36">
        <f>H537*0</f>
        <v>0</v>
      </c>
      <c r="AP537" s="36">
        <f>H537*(1-0)</f>
        <v>0</v>
      </c>
      <c r="AQ537" s="37" t="s">
        <v>7</v>
      </c>
      <c r="AV537" s="36">
        <f>AW537+AX537</f>
        <v>0</v>
      </c>
      <c r="AW537" s="36">
        <f>G537*AO537</f>
        <v>0</v>
      </c>
      <c r="AX537" s="36">
        <f>G537*AP537</f>
        <v>0</v>
      </c>
      <c r="AY537" s="39" t="s">
        <v>793</v>
      </c>
      <c r="AZ537" s="39" t="s">
        <v>839</v>
      </c>
      <c r="BA537" s="27" t="s">
        <v>847</v>
      </c>
      <c r="BC537" s="36">
        <f>AW537+AX537</f>
        <v>0</v>
      </c>
      <c r="BD537" s="36">
        <f>H537/(100-BE537)*100</f>
        <v>0</v>
      </c>
      <c r="BE537" s="36">
        <v>0</v>
      </c>
      <c r="BF537" s="36">
        <f>M537</f>
        <v>0</v>
      </c>
      <c r="BH537" s="21">
        <f>G537*AO537</f>
        <v>0</v>
      </c>
      <c r="BI537" s="21">
        <f>G537*AP537</f>
        <v>0</v>
      </c>
      <c r="BJ537" s="21">
        <f>G537*H537</f>
        <v>0</v>
      </c>
      <c r="BK537" s="21" t="s">
        <v>852</v>
      </c>
      <c r="BL537" s="36">
        <v>16</v>
      </c>
    </row>
    <row r="538" spans="1:15" ht="12.75">
      <c r="A538" s="4"/>
      <c r="D538" s="14" t="s">
        <v>678</v>
      </c>
      <c r="E538" s="17"/>
      <c r="G538" s="22">
        <v>759.45</v>
      </c>
      <c r="N538" s="31"/>
      <c r="O538" s="4"/>
    </row>
    <row r="539" spans="1:47" ht="12.75">
      <c r="A539" s="2"/>
      <c r="B539" s="10" t="s">
        <v>294</v>
      </c>
      <c r="C539" s="10" t="s">
        <v>23</v>
      </c>
      <c r="D539" s="183" t="s">
        <v>679</v>
      </c>
      <c r="E539" s="174"/>
      <c r="F539" s="19" t="s">
        <v>6</v>
      </c>
      <c r="G539" s="19" t="s">
        <v>6</v>
      </c>
      <c r="H539" s="19"/>
      <c r="I539" s="41">
        <f>SUM(I540:I542)</f>
        <v>0</v>
      </c>
      <c r="J539" s="41">
        <f>SUM(J540:J542)</f>
        <v>0</v>
      </c>
      <c r="K539" s="41">
        <f>SUM(K540:K542)</f>
        <v>0</v>
      </c>
      <c r="L539" s="27"/>
      <c r="M539" s="41">
        <f>SUM(M540:M542)</f>
        <v>140.964</v>
      </c>
      <c r="N539" s="29"/>
      <c r="O539" s="4"/>
      <c r="AI539" s="27" t="s">
        <v>294</v>
      </c>
      <c r="AS539" s="41">
        <f>SUM(AJ540:AJ542)</f>
        <v>0</v>
      </c>
      <c r="AT539" s="41">
        <f>SUM(AK540:AK542)</f>
        <v>0</v>
      </c>
      <c r="AU539" s="41">
        <f>SUM(AL540:AL542)</f>
        <v>0</v>
      </c>
    </row>
    <row r="540" spans="1:64" ht="12.75">
      <c r="A540" s="3" t="s">
        <v>256</v>
      </c>
      <c r="B540" s="11" t="s">
        <v>294</v>
      </c>
      <c r="C540" s="11" t="s">
        <v>413</v>
      </c>
      <c r="D540" s="184" t="s">
        <v>680</v>
      </c>
      <c r="E540" s="175"/>
      <c r="F540" s="11" t="s">
        <v>751</v>
      </c>
      <c r="G540" s="21">
        <v>82.92</v>
      </c>
      <c r="H540" s="21"/>
      <c r="I540" s="21">
        <f>G540*AO540</f>
        <v>0</v>
      </c>
      <c r="J540" s="21">
        <f>G540*AP540</f>
        <v>0</v>
      </c>
      <c r="K540" s="21">
        <f>G540*H540</f>
        <v>0</v>
      </c>
      <c r="L540" s="21">
        <v>1.7</v>
      </c>
      <c r="M540" s="21">
        <f>G540*L540</f>
        <v>140.964</v>
      </c>
      <c r="N540" s="30" t="s">
        <v>779</v>
      </c>
      <c r="O540" s="4"/>
      <c r="Z540" s="36">
        <f>IF(AQ540="5",BJ540,0)</f>
        <v>0</v>
      </c>
      <c r="AB540" s="36">
        <f>IF(AQ540="1",BH540,0)</f>
        <v>0</v>
      </c>
      <c r="AC540" s="36">
        <f>IF(AQ540="1",BI540,0)</f>
        <v>0</v>
      </c>
      <c r="AD540" s="36">
        <f>IF(AQ540="7",BH540,0)</f>
        <v>0</v>
      </c>
      <c r="AE540" s="36">
        <f>IF(AQ540="7",BI540,0)</f>
        <v>0</v>
      </c>
      <c r="AF540" s="36">
        <f>IF(AQ540="2",BH540,0)</f>
        <v>0</v>
      </c>
      <c r="AG540" s="36">
        <f>IF(AQ540="2",BI540,0)</f>
        <v>0</v>
      </c>
      <c r="AH540" s="36">
        <f>IF(AQ540="0",BJ540,0)</f>
        <v>0</v>
      </c>
      <c r="AI540" s="27" t="s">
        <v>294</v>
      </c>
      <c r="AJ540" s="21">
        <f>IF(AN540=0,K540,0)</f>
        <v>0</v>
      </c>
      <c r="AK540" s="21">
        <f>IF(AN540=15,K540,0)</f>
        <v>0</v>
      </c>
      <c r="AL540" s="21">
        <f>IF(AN540=21,K540,0)</f>
        <v>0</v>
      </c>
      <c r="AN540" s="36">
        <v>21</v>
      </c>
      <c r="AO540" s="36">
        <f>H540*0.456007597019151</f>
        <v>0</v>
      </c>
      <c r="AP540" s="36">
        <f>H540*(1-0.456007597019151)</f>
        <v>0</v>
      </c>
      <c r="AQ540" s="37" t="s">
        <v>7</v>
      </c>
      <c r="AV540" s="36">
        <f>AW540+AX540</f>
        <v>0</v>
      </c>
      <c r="AW540" s="36">
        <f>G540*AO540</f>
        <v>0</v>
      </c>
      <c r="AX540" s="36">
        <f>G540*AP540</f>
        <v>0</v>
      </c>
      <c r="AY540" s="39" t="s">
        <v>813</v>
      </c>
      <c r="AZ540" s="39" t="s">
        <v>839</v>
      </c>
      <c r="BA540" s="27" t="s">
        <v>847</v>
      </c>
      <c r="BC540" s="36">
        <f>AW540+AX540</f>
        <v>0</v>
      </c>
      <c r="BD540" s="36">
        <f>H540/(100-BE540)*100</f>
        <v>0</v>
      </c>
      <c r="BE540" s="36">
        <v>0</v>
      </c>
      <c r="BF540" s="36">
        <f>M540</f>
        <v>140.964</v>
      </c>
      <c r="BH540" s="21">
        <f>G540*AO540</f>
        <v>0</v>
      </c>
      <c r="BI540" s="21">
        <f>G540*AP540</f>
        <v>0</v>
      </c>
      <c r="BJ540" s="21">
        <f>G540*H540</f>
        <v>0</v>
      </c>
      <c r="BK540" s="21" t="s">
        <v>852</v>
      </c>
      <c r="BL540" s="36">
        <v>17</v>
      </c>
    </row>
    <row r="541" spans="1:15" ht="12.75">
      <c r="A541" s="4"/>
      <c r="D541" s="14" t="s">
        <v>681</v>
      </c>
      <c r="E541" s="17"/>
      <c r="G541" s="22">
        <v>82.92</v>
      </c>
      <c r="N541" s="31"/>
      <c r="O541" s="4"/>
    </row>
    <row r="542" spans="1:64" ht="12.75">
      <c r="A542" s="3" t="s">
        <v>257</v>
      </c>
      <c r="B542" s="11" t="s">
        <v>294</v>
      </c>
      <c r="C542" s="11" t="s">
        <v>414</v>
      </c>
      <c r="D542" s="184" t="s">
        <v>682</v>
      </c>
      <c r="E542" s="175"/>
      <c r="F542" s="11" t="s">
        <v>751</v>
      </c>
      <c r="G542" s="21">
        <v>58.42</v>
      </c>
      <c r="H542" s="21"/>
      <c r="I542" s="21">
        <f>G542*AO542</f>
        <v>0</v>
      </c>
      <c r="J542" s="21">
        <f>G542*AP542</f>
        <v>0</v>
      </c>
      <c r="K542" s="21">
        <f>G542*H542</f>
        <v>0</v>
      </c>
      <c r="L542" s="21">
        <v>0</v>
      </c>
      <c r="M542" s="21">
        <f>G542*L542</f>
        <v>0</v>
      </c>
      <c r="N542" s="30" t="s">
        <v>779</v>
      </c>
      <c r="O542" s="4"/>
      <c r="Z542" s="36">
        <f>IF(AQ542="5",BJ542,0)</f>
        <v>0</v>
      </c>
      <c r="AB542" s="36">
        <f>IF(AQ542="1",BH542,0)</f>
        <v>0</v>
      </c>
      <c r="AC542" s="36">
        <f>IF(AQ542="1",BI542,0)</f>
        <v>0</v>
      </c>
      <c r="AD542" s="36">
        <f>IF(AQ542="7",BH542,0)</f>
        <v>0</v>
      </c>
      <c r="AE542" s="36">
        <f>IF(AQ542="7",BI542,0)</f>
        <v>0</v>
      </c>
      <c r="AF542" s="36">
        <f>IF(AQ542="2",BH542,0)</f>
        <v>0</v>
      </c>
      <c r="AG542" s="36">
        <f>IF(AQ542="2",BI542,0)</f>
        <v>0</v>
      </c>
      <c r="AH542" s="36">
        <f>IF(AQ542="0",BJ542,0)</f>
        <v>0</v>
      </c>
      <c r="AI542" s="27" t="s">
        <v>294</v>
      </c>
      <c r="AJ542" s="21">
        <f>IF(AN542=0,K542,0)</f>
        <v>0</v>
      </c>
      <c r="AK542" s="21">
        <f>IF(AN542=15,K542,0)</f>
        <v>0</v>
      </c>
      <c r="AL542" s="21">
        <f>IF(AN542=21,K542,0)</f>
        <v>0</v>
      </c>
      <c r="AN542" s="36">
        <v>21</v>
      </c>
      <c r="AO542" s="36">
        <f>H542*0</f>
        <v>0</v>
      </c>
      <c r="AP542" s="36">
        <f>H542*(1-0)</f>
        <v>0</v>
      </c>
      <c r="AQ542" s="37" t="s">
        <v>7</v>
      </c>
      <c r="AV542" s="36">
        <f>AW542+AX542</f>
        <v>0</v>
      </c>
      <c r="AW542" s="36">
        <f>G542*AO542</f>
        <v>0</v>
      </c>
      <c r="AX542" s="36">
        <f>G542*AP542</f>
        <v>0</v>
      </c>
      <c r="AY542" s="39" t="s">
        <v>813</v>
      </c>
      <c r="AZ542" s="39" t="s">
        <v>839</v>
      </c>
      <c r="BA542" s="27" t="s">
        <v>847</v>
      </c>
      <c r="BC542" s="36">
        <f>AW542+AX542</f>
        <v>0</v>
      </c>
      <c r="BD542" s="36">
        <f>H542/(100-BE542)*100</f>
        <v>0</v>
      </c>
      <c r="BE542" s="36">
        <v>0</v>
      </c>
      <c r="BF542" s="36">
        <f>M542</f>
        <v>0</v>
      </c>
      <c r="BH542" s="21">
        <f>G542*AO542</f>
        <v>0</v>
      </c>
      <c r="BI542" s="21">
        <f>G542*AP542</f>
        <v>0</v>
      </c>
      <c r="BJ542" s="21">
        <f>G542*H542</f>
        <v>0</v>
      </c>
      <c r="BK542" s="21" t="s">
        <v>852</v>
      </c>
      <c r="BL542" s="36">
        <v>17</v>
      </c>
    </row>
    <row r="543" spans="1:15" ht="12.75">
      <c r="A543" s="4"/>
      <c r="D543" s="14" t="s">
        <v>683</v>
      </c>
      <c r="E543" s="17"/>
      <c r="G543" s="22">
        <v>58.42</v>
      </c>
      <c r="N543" s="31"/>
      <c r="O543" s="4"/>
    </row>
    <row r="544" spans="1:47" ht="12.75">
      <c r="A544" s="2"/>
      <c r="B544" s="10" t="s">
        <v>294</v>
      </c>
      <c r="C544" s="10" t="s">
        <v>97</v>
      </c>
      <c r="D544" s="183" t="s">
        <v>472</v>
      </c>
      <c r="E544" s="174"/>
      <c r="F544" s="19" t="s">
        <v>6</v>
      </c>
      <c r="G544" s="19" t="s">
        <v>6</v>
      </c>
      <c r="H544" s="19"/>
      <c r="I544" s="41">
        <f>SUM(I545:I545)</f>
        <v>0</v>
      </c>
      <c r="J544" s="41">
        <f>SUM(J545:J545)</f>
        <v>0</v>
      </c>
      <c r="K544" s="41">
        <f>SUM(K545:K545)</f>
        <v>0</v>
      </c>
      <c r="L544" s="27"/>
      <c r="M544" s="41">
        <f>SUM(M545:M545)</f>
        <v>3.841215</v>
      </c>
      <c r="N544" s="29"/>
      <c r="O544" s="4"/>
      <c r="AI544" s="27" t="s">
        <v>294</v>
      </c>
      <c r="AS544" s="41">
        <f>SUM(AJ545:AJ545)</f>
        <v>0</v>
      </c>
      <c r="AT544" s="41">
        <f>SUM(AK545:AK545)</f>
        <v>0</v>
      </c>
      <c r="AU544" s="41">
        <f>SUM(AL545:AL545)</f>
        <v>0</v>
      </c>
    </row>
    <row r="545" spans="1:64" ht="12.75">
      <c r="A545" s="3" t="s">
        <v>258</v>
      </c>
      <c r="B545" s="11" t="s">
        <v>294</v>
      </c>
      <c r="C545" s="11" t="s">
        <v>415</v>
      </c>
      <c r="D545" s="184" t="s">
        <v>684</v>
      </c>
      <c r="E545" s="175"/>
      <c r="F545" s="11" t="s">
        <v>751</v>
      </c>
      <c r="G545" s="21">
        <v>1.5</v>
      </c>
      <c r="H545" s="21"/>
      <c r="I545" s="21">
        <f>G545*AO545</f>
        <v>0</v>
      </c>
      <c r="J545" s="21">
        <f>G545*AP545</f>
        <v>0</v>
      </c>
      <c r="K545" s="21">
        <f>G545*H545</f>
        <v>0</v>
      </c>
      <c r="L545" s="21">
        <v>2.56081</v>
      </c>
      <c r="M545" s="21">
        <f>G545*L545</f>
        <v>3.841215</v>
      </c>
      <c r="N545" s="30" t="s">
        <v>779</v>
      </c>
      <c r="O545" s="4"/>
      <c r="Z545" s="36">
        <f>IF(AQ545="5",BJ545,0)</f>
        <v>0</v>
      </c>
      <c r="AB545" s="36">
        <f>IF(AQ545="1",BH545,0)</f>
        <v>0</v>
      </c>
      <c r="AC545" s="36">
        <f>IF(AQ545="1",BI545,0)</f>
        <v>0</v>
      </c>
      <c r="AD545" s="36">
        <f>IF(AQ545="7",BH545,0)</f>
        <v>0</v>
      </c>
      <c r="AE545" s="36">
        <f>IF(AQ545="7",BI545,0)</f>
        <v>0</v>
      </c>
      <c r="AF545" s="36">
        <f>IF(AQ545="2",BH545,0)</f>
        <v>0</v>
      </c>
      <c r="AG545" s="36">
        <f>IF(AQ545="2",BI545,0)</f>
        <v>0</v>
      </c>
      <c r="AH545" s="36">
        <f>IF(AQ545="0",BJ545,0)</f>
        <v>0</v>
      </c>
      <c r="AI545" s="27" t="s">
        <v>294</v>
      </c>
      <c r="AJ545" s="21">
        <f>IF(AN545=0,K545,0)</f>
        <v>0</v>
      </c>
      <c r="AK545" s="21">
        <f>IF(AN545=15,K545,0)</f>
        <v>0</v>
      </c>
      <c r="AL545" s="21">
        <f>IF(AN545=21,K545,0)</f>
        <v>0</v>
      </c>
      <c r="AN545" s="36">
        <v>21</v>
      </c>
      <c r="AO545" s="36">
        <f>H545*0.780244224422442</f>
        <v>0</v>
      </c>
      <c r="AP545" s="36">
        <f>H545*(1-0.780244224422442)</f>
        <v>0</v>
      </c>
      <c r="AQ545" s="37" t="s">
        <v>7</v>
      </c>
      <c r="AV545" s="36">
        <f>AW545+AX545</f>
        <v>0</v>
      </c>
      <c r="AW545" s="36">
        <f>G545*AO545</f>
        <v>0</v>
      </c>
      <c r="AX545" s="36">
        <f>G545*AP545</f>
        <v>0</v>
      </c>
      <c r="AY545" s="39" t="s">
        <v>796</v>
      </c>
      <c r="AZ545" s="39" t="s">
        <v>840</v>
      </c>
      <c r="BA545" s="27" t="s">
        <v>847</v>
      </c>
      <c r="BC545" s="36">
        <f>AW545+AX545</f>
        <v>0</v>
      </c>
      <c r="BD545" s="36">
        <f>H545/(100-BE545)*100</f>
        <v>0</v>
      </c>
      <c r="BE545" s="36">
        <v>0</v>
      </c>
      <c r="BF545" s="36">
        <f>M545</f>
        <v>3.841215</v>
      </c>
      <c r="BH545" s="21">
        <f>G545*AO545</f>
        <v>0</v>
      </c>
      <c r="BI545" s="21">
        <f>G545*AP545</f>
        <v>0</v>
      </c>
      <c r="BJ545" s="21">
        <f>G545*H545</f>
        <v>0</v>
      </c>
      <c r="BK545" s="21" t="s">
        <v>852</v>
      </c>
      <c r="BL545" s="36">
        <v>91</v>
      </c>
    </row>
    <row r="546" spans="1:15" ht="12.75">
      <c r="A546" s="4"/>
      <c r="D546" s="14" t="s">
        <v>685</v>
      </c>
      <c r="E546" s="17"/>
      <c r="G546" s="22">
        <v>1.5</v>
      </c>
      <c r="N546" s="31"/>
      <c r="O546" s="4"/>
    </row>
    <row r="547" spans="1:47" ht="12.75">
      <c r="A547" s="2"/>
      <c r="B547" s="10" t="s">
        <v>294</v>
      </c>
      <c r="C547" s="10" t="s">
        <v>102</v>
      </c>
      <c r="D547" s="183" t="s">
        <v>577</v>
      </c>
      <c r="E547" s="174"/>
      <c r="F547" s="19" t="s">
        <v>6</v>
      </c>
      <c r="G547" s="19" t="s">
        <v>6</v>
      </c>
      <c r="H547" s="19"/>
      <c r="I547" s="41">
        <f>SUM(I548:I548)</f>
        <v>0</v>
      </c>
      <c r="J547" s="41">
        <f>SUM(J548:J548)</f>
        <v>0</v>
      </c>
      <c r="K547" s="41">
        <f>SUM(K548:K548)</f>
        <v>0</v>
      </c>
      <c r="L547" s="27"/>
      <c r="M547" s="41">
        <f>SUM(M548:M548)</f>
        <v>7.8110214</v>
      </c>
      <c r="N547" s="29"/>
      <c r="O547" s="4"/>
      <c r="AI547" s="27" t="s">
        <v>294</v>
      </c>
      <c r="AS547" s="41">
        <f>SUM(AJ548:AJ548)</f>
        <v>0</v>
      </c>
      <c r="AT547" s="41">
        <f>SUM(AK548:AK548)</f>
        <v>0</v>
      </c>
      <c r="AU547" s="41">
        <f>SUM(AL548:AL548)</f>
        <v>0</v>
      </c>
    </row>
    <row r="548" spans="1:64" ht="12.75">
      <c r="A548" s="3" t="s">
        <v>259</v>
      </c>
      <c r="B548" s="11" t="s">
        <v>294</v>
      </c>
      <c r="C548" s="11" t="s">
        <v>416</v>
      </c>
      <c r="D548" s="184" t="s">
        <v>686</v>
      </c>
      <c r="E548" s="175"/>
      <c r="F548" s="11" t="s">
        <v>750</v>
      </c>
      <c r="G548" s="21">
        <v>83.46</v>
      </c>
      <c r="H548" s="21"/>
      <c r="I548" s="21">
        <f>G548*AO548</f>
        <v>0</v>
      </c>
      <c r="J548" s="21">
        <f>G548*AP548</f>
        <v>0</v>
      </c>
      <c r="K548" s="21">
        <f>G548*H548</f>
        <v>0</v>
      </c>
      <c r="L548" s="21">
        <v>0.09359</v>
      </c>
      <c r="M548" s="21">
        <f>G548*L548</f>
        <v>7.8110214</v>
      </c>
      <c r="N548" s="30" t="s">
        <v>779</v>
      </c>
      <c r="O548" s="4"/>
      <c r="Z548" s="36">
        <f>IF(AQ548="5",BJ548,0)</f>
        <v>0</v>
      </c>
      <c r="AB548" s="36">
        <f>IF(AQ548="1",BH548,0)</f>
        <v>0</v>
      </c>
      <c r="AC548" s="36">
        <f>IF(AQ548="1",BI548,0)</f>
        <v>0</v>
      </c>
      <c r="AD548" s="36">
        <f>IF(AQ548="7",BH548,0)</f>
        <v>0</v>
      </c>
      <c r="AE548" s="36">
        <f>IF(AQ548="7",BI548,0)</f>
        <v>0</v>
      </c>
      <c r="AF548" s="36">
        <f>IF(AQ548="2",BH548,0)</f>
        <v>0</v>
      </c>
      <c r="AG548" s="36">
        <f>IF(AQ548="2",BI548,0)</f>
        <v>0</v>
      </c>
      <c r="AH548" s="36">
        <f>IF(AQ548="0",BJ548,0)</f>
        <v>0</v>
      </c>
      <c r="AI548" s="27" t="s">
        <v>294</v>
      </c>
      <c r="AJ548" s="21">
        <f>IF(AN548=0,K548,0)</f>
        <v>0</v>
      </c>
      <c r="AK548" s="21">
        <f>IF(AN548=15,K548,0)</f>
        <v>0</v>
      </c>
      <c r="AL548" s="21">
        <f>IF(AN548=21,K548,0)</f>
        <v>0</v>
      </c>
      <c r="AN548" s="36">
        <v>21</v>
      </c>
      <c r="AO548" s="36">
        <f>H548*0.0529528558220277</f>
        <v>0</v>
      </c>
      <c r="AP548" s="36">
        <f>H548*(1-0.0529528558220277)</f>
        <v>0</v>
      </c>
      <c r="AQ548" s="37" t="s">
        <v>7</v>
      </c>
      <c r="AV548" s="36">
        <f>AW548+AX548</f>
        <v>0</v>
      </c>
      <c r="AW548" s="36">
        <f>G548*AO548</f>
        <v>0</v>
      </c>
      <c r="AX548" s="36">
        <f>G548*AP548</f>
        <v>0</v>
      </c>
      <c r="AY548" s="39" t="s">
        <v>806</v>
      </c>
      <c r="AZ548" s="39" t="s">
        <v>840</v>
      </c>
      <c r="BA548" s="27" t="s">
        <v>847</v>
      </c>
      <c r="BC548" s="36">
        <f>AW548+AX548</f>
        <v>0</v>
      </c>
      <c r="BD548" s="36">
        <f>H548/(100-BE548)*100</f>
        <v>0</v>
      </c>
      <c r="BE548" s="36">
        <v>0</v>
      </c>
      <c r="BF548" s="36">
        <f>M548</f>
        <v>7.8110214</v>
      </c>
      <c r="BH548" s="21">
        <f>G548*AO548</f>
        <v>0</v>
      </c>
      <c r="BI548" s="21">
        <f>G548*AP548</f>
        <v>0</v>
      </c>
      <c r="BJ548" s="21">
        <f>G548*H548</f>
        <v>0</v>
      </c>
      <c r="BK548" s="21" t="s">
        <v>852</v>
      </c>
      <c r="BL548" s="36">
        <v>96</v>
      </c>
    </row>
    <row r="549" spans="1:15" ht="12.75">
      <c r="A549" s="4"/>
      <c r="D549" s="14" t="s">
        <v>663</v>
      </c>
      <c r="E549" s="17"/>
      <c r="G549" s="22">
        <v>83.46</v>
      </c>
      <c r="N549" s="31"/>
      <c r="O549" s="4"/>
    </row>
    <row r="550" spans="1:47" ht="12.75">
      <c r="A550" s="2"/>
      <c r="B550" s="10" t="s">
        <v>294</v>
      </c>
      <c r="C550" s="10" t="s">
        <v>87</v>
      </c>
      <c r="D550" s="183" t="s">
        <v>687</v>
      </c>
      <c r="E550" s="174"/>
      <c r="F550" s="19" t="s">
        <v>6</v>
      </c>
      <c r="G550" s="19" t="s">
        <v>6</v>
      </c>
      <c r="H550" s="19"/>
      <c r="I550" s="41">
        <f>SUM(I551:I553)</f>
        <v>0</v>
      </c>
      <c r="J550" s="41">
        <f>SUM(J551:J553)</f>
        <v>0</v>
      </c>
      <c r="K550" s="41">
        <f>SUM(K551:K553)</f>
        <v>0</v>
      </c>
      <c r="L550" s="27"/>
      <c r="M550" s="41">
        <f>SUM(M551:M553)</f>
        <v>26.35011</v>
      </c>
      <c r="N550" s="29"/>
      <c r="O550" s="4"/>
      <c r="AI550" s="27" t="s">
        <v>294</v>
      </c>
      <c r="AS550" s="41">
        <f>SUM(AJ551:AJ553)</f>
        <v>0</v>
      </c>
      <c r="AT550" s="41">
        <f>SUM(AK551:AK553)</f>
        <v>0</v>
      </c>
      <c r="AU550" s="41">
        <f>SUM(AL551:AL553)</f>
        <v>0</v>
      </c>
    </row>
    <row r="551" spans="1:64" ht="12.75">
      <c r="A551" s="3" t="s">
        <v>260</v>
      </c>
      <c r="B551" s="11" t="s">
        <v>294</v>
      </c>
      <c r="C551" s="11" t="s">
        <v>417</v>
      </c>
      <c r="D551" s="184" t="s">
        <v>688</v>
      </c>
      <c r="E551" s="175"/>
      <c r="F551" s="11" t="s">
        <v>750</v>
      </c>
      <c r="G551" s="21">
        <v>83.5</v>
      </c>
      <c r="H551" s="21"/>
      <c r="I551" s="21">
        <f>G551*AO551</f>
        <v>0</v>
      </c>
      <c r="J551" s="21">
        <f>G551*AP551</f>
        <v>0</v>
      </c>
      <c r="K551" s="21">
        <f>G551*H551</f>
        <v>0</v>
      </c>
      <c r="L551" s="21">
        <v>0.01066</v>
      </c>
      <c r="M551" s="21">
        <f>G551*L551</f>
        <v>0.89011</v>
      </c>
      <c r="N551" s="30" t="s">
        <v>779</v>
      </c>
      <c r="O551" s="4"/>
      <c r="Z551" s="36">
        <f>IF(AQ551="5",BJ551,0)</f>
        <v>0</v>
      </c>
      <c r="AB551" s="36">
        <f>IF(AQ551="1",BH551,0)</f>
        <v>0</v>
      </c>
      <c r="AC551" s="36">
        <f>IF(AQ551="1",BI551,0)</f>
        <v>0</v>
      </c>
      <c r="AD551" s="36">
        <f>IF(AQ551="7",BH551,0)</f>
        <v>0</v>
      </c>
      <c r="AE551" s="36">
        <f>IF(AQ551="7",BI551,0)</f>
        <v>0</v>
      </c>
      <c r="AF551" s="36">
        <f>IF(AQ551="2",BH551,0)</f>
        <v>0</v>
      </c>
      <c r="AG551" s="36">
        <f>IF(AQ551="2",BI551,0)</f>
        <v>0</v>
      </c>
      <c r="AH551" s="36">
        <f>IF(AQ551="0",BJ551,0)</f>
        <v>0</v>
      </c>
      <c r="AI551" s="27" t="s">
        <v>294</v>
      </c>
      <c r="AJ551" s="21">
        <f>IF(AN551=0,K551,0)</f>
        <v>0</v>
      </c>
      <c r="AK551" s="21">
        <f>IF(AN551=15,K551,0)</f>
        <v>0</v>
      </c>
      <c r="AL551" s="21">
        <f>IF(AN551=21,K551,0)</f>
        <v>0</v>
      </c>
      <c r="AN551" s="36">
        <v>21</v>
      </c>
      <c r="AO551" s="36">
        <f>H551*0.0914487694944992</f>
        <v>0</v>
      </c>
      <c r="AP551" s="36">
        <f>H551*(1-0.0914487694944992)</f>
        <v>0</v>
      </c>
      <c r="AQ551" s="37" t="s">
        <v>7</v>
      </c>
      <c r="AV551" s="36">
        <f>AW551+AX551</f>
        <v>0</v>
      </c>
      <c r="AW551" s="36">
        <f>G551*AO551</f>
        <v>0</v>
      </c>
      <c r="AX551" s="36">
        <f>G551*AP551</f>
        <v>0</v>
      </c>
      <c r="AY551" s="39" t="s">
        <v>814</v>
      </c>
      <c r="AZ551" s="39" t="s">
        <v>841</v>
      </c>
      <c r="BA551" s="27" t="s">
        <v>847</v>
      </c>
      <c r="BC551" s="36">
        <f>AW551+AX551</f>
        <v>0</v>
      </c>
      <c r="BD551" s="36">
        <f>H551/(100-BE551)*100</f>
        <v>0</v>
      </c>
      <c r="BE551" s="36">
        <v>0</v>
      </c>
      <c r="BF551" s="36">
        <f>M551</f>
        <v>0.89011</v>
      </c>
      <c r="BH551" s="21">
        <f>G551*AO551</f>
        <v>0</v>
      </c>
      <c r="BI551" s="21">
        <f>G551*AP551</f>
        <v>0</v>
      </c>
      <c r="BJ551" s="21">
        <f>G551*H551</f>
        <v>0</v>
      </c>
      <c r="BK551" s="21" t="s">
        <v>852</v>
      </c>
      <c r="BL551" s="36">
        <v>81</v>
      </c>
    </row>
    <row r="552" spans="1:15" ht="12.75">
      <c r="A552" s="4"/>
      <c r="D552" s="14" t="s">
        <v>689</v>
      </c>
      <c r="E552" s="17"/>
      <c r="G552" s="22">
        <v>83.5</v>
      </c>
      <c r="N552" s="31"/>
      <c r="O552" s="4"/>
    </row>
    <row r="553" spans="1:64" ht="12.75">
      <c r="A553" s="5" t="s">
        <v>261</v>
      </c>
      <c r="B553" s="12" t="s">
        <v>294</v>
      </c>
      <c r="C553" s="12" t="s">
        <v>418</v>
      </c>
      <c r="D553" s="185" t="s">
        <v>690</v>
      </c>
      <c r="E553" s="176"/>
      <c r="F553" s="12" t="s">
        <v>752</v>
      </c>
      <c r="G553" s="23">
        <v>33.5</v>
      </c>
      <c r="H553" s="23"/>
      <c r="I553" s="23">
        <f>G553*AO553</f>
        <v>0</v>
      </c>
      <c r="J553" s="23">
        <f>G553*AP553</f>
        <v>0</v>
      </c>
      <c r="K553" s="23">
        <f>G553*H553</f>
        <v>0</v>
      </c>
      <c r="L553" s="23">
        <v>0.76</v>
      </c>
      <c r="M553" s="23">
        <f>G553*L553</f>
        <v>25.46</v>
      </c>
      <c r="N553" s="32" t="s">
        <v>779</v>
      </c>
      <c r="O553" s="4"/>
      <c r="Z553" s="36">
        <f>IF(AQ553="5",BJ553,0)</f>
        <v>0</v>
      </c>
      <c r="AB553" s="36">
        <f>IF(AQ553="1",BH553,0)</f>
        <v>0</v>
      </c>
      <c r="AC553" s="36">
        <f>IF(AQ553="1",BI553,0)</f>
        <v>0</v>
      </c>
      <c r="AD553" s="36">
        <f>IF(AQ553="7",BH553,0)</f>
        <v>0</v>
      </c>
      <c r="AE553" s="36">
        <f>IF(AQ553="7",BI553,0)</f>
        <v>0</v>
      </c>
      <c r="AF553" s="36">
        <f>IF(AQ553="2",BH553,0)</f>
        <v>0</v>
      </c>
      <c r="AG553" s="36">
        <f>IF(AQ553="2",BI553,0)</f>
        <v>0</v>
      </c>
      <c r="AH553" s="36">
        <f>IF(AQ553="0",BJ553,0)</f>
        <v>0</v>
      </c>
      <c r="AI553" s="27" t="s">
        <v>294</v>
      </c>
      <c r="AJ553" s="23">
        <f>IF(AN553=0,K553,0)</f>
        <v>0</v>
      </c>
      <c r="AK553" s="23">
        <f>IF(AN553=15,K553,0)</f>
        <v>0</v>
      </c>
      <c r="AL553" s="23">
        <f>IF(AN553=21,K553,0)</f>
        <v>0</v>
      </c>
      <c r="AN553" s="36">
        <v>21</v>
      </c>
      <c r="AO553" s="36">
        <f>H553*1</f>
        <v>0</v>
      </c>
      <c r="AP553" s="36">
        <f>H553*(1-1)</f>
        <v>0</v>
      </c>
      <c r="AQ553" s="38" t="s">
        <v>7</v>
      </c>
      <c r="AV553" s="36">
        <f>AW553+AX553</f>
        <v>0</v>
      </c>
      <c r="AW553" s="36">
        <f>G553*AO553</f>
        <v>0</v>
      </c>
      <c r="AX553" s="36">
        <f>G553*AP553</f>
        <v>0</v>
      </c>
      <c r="AY553" s="39" t="s">
        <v>814</v>
      </c>
      <c r="AZ553" s="39" t="s">
        <v>841</v>
      </c>
      <c r="BA553" s="27" t="s">
        <v>847</v>
      </c>
      <c r="BC553" s="36">
        <f>AW553+AX553</f>
        <v>0</v>
      </c>
      <c r="BD553" s="36">
        <f>H553/(100-BE553)*100</f>
        <v>0</v>
      </c>
      <c r="BE553" s="36">
        <v>0</v>
      </c>
      <c r="BF553" s="36">
        <f>M553</f>
        <v>25.46</v>
      </c>
      <c r="BH553" s="23">
        <f>G553*AO553</f>
        <v>0</v>
      </c>
      <c r="BI553" s="23">
        <f>G553*AP553</f>
        <v>0</v>
      </c>
      <c r="BJ553" s="23">
        <f>G553*H553</f>
        <v>0</v>
      </c>
      <c r="BK553" s="23" t="s">
        <v>853</v>
      </c>
      <c r="BL553" s="36">
        <v>81</v>
      </c>
    </row>
    <row r="554" spans="1:47" ht="12.75">
      <c r="A554" s="2"/>
      <c r="B554" s="10" t="s">
        <v>294</v>
      </c>
      <c r="C554" s="10" t="s">
        <v>93</v>
      </c>
      <c r="D554" s="183" t="s">
        <v>514</v>
      </c>
      <c r="E554" s="174"/>
      <c r="F554" s="19" t="s">
        <v>6</v>
      </c>
      <c r="G554" s="19" t="s">
        <v>6</v>
      </c>
      <c r="H554" s="19"/>
      <c r="I554" s="41">
        <f>SUM(I555:I563)</f>
        <v>0</v>
      </c>
      <c r="J554" s="41">
        <f>SUM(J555:J563)</f>
        <v>0</v>
      </c>
      <c r="K554" s="41">
        <f>SUM(K555:K563)</f>
        <v>0</v>
      </c>
      <c r="L554" s="27"/>
      <c r="M554" s="41">
        <f>SUM(M555:M563)</f>
        <v>0.05072</v>
      </c>
      <c r="N554" s="29"/>
      <c r="O554" s="4"/>
      <c r="AI554" s="27" t="s">
        <v>294</v>
      </c>
      <c r="AS554" s="41">
        <f>SUM(AJ555:AJ563)</f>
        <v>0</v>
      </c>
      <c r="AT554" s="41">
        <f>SUM(AK555:AK563)</f>
        <v>0</v>
      </c>
      <c r="AU554" s="41">
        <f>SUM(AL555:AL563)</f>
        <v>0</v>
      </c>
    </row>
    <row r="555" spans="1:64" ht="12.75">
      <c r="A555" s="3" t="s">
        <v>262</v>
      </c>
      <c r="B555" s="11" t="s">
        <v>294</v>
      </c>
      <c r="C555" s="11" t="s">
        <v>342</v>
      </c>
      <c r="D555" s="184" t="s">
        <v>515</v>
      </c>
      <c r="E555" s="175"/>
      <c r="F555" s="11" t="s">
        <v>750</v>
      </c>
      <c r="G555" s="21">
        <v>8</v>
      </c>
      <c r="H555" s="21"/>
      <c r="I555" s="21">
        <f>G555*AO555</f>
        <v>0</v>
      </c>
      <c r="J555" s="21">
        <f>G555*AP555</f>
        <v>0</v>
      </c>
      <c r="K555" s="21">
        <f>G555*H555</f>
        <v>0</v>
      </c>
      <c r="L555" s="21">
        <v>1E-05</v>
      </c>
      <c r="M555" s="21">
        <f>G555*L555</f>
        <v>8E-05</v>
      </c>
      <c r="N555" s="30" t="s">
        <v>779</v>
      </c>
      <c r="O555" s="4"/>
      <c r="Z555" s="36">
        <f>IF(AQ555="5",BJ555,0)</f>
        <v>0</v>
      </c>
      <c r="AB555" s="36">
        <f>IF(AQ555="1",BH555,0)</f>
        <v>0</v>
      </c>
      <c r="AC555" s="36">
        <f>IF(AQ555="1",BI555,0)</f>
        <v>0</v>
      </c>
      <c r="AD555" s="36">
        <f>IF(AQ555="7",BH555,0)</f>
        <v>0</v>
      </c>
      <c r="AE555" s="36">
        <f>IF(AQ555="7",BI555,0)</f>
        <v>0</v>
      </c>
      <c r="AF555" s="36">
        <f>IF(AQ555="2",BH555,0)</f>
        <v>0</v>
      </c>
      <c r="AG555" s="36">
        <f>IF(AQ555="2",BI555,0)</f>
        <v>0</v>
      </c>
      <c r="AH555" s="36">
        <f>IF(AQ555="0",BJ555,0)</f>
        <v>0</v>
      </c>
      <c r="AI555" s="27" t="s">
        <v>294</v>
      </c>
      <c r="AJ555" s="21">
        <f>IF(AN555=0,K555,0)</f>
        <v>0</v>
      </c>
      <c r="AK555" s="21">
        <f>IF(AN555=15,K555,0)</f>
        <v>0</v>
      </c>
      <c r="AL555" s="21">
        <f>IF(AN555=21,K555,0)</f>
        <v>0</v>
      </c>
      <c r="AN555" s="36">
        <v>21</v>
      </c>
      <c r="AO555" s="36">
        <f>H555*0.0046448087431694</f>
        <v>0</v>
      </c>
      <c r="AP555" s="36">
        <f>H555*(1-0.0046448087431694)</f>
        <v>0</v>
      </c>
      <c r="AQ555" s="37" t="s">
        <v>7</v>
      </c>
      <c r="AV555" s="36">
        <f>AW555+AX555</f>
        <v>0</v>
      </c>
      <c r="AW555" s="36">
        <f>G555*AO555</f>
        <v>0</v>
      </c>
      <c r="AX555" s="36">
        <f>G555*AP555</f>
        <v>0</v>
      </c>
      <c r="AY555" s="39" t="s">
        <v>800</v>
      </c>
      <c r="AZ555" s="39" t="s">
        <v>841</v>
      </c>
      <c r="BA555" s="27" t="s">
        <v>847</v>
      </c>
      <c r="BC555" s="36">
        <f>AW555+AX555</f>
        <v>0</v>
      </c>
      <c r="BD555" s="36">
        <f>H555/(100-BE555)*100</f>
        <v>0</v>
      </c>
      <c r="BE555" s="36">
        <v>0</v>
      </c>
      <c r="BF555" s="36">
        <f>M555</f>
        <v>8E-05</v>
      </c>
      <c r="BH555" s="21">
        <f>G555*AO555</f>
        <v>0</v>
      </c>
      <c r="BI555" s="21">
        <f>G555*AP555</f>
        <v>0</v>
      </c>
      <c r="BJ555" s="21">
        <f>G555*H555</f>
        <v>0</v>
      </c>
      <c r="BK555" s="21" t="s">
        <v>852</v>
      </c>
      <c r="BL555" s="36">
        <v>87</v>
      </c>
    </row>
    <row r="556" spans="1:15" ht="12.75">
      <c r="A556" s="4"/>
      <c r="D556" s="14" t="s">
        <v>691</v>
      </c>
      <c r="E556" s="17"/>
      <c r="G556" s="22">
        <v>8</v>
      </c>
      <c r="N556" s="31"/>
      <c r="O556" s="4"/>
    </row>
    <row r="557" spans="1:64" ht="12.75">
      <c r="A557" s="3" t="s">
        <v>263</v>
      </c>
      <c r="B557" s="11" t="s">
        <v>294</v>
      </c>
      <c r="C557" s="11" t="s">
        <v>343</v>
      </c>
      <c r="D557" s="184" t="s">
        <v>517</v>
      </c>
      <c r="E557" s="175"/>
      <c r="F557" s="11" t="s">
        <v>752</v>
      </c>
      <c r="G557" s="21">
        <v>8</v>
      </c>
      <c r="H557" s="21"/>
      <c r="I557" s="21">
        <f>G557*AO557</f>
        <v>0</v>
      </c>
      <c r="J557" s="21">
        <f>G557*AP557</f>
        <v>0</v>
      </c>
      <c r="K557" s="21">
        <f>G557*H557</f>
        <v>0</v>
      </c>
      <c r="L557" s="21">
        <v>2E-05</v>
      </c>
      <c r="M557" s="21">
        <f>G557*L557</f>
        <v>0.00016</v>
      </c>
      <c r="N557" s="30" t="s">
        <v>779</v>
      </c>
      <c r="O557" s="4"/>
      <c r="Z557" s="36">
        <f>IF(AQ557="5",BJ557,0)</f>
        <v>0</v>
      </c>
      <c r="AB557" s="36">
        <f>IF(AQ557="1",BH557,0)</f>
        <v>0</v>
      </c>
      <c r="AC557" s="36">
        <f>IF(AQ557="1",BI557,0)</f>
        <v>0</v>
      </c>
      <c r="AD557" s="36">
        <f>IF(AQ557="7",BH557,0)</f>
        <v>0</v>
      </c>
      <c r="AE557" s="36">
        <f>IF(AQ557="7",BI557,0)</f>
        <v>0</v>
      </c>
      <c r="AF557" s="36">
        <f>IF(AQ557="2",BH557,0)</f>
        <v>0</v>
      </c>
      <c r="AG557" s="36">
        <f>IF(AQ557="2",BI557,0)</f>
        <v>0</v>
      </c>
      <c r="AH557" s="36">
        <f>IF(AQ557="0",BJ557,0)</f>
        <v>0</v>
      </c>
      <c r="AI557" s="27" t="s">
        <v>294</v>
      </c>
      <c r="AJ557" s="21">
        <f>IF(AN557=0,K557,0)</f>
        <v>0</v>
      </c>
      <c r="AK557" s="21">
        <f>IF(AN557=15,K557,0)</f>
        <v>0</v>
      </c>
      <c r="AL557" s="21">
        <f>IF(AN557=21,K557,0)</f>
        <v>0</v>
      </c>
      <c r="AN557" s="36">
        <v>21</v>
      </c>
      <c r="AO557" s="36">
        <f>H557*0.00557894736842105</f>
        <v>0</v>
      </c>
      <c r="AP557" s="36">
        <f>H557*(1-0.00557894736842105)</f>
        <v>0</v>
      </c>
      <c r="AQ557" s="37" t="s">
        <v>7</v>
      </c>
      <c r="AV557" s="36">
        <f>AW557+AX557</f>
        <v>0</v>
      </c>
      <c r="AW557" s="36">
        <f>G557*AO557</f>
        <v>0</v>
      </c>
      <c r="AX557" s="36">
        <f>G557*AP557</f>
        <v>0</v>
      </c>
      <c r="AY557" s="39" t="s">
        <v>800</v>
      </c>
      <c r="AZ557" s="39" t="s">
        <v>841</v>
      </c>
      <c r="BA557" s="27" t="s">
        <v>847</v>
      </c>
      <c r="BC557" s="36">
        <f>AW557+AX557</f>
        <v>0</v>
      </c>
      <c r="BD557" s="36">
        <f>H557/(100-BE557)*100</f>
        <v>0</v>
      </c>
      <c r="BE557" s="36">
        <v>0</v>
      </c>
      <c r="BF557" s="36">
        <f>M557</f>
        <v>0.00016</v>
      </c>
      <c r="BH557" s="21">
        <f>G557*AO557</f>
        <v>0</v>
      </c>
      <c r="BI557" s="21">
        <f>G557*AP557</f>
        <v>0</v>
      </c>
      <c r="BJ557" s="21">
        <f>G557*H557</f>
        <v>0</v>
      </c>
      <c r="BK557" s="21" t="s">
        <v>852</v>
      </c>
      <c r="BL557" s="36">
        <v>87</v>
      </c>
    </row>
    <row r="558" spans="1:15" ht="12.75">
      <c r="A558" s="4"/>
      <c r="D558" s="14" t="s">
        <v>691</v>
      </c>
      <c r="E558" s="17"/>
      <c r="G558" s="22">
        <v>8</v>
      </c>
      <c r="N558" s="31"/>
      <c r="O558" s="4"/>
    </row>
    <row r="559" spans="1:64" ht="12.75">
      <c r="A559" s="5" t="s">
        <v>264</v>
      </c>
      <c r="B559" s="12" t="s">
        <v>294</v>
      </c>
      <c r="C559" s="12" t="s">
        <v>344</v>
      </c>
      <c r="D559" s="185" t="s">
        <v>519</v>
      </c>
      <c r="E559" s="176"/>
      <c r="F559" s="12" t="s">
        <v>752</v>
      </c>
      <c r="G559" s="23">
        <v>2</v>
      </c>
      <c r="H559" s="23"/>
      <c r="I559" s="23">
        <f>G559*AO559</f>
        <v>0</v>
      </c>
      <c r="J559" s="23">
        <f>G559*AP559</f>
        <v>0</v>
      </c>
      <c r="K559" s="23">
        <f>G559*H559</f>
        <v>0</v>
      </c>
      <c r="L559" s="23">
        <v>0.01512</v>
      </c>
      <c r="M559" s="23">
        <f>G559*L559</f>
        <v>0.03024</v>
      </c>
      <c r="N559" s="32" t="s">
        <v>779</v>
      </c>
      <c r="O559" s="4"/>
      <c r="Z559" s="36">
        <f>IF(AQ559="5",BJ559,0)</f>
        <v>0</v>
      </c>
      <c r="AB559" s="36">
        <f>IF(AQ559="1",BH559,0)</f>
        <v>0</v>
      </c>
      <c r="AC559" s="36">
        <f>IF(AQ559="1",BI559,0)</f>
        <v>0</v>
      </c>
      <c r="AD559" s="36">
        <f>IF(AQ559="7",BH559,0)</f>
        <v>0</v>
      </c>
      <c r="AE559" s="36">
        <f>IF(AQ559="7",BI559,0)</f>
        <v>0</v>
      </c>
      <c r="AF559" s="36">
        <f>IF(AQ559="2",BH559,0)</f>
        <v>0</v>
      </c>
      <c r="AG559" s="36">
        <f>IF(AQ559="2",BI559,0)</f>
        <v>0</v>
      </c>
      <c r="AH559" s="36">
        <f>IF(AQ559="0",BJ559,0)</f>
        <v>0</v>
      </c>
      <c r="AI559" s="27" t="s">
        <v>294</v>
      </c>
      <c r="AJ559" s="23">
        <f>IF(AN559=0,K559,0)</f>
        <v>0</v>
      </c>
      <c r="AK559" s="23">
        <f>IF(AN559=15,K559,0)</f>
        <v>0</v>
      </c>
      <c r="AL559" s="23">
        <f>IF(AN559=21,K559,0)</f>
        <v>0</v>
      </c>
      <c r="AN559" s="36">
        <v>21</v>
      </c>
      <c r="AO559" s="36">
        <f>H559*1</f>
        <v>0</v>
      </c>
      <c r="AP559" s="36">
        <f>H559*(1-1)</f>
        <v>0</v>
      </c>
      <c r="AQ559" s="38" t="s">
        <v>7</v>
      </c>
      <c r="AV559" s="36">
        <f>AW559+AX559</f>
        <v>0</v>
      </c>
      <c r="AW559" s="36">
        <f>G559*AO559</f>
        <v>0</v>
      </c>
      <c r="AX559" s="36">
        <f>G559*AP559</f>
        <v>0</v>
      </c>
      <c r="AY559" s="39" t="s">
        <v>800</v>
      </c>
      <c r="AZ559" s="39" t="s">
        <v>841</v>
      </c>
      <c r="BA559" s="27" t="s">
        <v>847</v>
      </c>
      <c r="BC559" s="36">
        <f>AW559+AX559</f>
        <v>0</v>
      </c>
      <c r="BD559" s="36">
        <f>H559/(100-BE559)*100</f>
        <v>0</v>
      </c>
      <c r="BE559" s="36">
        <v>0</v>
      </c>
      <c r="BF559" s="36">
        <f>M559</f>
        <v>0.03024</v>
      </c>
      <c r="BH559" s="23">
        <f>G559*AO559</f>
        <v>0</v>
      </c>
      <c r="BI559" s="23">
        <f>G559*AP559</f>
        <v>0</v>
      </c>
      <c r="BJ559" s="23">
        <f>G559*H559</f>
        <v>0</v>
      </c>
      <c r="BK559" s="23" t="s">
        <v>853</v>
      </c>
      <c r="BL559" s="36">
        <v>87</v>
      </c>
    </row>
    <row r="560" spans="1:15" ht="12.75">
      <c r="A560" s="4"/>
      <c r="D560" s="14" t="s">
        <v>692</v>
      </c>
      <c r="E560" s="17"/>
      <c r="G560" s="22">
        <v>2</v>
      </c>
      <c r="N560" s="31"/>
      <c r="O560" s="4"/>
    </row>
    <row r="561" spans="1:64" ht="12.75">
      <c r="A561" s="5" t="s">
        <v>265</v>
      </c>
      <c r="B561" s="12" t="s">
        <v>294</v>
      </c>
      <c r="C561" s="12" t="s">
        <v>345</v>
      </c>
      <c r="D561" s="185" t="s">
        <v>520</v>
      </c>
      <c r="E561" s="176"/>
      <c r="F561" s="12" t="s">
        <v>752</v>
      </c>
      <c r="G561" s="23">
        <v>2</v>
      </c>
      <c r="H561" s="23"/>
      <c r="I561" s="23">
        <f>G561*AO561</f>
        <v>0</v>
      </c>
      <c r="J561" s="23">
        <f>G561*AP561</f>
        <v>0</v>
      </c>
      <c r="K561" s="23">
        <f>G561*H561</f>
        <v>0</v>
      </c>
      <c r="L561" s="23">
        <v>0.00504</v>
      </c>
      <c r="M561" s="23">
        <f>G561*L561</f>
        <v>0.01008</v>
      </c>
      <c r="N561" s="32" t="s">
        <v>779</v>
      </c>
      <c r="O561" s="4"/>
      <c r="Z561" s="36">
        <f>IF(AQ561="5",BJ561,0)</f>
        <v>0</v>
      </c>
      <c r="AB561" s="36">
        <f>IF(AQ561="1",BH561,0)</f>
        <v>0</v>
      </c>
      <c r="AC561" s="36">
        <f>IF(AQ561="1",BI561,0)</f>
        <v>0</v>
      </c>
      <c r="AD561" s="36">
        <f>IF(AQ561="7",BH561,0)</f>
        <v>0</v>
      </c>
      <c r="AE561" s="36">
        <f>IF(AQ561="7",BI561,0)</f>
        <v>0</v>
      </c>
      <c r="AF561" s="36">
        <f>IF(AQ561="2",BH561,0)</f>
        <v>0</v>
      </c>
      <c r="AG561" s="36">
        <f>IF(AQ561="2",BI561,0)</f>
        <v>0</v>
      </c>
      <c r="AH561" s="36">
        <f>IF(AQ561="0",BJ561,0)</f>
        <v>0</v>
      </c>
      <c r="AI561" s="27" t="s">
        <v>294</v>
      </c>
      <c r="AJ561" s="23">
        <f>IF(AN561=0,K561,0)</f>
        <v>0</v>
      </c>
      <c r="AK561" s="23">
        <f>IF(AN561=15,K561,0)</f>
        <v>0</v>
      </c>
      <c r="AL561" s="23">
        <f>IF(AN561=21,K561,0)</f>
        <v>0</v>
      </c>
      <c r="AN561" s="36">
        <v>21</v>
      </c>
      <c r="AO561" s="36">
        <f>H561*1</f>
        <v>0</v>
      </c>
      <c r="AP561" s="36">
        <f>H561*(1-1)</f>
        <v>0</v>
      </c>
      <c r="AQ561" s="38" t="s">
        <v>7</v>
      </c>
      <c r="AV561" s="36">
        <f>AW561+AX561</f>
        <v>0</v>
      </c>
      <c r="AW561" s="36">
        <f>G561*AO561</f>
        <v>0</v>
      </c>
      <c r="AX561" s="36">
        <f>G561*AP561</f>
        <v>0</v>
      </c>
      <c r="AY561" s="39" t="s">
        <v>800</v>
      </c>
      <c r="AZ561" s="39" t="s">
        <v>841</v>
      </c>
      <c r="BA561" s="27" t="s">
        <v>847</v>
      </c>
      <c r="BC561" s="36">
        <f>AW561+AX561</f>
        <v>0</v>
      </c>
      <c r="BD561" s="36">
        <f>H561/(100-BE561)*100</f>
        <v>0</v>
      </c>
      <c r="BE561" s="36">
        <v>0</v>
      </c>
      <c r="BF561" s="36">
        <f>M561</f>
        <v>0.01008</v>
      </c>
      <c r="BH561" s="23">
        <f>G561*AO561</f>
        <v>0</v>
      </c>
      <c r="BI561" s="23">
        <f>G561*AP561</f>
        <v>0</v>
      </c>
      <c r="BJ561" s="23">
        <f>G561*H561</f>
        <v>0</v>
      </c>
      <c r="BK561" s="23" t="s">
        <v>853</v>
      </c>
      <c r="BL561" s="36">
        <v>87</v>
      </c>
    </row>
    <row r="562" spans="1:15" ht="12.75">
      <c r="A562" s="4"/>
      <c r="D562" s="14" t="s">
        <v>692</v>
      </c>
      <c r="E562" s="17"/>
      <c r="G562" s="22">
        <v>2</v>
      </c>
      <c r="N562" s="31"/>
      <c r="O562" s="4"/>
    </row>
    <row r="563" spans="1:64" ht="12.75">
      <c r="A563" s="5" t="s">
        <v>266</v>
      </c>
      <c r="B563" s="12" t="s">
        <v>294</v>
      </c>
      <c r="C563" s="12" t="s">
        <v>346</v>
      </c>
      <c r="D563" s="185" t="s">
        <v>521</v>
      </c>
      <c r="E563" s="176"/>
      <c r="F563" s="12" t="s">
        <v>752</v>
      </c>
      <c r="G563" s="23">
        <v>8</v>
      </c>
      <c r="H563" s="23"/>
      <c r="I563" s="23">
        <f>G563*AO563</f>
        <v>0</v>
      </c>
      <c r="J563" s="23">
        <f>G563*AP563</f>
        <v>0</v>
      </c>
      <c r="K563" s="23">
        <f>G563*H563</f>
        <v>0</v>
      </c>
      <c r="L563" s="23">
        <v>0.00127</v>
      </c>
      <c r="M563" s="23">
        <f>G563*L563</f>
        <v>0.01016</v>
      </c>
      <c r="N563" s="32" t="s">
        <v>779</v>
      </c>
      <c r="O563" s="4"/>
      <c r="Z563" s="36">
        <f>IF(AQ563="5",BJ563,0)</f>
        <v>0</v>
      </c>
      <c r="AB563" s="36">
        <f>IF(AQ563="1",BH563,0)</f>
        <v>0</v>
      </c>
      <c r="AC563" s="36">
        <f>IF(AQ563="1",BI563,0)</f>
        <v>0</v>
      </c>
      <c r="AD563" s="36">
        <f>IF(AQ563="7",BH563,0)</f>
        <v>0</v>
      </c>
      <c r="AE563" s="36">
        <f>IF(AQ563="7",BI563,0)</f>
        <v>0</v>
      </c>
      <c r="AF563" s="36">
        <f>IF(AQ563="2",BH563,0)</f>
        <v>0</v>
      </c>
      <c r="AG563" s="36">
        <f>IF(AQ563="2",BI563,0)</f>
        <v>0</v>
      </c>
      <c r="AH563" s="36">
        <f>IF(AQ563="0",BJ563,0)</f>
        <v>0</v>
      </c>
      <c r="AI563" s="27" t="s">
        <v>294</v>
      </c>
      <c r="AJ563" s="23">
        <f>IF(AN563=0,K563,0)</f>
        <v>0</v>
      </c>
      <c r="AK563" s="23">
        <f>IF(AN563=15,K563,0)</f>
        <v>0</v>
      </c>
      <c r="AL563" s="23">
        <f>IF(AN563=21,K563,0)</f>
        <v>0</v>
      </c>
      <c r="AN563" s="36">
        <v>21</v>
      </c>
      <c r="AO563" s="36">
        <f>H563*1</f>
        <v>0</v>
      </c>
      <c r="AP563" s="36">
        <f>H563*(1-1)</f>
        <v>0</v>
      </c>
      <c r="AQ563" s="38" t="s">
        <v>7</v>
      </c>
      <c r="AV563" s="36">
        <f>AW563+AX563</f>
        <v>0</v>
      </c>
      <c r="AW563" s="36">
        <f>G563*AO563</f>
        <v>0</v>
      </c>
      <c r="AX563" s="36">
        <f>G563*AP563</f>
        <v>0</v>
      </c>
      <c r="AY563" s="39" t="s">
        <v>800</v>
      </c>
      <c r="AZ563" s="39" t="s">
        <v>841</v>
      </c>
      <c r="BA563" s="27" t="s">
        <v>847</v>
      </c>
      <c r="BC563" s="36">
        <f>AW563+AX563</f>
        <v>0</v>
      </c>
      <c r="BD563" s="36">
        <f>H563/(100-BE563)*100</f>
        <v>0</v>
      </c>
      <c r="BE563" s="36">
        <v>0</v>
      </c>
      <c r="BF563" s="36">
        <f>M563</f>
        <v>0.01016</v>
      </c>
      <c r="BH563" s="23">
        <f>G563*AO563</f>
        <v>0</v>
      </c>
      <c r="BI563" s="23">
        <f>G563*AP563</f>
        <v>0</v>
      </c>
      <c r="BJ563" s="23">
        <f>G563*H563</f>
        <v>0</v>
      </c>
      <c r="BK563" s="23" t="s">
        <v>853</v>
      </c>
      <c r="BL563" s="36">
        <v>87</v>
      </c>
    </row>
    <row r="564" spans="1:15" ht="12.75">
      <c r="A564" s="4"/>
      <c r="D564" s="14" t="s">
        <v>693</v>
      </c>
      <c r="E564" s="17"/>
      <c r="G564" s="22">
        <v>8</v>
      </c>
      <c r="N564" s="31"/>
      <c r="O564" s="4"/>
    </row>
    <row r="565" spans="1:47" ht="12.75">
      <c r="A565" s="2"/>
      <c r="B565" s="10" t="s">
        <v>294</v>
      </c>
      <c r="C565" s="10" t="s">
        <v>95</v>
      </c>
      <c r="D565" s="183" t="s">
        <v>522</v>
      </c>
      <c r="E565" s="174"/>
      <c r="F565" s="19" t="s">
        <v>6</v>
      </c>
      <c r="G565" s="19" t="s">
        <v>6</v>
      </c>
      <c r="H565" s="19"/>
      <c r="I565" s="41">
        <f>SUM(I566:I586)</f>
        <v>0</v>
      </c>
      <c r="J565" s="41">
        <f>SUM(J566:J586)</f>
        <v>0</v>
      </c>
      <c r="K565" s="41">
        <f>SUM(K566:K586)</f>
        <v>0</v>
      </c>
      <c r="L565" s="27"/>
      <c r="M565" s="41">
        <f>SUM(M566:M586)</f>
        <v>14.119625000000001</v>
      </c>
      <c r="N565" s="29"/>
      <c r="O565" s="4"/>
      <c r="AI565" s="27" t="s">
        <v>294</v>
      </c>
      <c r="AS565" s="41">
        <f>SUM(AJ566:AJ586)</f>
        <v>0</v>
      </c>
      <c r="AT565" s="41">
        <f>SUM(AK566:AK586)</f>
        <v>0</v>
      </c>
      <c r="AU565" s="41">
        <f>SUM(AL566:AL586)</f>
        <v>0</v>
      </c>
    </row>
    <row r="566" spans="1:64" ht="12.75">
      <c r="A566" s="3" t="s">
        <v>267</v>
      </c>
      <c r="B566" s="11" t="s">
        <v>294</v>
      </c>
      <c r="C566" s="11" t="s">
        <v>419</v>
      </c>
      <c r="D566" s="184" t="s">
        <v>694</v>
      </c>
      <c r="E566" s="175"/>
      <c r="F566" s="11" t="s">
        <v>755</v>
      </c>
      <c r="G566" s="21">
        <v>25.46</v>
      </c>
      <c r="H566" s="21"/>
      <c r="I566" s="21">
        <f>G566*AO566</f>
        <v>0</v>
      </c>
      <c r="J566" s="21">
        <f>G566*AP566</f>
        <v>0</v>
      </c>
      <c r="K566" s="21">
        <f>G566*H566</f>
        <v>0</v>
      </c>
      <c r="L566" s="21">
        <v>0</v>
      </c>
      <c r="M566" s="21">
        <f>G566*L566</f>
        <v>0</v>
      </c>
      <c r="N566" s="30" t="s">
        <v>779</v>
      </c>
      <c r="O566" s="4"/>
      <c r="Z566" s="36">
        <f>IF(AQ566="5",BJ566,0)</f>
        <v>0</v>
      </c>
      <c r="AB566" s="36">
        <f>IF(AQ566="1",BH566,0)</f>
        <v>0</v>
      </c>
      <c r="AC566" s="36">
        <f>IF(AQ566="1",BI566,0)</f>
        <v>0</v>
      </c>
      <c r="AD566" s="36">
        <f>IF(AQ566="7",BH566,0)</f>
        <v>0</v>
      </c>
      <c r="AE566" s="36">
        <f>IF(AQ566="7",BI566,0)</f>
        <v>0</v>
      </c>
      <c r="AF566" s="36">
        <f>IF(AQ566="2",BH566,0)</f>
        <v>0</v>
      </c>
      <c r="AG566" s="36">
        <f>IF(AQ566="2",BI566,0)</f>
        <v>0</v>
      </c>
      <c r="AH566" s="36">
        <f>IF(AQ566="0",BJ566,0)</f>
        <v>0</v>
      </c>
      <c r="AI566" s="27" t="s">
        <v>294</v>
      </c>
      <c r="AJ566" s="21">
        <f>IF(AN566=0,K566,0)</f>
        <v>0</v>
      </c>
      <c r="AK566" s="21">
        <f>IF(AN566=15,K566,0)</f>
        <v>0</v>
      </c>
      <c r="AL566" s="21">
        <f>IF(AN566=21,K566,0)</f>
        <v>0</v>
      </c>
      <c r="AN566" s="36">
        <v>21</v>
      </c>
      <c r="AO566" s="36">
        <f>H566*0</f>
        <v>0</v>
      </c>
      <c r="AP566" s="36">
        <f>H566*(1-0)</f>
        <v>0</v>
      </c>
      <c r="AQ566" s="37" t="s">
        <v>11</v>
      </c>
      <c r="AV566" s="36">
        <f>AW566+AX566</f>
        <v>0</v>
      </c>
      <c r="AW566" s="36">
        <f>G566*AO566</f>
        <v>0</v>
      </c>
      <c r="AX566" s="36">
        <f>G566*AP566</f>
        <v>0</v>
      </c>
      <c r="AY566" s="39" t="s">
        <v>801</v>
      </c>
      <c r="AZ566" s="39" t="s">
        <v>841</v>
      </c>
      <c r="BA566" s="27" t="s">
        <v>847</v>
      </c>
      <c r="BC566" s="36">
        <f>AW566+AX566</f>
        <v>0</v>
      </c>
      <c r="BD566" s="36">
        <f>H566/(100-BE566)*100</f>
        <v>0</v>
      </c>
      <c r="BE566" s="36">
        <v>0</v>
      </c>
      <c r="BF566" s="36">
        <f>M566</f>
        <v>0</v>
      </c>
      <c r="BH566" s="21">
        <f>G566*AO566</f>
        <v>0</v>
      </c>
      <c r="BI566" s="21">
        <f>G566*AP566</f>
        <v>0</v>
      </c>
      <c r="BJ566" s="21">
        <f>G566*H566</f>
        <v>0</v>
      </c>
      <c r="BK566" s="21" t="s">
        <v>852</v>
      </c>
      <c r="BL566" s="36">
        <v>89</v>
      </c>
    </row>
    <row r="567" spans="1:15" ht="12.75">
      <c r="A567" s="4"/>
      <c r="D567" s="14" t="s">
        <v>695</v>
      </c>
      <c r="E567" s="17"/>
      <c r="G567" s="22">
        <v>25.46</v>
      </c>
      <c r="N567" s="31"/>
      <c r="O567" s="4"/>
    </row>
    <row r="568" spans="1:64" ht="12.75">
      <c r="A568" s="3" t="s">
        <v>268</v>
      </c>
      <c r="B568" s="11" t="s">
        <v>294</v>
      </c>
      <c r="C568" s="11" t="s">
        <v>420</v>
      </c>
      <c r="D568" s="184" t="s">
        <v>696</v>
      </c>
      <c r="E568" s="175"/>
      <c r="F568" s="11" t="s">
        <v>752</v>
      </c>
      <c r="G568" s="21">
        <v>2</v>
      </c>
      <c r="H568" s="21"/>
      <c r="I568" s="21">
        <f>G568*AO568</f>
        <v>0</v>
      </c>
      <c r="J568" s="21">
        <f>G568*AP568</f>
        <v>0</v>
      </c>
      <c r="K568" s="21">
        <f>G568*H568</f>
        <v>0</v>
      </c>
      <c r="L568" s="21">
        <v>0.16502</v>
      </c>
      <c r="M568" s="21">
        <f>G568*L568</f>
        <v>0.33004</v>
      </c>
      <c r="N568" s="30" t="s">
        <v>779</v>
      </c>
      <c r="O568" s="4"/>
      <c r="Z568" s="36">
        <f>IF(AQ568="5",BJ568,0)</f>
        <v>0</v>
      </c>
      <c r="AB568" s="36">
        <f>IF(AQ568="1",BH568,0)</f>
        <v>0</v>
      </c>
      <c r="AC568" s="36">
        <f>IF(AQ568="1",BI568,0)</f>
        <v>0</v>
      </c>
      <c r="AD568" s="36">
        <f>IF(AQ568="7",BH568,0)</f>
        <v>0</v>
      </c>
      <c r="AE568" s="36">
        <f>IF(AQ568="7",BI568,0)</f>
        <v>0</v>
      </c>
      <c r="AF568" s="36">
        <f>IF(AQ568="2",BH568,0)</f>
        <v>0</v>
      </c>
      <c r="AG568" s="36">
        <f>IF(AQ568="2",BI568,0)</f>
        <v>0</v>
      </c>
      <c r="AH568" s="36">
        <f>IF(AQ568="0",BJ568,0)</f>
        <v>0</v>
      </c>
      <c r="AI568" s="27" t="s">
        <v>294</v>
      </c>
      <c r="AJ568" s="21">
        <f>IF(AN568=0,K568,0)</f>
        <v>0</v>
      </c>
      <c r="AK568" s="21">
        <f>IF(AN568=15,K568,0)</f>
        <v>0</v>
      </c>
      <c r="AL568" s="21">
        <f>IF(AN568=21,K568,0)</f>
        <v>0</v>
      </c>
      <c r="AN568" s="36">
        <v>21</v>
      </c>
      <c r="AO568" s="36">
        <f>H568*0.819804767309875</f>
        <v>0</v>
      </c>
      <c r="AP568" s="36">
        <f>H568*(1-0.819804767309875)</f>
        <v>0</v>
      </c>
      <c r="AQ568" s="37" t="s">
        <v>7</v>
      </c>
      <c r="AV568" s="36">
        <f>AW568+AX568</f>
        <v>0</v>
      </c>
      <c r="AW568" s="36">
        <f>G568*AO568</f>
        <v>0</v>
      </c>
      <c r="AX568" s="36">
        <f>G568*AP568</f>
        <v>0</v>
      </c>
      <c r="AY568" s="39" t="s">
        <v>801</v>
      </c>
      <c r="AZ568" s="39" t="s">
        <v>841</v>
      </c>
      <c r="BA568" s="27" t="s">
        <v>847</v>
      </c>
      <c r="BC568" s="36">
        <f>AW568+AX568</f>
        <v>0</v>
      </c>
      <c r="BD568" s="36">
        <f>H568/(100-BE568)*100</f>
        <v>0</v>
      </c>
      <c r="BE568" s="36">
        <v>0</v>
      </c>
      <c r="BF568" s="36">
        <f>M568</f>
        <v>0.33004</v>
      </c>
      <c r="BH568" s="21">
        <f>G568*AO568</f>
        <v>0</v>
      </c>
      <c r="BI568" s="21">
        <f>G568*AP568</f>
        <v>0</v>
      </c>
      <c r="BJ568" s="21">
        <f>G568*H568</f>
        <v>0</v>
      </c>
      <c r="BK568" s="21" t="s">
        <v>852</v>
      </c>
      <c r="BL568" s="36">
        <v>89</v>
      </c>
    </row>
    <row r="569" spans="1:15" ht="12.75">
      <c r="A569" s="4"/>
      <c r="D569" s="14" t="s">
        <v>692</v>
      </c>
      <c r="E569" s="17"/>
      <c r="G569" s="22">
        <v>2</v>
      </c>
      <c r="N569" s="31"/>
      <c r="O569" s="4"/>
    </row>
    <row r="570" spans="1:64" ht="12.75">
      <c r="A570" s="3" t="s">
        <v>269</v>
      </c>
      <c r="B570" s="11" t="s">
        <v>294</v>
      </c>
      <c r="C570" s="11" t="s">
        <v>421</v>
      </c>
      <c r="D570" s="184" t="s">
        <v>697</v>
      </c>
      <c r="E570" s="175"/>
      <c r="F570" s="11" t="s">
        <v>759</v>
      </c>
      <c r="G570" s="21">
        <v>2.5</v>
      </c>
      <c r="H570" s="21"/>
      <c r="I570" s="21">
        <f>G570*AO570</f>
        <v>0</v>
      </c>
      <c r="J570" s="21">
        <f>G570*AP570</f>
        <v>0</v>
      </c>
      <c r="K570" s="21">
        <f>G570*H570</f>
        <v>0</v>
      </c>
      <c r="L570" s="21">
        <v>0.00025</v>
      </c>
      <c r="M570" s="21">
        <f>G570*L570</f>
        <v>0.000625</v>
      </c>
      <c r="N570" s="30" t="s">
        <v>779</v>
      </c>
      <c r="O570" s="4"/>
      <c r="Z570" s="36">
        <f>IF(AQ570="5",BJ570,0)</f>
        <v>0</v>
      </c>
      <c r="AB570" s="36">
        <f>IF(AQ570="1",BH570,0)</f>
        <v>0</v>
      </c>
      <c r="AC570" s="36">
        <f>IF(AQ570="1",BI570,0)</f>
        <v>0</v>
      </c>
      <c r="AD570" s="36">
        <f>IF(AQ570="7",BH570,0)</f>
        <v>0</v>
      </c>
      <c r="AE570" s="36">
        <f>IF(AQ570="7",BI570,0)</f>
        <v>0</v>
      </c>
      <c r="AF570" s="36">
        <f>IF(AQ570="2",BH570,0)</f>
        <v>0</v>
      </c>
      <c r="AG570" s="36">
        <f>IF(AQ570="2",BI570,0)</f>
        <v>0</v>
      </c>
      <c r="AH570" s="36">
        <f>IF(AQ570="0",BJ570,0)</f>
        <v>0</v>
      </c>
      <c r="AI570" s="27" t="s">
        <v>294</v>
      </c>
      <c r="AJ570" s="21">
        <f>IF(AN570=0,K570,0)</f>
        <v>0</v>
      </c>
      <c r="AK570" s="21">
        <f>IF(AN570=15,K570,0)</f>
        <v>0</v>
      </c>
      <c r="AL570" s="21">
        <f>IF(AN570=21,K570,0)</f>
        <v>0</v>
      </c>
      <c r="AN570" s="36">
        <v>21</v>
      </c>
      <c r="AO570" s="36">
        <f>H570*0.0921262327416174</f>
        <v>0</v>
      </c>
      <c r="AP570" s="36">
        <f>H570*(1-0.0921262327416174)</f>
        <v>0</v>
      </c>
      <c r="AQ570" s="37" t="s">
        <v>7</v>
      </c>
      <c r="AV570" s="36">
        <f>AW570+AX570</f>
        <v>0</v>
      </c>
      <c r="AW570" s="36">
        <f>G570*AO570</f>
        <v>0</v>
      </c>
      <c r="AX570" s="36">
        <f>G570*AP570</f>
        <v>0</v>
      </c>
      <c r="AY570" s="39" t="s">
        <v>801</v>
      </c>
      <c r="AZ570" s="39" t="s">
        <v>841</v>
      </c>
      <c r="BA570" s="27" t="s">
        <v>847</v>
      </c>
      <c r="BC570" s="36">
        <f>AW570+AX570</f>
        <v>0</v>
      </c>
      <c r="BD570" s="36">
        <f>H570/(100-BE570)*100</f>
        <v>0</v>
      </c>
      <c r="BE570" s="36">
        <v>0</v>
      </c>
      <c r="BF570" s="36">
        <f>M570</f>
        <v>0.000625</v>
      </c>
      <c r="BH570" s="21">
        <f>G570*AO570</f>
        <v>0</v>
      </c>
      <c r="BI570" s="21">
        <f>G570*AP570</f>
        <v>0</v>
      </c>
      <c r="BJ570" s="21">
        <f>G570*H570</f>
        <v>0</v>
      </c>
      <c r="BK570" s="21" t="s">
        <v>852</v>
      </c>
      <c r="BL570" s="36">
        <v>89</v>
      </c>
    </row>
    <row r="571" spans="1:15" ht="12.75">
      <c r="A571" s="4"/>
      <c r="D571" s="14" t="s">
        <v>698</v>
      </c>
      <c r="E571" s="17"/>
      <c r="G571" s="22">
        <v>2.5</v>
      </c>
      <c r="N571" s="31"/>
      <c r="O571" s="4"/>
    </row>
    <row r="572" spans="1:64" ht="12.75">
      <c r="A572" s="3" t="s">
        <v>270</v>
      </c>
      <c r="B572" s="11" t="s">
        <v>294</v>
      </c>
      <c r="C572" s="11" t="s">
        <v>422</v>
      </c>
      <c r="D572" s="184" t="s">
        <v>699</v>
      </c>
      <c r="E572" s="175"/>
      <c r="F572" s="11" t="s">
        <v>752</v>
      </c>
      <c r="G572" s="21">
        <v>2</v>
      </c>
      <c r="H572" s="21"/>
      <c r="I572" s="21">
        <f>G572*AO572</f>
        <v>0</v>
      </c>
      <c r="J572" s="21">
        <f>G572*AP572</f>
        <v>0</v>
      </c>
      <c r="K572" s="21">
        <f>G572*H572</f>
        <v>0</v>
      </c>
      <c r="L572" s="21">
        <v>2.47572</v>
      </c>
      <c r="M572" s="21">
        <f>G572*L572</f>
        <v>4.95144</v>
      </c>
      <c r="N572" s="30" t="s">
        <v>779</v>
      </c>
      <c r="O572" s="4"/>
      <c r="Z572" s="36">
        <f>IF(AQ572="5",BJ572,0)</f>
        <v>0</v>
      </c>
      <c r="AB572" s="36">
        <f>IF(AQ572="1",BH572,0)</f>
        <v>0</v>
      </c>
      <c r="AC572" s="36">
        <f>IF(AQ572="1",BI572,0)</f>
        <v>0</v>
      </c>
      <c r="AD572" s="36">
        <f>IF(AQ572="7",BH572,0)</f>
        <v>0</v>
      </c>
      <c r="AE572" s="36">
        <f>IF(AQ572="7",BI572,0)</f>
        <v>0</v>
      </c>
      <c r="AF572" s="36">
        <f>IF(AQ572="2",BH572,0)</f>
        <v>0</v>
      </c>
      <c r="AG572" s="36">
        <f>IF(AQ572="2",BI572,0)</f>
        <v>0</v>
      </c>
      <c r="AH572" s="36">
        <f>IF(AQ572="0",BJ572,0)</f>
        <v>0</v>
      </c>
      <c r="AI572" s="27" t="s">
        <v>294</v>
      </c>
      <c r="AJ572" s="21">
        <f>IF(AN572=0,K572,0)</f>
        <v>0</v>
      </c>
      <c r="AK572" s="21">
        <f>IF(AN572=15,K572,0)</f>
        <v>0</v>
      </c>
      <c r="AL572" s="21">
        <f>IF(AN572=21,K572,0)</f>
        <v>0</v>
      </c>
      <c r="AN572" s="36">
        <v>21</v>
      </c>
      <c r="AO572" s="36">
        <f>H572*0.243810291382517</f>
        <v>0</v>
      </c>
      <c r="AP572" s="36">
        <f>H572*(1-0.243810291382517)</f>
        <v>0</v>
      </c>
      <c r="AQ572" s="37" t="s">
        <v>7</v>
      </c>
      <c r="AV572" s="36">
        <f>AW572+AX572</f>
        <v>0</v>
      </c>
      <c r="AW572" s="36">
        <f>G572*AO572</f>
        <v>0</v>
      </c>
      <c r="AX572" s="36">
        <f>G572*AP572</f>
        <v>0</v>
      </c>
      <c r="AY572" s="39" t="s">
        <v>801</v>
      </c>
      <c r="AZ572" s="39" t="s">
        <v>841</v>
      </c>
      <c r="BA572" s="27" t="s">
        <v>847</v>
      </c>
      <c r="BC572" s="36">
        <f>AW572+AX572</f>
        <v>0</v>
      </c>
      <c r="BD572" s="36">
        <f>H572/(100-BE572)*100</f>
        <v>0</v>
      </c>
      <c r="BE572" s="36">
        <v>0</v>
      </c>
      <c r="BF572" s="36">
        <f>M572</f>
        <v>4.95144</v>
      </c>
      <c r="BH572" s="21">
        <f>G572*AO572</f>
        <v>0</v>
      </c>
      <c r="BI572" s="21">
        <f>G572*AP572</f>
        <v>0</v>
      </c>
      <c r="BJ572" s="21">
        <f>G572*H572</f>
        <v>0</v>
      </c>
      <c r="BK572" s="21" t="s">
        <v>852</v>
      </c>
      <c r="BL572" s="36">
        <v>89</v>
      </c>
    </row>
    <row r="573" spans="1:15" ht="12.75">
      <c r="A573" s="4"/>
      <c r="D573" s="14" t="s">
        <v>692</v>
      </c>
      <c r="E573" s="17"/>
      <c r="G573" s="22">
        <v>2</v>
      </c>
      <c r="N573" s="31"/>
      <c r="O573" s="4"/>
    </row>
    <row r="574" spans="1:64" ht="12.75">
      <c r="A574" s="3" t="s">
        <v>271</v>
      </c>
      <c r="B574" s="11" t="s">
        <v>294</v>
      </c>
      <c r="C574" s="11" t="s">
        <v>348</v>
      </c>
      <c r="D574" s="184" t="s">
        <v>524</v>
      </c>
      <c r="E574" s="175"/>
      <c r="F574" s="11" t="s">
        <v>752</v>
      </c>
      <c r="G574" s="21">
        <v>2</v>
      </c>
      <c r="H574" s="21"/>
      <c r="I574" s="21">
        <f>G574*AO574</f>
        <v>0</v>
      </c>
      <c r="J574" s="21">
        <f>G574*AP574</f>
        <v>0</v>
      </c>
      <c r="K574" s="21">
        <f>G574*H574</f>
        <v>0</v>
      </c>
      <c r="L574" s="21">
        <v>0.3409</v>
      </c>
      <c r="M574" s="21">
        <f>G574*L574</f>
        <v>0.6818</v>
      </c>
      <c r="N574" s="30" t="s">
        <v>779</v>
      </c>
      <c r="O574" s="4"/>
      <c r="Z574" s="36">
        <f>IF(AQ574="5",BJ574,0)</f>
        <v>0</v>
      </c>
      <c r="AB574" s="36">
        <f>IF(AQ574="1",BH574,0)</f>
        <v>0</v>
      </c>
      <c r="AC574" s="36">
        <f>IF(AQ574="1",BI574,0)</f>
        <v>0</v>
      </c>
      <c r="AD574" s="36">
        <f>IF(AQ574="7",BH574,0)</f>
        <v>0</v>
      </c>
      <c r="AE574" s="36">
        <f>IF(AQ574="7",BI574,0)</f>
        <v>0</v>
      </c>
      <c r="AF574" s="36">
        <f>IF(AQ574="2",BH574,0)</f>
        <v>0</v>
      </c>
      <c r="AG574" s="36">
        <f>IF(AQ574="2",BI574,0)</f>
        <v>0</v>
      </c>
      <c r="AH574" s="36">
        <f>IF(AQ574="0",BJ574,0)</f>
        <v>0</v>
      </c>
      <c r="AI574" s="27" t="s">
        <v>294</v>
      </c>
      <c r="AJ574" s="21">
        <f>IF(AN574=0,K574,0)</f>
        <v>0</v>
      </c>
      <c r="AK574" s="21">
        <f>IF(AN574=15,K574,0)</f>
        <v>0</v>
      </c>
      <c r="AL574" s="21">
        <f>IF(AN574=21,K574,0)</f>
        <v>0</v>
      </c>
      <c r="AN574" s="36">
        <v>21</v>
      </c>
      <c r="AO574" s="36">
        <f>H574*0.0586947023484435</f>
        <v>0</v>
      </c>
      <c r="AP574" s="36">
        <f>H574*(1-0.0586947023484435)</f>
        <v>0</v>
      </c>
      <c r="AQ574" s="37" t="s">
        <v>7</v>
      </c>
      <c r="AV574" s="36">
        <f>AW574+AX574</f>
        <v>0</v>
      </c>
      <c r="AW574" s="36">
        <f>G574*AO574</f>
        <v>0</v>
      </c>
      <c r="AX574" s="36">
        <f>G574*AP574</f>
        <v>0</v>
      </c>
      <c r="AY574" s="39" t="s">
        <v>801</v>
      </c>
      <c r="AZ574" s="39" t="s">
        <v>841</v>
      </c>
      <c r="BA574" s="27" t="s">
        <v>847</v>
      </c>
      <c r="BC574" s="36">
        <f>AW574+AX574</f>
        <v>0</v>
      </c>
      <c r="BD574" s="36">
        <f>H574/(100-BE574)*100</f>
        <v>0</v>
      </c>
      <c r="BE574" s="36">
        <v>0</v>
      </c>
      <c r="BF574" s="36">
        <f>M574</f>
        <v>0.6818</v>
      </c>
      <c r="BH574" s="21">
        <f>G574*AO574</f>
        <v>0</v>
      </c>
      <c r="BI574" s="21">
        <f>G574*AP574</f>
        <v>0</v>
      </c>
      <c r="BJ574" s="21">
        <f>G574*H574</f>
        <v>0</v>
      </c>
      <c r="BK574" s="21" t="s">
        <v>852</v>
      </c>
      <c r="BL574" s="36">
        <v>89</v>
      </c>
    </row>
    <row r="575" spans="1:15" ht="12.75">
      <c r="A575" s="4"/>
      <c r="D575" s="14" t="s">
        <v>692</v>
      </c>
      <c r="E575" s="17"/>
      <c r="G575" s="22">
        <v>2</v>
      </c>
      <c r="N575" s="31"/>
      <c r="O575" s="4"/>
    </row>
    <row r="576" spans="1:64" ht="12.75">
      <c r="A576" s="3" t="s">
        <v>272</v>
      </c>
      <c r="B576" s="11" t="s">
        <v>294</v>
      </c>
      <c r="C576" s="11" t="s">
        <v>349</v>
      </c>
      <c r="D576" s="184" t="s">
        <v>525</v>
      </c>
      <c r="E576" s="175"/>
      <c r="F576" s="11" t="s">
        <v>752</v>
      </c>
      <c r="G576" s="21">
        <v>2</v>
      </c>
      <c r="H576" s="21"/>
      <c r="I576" s="21">
        <f>G576*AO576</f>
        <v>0</v>
      </c>
      <c r="J576" s="21">
        <f>G576*AP576</f>
        <v>0</v>
      </c>
      <c r="K576" s="21">
        <f>G576*H576</f>
        <v>0</v>
      </c>
      <c r="L576" s="21">
        <v>0.11986</v>
      </c>
      <c r="M576" s="21">
        <f>G576*L576</f>
        <v>0.23972</v>
      </c>
      <c r="N576" s="30" t="s">
        <v>780</v>
      </c>
      <c r="O576" s="4"/>
      <c r="Z576" s="36">
        <f>IF(AQ576="5",BJ576,0)</f>
        <v>0</v>
      </c>
      <c r="AB576" s="36">
        <f>IF(AQ576="1",BH576,0)</f>
        <v>0</v>
      </c>
      <c r="AC576" s="36">
        <f>IF(AQ576="1",BI576,0)</f>
        <v>0</v>
      </c>
      <c r="AD576" s="36">
        <f>IF(AQ576="7",BH576,0)</f>
        <v>0</v>
      </c>
      <c r="AE576" s="36">
        <f>IF(AQ576="7",BI576,0)</f>
        <v>0</v>
      </c>
      <c r="AF576" s="36">
        <f>IF(AQ576="2",BH576,0)</f>
        <v>0</v>
      </c>
      <c r="AG576" s="36">
        <f>IF(AQ576="2",BI576,0)</f>
        <v>0</v>
      </c>
      <c r="AH576" s="36">
        <f>IF(AQ576="0",BJ576,0)</f>
        <v>0</v>
      </c>
      <c r="AI576" s="27" t="s">
        <v>294</v>
      </c>
      <c r="AJ576" s="21">
        <f>IF(AN576=0,K576,0)</f>
        <v>0</v>
      </c>
      <c r="AK576" s="21">
        <f>IF(AN576=15,K576,0)</f>
        <v>0</v>
      </c>
      <c r="AL576" s="21">
        <f>IF(AN576=21,K576,0)</f>
        <v>0</v>
      </c>
      <c r="AN576" s="36">
        <v>21</v>
      </c>
      <c r="AO576" s="36">
        <f>H576*0.866414657666345</f>
        <v>0</v>
      </c>
      <c r="AP576" s="36">
        <f>H576*(1-0.866414657666345)</f>
        <v>0</v>
      </c>
      <c r="AQ576" s="37" t="s">
        <v>7</v>
      </c>
      <c r="AV576" s="36">
        <f>AW576+AX576</f>
        <v>0</v>
      </c>
      <c r="AW576" s="36">
        <f>G576*AO576</f>
        <v>0</v>
      </c>
      <c r="AX576" s="36">
        <f>G576*AP576</f>
        <v>0</v>
      </c>
      <c r="AY576" s="39" t="s">
        <v>801</v>
      </c>
      <c r="AZ576" s="39" t="s">
        <v>841</v>
      </c>
      <c r="BA576" s="27" t="s">
        <v>847</v>
      </c>
      <c r="BC576" s="36">
        <f>AW576+AX576</f>
        <v>0</v>
      </c>
      <c r="BD576" s="36">
        <f>H576/(100-BE576)*100</f>
        <v>0</v>
      </c>
      <c r="BE576" s="36">
        <v>0</v>
      </c>
      <c r="BF576" s="36">
        <f>M576</f>
        <v>0.23972</v>
      </c>
      <c r="BH576" s="21">
        <f>G576*AO576</f>
        <v>0</v>
      </c>
      <c r="BI576" s="21">
        <f>G576*AP576</f>
        <v>0</v>
      </c>
      <c r="BJ576" s="21">
        <f>G576*H576</f>
        <v>0</v>
      </c>
      <c r="BK576" s="21" t="s">
        <v>852</v>
      </c>
      <c r="BL576" s="36">
        <v>89</v>
      </c>
    </row>
    <row r="577" spans="1:15" ht="12.75">
      <c r="A577" s="4"/>
      <c r="D577" s="14" t="s">
        <v>692</v>
      </c>
      <c r="E577" s="17"/>
      <c r="G577" s="22">
        <v>2</v>
      </c>
      <c r="N577" s="31"/>
      <c r="O577" s="4"/>
    </row>
    <row r="578" spans="1:64" ht="12.75">
      <c r="A578" s="5" t="s">
        <v>273</v>
      </c>
      <c r="B578" s="12" t="s">
        <v>294</v>
      </c>
      <c r="C578" s="12" t="s">
        <v>423</v>
      </c>
      <c r="D578" s="185" t="s">
        <v>700</v>
      </c>
      <c r="E578" s="176"/>
      <c r="F578" s="12" t="s">
        <v>752</v>
      </c>
      <c r="G578" s="23">
        <v>2</v>
      </c>
      <c r="H578" s="23"/>
      <c r="I578" s="23">
        <f>G578*AO578</f>
        <v>0</v>
      </c>
      <c r="J578" s="23">
        <f>G578*AP578</f>
        <v>0</v>
      </c>
      <c r="K578" s="23">
        <f>G578*H578</f>
        <v>0</v>
      </c>
      <c r="L578" s="23">
        <v>0.393</v>
      </c>
      <c r="M578" s="23">
        <f>G578*L578</f>
        <v>0.786</v>
      </c>
      <c r="N578" s="32" t="s">
        <v>779</v>
      </c>
      <c r="O578" s="4"/>
      <c r="Z578" s="36">
        <f>IF(AQ578="5",BJ578,0)</f>
        <v>0</v>
      </c>
      <c r="AB578" s="36">
        <f>IF(AQ578="1",BH578,0)</f>
        <v>0</v>
      </c>
      <c r="AC578" s="36">
        <f>IF(AQ578="1",BI578,0)</f>
        <v>0</v>
      </c>
      <c r="AD578" s="36">
        <f>IF(AQ578="7",BH578,0)</f>
        <v>0</v>
      </c>
      <c r="AE578" s="36">
        <f>IF(AQ578="7",BI578,0)</f>
        <v>0</v>
      </c>
      <c r="AF578" s="36">
        <f>IF(AQ578="2",BH578,0)</f>
        <v>0</v>
      </c>
      <c r="AG578" s="36">
        <f>IF(AQ578="2",BI578,0)</f>
        <v>0</v>
      </c>
      <c r="AH578" s="36">
        <f>IF(AQ578="0",BJ578,0)</f>
        <v>0</v>
      </c>
      <c r="AI578" s="27" t="s">
        <v>294</v>
      </c>
      <c r="AJ578" s="23">
        <f>IF(AN578=0,K578,0)</f>
        <v>0</v>
      </c>
      <c r="AK578" s="23">
        <f>IF(AN578=15,K578,0)</f>
        <v>0</v>
      </c>
      <c r="AL578" s="23">
        <f>IF(AN578=21,K578,0)</f>
        <v>0</v>
      </c>
      <c r="AN578" s="36">
        <v>21</v>
      </c>
      <c r="AO578" s="36">
        <f>H578*1</f>
        <v>0</v>
      </c>
      <c r="AP578" s="36">
        <f>H578*(1-1)</f>
        <v>0</v>
      </c>
      <c r="AQ578" s="38" t="s">
        <v>7</v>
      </c>
      <c r="AV578" s="36">
        <f>AW578+AX578</f>
        <v>0</v>
      </c>
      <c r="AW578" s="36">
        <f>G578*AO578</f>
        <v>0</v>
      </c>
      <c r="AX578" s="36">
        <f>G578*AP578</f>
        <v>0</v>
      </c>
      <c r="AY578" s="39" t="s">
        <v>801</v>
      </c>
      <c r="AZ578" s="39" t="s">
        <v>841</v>
      </c>
      <c r="BA578" s="27" t="s">
        <v>847</v>
      </c>
      <c r="BC578" s="36">
        <f>AW578+AX578</f>
        <v>0</v>
      </c>
      <c r="BD578" s="36">
        <f>H578/(100-BE578)*100</f>
        <v>0</v>
      </c>
      <c r="BE578" s="36">
        <v>0</v>
      </c>
      <c r="BF578" s="36">
        <f>M578</f>
        <v>0.786</v>
      </c>
      <c r="BH578" s="23">
        <f>G578*AO578</f>
        <v>0</v>
      </c>
      <c r="BI578" s="23">
        <f>G578*AP578</f>
        <v>0</v>
      </c>
      <c r="BJ578" s="23">
        <f>G578*H578</f>
        <v>0</v>
      </c>
      <c r="BK578" s="23" t="s">
        <v>853</v>
      </c>
      <c r="BL578" s="36">
        <v>89</v>
      </c>
    </row>
    <row r="579" spans="1:15" ht="12.75">
      <c r="A579" s="4"/>
      <c r="D579" s="14" t="s">
        <v>692</v>
      </c>
      <c r="E579" s="17"/>
      <c r="G579" s="22">
        <v>2</v>
      </c>
      <c r="N579" s="31"/>
      <c r="O579" s="4"/>
    </row>
    <row r="580" spans="1:64" ht="12.75">
      <c r="A580" s="5" t="s">
        <v>274</v>
      </c>
      <c r="B580" s="12" t="s">
        <v>294</v>
      </c>
      <c r="C580" s="12" t="s">
        <v>424</v>
      </c>
      <c r="D580" s="185" t="s">
        <v>701</v>
      </c>
      <c r="E580" s="176"/>
      <c r="F580" s="12" t="s">
        <v>752</v>
      </c>
      <c r="G580" s="23">
        <v>2</v>
      </c>
      <c r="H580" s="23"/>
      <c r="I580" s="23">
        <f>G580*AO580</f>
        <v>0</v>
      </c>
      <c r="J580" s="23">
        <f>G580*AP580</f>
        <v>0</v>
      </c>
      <c r="K580" s="23">
        <f>G580*H580</f>
        <v>0</v>
      </c>
      <c r="L580" s="23">
        <v>0.57</v>
      </c>
      <c r="M580" s="23">
        <f>G580*L580</f>
        <v>1.14</v>
      </c>
      <c r="N580" s="32" t="s">
        <v>779</v>
      </c>
      <c r="O580" s="4"/>
      <c r="Z580" s="36">
        <f>IF(AQ580="5",BJ580,0)</f>
        <v>0</v>
      </c>
      <c r="AB580" s="36">
        <f>IF(AQ580="1",BH580,0)</f>
        <v>0</v>
      </c>
      <c r="AC580" s="36">
        <f>IF(AQ580="1",BI580,0)</f>
        <v>0</v>
      </c>
      <c r="AD580" s="36">
        <f>IF(AQ580="7",BH580,0)</f>
        <v>0</v>
      </c>
      <c r="AE580" s="36">
        <f>IF(AQ580="7",BI580,0)</f>
        <v>0</v>
      </c>
      <c r="AF580" s="36">
        <f>IF(AQ580="2",BH580,0)</f>
        <v>0</v>
      </c>
      <c r="AG580" s="36">
        <f>IF(AQ580="2",BI580,0)</f>
        <v>0</v>
      </c>
      <c r="AH580" s="36">
        <f>IF(AQ580="0",BJ580,0)</f>
        <v>0</v>
      </c>
      <c r="AI580" s="27" t="s">
        <v>294</v>
      </c>
      <c r="AJ580" s="23">
        <f>IF(AN580=0,K580,0)</f>
        <v>0</v>
      </c>
      <c r="AK580" s="23">
        <f>IF(AN580=15,K580,0)</f>
        <v>0</v>
      </c>
      <c r="AL580" s="23">
        <f>IF(AN580=21,K580,0)</f>
        <v>0</v>
      </c>
      <c r="AN580" s="36">
        <v>21</v>
      </c>
      <c r="AO580" s="36">
        <f>H580*1</f>
        <v>0</v>
      </c>
      <c r="AP580" s="36">
        <f>H580*(1-1)</f>
        <v>0</v>
      </c>
      <c r="AQ580" s="38" t="s">
        <v>7</v>
      </c>
      <c r="AV580" s="36">
        <f>AW580+AX580</f>
        <v>0</v>
      </c>
      <c r="AW580" s="36">
        <f>G580*AO580</f>
        <v>0</v>
      </c>
      <c r="AX580" s="36">
        <f>G580*AP580</f>
        <v>0</v>
      </c>
      <c r="AY580" s="39" t="s">
        <v>801</v>
      </c>
      <c r="AZ580" s="39" t="s">
        <v>841</v>
      </c>
      <c r="BA580" s="27" t="s">
        <v>847</v>
      </c>
      <c r="BC580" s="36">
        <f>AW580+AX580</f>
        <v>0</v>
      </c>
      <c r="BD580" s="36">
        <f>H580/(100-BE580)*100</f>
        <v>0</v>
      </c>
      <c r="BE580" s="36">
        <v>0</v>
      </c>
      <c r="BF580" s="36">
        <f>M580</f>
        <v>1.14</v>
      </c>
      <c r="BH580" s="23">
        <f>G580*AO580</f>
        <v>0</v>
      </c>
      <c r="BI580" s="23">
        <f>G580*AP580</f>
        <v>0</v>
      </c>
      <c r="BJ580" s="23">
        <f>G580*H580</f>
        <v>0</v>
      </c>
      <c r="BK580" s="23" t="s">
        <v>853</v>
      </c>
      <c r="BL580" s="36">
        <v>89</v>
      </c>
    </row>
    <row r="581" spans="1:15" ht="12.75">
      <c r="A581" s="4"/>
      <c r="D581" s="14" t="s">
        <v>692</v>
      </c>
      <c r="E581" s="17"/>
      <c r="G581" s="22">
        <v>2</v>
      </c>
      <c r="N581" s="31"/>
      <c r="O581" s="4"/>
    </row>
    <row r="582" spans="1:64" ht="12.75">
      <c r="A582" s="5" t="s">
        <v>275</v>
      </c>
      <c r="B582" s="12" t="s">
        <v>294</v>
      </c>
      <c r="C582" s="12" t="s">
        <v>425</v>
      </c>
      <c r="D582" s="185" t="s">
        <v>702</v>
      </c>
      <c r="E582" s="176"/>
      <c r="F582" s="12" t="s">
        <v>752</v>
      </c>
      <c r="G582" s="23">
        <v>2</v>
      </c>
      <c r="H582" s="23"/>
      <c r="I582" s="23">
        <f>G582*AO582</f>
        <v>0</v>
      </c>
      <c r="J582" s="23">
        <f>G582*AP582</f>
        <v>0</v>
      </c>
      <c r="K582" s="23">
        <f>G582*H582</f>
        <v>0</v>
      </c>
      <c r="L582" s="23">
        <v>2.566</v>
      </c>
      <c r="M582" s="23">
        <f>G582*L582</f>
        <v>5.132</v>
      </c>
      <c r="N582" s="32" t="s">
        <v>779</v>
      </c>
      <c r="O582" s="4"/>
      <c r="Z582" s="36">
        <f>IF(AQ582="5",BJ582,0)</f>
        <v>0</v>
      </c>
      <c r="AB582" s="36">
        <f>IF(AQ582="1",BH582,0)</f>
        <v>0</v>
      </c>
      <c r="AC582" s="36">
        <f>IF(AQ582="1",BI582,0)</f>
        <v>0</v>
      </c>
      <c r="AD582" s="36">
        <f>IF(AQ582="7",BH582,0)</f>
        <v>0</v>
      </c>
      <c r="AE582" s="36">
        <f>IF(AQ582="7",BI582,0)</f>
        <v>0</v>
      </c>
      <c r="AF582" s="36">
        <f>IF(AQ582="2",BH582,0)</f>
        <v>0</v>
      </c>
      <c r="AG582" s="36">
        <f>IF(AQ582="2",BI582,0)</f>
        <v>0</v>
      </c>
      <c r="AH582" s="36">
        <f>IF(AQ582="0",BJ582,0)</f>
        <v>0</v>
      </c>
      <c r="AI582" s="27" t="s">
        <v>294</v>
      </c>
      <c r="AJ582" s="23">
        <f>IF(AN582=0,K582,0)</f>
        <v>0</v>
      </c>
      <c r="AK582" s="23">
        <f>IF(AN582=15,K582,0)</f>
        <v>0</v>
      </c>
      <c r="AL582" s="23">
        <f>IF(AN582=21,K582,0)</f>
        <v>0</v>
      </c>
      <c r="AN582" s="36">
        <v>21</v>
      </c>
      <c r="AO582" s="36">
        <f>H582*1</f>
        <v>0</v>
      </c>
      <c r="AP582" s="36">
        <f>H582*(1-1)</f>
        <v>0</v>
      </c>
      <c r="AQ582" s="38" t="s">
        <v>7</v>
      </c>
      <c r="AV582" s="36">
        <f>AW582+AX582</f>
        <v>0</v>
      </c>
      <c r="AW582" s="36">
        <f>G582*AO582</f>
        <v>0</v>
      </c>
      <c r="AX582" s="36">
        <f>G582*AP582</f>
        <v>0</v>
      </c>
      <c r="AY582" s="39" t="s">
        <v>801</v>
      </c>
      <c r="AZ582" s="39" t="s">
        <v>841</v>
      </c>
      <c r="BA582" s="27" t="s">
        <v>847</v>
      </c>
      <c r="BC582" s="36">
        <f>AW582+AX582</f>
        <v>0</v>
      </c>
      <c r="BD582" s="36">
        <f>H582/(100-BE582)*100</f>
        <v>0</v>
      </c>
      <c r="BE582" s="36">
        <v>0</v>
      </c>
      <c r="BF582" s="36">
        <f>M582</f>
        <v>5.132</v>
      </c>
      <c r="BH582" s="23">
        <f>G582*AO582</f>
        <v>0</v>
      </c>
      <c r="BI582" s="23">
        <f>G582*AP582</f>
        <v>0</v>
      </c>
      <c r="BJ582" s="23">
        <f>G582*H582</f>
        <v>0</v>
      </c>
      <c r="BK582" s="23" t="s">
        <v>853</v>
      </c>
      <c r="BL582" s="36">
        <v>89</v>
      </c>
    </row>
    <row r="583" spans="1:15" ht="12.75">
      <c r="A583" s="4"/>
      <c r="D583" s="14" t="s">
        <v>692</v>
      </c>
      <c r="E583" s="17"/>
      <c r="G583" s="22">
        <v>2</v>
      </c>
      <c r="N583" s="31"/>
      <c r="O583" s="4"/>
    </row>
    <row r="584" spans="1:64" ht="12.75">
      <c r="A584" s="5" t="s">
        <v>276</v>
      </c>
      <c r="B584" s="12" t="s">
        <v>294</v>
      </c>
      <c r="C584" s="12" t="s">
        <v>426</v>
      </c>
      <c r="D584" s="185" t="s">
        <v>703</v>
      </c>
      <c r="E584" s="176"/>
      <c r="F584" s="12" t="s">
        <v>752</v>
      </c>
      <c r="G584" s="23">
        <v>2</v>
      </c>
      <c r="H584" s="23"/>
      <c r="I584" s="23">
        <f>G584*AO584</f>
        <v>0</v>
      </c>
      <c r="J584" s="23">
        <f>G584*AP584</f>
        <v>0</v>
      </c>
      <c r="K584" s="23">
        <f>G584*H584</f>
        <v>0</v>
      </c>
      <c r="L584" s="23">
        <v>0.254</v>
      </c>
      <c r="M584" s="23">
        <f>G584*L584</f>
        <v>0.508</v>
      </c>
      <c r="N584" s="32" t="s">
        <v>779</v>
      </c>
      <c r="O584" s="4"/>
      <c r="Z584" s="36">
        <f>IF(AQ584="5",BJ584,0)</f>
        <v>0</v>
      </c>
      <c r="AB584" s="36">
        <f>IF(AQ584="1",BH584,0)</f>
        <v>0</v>
      </c>
      <c r="AC584" s="36">
        <f>IF(AQ584="1",BI584,0)</f>
        <v>0</v>
      </c>
      <c r="AD584" s="36">
        <f>IF(AQ584="7",BH584,0)</f>
        <v>0</v>
      </c>
      <c r="AE584" s="36">
        <f>IF(AQ584="7",BI584,0)</f>
        <v>0</v>
      </c>
      <c r="AF584" s="36">
        <f>IF(AQ584="2",BH584,0)</f>
        <v>0</v>
      </c>
      <c r="AG584" s="36">
        <f>IF(AQ584="2",BI584,0)</f>
        <v>0</v>
      </c>
      <c r="AH584" s="36">
        <f>IF(AQ584="0",BJ584,0)</f>
        <v>0</v>
      </c>
      <c r="AI584" s="27" t="s">
        <v>294</v>
      </c>
      <c r="AJ584" s="23">
        <f>IF(AN584=0,K584,0)</f>
        <v>0</v>
      </c>
      <c r="AK584" s="23">
        <f>IF(AN584=15,K584,0)</f>
        <v>0</v>
      </c>
      <c r="AL584" s="23">
        <f>IF(AN584=21,K584,0)</f>
        <v>0</v>
      </c>
      <c r="AN584" s="36">
        <v>21</v>
      </c>
      <c r="AO584" s="36">
        <f>H584*1</f>
        <v>0</v>
      </c>
      <c r="AP584" s="36">
        <f>H584*(1-1)</f>
        <v>0</v>
      </c>
      <c r="AQ584" s="38" t="s">
        <v>7</v>
      </c>
      <c r="AV584" s="36">
        <f>AW584+AX584</f>
        <v>0</v>
      </c>
      <c r="AW584" s="36">
        <f>G584*AO584</f>
        <v>0</v>
      </c>
      <c r="AX584" s="36">
        <f>G584*AP584</f>
        <v>0</v>
      </c>
      <c r="AY584" s="39" t="s">
        <v>801</v>
      </c>
      <c r="AZ584" s="39" t="s">
        <v>841</v>
      </c>
      <c r="BA584" s="27" t="s">
        <v>847</v>
      </c>
      <c r="BC584" s="36">
        <f>AW584+AX584</f>
        <v>0</v>
      </c>
      <c r="BD584" s="36">
        <f>H584/(100-BE584)*100</f>
        <v>0</v>
      </c>
      <c r="BE584" s="36">
        <v>0</v>
      </c>
      <c r="BF584" s="36">
        <f>M584</f>
        <v>0.508</v>
      </c>
      <c r="BH584" s="23">
        <f>G584*AO584</f>
        <v>0</v>
      </c>
      <c r="BI584" s="23">
        <f>G584*AP584</f>
        <v>0</v>
      </c>
      <c r="BJ584" s="23">
        <f>G584*H584</f>
        <v>0</v>
      </c>
      <c r="BK584" s="23" t="s">
        <v>853</v>
      </c>
      <c r="BL584" s="36">
        <v>89</v>
      </c>
    </row>
    <row r="585" spans="1:15" ht="12.75">
      <c r="A585" s="4"/>
      <c r="D585" s="14" t="s">
        <v>692</v>
      </c>
      <c r="E585" s="17"/>
      <c r="G585" s="22">
        <v>2</v>
      </c>
      <c r="N585" s="31"/>
      <c r="O585" s="4"/>
    </row>
    <row r="586" spans="1:64" ht="12.75">
      <c r="A586" s="5" t="s">
        <v>277</v>
      </c>
      <c r="B586" s="12" t="s">
        <v>294</v>
      </c>
      <c r="C586" s="12" t="s">
        <v>350</v>
      </c>
      <c r="D586" s="185" t="s">
        <v>526</v>
      </c>
      <c r="E586" s="176"/>
      <c r="F586" s="12" t="s">
        <v>752</v>
      </c>
      <c r="G586" s="23">
        <v>2</v>
      </c>
      <c r="H586" s="23"/>
      <c r="I586" s="23">
        <f>G586*AO586</f>
        <v>0</v>
      </c>
      <c r="J586" s="23">
        <f>G586*AP586</f>
        <v>0</v>
      </c>
      <c r="K586" s="23">
        <f>G586*H586</f>
        <v>0</v>
      </c>
      <c r="L586" s="23">
        <v>0.175</v>
      </c>
      <c r="M586" s="23">
        <f>G586*L586</f>
        <v>0.35</v>
      </c>
      <c r="N586" s="32" t="s">
        <v>779</v>
      </c>
      <c r="O586" s="4"/>
      <c r="Z586" s="36">
        <f>IF(AQ586="5",BJ586,0)</f>
        <v>0</v>
      </c>
      <c r="AB586" s="36">
        <f>IF(AQ586="1",BH586,0)</f>
        <v>0</v>
      </c>
      <c r="AC586" s="36">
        <f>IF(AQ586="1",BI586,0)</f>
        <v>0</v>
      </c>
      <c r="AD586" s="36">
        <f>IF(AQ586="7",BH586,0)</f>
        <v>0</v>
      </c>
      <c r="AE586" s="36">
        <f>IF(AQ586="7",BI586,0)</f>
        <v>0</v>
      </c>
      <c r="AF586" s="36">
        <f>IF(AQ586="2",BH586,0)</f>
        <v>0</v>
      </c>
      <c r="AG586" s="36">
        <f>IF(AQ586="2",BI586,0)</f>
        <v>0</v>
      </c>
      <c r="AH586" s="36">
        <f>IF(AQ586="0",BJ586,0)</f>
        <v>0</v>
      </c>
      <c r="AI586" s="27" t="s">
        <v>294</v>
      </c>
      <c r="AJ586" s="23">
        <f>IF(AN586=0,K586,0)</f>
        <v>0</v>
      </c>
      <c r="AK586" s="23">
        <f>IF(AN586=15,K586,0)</f>
        <v>0</v>
      </c>
      <c r="AL586" s="23">
        <f>IF(AN586=21,K586,0)</f>
        <v>0</v>
      </c>
      <c r="AN586" s="36">
        <v>21</v>
      </c>
      <c r="AO586" s="36">
        <f>H586*1</f>
        <v>0</v>
      </c>
      <c r="AP586" s="36">
        <f>H586*(1-1)</f>
        <v>0</v>
      </c>
      <c r="AQ586" s="38" t="s">
        <v>7</v>
      </c>
      <c r="AV586" s="36">
        <f>AW586+AX586</f>
        <v>0</v>
      </c>
      <c r="AW586" s="36">
        <f>G586*AO586</f>
        <v>0</v>
      </c>
      <c r="AX586" s="36">
        <f>G586*AP586</f>
        <v>0</v>
      </c>
      <c r="AY586" s="39" t="s">
        <v>801</v>
      </c>
      <c r="AZ586" s="39" t="s">
        <v>841</v>
      </c>
      <c r="BA586" s="27" t="s">
        <v>847</v>
      </c>
      <c r="BC586" s="36">
        <f>AW586+AX586</f>
        <v>0</v>
      </c>
      <c r="BD586" s="36">
        <f>H586/(100-BE586)*100</f>
        <v>0</v>
      </c>
      <c r="BE586" s="36">
        <v>0</v>
      </c>
      <c r="BF586" s="36">
        <f>M586</f>
        <v>0.35</v>
      </c>
      <c r="BH586" s="23">
        <f>G586*AO586</f>
        <v>0</v>
      </c>
      <c r="BI586" s="23">
        <f>G586*AP586</f>
        <v>0</v>
      </c>
      <c r="BJ586" s="23">
        <f>G586*H586</f>
        <v>0</v>
      </c>
      <c r="BK586" s="23" t="s">
        <v>853</v>
      </c>
      <c r="BL586" s="36">
        <v>89</v>
      </c>
    </row>
    <row r="587" spans="1:15" ht="12.75">
      <c r="A587" s="4"/>
      <c r="D587" s="14" t="s">
        <v>692</v>
      </c>
      <c r="E587" s="17"/>
      <c r="G587" s="22">
        <v>2</v>
      </c>
      <c r="N587" s="31"/>
      <c r="O587" s="4"/>
    </row>
    <row r="588" spans="1:47" ht="12.75">
      <c r="A588" s="2"/>
      <c r="B588" s="10" t="s">
        <v>294</v>
      </c>
      <c r="C588" s="10" t="s">
        <v>427</v>
      </c>
      <c r="D588" s="183" t="s">
        <v>704</v>
      </c>
      <c r="E588" s="174"/>
      <c r="F588" s="19" t="s">
        <v>6</v>
      </c>
      <c r="G588" s="19" t="s">
        <v>6</v>
      </c>
      <c r="H588" s="19"/>
      <c r="I588" s="41">
        <f>SUM(I589:I595)</f>
        <v>0</v>
      </c>
      <c r="J588" s="41">
        <f>SUM(J589:J595)</f>
        <v>0</v>
      </c>
      <c r="K588" s="41">
        <f>SUM(K589:K595)</f>
        <v>0</v>
      </c>
      <c r="L588" s="27"/>
      <c r="M588" s="41">
        <f>SUM(M589:M595)</f>
        <v>0</v>
      </c>
      <c r="N588" s="29"/>
      <c r="O588" s="4"/>
      <c r="AI588" s="27" t="s">
        <v>294</v>
      </c>
      <c r="AS588" s="41">
        <f>SUM(AJ589:AJ595)</f>
        <v>0</v>
      </c>
      <c r="AT588" s="41">
        <f>SUM(AK589:AK595)</f>
        <v>0</v>
      </c>
      <c r="AU588" s="41">
        <f>SUM(AL589:AL595)</f>
        <v>0</v>
      </c>
    </row>
    <row r="589" spans="1:64" ht="12.75">
      <c r="A589" s="3" t="s">
        <v>278</v>
      </c>
      <c r="B589" s="11" t="s">
        <v>294</v>
      </c>
      <c r="C589" s="11" t="s">
        <v>428</v>
      </c>
      <c r="D589" s="184" t="s">
        <v>705</v>
      </c>
      <c r="E589" s="175"/>
      <c r="F589" s="11" t="s">
        <v>755</v>
      </c>
      <c r="G589" s="21">
        <v>33.03</v>
      </c>
      <c r="H589" s="21"/>
      <c r="I589" s="21">
        <f>G589*AO589</f>
        <v>0</v>
      </c>
      <c r="J589" s="21">
        <f>G589*AP589</f>
        <v>0</v>
      </c>
      <c r="K589" s="21">
        <f>G589*H589</f>
        <v>0</v>
      </c>
      <c r="L589" s="21">
        <v>0</v>
      </c>
      <c r="M589" s="21">
        <f>G589*L589</f>
        <v>0</v>
      </c>
      <c r="N589" s="30" t="s">
        <v>779</v>
      </c>
      <c r="O589" s="4"/>
      <c r="Z589" s="36">
        <f>IF(AQ589="5",BJ589,0)</f>
        <v>0</v>
      </c>
      <c r="AB589" s="36">
        <f>IF(AQ589="1",BH589,0)</f>
        <v>0</v>
      </c>
      <c r="AC589" s="36">
        <f>IF(AQ589="1",BI589,0)</f>
        <v>0</v>
      </c>
      <c r="AD589" s="36">
        <f>IF(AQ589="7",BH589,0)</f>
        <v>0</v>
      </c>
      <c r="AE589" s="36">
        <f>IF(AQ589="7",BI589,0)</f>
        <v>0</v>
      </c>
      <c r="AF589" s="36">
        <f>IF(AQ589="2",BH589,0)</f>
        <v>0</v>
      </c>
      <c r="AG589" s="36">
        <f>IF(AQ589="2",BI589,0)</f>
        <v>0</v>
      </c>
      <c r="AH589" s="36">
        <f>IF(AQ589="0",BJ589,0)</f>
        <v>0</v>
      </c>
      <c r="AI589" s="27" t="s">
        <v>294</v>
      </c>
      <c r="AJ589" s="21">
        <f>IF(AN589=0,K589,0)</f>
        <v>0</v>
      </c>
      <c r="AK589" s="21">
        <f>IF(AN589=15,K589,0)</f>
        <v>0</v>
      </c>
      <c r="AL589" s="21">
        <f>IF(AN589=21,K589,0)</f>
        <v>0</v>
      </c>
      <c r="AN589" s="36">
        <v>21</v>
      </c>
      <c r="AO589" s="36">
        <f>H589*0</f>
        <v>0</v>
      </c>
      <c r="AP589" s="36">
        <f>H589*(1-0)</f>
        <v>0</v>
      </c>
      <c r="AQ589" s="37" t="s">
        <v>11</v>
      </c>
      <c r="AV589" s="36">
        <f>AW589+AX589</f>
        <v>0</v>
      </c>
      <c r="AW589" s="36">
        <f>G589*AO589</f>
        <v>0</v>
      </c>
      <c r="AX589" s="36">
        <f>G589*AP589</f>
        <v>0</v>
      </c>
      <c r="AY589" s="39" t="s">
        <v>815</v>
      </c>
      <c r="AZ589" s="39" t="s">
        <v>840</v>
      </c>
      <c r="BA589" s="27" t="s">
        <v>847</v>
      </c>
      <c r="BC589" s="36">
        <f>AW589+AX589</f>
        <v>0</v>
      </c>
      <c r="BD589" s="36">
        <f>H589/(100-BE589)*100</f>
        <v>0</v>
      </c>
      <c r="BE589" s="36">
        <v>0</v>
      </c>
      <c r="BF589" s="36">
        <f>M589</f>
        <v>0</v>
      </c>
      <c r="BH589" s="21">
        <f>G589*AO589</f>
        <v>0</v>
      </c>
      <c r="BI589" s="21">
        <f>G589*AP589</f>
        <v>0</v>
      </c>
      <c r="BJ589" s="21">
        <f>G589*H589</f>
        <v>0</v>
      </c>
      <c r="BK589" s="21" t="s">
        <v>852</v>
      </c>
      <c r="BL589" s="36" t="s">
        <v>427</v>
      </c>
    </row>
    <row r="590" spans="1:15" ht="12.75">
      <c r="A590" s="4"/>
      <c r="D590" s="14" t="s">
        <v>706</v>
      </c>
      <c r="E590" s="17"/>
      <c r="G590" s="22">
        <v>33.03</v>
      </c>
      <c r="N590" s="31"/>
      <c r="O590" s="4"/>
    </row>
    <row r="591" spans="1:64" ht="12.75">
      <c r="A591" s="3" t="s">
        <v>279</v>
      </c>
      <c r="B591" s="11" t="s">
        <v>294</v>
      </c>
      <c r="C591" s="11" t="s">
        <v>429</v>
      </c>
      <c r="D591" s="184" t="s">
        <v>707</v>
      </c>
      <c r="E591" s="175"/>
      <c r="F591" s="11" t="s">
        <v>755</v>
      </c>
      <c r="G591" s="21">
        <v>66.05</v>
      </c>
      <c r="H591" s="21"/>
      <c r="I591" s="21">
        <f>G591*AO591</f>
        <v>0</v>
      </c>
      <c r="J591" s="21">
        <f>G591*AP591</f>
        <v>0</v>
      </c>
      <c r="K591" s="21">
        <f>G591*H591</f>
        <v>0</v>
      </c>
      <c r="L591" s="21">
        <v>0</v>
      </c>
      <c r="M591" s="21">
        <f>G591*L591</f>
        <v>0</v>
      </c>
      <c r="N591" s="30" t="s">
        <v>779</v>
      </c>
      <c r="O591" s="4"/>
      <c r="Z591" s="36">
        <f>IF(AQ591="5",BJ591,0)</f>
        <v>0</v>
      </c>
      <c r="AB591" s="36">
        <f>IF(AQ591="1",BH591,0)</f>
        <v>0</v>
      </c>
      <c r="AC591" s="36">
        <f>IF(AQ591="1",BI591,0)</f>
        <v>0</v>
      </c>
      <c r="AD591" s="36">
        <f>IF(AQ591="7",BH591,0)</f>
        <v>0</v>
      </c>
      <c r="AE591" s="36">
        <f>IF(AQ591="7",BI591,0)</f>
        <v>0</v>
      </c>
      <c r="AF591" s="36">
        <f>IF(AQ591="2",BH591,0)</f>
        <v>0</v>
      </c>
      <c r="AG591" s="36">
        <f>IF(AQ591="2",BI591,0)</f>
        <v>0</v>
      </c>
      <c r="AH591" s="36">
        <f>IF(AQ591="0",BJ591,0)</f>
        <v>0</v>
      </c>
      <c r="AI591" s="27" t="s">
        <v>294</v>
      </c>
      <c r="AJ591" s="21">
        <f>IF(AN591=0,K591,0)</f>
        <v>0</v>
      </c>
      <c r="AK591" s="21">
        <f>IF(AN591=15,K591,0)</f>
        <v>0</v>
      </c>
      <c r="AL591" s="21">
        <f>IF(AN591=21,K591,0)</f>
        <v>0</v>
      </c>
      <c r="AN591" s="36">
        <v>21</v>
      </c>
      <c r="AO591" s="36">
        <f>H591*0</f>
        <v>0</v>
      </c>
      <c r="AP591" s="36">
        <f>H591*(1-0)</f>
        <v>0</v>
      </c>
      <c r="AQ591" s="37" t="s">
        <v>11</v>
      </c>
      <c r="AV591" s="36">
        <f>AW591+AX591</f>
        <v>0</v>
      </c>
      <c r="AW591" s="36">
        <f>G591*AO591</f>
        <v>0</v>
      </c>
      <c r="AX591" s="36">
        <f>G591*AP591</f>
        <v>0</v>
      </c>
      <c r="AY591" s="39" t="s">
        <v>815</v>
      </c>
      <c r="AZ591" s="39" t="s">
        <v>840</v>
      </c>
      <c r="BA591" s="27" t="s">
        <v>847</v>
      </c>
      <c r="BC591" s="36">
        <f>AW591+AX591</f>
        <v>0</v>
      </c>
      <c r="BD591" s="36">
        <f>H591/(100-BE591)*100</f>
        <v>0</v>
      </c>
      <c r="BE591" s="36">
        <v>0</v>
      </c>
      <c r="BF591" s="36">
        <f>M591</f>
        <v>0</v>
      </c>
      <c r="BH591" s="21">
        <f>G591*AO591</f>
        <v>0</v>
      </c>
      <c r="BI591" s="21">
        <f>G591*AP591</f>
        <v>0</v>
      </c>
      <c r="BJ591" s="21">
        <f>G591*H591</f>
        <v>0</v>
      </c>
      <c r="BK591" s="21" t="s">
        <v>852</v>
      </c>
      <c r="BL591" s="36" t="s">
        <v>427</v>
      </c>
    </row>
    <row r="592" spans="1:15" ht="12.75">
      <c r="A592" s="4"/>
      <c r="D592" s="14" t="s">
        <v>708</v>
      </c>
      <c r="E592" s="17"/>
      <c r="G592" s="22">
        <v>66.05</v>
      </c>
      <c r="N592" s="31"/>
      <c r="O592" s="4"/>
    </row>
    <row r="593" spans="1:64" ht="12.75">
      <c r="A593" s="3" t="s">
        <v>280</v>
      </c>
      <c r="B593" s="11" t="s">
        <v>294</v>
      </c>
      <c r="C593" s="11" t="s">
        <v>419</v>
      </c>
      <c r="D593" s="184" t="s">
        <v>709</v>
      </c>
      <c r="E593" s="175"/>
      <c r="F593" s="11" t="s">
        <v>755</v>
      </c>
      <c r="G593" s="21">
        <v>0.05</v>
      </c>
      <c r="H593" s="21"/>
      <c r="I593" s="21">
        <f>G593*AO593</f>
        <v>0</v>
      </c>
      <c r="J593" s="21">
        <f>G593*AP593</f>
        <v>0</v>
      </c>
      <c r="K593" s="21">
        <f>G593*H593</f>
        <v>0</v>
      </c>
      <c r="L593" s="21">
        <v>0</v>
      </c>
      <c r="M593" s="21">
        <f>G593*L593</f>
        <v>0</v>
      </c>
      <c r="N593" s="30" t="s">
        <v>779</v>
      </c>
      <c r="O593" s="4"/>
      <c r="Z593" s="36">
        <f>IF(AQ593="5",BJ593,0)</f>
        <v>0</v>
      </c>
      <c r="AB593" s="36">
        <f>IF(AQ593="1",BH593,0)</f>
        <v>0</v>
      </c>
      <c r="AC593" s="36">
        <f>IF(AQ593="1",BI593,0)</f>
        <v>0</v>
      </c>
      <c r="AD593" s="36">
        <f>IF(AQ593="7",BH593,0)</f>
        <v>0</v>
      </c>
      <c r="AE593" s="36">
        <f>IF(AQ593="7",BI593,0)</f>
        <v>0</v>
      </c>
      <c r="AF593" s="36">
        <f>IF(AQ593="2",BH593,0)</f>
        <v>0</v>
      </c>
      <c r="AG593" s="36">
        <f>IF(AQ593="2",BI593,0)</f>
        <v>0</v>
      </c>
      <c r="AH593" s="36">
        <f>IF(AQ593="0",BJ593,0)</f>
        <v>0</v>
      </c>
      <c r="AI593" s="27" t="s">
        <v>294</v>
      </c>
      <c r="AJ593" s="21">
        <f>IF(AN593=0,K593,0)</f>
        <v>0</v>
      </c>
      <c r="AK593" s="21">
        <f>IF(AN593=15,K593,0)</f>
        <v>0</v>
      </c>
      <c r="AL593" s="21">
        <f>IF(AN593=21,K593,0)</f>
        <v>0</v>
      </c>
      <c r="AN593" s="36">
        <v>21</v>
      </c>
      <c r="AO593" s="36">
        <f>H593*0</f>
        <v>0</v>
      </c>
      <c r="AP593" s="36">
        <f>H593*(1-0)</f>
        <v>0</v>
      </c>
      <c r="AQ593" s="37" t="s">
        <v>11</v>
      </c>
      <c r="AV593" s="36">
        <f>AW593+AX593</f>
        <v>0</v>
      </c>
      <c r="AW593" s="36">
        <f>G593*AO593</f>
        <v>0</v>
      </c>
      <c r="AX593" s="36">
        <f>G593*AP593</f>
        <v>0</v>
      </c>
      <c r="AY593" s="39" t="s">
        <v>815</v>
      </c>
      <c r="AZ593" s="39" t="s">
        <v>840</v>
      </c>
      <c r="BA593" s="27" t="s">
        <v>847</v>
      </c>
      <c r="BC593" s="36">
        <f>AW593+AX593</f>
        <v>0</v>
      </c>
      <c r="BD593" s="36">
        <f>H593/(100-BE593)*100</f>
        <v>0</v>
      </c>
      <c r="BE593" s="36">
        <v>0</v>
      </c>
      <c r="BF593" s="36">
        <f>M593</f>
        <v>0</v>
      </c>
      <c r="BH593" s="21">
        <f>G593*AO593</f>
        <v>0</v>
      </c>
      <c r="BI593" s="21">
        <f>G593*AP593</f>
        <v>0</v>
      </c>
      <c r="BJ593" s="21">
        <f>G593*H593</f>
        <v>0</v>
      </c>
      <c r="BK593" s="21" t="s">
        <v>852</v>
      </c>
      <c r="BL593" s="36" t="s">
        <v>427</v>
      </c>
    </row>
    <row r="594" spans="1:15" ht="12.75">
      <c r="A594" s="4"/>
      <c r="D594" s="14" t="s">
        <v>710</v>
      </c>
      <c r="E594" s="17"/>
      <c r="G594" s="22">
        <v>0.05</v>
      </c>
      <c r="N594" s="31"/>
      <c r="O594" s="4"/>
    </row>
    <row r="595" spans="1:64" ht="12.75">
      <c r="A595" s="3" t="s">
        <v>281</v>
      </c>
      <c r="B595" s="11" t="s">
        <v>294</v>
      </c>
      <c r="C595" s="11" t="s">
        <v>430</v>
      </c>
      <c r="D595" s="184" t="s">
        <v>711</v>
      </c>
      <c r="E595" s="175"/>
      <c r="F595" s="11" t="s">
        <v>755</v>
      </c>
      <c r="G595" s="21">
        <v>0.5</v>
      </c>
      <c r="H595" s="21"/>
      <c r="I595" s="21">
        <f>G595*AO595</f>
        <v>0</v>
      </c>
      <c r="J595" s="21">
        <f>G595*AP595</f>
        <v>0</v>
      </c>
      <c r="K595" s="21">
        <f>G595*H595</f>
        <v>0</v>
      </c>
      <c r="L595" s="21">
        <v>0</v>
      </c>
      <c r="M595" s="21">
        <f>G595*L595</f>
        <v>0</v>
      </c>
      <c r="N595" s="30" t="s">
        <v>779</v>
      </c>
      <c r="O595" s="4"/>
      <c r="Z595" s="36">
        <f>IF(AQ595="5",BJ595,0)</f>
        <v>0</v>
      </c>
      <c r="AB595" s="36">
        <f>IF(AQ595="1",BH595,0)</f>
        <v>0</v>
      </c>
      <c r="AC595" s="36">
        <f>IF(AQ595="1",BI595,0)</f>
        <v>0</v>
      </c>
      <c r="AD595" s="36">
        <f>IF(AQ595="7",BH595,0)</f>
        <v>0</v>
      </c>
      <c r="AE595" s="36">
        <f>IF(AQ595="7",BI595,0)</f>
        <v>0</v>
      </c>
      <c r="AF595" s="36">
        <f>IF(AQ595="2",BH595,0)</f>
        <v>0</v>
      </c>
      <c r="AG595" s="36">
        <f>IF(AQ595="2",BI595,0)</f>
        <v>0</v>
      </c>
      <c r="AH595" s="36">
        <f>IF(AQ595="0",BJ595,0)</f>
        <v>0</v>
      </c>
      <c r="AI595" s="27" t="s">
        <v>294</v>
      </c>
      <c r="AJ595" s="21">
        <f>IF(AN595=0,K595,0)</f>
        <v>0</v>
      </c>
      <c r="AK595" s="21">
        <f>IF(AN595=15,K595,0)</f>
        <v>0</v>
      </c>
      <c r="AL595" s="21">
        <f>IF(AN595=21,K595,0)</f>
        <v>0</v>
      </c>
      <c r="AN595" s="36">
        <v>21</v>
      </c>
      <c r="AO595" s="36">
        <f>H595*0</f>
        <v>0</v>
      </c>
      <c r="AP595" s="36">
        <f>H595*(1-0)</f>
        <v>0</v>
      </c>
      <c r="AQ595" s="37" t="s">
        <v>11</v>
      </c>
      <c r="AV595" s="36">
        <f>AW595+AX595</f>
        <v>0</v>
      </c>
      <c r="AW595" s="36">
        <f>G595*AO595</f>
        <v>0</v>
      </c>
      <c r="AX595" s="36">
        <f>G595*AP595</f>
        <v>0</v>
      </c>
      <c r="AY595" s="39" t="s">
        <v>815</v>
      </c>
      <c r="AZ595" s="39" t="s">
        <v>840</v>
      </c>
      <c r="BA595" s="27" t="s">
        <v>847</v>
      </c>
      <c r="BC595" s="36">
        <f>AW595+AX595</f>
        <v>0</v>
      </c>
      <c r="BD595" s="36">
        <f>H595/(100-BE595)*100</f>
        <v>0</v>
      </c>
      <c r="BE595" s="36">
        <v>0</v>
      </c>
      <c r="BF595" s="36">
        <f>M595</f>
        <v>0</v>
      </c>
      <c r="BH595" s="21">
        <f>G595*AO595</f>
        <v>0</v>
      </c>
      <c r="BI595" s="21">
        <f>G595*AP595</f>
        <v>0</v>
      </c>
      <c r="BJ595" s="21">
        <f>G595*H595</f>
        <v>0</v>
      </c>
      <c r="BK595" s="21" t="s">
        <v>852</v>
      </c>
      <c r="BL595" s="36" t="s">
        <v>427</v>
      </c>
    </row>
    <row r="596" spans="1:15" ht="12.75">
      <c r="A596" s="4"/>
      <c r="D596" s="14" t="s">
        <v>712</v>
      </c>
      <c r="E596" s="17"/>
      <c r="G596" s="22">
        <v>0.5</v>
      </c>
      <c r="N596" s="31"/>
      <c r="O596" s="4"/>
    </row>
    <row r="597" spans="1:47" ht="12.75">
      <c r="A597" s="2"/>
      <c r="B597" s="10" t="s">
        <v>294</v>
      </c>
      <c r="C597" s="10" t="s">
        <v>360</v>
      </c>
      <c r="D597" s="183" t="s">
        <v>539</v>
      </c>
      <c r="E597" s="174"/>
      <c r="F597" s="19" t="s">
        <v>6</v>
      </c>
      <c r="G597" s="19" t="s">
        <v>6</v>
      </c>
      <c r="H597" s="19"/>
      <c r="I597" s="41">
        <f>SUM(I598:I606)</f>
        <v>0</v>
      </c>
      <c r="J597" s="41">
        <f>SUM(J598:J606)</f>
        <v>0</v>
      </c>
      <c r="K597" s="41">
        <f>SUM(K598:K606)</f>
        <v>0</v>
      </c>
      <c r="L597" s="27"/>
      <c r="M597" s="41">
        <f>SUM(M598:M606)</f>
        <v>0</v>
      </c>
      <c r="N597" s="29"/>
      <c r="O597" s="4"/>
      <c r="AI597" s="27" t="s">
        <v>294</v>
      </c>
      <c r="AS597" s="41">
        <f>SUM(AJ598:AJ606)</f>
        <v>0</v>
      </c>
      <c r="AT597" s="41">
        <f>SUM(AK598:AK606)</f>
        <v>0</v>
      </c>
      <c r="AU597" s="41">
        <f>SUM(AL598:AL606)</f>
        <v>0</v>
      </c>
    </row>
    <row r="598" spans="1:64" ht="12.75">
      <c r="A598" s="3" t="s">
        <v>282</v>
      </c>
      <c r="B598" s="11" t="s">
        <v>294</v>
      </c>
      <c r="C598" s="11" t="s">
        <v>431</v>
      </c>
      <c r="D598" s="184" t="s">
        <v>713</v>
      </c>
      <c r="E598" s="175"/>
      <c r="F598" s="11" t="s">
        <v>755</v>
      </c>
      <c r="G598" s="21">
        <v>7.81</v>
      </c>
      <c r="H598" s="21"/>
      <c r="I598" s="21">
        <f>G598*AO598</f>
        <v>0</v>
      </c>
      <c r="J598" s="21">
        <f>G598*AP598</f>
        <v>0</v>
      </c>
      <c r="K598" s="21">
        <f>G598*H598</f>
        <v>0</v>
      </c>
      <c r="L598" s="21">
        <v>0</v>
      </c>
      <c r="M598" s="21">
        <f>G598*L598</f>
        <v>0</v>
      </c>
      <c r="N598" s="30" t="s">
        <v>779</v>
      </c>
      <c r="O598" s="4"/>
      <c r="Z598" s="36">
        <f>IF(AQ598="5",BJ598,0)</f>
        <v>0</v>
      </c>
      <c r="AB598" s="36">
        <f>IF(AQ598="1",BH598,0)</f>
        <v>0</v>
      </c>
      <c r="AC598" s="36">
        <f>IF(AQ598="1",BI598,0)</f>
        <v>0</v>
      </c>
      <c r="AD598" s="36">
        <f>IF(AQ598="7",BH598,0)</f>
        <v>0</v>
      </c>
      <c r="AE598" s="36">
        <f>IF(AQ598="7",BI598,0)</f>
        <v>0</v>
      </c>
      <c r="AF598" s="36">
        <f>IF(AQ598="2",BH598,0)</f>
        <v>0</v>
      </c>
      <c r="AG598" s="36">
        <f>IF(AQ598="2",BI598,0)</f>
        <v>0</v>
      </c>
      <c r="AH598" s="36">
        <f>IF(AQ598="0",BJ598,0)</f>
        <v>0</v>
      </c>
      <c r="AI598" s="27" t="s">
        <v>294</v>
      </c>
      <c r="AJ598" s="21">
        <f>IF(AN598=0,K598,0)</f>
        <v>0</v>
      </c>
      <c r="AK598" s="21">
        <f>IF(AN598=15,K598,0)</f>
        <v>0</v>
      </c>
      <c r="AL598" s="21">
        <f>IF(AN598=21,K598,0)</f>
        <v>0</v>
      </c>
      <c r="AN598" s="36">
        <v>21</v>
      </c>
      <c r="AO598" s="36">
        <f>H598*0</f>
        <v>0</v>
      </c>
      <c r="AP598" s="36">
        <f>H598*(1-0)</f>
        <v>0</v>
      </c>
      <c r="AQ598" s="37" t="s">
        <v>11</v>
      </c>
      <c r="AV598" s="36">
        <f>AW598+AX598</f>
        <v>0</v>
      </c>
      <c r="AW598" s="36">
        <f>G598*AO598</f>
        <v>0</v>
      </c>
      <c r="AX598" s="36">
        <f>G598*AP598</f>
        <v>0</v>
      </c>
      <c r="AY598" s="39" t="s">
        <v>804</v>
      </c>
      <c r="AZ598" s="39" t="s">
        <v>840</v>
      </c>
      <c r="BA598" s="27" t="s">
        <v>847</v>
      </c>
      <c r="BC598" s="36">
        <f>AW598+AX598</f>
        <v>0</v>
      </c>
      <c r="BD598" s="36">
        <f>H598/(100-BE598)*100</f>
        <v>0</v>
      </c>
      <c r="BE598" s="36">
        <v>0</v>
      </c>
      <c r="BF598" s="36">
        <f>M598</f>
        <v>0</v>
      </c>
      <c r="BH598" s="21">
        <f>G598*AO598</f>
        <v>0</v>
      </c>
      <c r="BI598" s="21">
        <f>G598*AP598</f>
        <v>0</v>
      </c>
      <c r="BJ598" s="21">
        <f>G598*H598</f>
        <v>0</v>
      </c>
      <c r="BK598" s="21" t="s">
        <v>852</v>
      </c>
      <c r="BL598" s="36" t="s">
        <v>360</v>
      </c>
    </row>
    <row r="599" spans="1:15" ht="12.75">
      <c r="A599" s="4"/>
      <c r="D599" s="14" t="s">
        <v>714</v>
      </c>
      <c r="E599" s="17"/>
      <c r="G599" s="22">
        <v>7.81</v>
      </c>
      <c r="N599" s="31"/>
      <c r="O599" s="4"/>
    </row>
    <row r="600" spans="1:64" ht="12.75">
      <c r="A600" s="3" t="s">
        <v>283</v>
      </c>
      <c r="B600" s="11" t="s">
        <v>294</v>
      </c>
      <c r="C600" s="11" t="s">
        <v>432</v>
      </c>
      <c r="D600" s="184" t="s">
        <v>715</v>
      </c>
      <c r="E600" s="175"/>
      <c r="F600" s="11" t="s">
        <v>755</v>
      </c>
      <c r="G600" s="21">
        <v>7.81</v>
      </c>
      <c r="H600" s="21"/>
      <c r="I600" s="21">
        <f>G600*AO600</f>
        <v>0</v>
      </c>
      <c r="J600" s="21">
        <f>G600*AP600</f>
        <v>0</v>
      </c>
      <c r="K600" s="21">
        <f>G600*H600</f>
        <v>0</v>
      </c>
      <c r="L600" s="21">
        <v>0</v>
      </c>
      <c r="M600" s="21">
        <f>G600*L600</f>
        <v>0</v>
      </c>
      <c r="N600" s="30" t="s">
        <v>779</v>
      </c>
      <c r="O600" s="4"/>
      <c r="Z600" s="36">
        <f>IF(AQ600="5",BJ600,0)</f>
        <v>0</v>
      </c>
      <c r="AB600" s="36">
        <f>IF(AQ600="1",BH600,0)</f>
        <v>0</v>
      </c>
      <c r="AC600" s="36">
        <f>IF(AQ600="1",BI600,0)</f>
        <v>0</v>
      </c>
      <c r="AD600" s="36">
        <f>IF(AQ600="7",BH600,0)</f>
        <v>0</v>
      </c>
      <c r="AE600" s="36">
        <f>IF(AQ600="7",BI600,0)</f>
        <v>0</v>
      </c>
      <c r="AF600" s="36">
        <f>IF(AQ600="2",BH600,0)</f>
        <v>0</v>
      </c>
      <c r="AG600" s="36">
        <f>IF(AQ600="2",BI600,0)</f>
        <v>0</v>
      </c>
      <c r="AH600" s="36">
        <f>IF(AQ600="0",BJ600,0)</f>
        <v>0</v>
      </c>
      <c r="AI600" s="27" t="s">
        <v>294</v>
      </c>
      <c r="AJ600" s="21">
        <f>IF(AN600=0,K600,0)</f>
        <v>0</v>
      </c>
      <c r="AK600" s="21">
        <f>IF(AN600=15,K600,0)</f>
        <v>0</v>
      </c>
      <c r="AL600" s="21">
        <f>IF(AN600=21,K600,0)</f>
        <v>0</v>
      </c>
      <c r="AN600" s="36">
        <v>21</v>
      </c>
      <c r="AO600" s="36">
        <f>H600*0.0101215411558669</f>
        <v>0</v>
      </c>
      <c r="AP600" s="36">
        <f>H600*(1-0.0101215411558669)</f>
        <v>0</v>
      </c>
      <c r="AQ600" s="37" t="s">
        <v>11</v>
      </c>
      <c r="AV600" s="36">
        <f>AW600+AX600</f>
        <v>0</v>
      </c>
      <c r="AW600" s="36">
        <f>G600*AO600</f>
        <v>0</v>
      </c>
      <c r="AX600" s="36">
        <f>G600*AP600</f>
        <v>0</v>
      </c>
      <c r="AY600" s="39" t="s">
        <v>804</v>
      </c>
      <c r="AZ600" s="39" t="s">
        <v>840</v>
      </c>
      <c r="BA600" s="27" t="s">
        <v>847</v>
      </c>
      <c r="BC600" s="36">
        <f>AW600+AX600</f>
        <v>0</v>
      </c>
      <c r="BD600" s="36">
        <f>H600/(100-BE600)*100</f>
        <v>0</v>
      </c>
      <c r="BE600" s="36">
        <v>0</v>
      </c>
      <c r="BF600" s="36">
        <f>M600</f>
        <v>0</v>
      </c>
      <c r="BH600" s="21">
        <f>G600*AO600</f>
        <v>0</v>
      </c>
      <c r="BI600" s="21">
        <f>G600*AP600</f>
        <v>0</v>
      </c>
      <c r="BJ600" s="21">
        <f>G600*H600</f>
        <v>0</v>
      </c>
      <c r="BK600" s="21" t="s">
        <v>852</v>
      </c>
      <c r="BL600" s="36" t="s">
        <v>360</v>
      </c>
    </row>
    <row r="601" spans="1:15" ht="12.75">
      <c r="A601" s="4"/>
      <c r="D601" s="14" t="s">
        <v>716</v>
      </c>
      <c r="E601" s="17"/>
      <c r="G601" s="22">
        <v>7.81</v>
      </c>
      <c r="N601" s="31"/>
      <c r="O601" s="4"/>
    </row>
    <row r="602" spans="1:64" ht="12.75">
      <c r="A602" s="3" t="s">
        <v>284</v>
      </c>
      <c r="B602" s="11" t="s">
        <v>294</v>
      </c>
      <c r="C602" s="11" t="s">
        <v>433</v>
      </c>
      <c r="D602" s="184" t="s">
        <v>717</v>
      </c>
      <c r="E602" s="175"/>
      <c r="F602" s="11" t="s">
        <v>755</v>
      </c>
      <c r="G602" s="21">
        <v>78.1</v>
      </c>
      <c r="H602" s="21"/>
      <c r="I602" s="21">
        <f>G602*AO602</f>
        <v>0</v>
      </c>
      <c r="J602" s="21">
        <f>G602*AP602</f>
        <v>0</v>
      </c>
      <c r="K602" s="21">
        <f>G602*H602</f>
        <v>0</v>
      </c>
      <c r="L602" s="21">
        <v>0</v>
      </c>
      <c r="M602" s="21">
        <f>G602*L602</f>
        <v>0</v>
      </c>
      <c r="N602" s="30" t="s">
        <v>779</v>
      </c>
      <c r="O602" s="4"/>
      <c r="Z602" s="36">
        <f>IF(AQ602="5",BJ602,0)</f>
        <v>0</v>
      </c>
      <c r="AB602" s="36">
        <f>IF(AQ602="1",BH602,0)</f>
        <v>0</v>
      </c>
      <c r="AC602" s="36">
        <f>IF(AQ602="1",BI602,0)</f>
        <v>0</v>
      </c>
      <c r="AD602" s="36">
        <f>IF(AQ602="7",BH602,0)</f>
        <v>0</v>
      </c>
      <c r="AE602" s="36">
        <f>IF(AQ602="7",BI602,0)</f>
        <v>0</v>
      </c>
      <c r="AF602" s="36">
        <f>IF(AQ602="2",BH602,0)</f>
        <v>0</v>
      </c>
      <c r="AG602" s="36">
        <f>IF(AQ602="2",BI602,0)</f>
        <v>0</v>
      </c>
      <c r="AH602" s="36">
        <f>IF(AQ602="0",BJ602,0)</f>
        <v>0</v>
      </c>
      <c r="AI602" s="27" t="s">
        <v>294</v>
      </c>
      <c r="AJ602" s="21">
        <f>IF(AN602=0,K602,0)</f>
        <v>0</v>
      </c>
      <c r="AK602" s="21">
        <f>IF(AN602=15,K602,0)</f>
        <v>0</v>
      </c>
      <c r="AL602" s="21">
        <f>IF(AN602=21,K602,0)</f>
        <v>0</v>
      </c>
      <c r="AN602" s="36">
        <v>21</v>
      </c>
      <c r="AO602" s="36">
        <f>H602*0</f>
        <v>0</v>
      </c>
      <c r="AP602" s="36">
        <f>H602*(1-0)</f>
        <v>0</v>
      </c>
      <c r="AQ602" s="37" t="s">
        <v>11</v>
      </c>
      <c r="AV602" s="36">
        <f>AW602+AX602</f>
        <v>0</v>
      </c>
      <c r="AW602" s="36">
        <f>G602*AO602</f>
        <v>0</v>
      </c>
      <c r="AX602" s="36">
        <f>G602*AP602</f>
        <v>0</v>
      </c>
      <c r="AY602" s="39" t="s">
        <v>804</v>
      </c>
      <c r="AZ602" s="39" t="s">
        <v>840</v>
      </c>
      <c r="BA602" s="27" t="s">
        <v>847</v>
      </c>
      <c r="BC602" s="36">
        <f>AW602+AX602</f>
        <v>0</v>
      </c>
      <c r="BD602" s="36">
        <f>H602/(100-BE602)*100</f>
        <v>0</v>
      </c>
      <c r="BE602" s="36">
        <v>0</v>
      </c>
      <c r="BF602" s="36">
        <f>M602</f>
        <v>0</v>
      </c>
      <c r="BH602" s="21">
        <f>G602*AO602</f>
        <v>0</v>
      </c>
      <c r="BI602" s="21">
        <f>G602*AP602</f>
        <v>0</v>
      </c>
      <c r="BJ602" s="21">
        <f>G602*H602</f>
        <v>0</v>
      </c>
      <c r="BK602" s="21" t="s">
        <v>852</v>
      </c>
      <c r="BL602" s="36" t="s">
        <v>360</v>
      </c>
    </row>
    <row r="603" spans="1:15" ht="12.75">
      <c r="A603" s="4"/>
      <c r="D603" s="14" t="s">
        <v>718</v>
      </c>
      <c r="E603" s="17"/>
      <c r="G603" s="22">
        <v>78.1</v>
      </c>
      <c r="N603" s="31"/>
      <c r="O603" s="4"/>
    </row>
    <row r="604" spans="1:64" ht="12.75">
      <c r="A604" s="3" t="s">
        <v>285</v>
      </c>
      <c r="B604" s="11" t="s">
        <v>294</v>
      </c>
      <c r="C604" s="11" t="s">
        <v>434</v>
      </c>
      <c r="D604" s="184" t="s">
        <v>719</v>
      </c>
      <c r="E604" s="175"/>
      <c r="F604" s="11" t="s">
        <v>755</v>
      </c>
      <c r="G604" s="21">
        <v>7.81</v>
      </c>
      <c r="H604" s="21"/>
      <c r="I604" s="21">
        <f>G604*AO604</f>
        <v>0</v>
      </c>
      <c r="J604" s="21">
        <f>G604*AP604</f>
        <v>0</v>
      </c>
      <c r="K604" s="21">
        <f>G604*H604</f>
        <v>0</v>
      </c>
      <c r="L604" s="21">
        <v>0</v>
      </c>
      <c r="M604" s="21">
        <f>G604*L604</f>
        <v>0</v>
      </c>
      <c r="N604" s="30" t="s">
        <v>779</v>
      </c>
      <c r="O604" s="4"/>
      <c r="Z604" s="36">
        <f>IF(AQ604="5",BJ604,0)</f>
        <v>0</v>
      </c>
      <c r="AB604" s="36">
        <f>IF(AQ604="1",BH604,0)</f>
        <v>0</v>
      </c>
      <c r="AC604" s="36">
        <f>IF(AQ604="1",BI604,0)</f>
        <v>0</v>
      </c>
      <c r="AD604" s="36">
        <f>IF(AQ604="7",BH604,0)</f>
        <v>0</v>
      </c>
      <c r="AE604" s="36">
        <f>IF(AQ604="7",BI604,0)</f>
        <v>0</v>
      </c>
      <c r="AF604" s="36">
        <f>IF(AQ604="2",BH604,0)</f>
        <v>0</v>
      </c>
      <c r="AG604" s="36">
        <f>IF(AQ604="2",BI604,0)</f>
        <v>0</v>
      </c>
      <c r="AH604" s="36">
        <f>IF(AQ604="0",BJ604,0)</f>
        <v>0</v>
      </c>
      <c r="AI604" s="27" t="s">
        <v>294</v>
      </c>
      <c r="AJ604" s="21">
        <f>IF(AN604=0,K604,0)</f>
        <v>0</v>
      </c>
      <c r="AK604" s="21">
        <f>IF(AN604=15,K604,0)</f>
        <v>0</v>
      </c>
      <c r="AL604" s="21">
        <f>IF(AN604=21,K604,0)</f>
        <v>0</v>
      </c>
      <c r="AN604" s="36">
        <v>21</v>
      </c>
      <c r="AO604" s="36">
        <f>H604*0</f>
        <v>0</v>
      </c>
      <c r="AP604" s="36">
        <f>H604*(1-0)</f>
        <v>0</v>
      </c>
      <c r="AQ604" s="37" t="s">
        <v>11</v>
      </c>
      <c r="AV604" s="36">
        <f>AW604+AX604</f>
        <v>0</v>
      </c>
      <c r="AW604" s="36">
        <f>G604*AO604</f>
        <v>0</v>
      </c>
      <c r="AX604" s="36">
        <f>G604*AP604</f>
        <v>0</v>
      </c>
      <c r="AY604" s="39" t="s">
        <v>804</v>
      </c>
      <c r="AZ604" s="39" t="s">
        <v>840</v>
      </c>
      <c r="BA604" s="27" t="s">
        <v>847</v>
      </c>
      <c r="BC604" s="36">
        <f>AW604+AX604</f>
        <v>0</v>
      </c>
      <c r="BD604" s="36">
        <f>H604/(100-BE604)*100</f>
        <v>0</v>
      </c>
      <c r="BE604" s="36">
        <v>0</v>
      </c>
      <c r="BF604" s="36">
        <f>M604</f>
        <v>0</v>
      </c>
      <c r="BH604" s="21">
        <f>G604*AO604</f>
        <v>0</v>
      </c>
      <c r="BI604" s="21">
        <f>G604*AP604</f>
        <v>0</v>
      </c>
      <c r="BJ604" s="21">
        <f>G604*H604</f>
        <v>0</v>
      </c>
      <c r="BK604" s="21" t="s">
        <v>852</v>
      </c>
      <c r="BL604" s="36" t="s">
        <v>360</v>
      </c>
    </row>
    <row r="605" spans="1:15" ht="12.75">
      <c r="A605" s="4"/>
      <c r="D605" s="14" t="s">
        <v>716</v>
      </c>
      <c r="E605" s="17"/>
      <c r="G605" s="22">
        <v>7.81</v>
      </c>
      <c r="N605" s="31"/>
      <c r="O605" s="4"/>
    </row>
    <row r="606" spans="1:64" ht="12.75">
      <c r="A606" s="3" t="s">
        <v>286</v>
      </c>
      <c r="B606" s="11" t="s">
        <v>294</v>
      </c>
      <c r="C606" s="11" t="s">
        <v>363</v>
      </c>
      <c r="D606" s="184" t="s">
        <v>720</v>
      </c>
      <c r="E606" s="175"/>
      <c r="F606" s="11" t="s">
        <v>755</v>
      </c>
      <c r="G606" s="21">
        <v>7.81</v>
      </c>
      <c r="H606" s="21"/>
      <c r="I606" s="21">
        <f>G606*AO606</f>
        <v>0</v>
      </c>
      <c r="J606" s="21">
        <f>G606*AP606</f>
        <v>0</v>
      </c>
      <c r="K606" s="21">
        <f>G606*H606</f>
        <v>0</v>
      </c>
      <c r="L606" s="21">
        <v>0</v>
      </c>
      <c r="M606" s="21">
        <f>G606*L606</f>
        <v>0</v>
      </c>
      <c r="N606" s="30" t="s">
        <v>779</v>
      </c>
      <c r="O606" s="4"/>
      <c r="Z606" s="36">
        <f>IF(AQ606="5",BJ606,0)</f>
        <v>0</v>
      </c>
      <c r="AB606" s="36">
        <f>IF(AQ606="1",BH606,0)</f>
        <v>0</v>
      </c>
      <c r="AC606" s="36">
        <f>IF(AQ606="1",BI606,0)</f>
        <v>0</v>
      </c>
      <c r="AD606" s="36">
        <f>IF(AQ606="7",BH606,0)</f>
        <v>0</v>
      </c>
      <c r="AE606" s="36">
        <f>IF(AQ606="7",BI606,0)</f>
        <v>0</v>
      </c>
      <c r="AF606" s="36">
        <f>IF(AQ606="2",BH606,0)</f>
        <v>0</v>
      </c>
      <c r="AG606" s="36">
        <f>IF(AQ606="2",BI606,0)</f>
        <v>0</v>
      </c>
      <c r="AH606" s="36">
        <f>IF(AQ606="0",BJ606,0)</f>
        <v>0</v>
      </c>
      <c r="AI606" s="27" t="s">
        <v>294</v>
      </c>
      <c r="AJ606" s="21">
        <f>IF(AN606=0,K606,0)</f>
        <v>0</v>
      </c>
      <c r="AK606" s="21">
        <f>IF(AN606=15,K606,0)</f>
        <v>0</v>
      </c>
      <c r="AL606" s="21">
        <f>IF(AN606=21,K606,0)</f>
        <v>0</v>
      </c>
      <c r="AN606" s="36">
        <v>21</v>
      </c>
      <c r="AO606" s="36">
        <f>H606*0</f>
        <v>0</v>
      </c>
      <c r="AP606" s="36">
        <f>H606*(1-0)</f>
        <v>0</v>
      </c>
      <c r="AQ606" s="37" t="s">
        <v>11</v>
      </c>
      <c r="AV606" s="36">
        <f>AW606+AX606</f>
        <v>0</v>
      </c>
      <c r="AW606" s="36">
        <f>G606*AO606</f>
        <v>0</v>
      </c>
      <c r="AX606" s="36">
        <f>G606*AP606</f>
        <v>0</v>
      </c>
      <c r="AY606" s="39" t="s">
        <v>804</v>
      </c>
      <c r="AZ606" s="39" t="s">
        <v>840</v>
      </c>
      <c r="BA606" s="27" t="s">
        <v>847</v>
      </c>
      <c r="BC606" s="36">
        <f>AW606+AX606</f>
        <v>0</v>
      </c>
      <c r="BD606" s="36">
        <f>H606/(100-BE606)*100</f>
        <v>0</v>
      </c>
      <c r="BE606" s="36">
        <v>0</v>
      </c>
      <c r="BF606" s="36">
        <f>M606</f>
        <v>0</v>
      </c>
      <c r="BH606" s="21">
        <f>G606*AO606</f>
        <v>0</v>
      </c>
      <c r="BI606" s="21">
        <f>G606*AP606</f>
        <v>0</v>
      </c>
      <c r="BJ606" s="21">
        <f>G606*H606</f>
        <v>0</v>
      </c>
      <c r="BK606" s="21" t="s">
        <v>852</v>
      </c>
      <c r="BL606" s="36" t="s">
        <v>360</v>
      </c>
    </row>
    <row r="607" spans="1:15" ht="12.75">
      <c r="A607" s="6"/>
      <c r="B607" s="13"/>
      <c r="C607" s="13"/>
      <c r="D607" s="15" t="s">
        <v>716</v>
      </c>
      <c r="E607" s="18"/>
      <c r="F607" s="13"/>
      <c r="G607" s="24">
        <v>7.81</v>
      </c>
      <c r="H607" s="13"/>
      <c r="I607" s="13"/>
      <c r="J607" s="13"/>
      <c r="K607" s="13"/>
      <c r="L607" s="13"/>
      <c r="M607" s="13"/>
      <c r="N607" s="34"/>
      <c r="O607" s="4"/>
    </row>
    <row r="608" spans="1:14" ht="12.75">
      <c r="A608" s="7"/>
      <c r="B608" s="7"/>
      <c r="C608" s="7"/>
      <c r="D608" s="7"/>
      <c r="E608" s="7"/>
      <c r="F608" s="7"/>
      <c r="G608" s="7"/>
      <c r="H608" s="7"/>
      <c r="I608" s="186" t="s">
        <v>772</v>
      </c>
      <c r="J608" s="125"/>
      <c r="K608" s="42">
        <f>ROUND(K13+K17+K24+K28+K35+K41+K48+K80+K83+K97+K105+K115+K121+K131+K133+K143+K145+K153+K157+K164+K169+K173+K204+K206+K213+K230+K237+K240+K243+K251+K254+K264+K268+K272+K275+K278+K303+K315+K322+K339+K341+K354+K356+K363+K370+K373+K395+K398+K403+K405+K413+K416+K420+K427+K432+K441+K446+K449+K452+K456+K467+K490+K499+K511+K514+K518+K525+K530+K539+K544+K547+K550+K554+K565+K588+K597,1)</f>
        <v>0</v>
      </c>
      <c r="L608" s="7"/>
      <c r="M608" s="7"/>
      <c r="N608" s="7"/>
    </row>
    <row r="609" ht="11.25" customHeight="1">
      <c r="A609" s="8" t="s">
        <v>287</v>
      </c>
    </row>
    <row r="610" spans="1:14" ht="12.75">
      <c r="A610" s="131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</row>
  </sheetData>
  <sheetProtection/>
  <mergeCells count="393">
    <mergeCell ref="I608:J608"/>
    <mergeCell ref="A610:N610"/>
    <mergeCell ref="D597:E597"/>
    <mergeCell ref="D598:E598"/>
    <mergeCell ref="D600:E600"/>
    <mergeCell ref="D602:E602"/>
    <mergeCell ref="D604:E604"/>
    <mergeCell ref="D606:E606"/>
    <mergeCell ref="D586:E586"/>
    <mergeCell ref="D588:E588"/>
    <mergeCell ref="D589:E589"/>
    <mergeCell ref="D591:E591"/>
    <mergeCell ref="D593:E593"/>
    <mergeCell ref="D595:E595"/>
    <mergeCell ref="D574:E574"/>
    <mergeCell ref="D576:E576"/>
    <mergeCell ref="D578:E578"/>
    <mergeCell ref="D580:E580"/>
    <mergeCell ref="D582:E582"/>
    <mergeCell ref="D584:E584"/>
    <mergeCell ref="D563:E563"/>
    <mergeCell ref="D565:E565"/>
    <mergeCell ref="D566:E566"/>
    <mergeCell ref="D568:E568"/>
    <mergeCell ref="D570:E570"/>
    <mergeCell ref="D572:E572"/>
    <mergeCell ref="D553:E553"/>
    <mergeCell ref="D554:E554"/>
    <mergeCell ref="D555:E555"/>
    <mergeCell ref="D557:E557"/>
    <mergeCell ref="D559:E559"/>
    <mergeCell ref="D561:E561"/>
    <mergeCell ref="D544:E544"/>
    <mergeCell ref="D545:E545"/>
    <mergeCell ref="D547:E547"/>
    <mergeCell ref="D548:E548"/>
    <mergeCell ref="D550:E550"/>
    <mergeCell ref="D551:E551"/>
    <mergeCell ref="D533:E533"/>
    <mergeCell ref="D535:E535"/>
    <mergeCell ref="D537:E537"/>
    <mergeCell ref="D539:E539"/>
    <mergeCell ref="D540:E540"/>
    <mergeCell ref="D542:E542"/>
    <mergeCell ref="D523:E523"/>
    <mergeCell ref="D525:E525"/>
    <mergeCell ref="D526:E526"/>
    <mergeCell ref="D528:E528"/>
    <mergeCell ref="D530:E530"/>
    <mergeCell ref="D531:E531"/>
    <mergeCell ref="D514:E514"/>
    <mergeCell ref="D515:E515"/>
    <mergeCell ref="D516:E516"/>
    <mergeCell ref="D518:E518"/>
    <mergeCell ref="D519:E519"/>
    <mergeCell ref="D521:E521"/>
    <mergeCell ref="D504:E504"/>
    <mergeCell ref="D506:E506"/>
    <mergeCell ref="D508:E508"/>
    <mergeCell ref="D510:E510"/>
    <mergeCell ref="D511:E511"/>
    <mergeCell ref="D512:E512"/>
    <mergeCell ref="D493:E493"/>
    <mergeCell ref="D495:E495"/>
    <mergeCell ref="D497:E497"/>
    <mergeCell ref="D499:E499"/>
    <mergeCell ref="D500:E500"/>
    <mergeCell ref="D502:E502"/>
    <mergeCell ref="D482:E482"/>
    <mergeCell ref="D484:E484"/>
    <mergeCell ref="D486:E486"/>
    <mergeCell ref="D488:E488"/>
    <mergeCell ref="D490:E490"/>
    <mergeCell ref="D491:E491"/>
    <mergeCell ref="D470:E470"/>
    <mergeCell ref="D472:E472"/>
    <mergeCell ref="D474:E474"/>
    <mergeCell ref="D476:E476"/>
    <mergeCell ref="D478:E478"/>
    <mergeCell ref="D480:E480"/>
    <mergeCell ref="D459:E459"/>
    <mergeCell ref="D461:E461"/>
    <mergeCell ref="D463:E463"/>
    <mergeCell ref="D465:E465"/>
    <mergeCell ref="D467:E467"/>
    <mergeCell ref="D468:E468"/>
    <mergeCell ref="D450:E450"/>
    <mergeCell ref="D452:E452"/>
    <mergeCell ref="D453:E453"/>
    <mergeCell ref="D455:E455"/>
    <mergeCell ref="D456:E456"/>
    <mergeCell ref="D457:E457"/>
    <mergeCell ref="D441:E441"/>
    <mergeCell ref="D442:E442"/>
    <mergeCell ref="D444:E444"/>
    <mergeCell ref="D446:E446"/>
    <mergeCell ref="D447:E447"/>
    <mergeCell ref="D449:E449"/>
    <mergeCell ref="D430:E430"/>
    <mergeCell ref="D432:E432"/>
    <mergeCell ref="D433:E433"/>
    <mergeCell ref="D435:E435"/>
    <mergeCell ref="D437:E437"/>
    <mergeCell ref="D439:E439"/>
    <mergeCell ref="D420:E420"/>
    <mergeCell ref="D421:E421"/>
    <mergeCell ref="D423:E423"/>
    <mergeCell ref="D425:E425"/>
    <mergeCell ref="D427:E427"/>
    <mergeCell ref="D428:E428"/>
    <mergeCell ref="D412:E412"/>
    <mergeCell ref="D413:E413"/>
    <mergeCell ref="D414:E414"/>
    <mergeCell ref="D416:E416"/>
    <mergeCell ref="D417:E417"/>
    <mergeCell ref="D418:E418"/>
    <mergeCell ref="D405:E405"/>
    <mergeCell ref="D406:E406"/>
    <mergeCell ref="D407:E407"/>
    <mergeCell ref="D409:E409"/>
    <mergeCell ref="D410:E410"/>
    <mergeCell ref="D411:E411"/>
    <mergeCell ref="D396:E396"/>
    <mergeCell ref="D398:E398"/>
    <mergeCell ref="D399:E399"/>
    <mergeCell ref="D401:E401"/>
    <mergeCell ref="D403:E403"/>
    <mergeCell ref="D404:E404"/>
    <mergeCell ref="D388:E388"/>
    <mergeCell ref="D390:E390"/>
    <mergeCell ref="D391:E391"/>
    <mergeCell ref="D392:E392"/>
    <mergeCell ref="D394:E394"/>
    <mergeCell ref="D395:E395"/>
    <mergeCell ref="D371:E371"/>
    <mergeCell ref="D373:E373"/>
    <mergeCell ref="D374:E374"/>
    <mergeCell ref="D382:E382"/>
    <mergeCell ref="D384:E384"/>
    <mergeCell ref="D386:E386"/>
    <mergeCell ref="D362:E362"/>
    <mergeCell ref="D363:E363"/>
    <mergeCell ref="D364:E364"/>
    <mergeCell ref="D366:E366"/>
    <mergeCell ref="D368:E368"/>
    <mergeCell ref="D370:E370"/>
    <mergeCell ref="D355:E355"/>
    <mergeCell ref="D356:E356"/>
    <mergeCell ref="D357:E357"/>
    <mergeCell ref="D358:E358"/>
    <mergeCell ref="D360:E360"/>
    <mergeCell ref="D361:E361"/>
    <mergeCell ref="D346:E346"/>
    <mergeCell ref="D348:E348"/>
    <mergeCell ref="D349:E349"/>
    <mergeCell ref="D351:E351"/>
    <mergeCell ref="D352:E352"/>
    <mergeCell ref="D354:E354"/>
    <mergeCell ref="D339:E339"/>
    <mergeCell ref="D340:E340"/>
    <mergeCell ref="D341:E341"/>
    <mergeCell ref="D342:E342"/>
    <mergeCell ref="D343:E343"/>
    <mergeCell ref="D345:E345"/>
    <mergeCell ref="D326:E326"/>
    <mergeCell ref="D328:E328"/>
    <mergeCell ref="D330:E330"/>
    <mergeCell ref="D331:E331"/>
    <mergeCell ref="D334:E334"/>
    <mergeCell ref="D336:E336"/>
    <mergeCell ref="D315:E315"/>
    <mergeCell ref="D316:E316"/>
    <mergeCell ref="D318:E318"/>
    <mergeCell ref="D320:E320"/>
    <mergeCell ref="D322:E322"/>
    <mergeCell ref="D323:E323"/>
    <mergeCell ref="D303:E303"/>
    <mergeCell ref="D304:E304"/>
    <mergeCell ref="D307:E307"/>
    <mergeCell ref="D309:E309"/>
    <mergeCell ref="D311:E311"/>
    <mergeCell ref="D313:E313"/>
    <mergeCell ref="D292:E292"/>
    <mergeCell ref="D294:E294"/>
    <mergeCell ref="D296:E296"/>
    <mergeCell ref="D298:E298"/>
    <mergeCell ref="D300:E300"/>
    <mergeCell ref="D301:E301"/>
    <mergeCell ref="D277:E277"/>
    <mergeCell ref="D278:E278"/>
    <mergeCell ref="D279:E279"/>
    <mergeCell ref="D286:E286"/>
    <mergeCell ref="D288:E288"/>
    <mergeCell ref="D290:E290"/>
    <mergeCell ref="D269:E269"/>
    <mergeCell ref="D271:E271"/>
    <mergeCell ref="D272:E272"/>
    <mergeCell ref="D273:E273"/>
    <mergeCell ref="D275:E275"/>
    <mergeCell ref="D276:E276"/>
    <mergeCell ref="D259:E259"/>
    <mergeCell ref="D260:E260"/>
    <mergeCell ref="D262:E262"/>
    <mergeCell ref="D264:E264"/>
    <mergeCell ref="D265:E265"/>
    <mergeCell ref="D268:E268"/>
    <mergeCell ref="D251:E251"/>
    <mergeCell ref="D252:E252"/>
    <mergeCell ref="D253:E253"/>
    <mergeCell ref="D254:E254"/>
    <mergeCell ref="D255:E255"/>
    <mergeCell ref="D257:E257"/>
    <mergeCell ref="D244:E244"/>
    <mergeCell ref="D245:E245"/>
    <mergeCell ref="D247:E247"/>
    <mergeCell ref="D248:E248"/>
    <mergeCell ref="D249:E249"/>
    <mergeCell ref="D250:E250"/>
    <mergeCell ref="D237:E237"/>
    <mergeCell ref="D238:E238"/>
    <mergeCell ref="D239:E239"/>
    <mergeCell ref="D240:E240"/>
    <mergeCell ref="D241:E241"/>
    <mergeCell ref="D243:E243"/>
    <mergeCell ref="D228:E228"/>
    <mergeCell ref="D230:E230"/>
    <mergeCell ref="D231:E231"/>
    <mergeCell ref="D232:E232"/>
    <mergeCell ref="D234:E234"/>
    <mergeCell ref="D235:E235"/>
    <mergeCell ref="D214:E214"/>
    <mergeCell ref="D217:E217"/>
    <mergeCell ref="D219:E219"/>
    <mergeCell ref="D221:E221"/>
    <mergeCell ref="D224:E224"/>
    <mergeCell ref="D226:E226"/>
    <mergeCell ref="D204:E204"/>
    <mergeCell ref="D205:E205"/>
    <mergeCell ref="D206:E206"/>
    <mergeCell ref="D207:E207"/>
    <mergeCell ref="D210:E210"/>
    <mergeCell ref="D213:E213"/>
    <mergeCell ref="D197:E197"/>
    <mergeCell ref="D198:E198"/>
    <mergeCell ref="D199:E199"/>
    <mergeCell ref="D201:E201"/>
    <mergeCell ref="D202:E202"/>
    <mergeCell ref="D203:E203"/>
    <mergeCell ref="D188:E188"/>
    <mergeCell ref="D190:E190"/>
    <mergeCell ref="D191:E191"/>
    <mergeCell ref="D193:E193"/>
    <mergeCell ref="D195:E195"/>
    <mergeCell ref="D196:E196"/>
    <mergeCell ref="D173:E173"/>
    <mergeCell ref="D174:E174"/>
    <mergeCell ref="D180:E180"/>
    <mergeCell ref="D182:E182"/>
    <mergeCell ref="D184:E184"/>
    <mergeCell ref="D186:E186"/>
    <mergeCell ref="D164:E164"/>
    <mergeCell ref="D165:E165"/>
    <mergeCell ref="D167:E167"/>
    <mergeCell ref="D169:E169"/>
    <mergeCell ref="D170:E170"/>
    <mergeCell ref="D172:E172"/>
    <mergeCell ref="D151:E151"/>
    <mergeCell ref="D153:E153"/>
    <mergeCell ref="D154:E154"/>
    <mergeCell ref="D157:E157"/>
    <mergeCell ref="D158:E158"/>
    <mergeCell ref="D161:E161"/>
    <mergeCell ref="D144:E144"/>
    <mergeCell ref="D145:E145"/>
    <mergeCell ref="D146:E146"/>
    <mergeCell ref="D147:E147"/>
    <mergeCell ref="D148:E148"/>
    <mergeCell ref="D149:E149"/>
    <mergeCell ref="D135:E135"/>
    <mergeCell ref="D137:E137"/>
    <mergeCell ref="D138:E138"/>
    <mergeCell ref="D140:E140"/>
    <mergeCell ref="D142:E142"/>
    <mergeCell ref="D143:E143"/>
    <mergeCell ref="D128:E128"/>
    <mergeCell ref="D129:E129"/>
    <mergeCell ref="D131:E131"/>
    <mergeCell ref="D132:E132"/>
    <mergeCell ref="D133:E133"/>
    <mergeCell ref="D134:E134"/>
    <mergeCell ref="D120:E120"/>
    <mergeCell ref="D121:E121"/>
    <mergeCell ref="D122:E122"/>
    <mergeCell ref="D123:E123"/>
    <mergeCell ref="D125:E125"/>
    <mergeCell ref="D126:E126"/>
    <mergeCell ref="D111:E111"/>
    <mergeCell ref="D113:E113"/>
    <mergeCell ref="D115:E115"/>
    <mergeCell ref="D116:E116"/>
    <mergeCell ref="D118:E118"/>
    <mergeCell ref="D119:E119"/>
    <mergeCell ref="D101:E101"/>
    <mergeCell ref="D103:E103"/>
    <mergeCell ref="D105:E105"/>
    <mergeCell ref="D106:E106"/>
    <mergeCell ref="D108:E108"/>
    <mergeCell ref="D110:E110"/>
    <mergeCell ref="D89:E89"/>
    <mergeCell ref="D91:E91"/>
    <mergeCell ref="D93:E93"/>
    <mergeCell ref="D95:E95"/>
    <mergeCell ref="D97:E97"/>
    <mergeCell ref="D98:E98"/>
    <mergeCell ref="D79:E79"/>
    <mergeCell ref="D80:E80"/>
    <mergeCell ref="D81:E81"/>
    <mergeCell ref="D83:E83"/>
    <mergeCell ref="D84:E84"/>
    <mergeCell ref="D86:E86"/>
    <mergeCell ref="D73:E73"/>
    <mergeCell ref="D74:E74"/>
    <mergeCell ref="D75:E75"/>
    <mergeCell ref="D76:E76"/>
    <mergeCell ref="D77:E77"/>
    <mergeCell ref="D78:E78"/>
    <mergeCell ref="D66:E66"/>
    <mergeCell ref="D67:E67"/>
    <mergeCell ref="D69:E69"/>
    <mergeCell ref="D70:E70"/>
    <mergeCell ref="D71:E71"/>
    <mergeCell ref="D72:E72"/>
    <mergeCell ref="D57:E57"/>
    <mergeCell ref="D59:E59"/>
    <mergeCell ref="D60:E60"/>
    <mergeCell ref="D62:E62"/>
    <mergeCell ref="D64:E64"/>
    <mergeCell ref="D65:E65"/>
    <mergeCell ref="D44:E44"/>
    <mergeCell ref="D46:E46"/>
    <mergeCell ref="D48:E48"/>
    <mergeCell ref="D49:E49"/>
    <mergeCell ref="D53:E53"/>
    <mergeCell ref="D55:E55"/>
    <mergeCell ref="D32:E32"/>
    <mergeCell ref="D35:E35"/>
    <mergeCell ref="D36:E36"/>
    <mergeCell ref="D38:E38"/>
    <mergeCell ref="D41:E41"/>
    <mergeCell ref="D42:E42"/>
    <mergeCell ref="D20:E20"/>
    <mergeCell ref="D22:E22"/>
    <mergeCell ref="D24:E24"/>
    <mergeCell ref="D25:E25"/>
    <mergeCell ref="D28:E28"/>
    <mergeCell ref="D29:E29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D9"/>
    <mergeCell ref="E8:E9"/>
    <mergeCell ref="F8:G9"/>
    <mergeCell ref="H8:H9"/>
    <mergeCell ref="I8:N9"/>
    <mergeCell ref="A6:C7"/>
    <mergeCell ref="D6:D7"/>
    <mergeCell ref="E6:E7"/>
    <mergeCell ref="F6:G7"/>
    <mergeCell ref="H6:H7"/>
    <mergeCell ref="I6:N7"/>
    <mergeCell ref="A4:C5"/>
    <mergeCell ref="D4:D5"/>
    <mergeCell ref="E4:E5"/>
    <mergeCell ref="F4:G5"/>
    <mergeCell ref="H4:H5"/>
    <mergeCell ref="I4:N5"/>
    <mergeCell ref="A1:N1"/>
    <mergeCell ref="A2:C3"/>
    <mergeCell ref="D2:D3"/>
    <mergeCell ref="E2:E3"/>
    <mergeCell ref="F2:G3"/>
    <mergeCell ref="H2:H3"/>
    <mergeCell ref="I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</cp:lastModifiedBy>
  <dcterms:modified xsi:type="dcterms:W3CDTF">2022-03-01T15:15:20Z</dcterms:modified>
  <cp:category/>
  <cp:version/>
  <cp:contentType/>
  <cp:contentStatus/>
</cp:coreProperties>
</file>