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ST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3 DIO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<sst xmlns="http://schemas.openxmlformats.org/spreadsheetml/2006/main" count="1285" uniqueCount="408">
  <si>
    <t>Firma: Pontex, spol. s r.o.</t>
  </si>
  <si>
    <t>Rekapitulace ceny</t>
  </si>
  <si>
    <t>Stavba: 18 257 00 - III/2367 most ev.2367-2 přes potok za obcí Nový Jáchymov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</si>
  <si>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</si>
  <si>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</si>
  <si>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</si>
  <si>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</si>
  <si>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</si>
  <si>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</si>
  <si>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</si>
  <si>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</si>
  <si>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</si>
  <si>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</si>
  <si>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</si>
  <si>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</si>
  <si>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18 257 00</t>
  </si>
  <si>
    <t>III/2367 most ev.2367-2 přes potok za obcí Nový Jáchymov</t>
  </si>
  <si>
    <t>O</t>
  </si>
  <si>
    <t>Rozpočet:</t>
  </si>
  <si>
    <t>0,00</t>
  </si>
  <si>
    <t>15,00</t>
  </si>
  <si>
    <t>21,00</t>
  </si>
  <si>
    <t>3</t>
  </si>
  <si>
    <t>2</t>
  </si>
  <si>
    <t>SO 000</t>
  </si>
  <si>
    <t>Všoobecné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</si>
  <si>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</si>
  <si>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</si>
  <si>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</si>
  <si>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</si>
  <si>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</si>
  <si>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</si>
  <si>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</si>
  <si>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</si>
  <si>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</si>
  <si>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</si>
  <si>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</si>
  <si>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</si>
  <si>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</si>
  <si>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</si>
  <si>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</si>
  <si>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</si>
  <si>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</si>
  <si>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</si>
  <si>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</si>
  <si>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</si>
  <si>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</si>
  <si>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</si>
  <si>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</si>
  <si>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</si>
  <si>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</si>
  <si>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dle TKT, vč. zkoušení obsahu PAU</t>
  </si>
  <si>
    <t>VV</t>
  </si>
  <si>
    <t>02710R</t>
  </si>
  <si>
    <t>A</t>
  </si>
  <si>
    <t>PASPORTIZACE OBJÍZDNÝCH TRAS</t>
  </si>
  <si>
    <t>02720</t>
  </si>
  <si>
    <t>POMOC PRÁCE ZŘÍZ NEBO ZAJIŠŤ REGULACI A OCHRANU DOPRAVY</t>
  </si>
  <si>
    <t>Řízení dopravy pracovníky zhotovitele</t>
  </si>
  <si>
    <t>02910</t>
  </si>
  <si>
    <t>B</t>
  </si>
  <si>
    <t>OSTATNÍ POŽADAVKY - ZEMĚMĚŘIČSKÁ MĚŘENÍ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</si>
  <si>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</si>
  <si>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</si>
  <si>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</si>
  <si>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</si>
  <si>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</si>
  <si>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</si>
  <si>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</si>
  <si>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TEPŘ, VTD apod.</t>
  </si>
  <si>
    <t>7</t>
  </si>
  <si>
    <t>C</t>
  </si>
  <si>
    <t>plán sledování a údržby mostu</t>
  </si>
  <si>
    <t>8</t>
  </si>
  <si>
    <t>02943</t>
  </si>
  <si>
    <t>OSTATNÍ POŽADAVKY - VYPRACOVÁNÍ RDS</t>
  </si>
  <si>
    <t>RDS-Z-PDPS - pro celou stavbu</t>
  </si>
  <si>
    <t>02944</t>
  </si>
  <si>
    <t>OSTAT POŽADAVKY - DOKUMENTACE SKUTEČ PROVEDENÍ V DIGIT FORMĚ</t>
  </si>
  <si>
    <t>skutečného provedení stavby DSPS</t>
  </si>
  <si>
    <t>02946</t>
  </si>
  <si>
    <t>OSTAT POŽADAVKY - FOTODOKUMENTACE</t>
  </si>
  <si>
    <t>"Včetně zdokumentování stávajícího stavu během demolice a pasportizace  
přilehlých ploch, okolí a konstrukcí"</t>
  </si>
  <si>
    <t>11</t>
  </si>
  <si>
    <t>02950</t>
  </si>
  <si>
    <t>OSTATNÍ POŽADAVKY - POSUDKY, KONTROLY, REVIZNÍ ZPRÁVY</t>
  </si>
  <si>
    <t>výpočet zatížitelnosti vč.vyhodnocení</t>
  </si>
  <si>
    <t>12</t>
  </si>
  <si>
    <t>02960</t>
  </si>
  <si>
    <t>OSTATNÍ POŽADAVKY - ODBORNÝ DOZOR</t>
  </si>
  <si>
    <t>Technicko inženýrská činnost projektanta</t>
  </si>
  <si>
    <t>13</t>
  </si>
  <si>
    <t>Geotechnický dohled</t>
  </si>
  <si>
    <t>14</t>
  </si>
  <si>
    <t>02991</t>
  </si>
  <si>
    <t>OSTATNÍ POŽADAVKY - INFORMAČNÍ TABULE</t>
  </si>
  <si>
    <t>Označení stavby dle směrnic investora</t>
  </si>
  <si>
    <t>15</t>
  </si>
  <si>
    <t>03100</t>
  </si>
  <si>
    <t>ZAŘÍZENÍ STAVENIŠTĚ - ZŘÍZENÍ, PROVOZ, DEMONTÁŽ</t>
  </si>
  <si>
    <t>16</t>
  </si>
  <si>
    <t>03999R</t>
  </si>
  <si>
    <t>PŘÍPLATEK ZA PRÁCE MALÉHO ROZSAHU</t>
  </si>
  <si>
    <t>"Odhad  
Zahrnuje zvýšené náklady spojené s provedením prací, u nichž vlivem malého rozsahu náklady na dopravu, zajištění stroj.vybavení a pod. neobvykle navyšují jednotkovou cenu"</t>
  </si>
  <si>
    <t>SO 001</t>
  </si>
  <si>
    <t>Demolice</t>
  </si>
  <si>
    <t>015140</t>
  </si>
  <si>
    <t>POPLATKY ZA LIKVIDACŮ ODPADŮ NEKONTAMINOVANÝCH - 17 01 01 BETON Z DEMOLIC OBJEKTŮ, ZÁKLADŮ TV</t>
  </si>
  <si>
    <t>T</t>
  </si>
  <si>
    <t>římsy 
4,77*0,4*0,15+4,5*0,4*0,15*2,5=0,961 [A] 
horní deska nosná konstrukce 
4,25*10,8*0,15*2,5=17,213 [B] 
záchytný systém odhad  
0,4*0,4*1,0*8*2,5=3,200 [C] 
podkladní beton pod vozovkou  
31,465*2,3=72,370 [D] 
Celkem: A+B+C+D=93,744 [E]</t>
  </si>
  <si>
    <t>015330</t>
  </si>
  <si>
    <t>POPLATKY ZA LIKVIDACŮ ODPADŮ NEKONTAMINOVANÝCH - 17 05 04 KAMENNÁ SUŤ</t>
  </si>
  <si>
    <t>mostní křídla 
0,9*0,54*1,0+0,72*0,63*1,0+1,39*0,66*1,0+1,47*0,65*1,0*2,6=4,341 [A] 
opěry 1 etapa 
2,54(m2)*10,8*2,6=71,323 [B] 
2. etapa 
0,5*0,92*10,8*2*2,6=25,834 [C] 
Celkem: A+B+C=101,498 [D]</t>
  </si>
  <si>
    <t>015760</t>
  </si>
  <si>
    <t>POPLATKY ZA LIKVIDACŮ ODPADŮ NEBEZPEČNÝCH - 17 06 03* IZOLAČNÍ MATERIÁLY OBSAHUJÍCÍ NEBEZPEČNÉ LÁTKY</t>
  </si>
  <si>
    <t>4,25*10,8*0,01*2,4=1,102 [A]</t>
  </si>
  <si>
    <t>Ostatní konstrukce a práce</t>
  </si>
  <si>
    <t>914133</t>
  </si>
  <si>
    <t>DOPRAVNÍ ZNAČKY ZÁKLADNÍ VELIKOSTI OCELOVÉ FÓLIE TŘ 2 - DEMONTÁŽ</t>
  </si>
  <si>
    <t>10=10,000 [A]</t>
  </si>
  <si>
    <t>966138</t>
  </si>
  <si>
    <t>BOURÁNÍ KONSTRUKCÍ Z KAMENE NA MC S ODVOZEM DO 20KM</t>
  </si>
  <si>
    <t>M3</t>
  </si>
  <si>
    <t>odhad</t>
  </si>
  <si>
    <t>mostní křídla 
0,9*0,54*1,0+0,72*0,63*1,0+1,39*0,66*1,0+1,47*0,65*1,0=2,813 [A] 
opěry 1 etapa 
2,54(m2)*10,8=27,432 [B] 
2. etapa 
0,5*0,92*10,8*2=9,936 [C] 
Celkem: A+B+C=40,181 [D]</t>
  </si>
  <si>
    <t>966158</t>
  </si>
  <si>
    <t>BOURÁNÍ KONSTRUKCÍ Z PROST BETONU S ODVOZEM DO 20KM</t>
  </si>
  <si>
    <t>podkladní beton pod vozovkou</t>
  </si>
  <si>
    <t>odhad tl 50 mm 
713,965*0,05-4,9*10,8*0,08=31,465 [B]</t>
  </si>
  <si>
    <t>966168</t>
  </si>
  <si>
    <t>BOURÁNÍ KONSTRUKCÍ ZE ŽELEZOBETONU S ODVOZEM DO 20KM</t>
  </si>
  <si>
    <t>římsy 
4,77*0,4*0,15+4,5*0,4*0,15=0,556 [A] 
horní deska nosná konstrukce 
4,25*10,8*0,15=6,885 [B] 
záchytný systém odhad  
0,4*0,4*1,0*8=1,280 [C] 
Celkem: A+B+C=8,721 [D]</t>
  </si>
  <si>
    <t>967188</t>
  </si>
  <si>
    <t>VYBOURÁNÍ ČÁSTÍ KONSTRUKCÍ KOVOVÝCH S ODVOZEM DO 20KM</t>
  </si>
  <si>
    <t>vč. odvozu na místo určené investorem</t>
  </si>
  <si>
    <t>HEB 240 ... 85 kg/bm odhad 
12*4,2*0,085=4,284 [A] 
vlnitý plech 8 kg/m2 odhad 
10,8*4,8*1,1*0,008=0,456 [B] 
Zábradlí  
4,25*2*1,96=16,660 [C] 
Celkem: A+B+C=21,400 [D]</t>
  </si>
  <si>
    <t>97817</t>
  </si>
  <si>
    <t>ODSTRANĚNÍ MOSTNÍ IZOLACE</t>
  </si>
  <si>
    <t>M2</t>
  </si>
  <si>
    <t>4,25*10,8=45,900 [A]</t>
  </si>
  <si>
    <t>SO 101</t>
  </si>
  <si>
    <t>Komunikace</t>
  </si>
  <si>
    <t>015112</t>
  </si>
  <si>
    <t>POPLATKY ZA LIKVIDACŮ ODPADŮ NEKONTAMINOVANÝCH - 17 05 04 VYTĚŽENÉ ZEMINY A HORNINY - II. TŘÍDA TĚŽITELNOSTI</t>
  </si>
  <si>
    <t>stěrkodrť z podkladní vrstvy vozovky 228,327*1,9=433,821 [A]</t>
  </si>
  <si>
    <t>Zemní práce</t>
  </si>
  <si>
    <t>113328</t>
  </si>
  <si>
    <t>ODSTRAN PODKL ZPEVNĚNÝCH PLOCH Z KAMENIVA NESTMEL, ODVOZ DO 20KM</t>
  </si>
  <si>
    <t>odhad tl.350 mm</t>
  </si>
  <si>
    <t>mimo most 
(713,96-61,596)*0,35=228,327 [B]</t>
  </si>
  <si>
    <t>113728</t>
  </si>
  <si>
    <t>FRÉZOVÁNÍ ZPEVNĚNÝCH PLOCH ASFALTOVÝCH, ODVOZ DO 20KM</t>
  </si>
  <si>
    <t>vč. manipulace s vybouranou sutí a uložení na místě určeném investora</t>
  </si>
  <si>
    <t>na mostě odhad tl. 80 mm 
4,9*10,8*0,08=4,234 [A] 
mimo most odhad tl 50 mm 
výměra převzata se situace 
713,965*0,05-4,9*10,8*0,08=31,465 [B] 
Celkem: A+B=35,699 [C]</t>
  </si>
  <si>
    <t>113765</t>
  </si>
  <si>
    <t>FRÉZOVÁNÍ DRÁŽKY PRŮŘEZU DO 600MM2 V ASFALTOVÉ VOZOVCE</t>
  </si>
  <si>
    <t>M</t>
  </si>
  <si>
    <t>2,5+3,024+2,86+2,615+2,864=13,863 [A]</t>
  </si>
  <si>
    <t>Základy</t>
  </si>
  <si>
    <t>21341</t>
  </si>
  <si>
    <t>DRENÁŽNÍ VRSTVY Z PLASTBETONU (PLASTMALTY)</t>
  </si>
  <si>
    <t>(15,0+2*5)*0,15*0,04=0,150 [A]</t>
  </si>
  <si>
    <t>56313</t>
  </si>
  <si>
    <t>VOZOVKOVÉ VRSTVY Z MECHANICKY ZPEVNĚNÉHO KAMENIVA TL. DO 150MM</t>
  </si>
  <si>
    <t>mimo most 
656,92=656,920 [B]</t>
  </si>
  <si>
    <t>56334</t>
  </si>
  <si>
    <t>VOZOVKOVÉ VRSTVY ZE ŠTĚRKODRTI TL. DO 200MM</t>
  </si>
  <si>
    <t>mimo most 
995,61=995,610 [B]</t>
  </si>
  <si>
    <t>56932</t>
  </si>
  <si>
    <t>ZPEVNĚNÍ KRAJNIC ZE ŠTĚRKODRTI TL. DO 100MM</t>
  </si>
  <si>
    <t>0,5*(188,41-15,0-13,0-4*5)=70,205 [A]</t>
  </si>
  <si>
    <t>572123</t>
  </si>
  <si>
    <t>INFILTRAČNÍ POSTŘIK Z EMULZE DO 1,0KG/M2</t>
  </si>
  <si>
    <t>PI-E, C60B5</t>
  </si>
  <si>
    <t>572214</t>
  </si>
  <si>
    <t>SPOJOVACÍ POSTŘIK Z MODIFIK EMULZE DO 0,5KG/M2</t>
  </si>
  <si>
    <t>PS-EP, C60BP4 0,35kg/m2</t>
  </si>
  <si>
    <t>na mostě 
7,08*8,7=61,596 [A] 
mimo most 
713,96-61,596=652,364 [B] 
Celkem: A+B=713,960 [C]</t>
  </si>
  <si>
    <t>574B34</t>
  </si>
  <si>
    <t>ASFALTOVÝ BETON PRO OBRUSNÉ VRSTVY MODIFIK ACO 11+, 11S TL. 40MM</t>
  </si>
  <si>
    <t>ACO 11 50/70</t>
  </si>
  <si>
    <t>na mostě 
8,7*7,08=61,596 [A] 
mimo most 
713,96-61,596=652,364 [B] 
Celkem: A+B=713,960 [C]</t>
  </si>
  <si>
    <t>574F56</t>
  </si>
  <si>
    <t>ASFALTOVÝ BETON PRO PODKLADNÍ VRSTVY MODIFIK ACP 16+, 16S TL. 60MM</t>
  </si>
  <si>
    <t>650,38=650,380 [A]</t>
  </si>
  <si>
    <t>575C21</t>
  </si>
  <si>
    <t>LITÝ ASFALT MA IV (OCHRANA MOSTNÍ IZOLACE) 8 TL. 25MM</t>
  </si>
  <si>
    <t>odvodňovací proužek</t>
  </si>
  <si>
    <t>(15,0+2*5)*0,5=12,500 [A]</t>
  </si>
  <si>
    <t>575F53</t>
  </si>
  <si>
    <t>LITÝ ASFALT MA IV (OCHRANA MOSTNÍ IZOLACE) 11 TL. 40MM MODIFIK</t>
  </si>
  <si>
    <t>MA 11 IV PmB10/40-65</t>
  </si>
  <si>
    <t>7,08*8,7=61,596 [A]</t>
  </si>
  <si>
    <t>9113A1</t>
  </si>
  <si>
    <t>SVODIDLO OCEL SILNIČ JEDNOSTR, ÚROVEŇ ZADRŽ N1, N2 - DODÁVKA A MONTÁŽ</t>
  </si>
  <si>
    <t>84=84,000 [A]</t>
  </si>
  <si>
    <t>91228</t>
  </si>
  <si>
    <t>SMĚROVÉ SLOUPKY Z PLAST HMOT VČETNĚ ODRAZNÉHO PÁSKU</t>
  </si>
  <si>
    <t>Směrový sloupek bílý Z11 a, b 21=21,000 [A] 
směrový sloupek modrý Z11 e, f 4=4,000 [B] 
směrový sloupek červený Z11 g 2=2,000 [C] 
Celkem: A+B+C=27,000 [D]</t>
  </si>
  <si>
    <t>17</t>
  </si>
  <si>
    <t>915111</t>
  </si>
  <si>
    <t>VODOROVNÉ DOPRAVNÍ ZNAČENÍ BARVOU HLADKÉ - DODÁVKA A POKLÁDKA</t>
  </si>
  <si>
    <t>191,42*0,125=23,928 [A]</t>
  </si>
  <si>
    <t>18</t>
  </si>
  <si>
    <t>915221</t>
  </si>
  <si>
    <t>VODOR DOPRAV ZNAČ PLASTEM STRUKTURÁLNÍ NEHLUČNÉ - DOD A POKLÁDKA</t>
  </si>
  <si>
    <t>19</t>
  </si>
  <si>
    <t>919111</t>
  </si>
  <si>
    <t>ŘEZÁNÍ ASFALTOVÉHO KRYTU VOZOVEK TL DO 50MM</t>
  </si>
  <si>
    <t>řezaná spára ve vozovce mezi mostem a předmostím 
10,5+9,95=20,450 [A] 
napojení mezi starou a novou komunikací 
2,5+3,024+2,86+2,615+2,864=13,863 [B] 
Celkem: A+B=34,313 [C]</t>
  </si>
  <si>
    <t>20</t>
  </si>
  <si>
    <t>931325</t>
  </si>
  <si>
    <t>TĚSNĚNÍ DILATAČ SPAR ASF ZÁLIVKOU MODIFIK PRŮŘ DO 600MM2</t>
  </si>
  <si>
    <t>řezaná spára ve vozovce mezi mostem a předmostím 
20,45=20,450 [A] 
napojení mezi starou a novou komunikací 
2,5+3,024+2,86+2,615+2,864=13,863 [B] 
těsnění spáry u římsy v obrusné vrstvě 
15,0+13,0=28,000 [C] 
Celkem: A+B+C=62,313 [D]</t>
  </si>
  <si>
    <t>21</t>
  </si>
  <si>
    <t>931326</t>
  </si>
  <si>
    <t>TĚSNĚNÍ DILATAČ SPAR ASF ZÁLIVKOU MODIFIK PRŮŘ DO 800MM2</t>
  </si>
  <si>
    <t>těsnění spáry mezi krytím izolace a římsou 
15,0+13,0=28,000 [A]</t>
  </si>
  <si>
    <t>SO 183 DIO</t>
  </si>
  <si>
    <t>Dopravně inženárská opatření</t>
  </si>
  <si>
    <t>"položka zahrnuje dopravně inženýrská opatření v průběhu celé stavby (dle  
schváleného plánu ZOV a vyjádření DI PČR), zahrnuje osazení, přesuny a odvoz  
provizorního dopravního značení. Zahrnuje dočasné dopravní značení, dopravní zařízení (např. zvětšené  
i základní svislé značky, vodorovné značení z fólie,  
citybloky, provizorní betonová a ocelová svodidla, ochranná zábradlí, světelné  
výstražné zařízení atd.- viz příloha TZ), oplocení a všechny související práce po  
dobu trvání  
stavby Součástí položky je i údržba a péče o dopravně inženýrská opatření v  
průběhu celé stavby.  
Součástí položky je vyřízení DIR včetně jeho projednání." 
Uvažována výspravka výtluků na objízdých tras v rozsahu 1% celkové plochy,  povrchová úprava ACO modifikovaná tl 50 mm viz položka 55792 
včetně odvozu, uložení a poplatků  
položka bude čerpána po odsouhlasení TDI</t>
  </si>
  <si>
    <t>SO 201</t>
  </si>
  <si>
    <t>Most</t>
  </si>
  <si>
    <t>015111</t>
  </si>
  <si>
    <t>POPLATKY ZA LIKVIDACŮ ODPADŮ NEKONTAMINOVANÝCH - 17 05 04 VYTĚŽENÉ ZEMINY A HORNINY - I. TŘÍDA TĚŽITELNOSTI</t>
  </si>
  <si>
    <t>viz položka 131738 
(306,159-24,84)*2,3=647,034 [A]</t>
  </si>
  <si>
    <t>029412</t>
  </si>
  <si>
    <t>OSTATNÍ POŽADAVKY - VYPRACOVÁNÍ MOSTNÍHO LISTU</t>
  </si>
  <si>
    <t>vč. aktualizace v BMS</t>
  </si>
  <si>
    <t>02953</t>
  </si>
  <si>
    <t>OSTATNÍ POŽADAVKY - HLAVNÍ MOSTNÍ PROHLÍDKA</t>
  </si>
  <si>
    <t>1.  HPM vč. zpřístupnění, provedena v jedné etapě na výzvu zhotovitele</t>
  </si>
  <si>
    <t>111208</t>
  </si>
  <si>
    <t>ODSTRANĚNÍ KŘOVIN S ODVOZEM DO 20KM</t>
  </si>
  <si>
    <t>odtranění náletových křovin</t>
  </si>
  <si>
    <t>odhad 38 m2 
38=38,000 [A]</t>
  </si>
  <si>
    <t>112038</t>
  </si>
  <si>
    <t>KÁCENÍ STROMŮ D KMENE PŘES 0,9M S ODSTR PAŘEZŮ, ODVOZ DO 20KM</t>
  </si>
  <si>
    <t>olše o průměru 550 mm</t>
  </si>
  <si>
    <t>1=1,000 [A]</t>
  </si>
  <si>
    <t>11511</t>
  </si>
  <si>
    <t>ČERPÁNÍ VODY DO 500 L/MIN</t>
  </si>
  <si>
    <t>HOD</t>
  </si>
  <si>
    <t>7 dnů 
24*7=168,000 [A]</t>
  </si>
  <si>
    <t>11520</t>
  </si>
  <si>
    <t>r</t>
  </si>
  <si>
    <t>ZAJIŠTĚNÍ PŘEVEDENÍ VODY V PROSTORU PŘES STAVBU</t>
  </si>
  <si>
    <t>121102</t>
  </si>
  <si>
    <t>SEJMUTÍ ORNICE NEBO LESNÍ PŮDY S ODVOZEM DO 2KM</t>
  </si>
  <si>
    <t>viz TZ. 4.3.2 Skrývka ornice/ drnu</t>
  </si>
  <si>
    <t>sejmutí drnu v tl 150 mm s odvozem na deponii  
38*0,15=5,700 [A]</t>
  </si>
  <si>
    <t>125732</t>
  </si>
  <si>
    <t>VYKOPÁVKY ZE ZEMNÍKŮ A SKLÁDEK TŘ. I, ODVOZ DO 2KM</t>
  </si>
  <si>
    <t>odvoz zeminy z meziskládky zpět na stavbu</t>
  </si>
  <si>
    <t>24,84 =24,840 [A]  naložení a odvoz zeminy z meziskládky zpět na stavbu pro zásyp jam pod těsnící vrstvu 
38*0,15=5,700 [B]naložení a odvoz drnu zpět na stavbu 
Celkem: A+B=30,540 [C]</t>
  </si>
  <si>
    <t>131738</t>
  </si>
  <si>
    <t>HLOUBENÍ JAM ZAPAŽ I NEPAŽ TŘ. I, ODVOZ DO 20KM</t>
  </si>
  <si>
    <t>výkop za opěrami 
3,7*2,52*11,8+4,2*2,52*11,8=234,914 [A] 
prohloubení dna koryta a úprava svahů 
5,3*23*0,55=67,045 [B] 
výkopy pro koncevé prahy 
0,5*1,0*3,6+0,5*1,0*4,8=4,200 [C] 
Celkem: A+B+C=306,159 [D]</t>
  </si>
  <si>
    <t>17120</t>
  </si>
  <si>
    <t>ULOŽENÍ SYPANINY DO NÁSYPŮ A NA SKLÁDKY BEZ ZHUTNĚNÍ</t>
  </si>
  <si>
    <t>38*0,15=5,700 [A] drnu</t>
  </si>
  <si>
    <t>17411</t>
  </si>
  <si>
    <t>ZÁSYP JAM A RÝH ZEMINOU SE ZHUTNĚNÍM</t>
  </si>
  <si>
    <t>pod těsnící vrstvou, výběr vhodné zeminy z meziskládky</t>
  </si>
  <si>
    <t>OP 1 1,26(m2)*10,8=13,608 [A] 
OP 2 1,04(m2)*10,8=11,232 [B] 
Celkem: A+B=24,840 [C]</t>
  </si>
  <si>
    <t>18214</t>
  </si>
  <si>
    <t>ÚPRAVA POVRCHŮ SROVNÁNÍM ÚZEMÍ V TL DO 0,25M</t>
  </si>
  <si>
    <t>urovnání terénu před rozprostřením drnu 150 mm, množství 38 m2 
38=38,000 [A]</t>
  </si>
  <si>
    <t>18232</t>
  </si>
  <si>
    <t>ROZPROSTŘENÍ ORNICE V ROVINĚ V TL DO 0,15M</t>
  </si>
  <si>
    <t>(drn) množství odhadem</t>
  </si>
  <si>
    <t>38=38,000 [A]</t>
  </si>
  <si>
    <t>18241</t>
  </si>
  <si>
    <t>ZALOŽENÍ TRÁVNÍKU RUČNÍM VÝSEVEM</t>
  </si>
  <si>
    <t>množství odhadem</t>
  </si>
  <si>
    <t>21331</t>
  </si>
  <si>
    <t>DRENÁŽNÍ VRSTVY Z BETONU MEZEROVITÉHO (DRENÁŽNÍHO)</t>
  </si>
  <si>
    <t>0,4*0,4*10,3*2=3,296 [A]</t>
  </si>
  <si>
    <t>227821</t>
  </si>
  <si>
    <t>MIKROPILOTY KOMPLET D DO 100MM NA POVRCHU</t>
  </si>
  <si>
    <t>108x16, dl 5,5 m, včetně hlav pilot</t>
  </si>
  <si>
    <t>2*10*5,5=110,000 [A]</t>
  </si>
  <si>
    <t>26173</t>
  </si>
  <si>
    <t>VRTY PRO KOTV, INJEKT, MIKROPIL NA POVR TŘ I A II D DO 150MM</t>
  </si>
  <si>
    <t>Svislé konstrukce</t>
  </si>
  <si>
    <t>31717</t>
  </si>
  <si>
    <t>KOVOVÉ KONSTRUKCE PRO KOTVENÍ ŘÍMSY</t>
  </si>
  <si>
    <t>KG</t>
  </si>
  <si>
    <t>osová vzdálenost jednotlivých kotev je 1,0 m 
směr NJ 13*6=78,000 [A] 
směr K 15*6=90,000 [B] 
Celkem: A+B=168,000 [C]</t>
  </si>
  <si>
    <t>317325</t>
  </si>
  <si>
    <t>ŘÍMSY ZE ŽELEZOBETONU DO C30/37</t>
  </si>
  <si>
    <t>Beton C30/37 - XF4, XD3, XC4</t>
  </si>
  <si>
    <t>směr NJ  0,2645 (m2)*13=3,439 [A] 
směr K 0,2476 (m2)*15=3,714 [B] 
Celkem: A+B=7,153 [C]</t>
  </si>
  <si>
    <t>317365</t>
  </si>
  <si>
    <t>VÝZTUŽ ŘÍMS Z OCELI 10505, B500B</t>
  </si>
  <si>
    <t>odhad 165 kg/m3  
směr NJ  0,2645 (m2)*13*0,165=0,567 [A] 
směr K 0,2476 (m2)*15*0,165=0,613 [B] 
Celkem: A+B=1,180 [C]</t>
  </si>
  <si>
    <t>22</t>
  </si>
  <si>
    <t>333325</t>
  </si>
  <si>
    <t>MOSTNÍ OPĚRY A KŘÍDLA ZE ŽELEZOVÉHO BETONU DO C30/37</t>
  </si>
  <si>
    <t>Beton C 30/37 XF, XD, XC včetně ALP a 2x ALN na styku beton konstrukce a zeminy</t>
  </si>
  <si>
    <t>křídla 0,55*(8,147+7,424+11,772+4,35)=17,431 [A] 
opěry 0,8*(21,989+20,741)=34,184 [B] 
Celkem: A+B=51,615 [C]</t>
  </si>
  <si>
    <t>23</t>
  </si>
  <si>
    <t>333365</t>
  </si>
  <si>
    <t>VÝZTUŽ MOSTNÍCH OPĚR A KŘÍDEL Z OCELI 10505, B500B</t>
  </si>
  <si>
    <t>odhad 150 kg/m2 
51,615*0,15=7,742 [A]</t>
  </si>
  <si>
    <t>24</t>
  </si>
  <si>
    <t>389325</t>
  </si>
  <si>
    <t>MOSTNÍ RÁMOVÉ KONSTRUKCE ZE ŽELEZOBETONU C30/37</t>
  </si>
  <si>
    <t>beton C30/37  
nosná kce XF2, XD1, XC4 
Opěry XF2, XD2, XC4</t>
  </si>
  <si>
    <t>nosná kce 3,958(m2)*7,08=28,023 [A]</t>
  </si>
  <si>
    <t>25</t>
  </si>
  <si>
    <t>389365</t>
  </si>
  <si>
    <t>VÝZTUŽ MOSTNÍ RÁMOVÉ KONSTRUKCE Z OCELI 10505, B500B</t>
  </si>
  <si>
    <t>odhad 160 kg/m3 
28,023*0,160=4,484 [A]</t>
  </si>
  <si>
    <t>Vodorovné konstrukce</t>
  </si>
  <si>
    <t>26</t>
  </si>
  <si>
    <t>451312</t>
  </si>
  <si>
    <t>PODKLADNÍ A VÝPLŇOVÉ VRSTVY Z PROSTÉHO BETONU C12/15</t>
  </si>
  <si>
    <t>beton C12/15 X0</t>
  </si>
  <si>
    <t>podkladní beton pod drenáž 1,05*0,36*11,5+1,08*0,35*11,5=8,694 [A] 
podkladní beton pod rámovou kci (1,32+1,26)*11,5*0,15=4,451 [B] 
podkladní beton pod křídly (3,58+1,82+6,0+2,56)*0,5*0,15=1,047 [C] 
Celkem: A+B+C=14,192 [D]</t>
  </si>
  <si>
    <t>27</t>
  </si>
  <si>
    <t>451314</t>
  </si>
  <si>
    <t>PODKLADNÍ A VÝPLŇOVÉ VRSTVY Z PROSTÉHO BETONU C25/30</t>
  </si>
  <si>
    <t>betonové lože pod zpevnění z lomového kamene, beton C 25/30, XF3</t>
  </si>
  <si>
    <t>zpevnění svahu a koryta 
23*5,27*0,15=18,182 [A] 
plocha odměřena z půdorysu dlažba tl. 200 mm 
68,045*0,15=10,207 [B] 
Celkem: A+B=28,389 [C]</t>
  </si>
  <si>
    <t>28</t>
  </si>
  <si>
    <t>45157</t>
  </si>
  <si>
    <t>PODKLADNÍ A VÝPLŇOVÉ VRSTVY Z KAMENIVA TĚŽENÉHO</t>
  </si>
  <si>
    <t>zásyp za opěrou, štěrkodrť frakce 0-32 Třída A</t>
  </si>
  <si>
    <t>OP1 1,66*10,8=17,928 [A] 
OP2 1,33*10,8=14,364 [B] 
ochraný zásyp za opěrou 
OP 1 0,49(m2)*10,3=5,047 [C] 
OP 2 0,46(m2)*10,3=4,738 [D] 
Celkem: A+B+C+D=42,077 [E]</t>
  </si>
  <si>
    <t>29</t>
  </si>
  <si>
    <t>45868</t>
  </si>
  <si>
    <t>VÝPLŇ ZA OPĚRAMI A ZDMI Z JÍLU</t>
  </si>
  <si>
    <t>těsnící vrstva</t>
  </si>
  <si>
    <t>(1,9+1,6)*0,15*10,8=5,670 [A]</t>
  </si>
  <si>
    <t>30</t>
  </si>
  <si>
    <t>46251</t>
  </si>
  <si>
    <t>ZÁHOZ Z LOMOVÉHO KAMENE</t>
  </si>
  <si>
    <t>Přechod z těžkého kamenného záhozu</t>
  </si>
  <si>
    <t>plocha převzata z příčného řezu 
0,92*7,8=7,176 [A]</t>
  </si>
  <si>
    <t>31</t>
  </si>
  <si>
    <t>465512</t>
  </si>
  <si>
    <t>DLAŽBY Z LOMOVÉHO KAMENE NA MC</t>
  </si>
  <si>
    <t>plocha odměřena z půdorysu dlažba tl. 200 mm 
75*0,2=15,000 [A]</t>
  </si>
  <si>
    <t>32</t>
  </si>
  <si>
    <t>nové zpevněné koryto</t>
  </si>
  <si>
    <t>23*5,27*0,2=24,242 [A]</t>
  </si>
  <si>
    <t>33</t>
  </si>
  <si>
    <t>467314</t>
  </si>
  <si>
    <t>STUPNĚ A PRAHY VODNÍCH KORYT Z PROSTÉHO BETONU C25/30</t>
  </si>
  <si>
    <t>beton C25/30 XF3</t>
  </si>
  <si>
    <t>koncový práh 0,5*1,0*3,6+0,5*1,0*4,78=4,190 [A]</t>
  </si>
  <si>
    <t>34</t>
  </si>
  <si>
    <t>57621</t>
  </si>
  <si>
    <t>POSYP KAMENIVEM DRCENÝM 5KG/M2</t>
  </si>
  <si>
    <t>frakce 4/8 3kg/m2</t>
  </si>
  <si>
    <t>Úpravy povrchů, podlahy, výplně otvorů</t>
  </si>
  <si>
    <t>35</t>
  </si>
  <si>
    <t>62652</t>
  </si>
  <si>
    <t>OCHRANA VÝZTUŽE PŘI NEDOSTATEČNÉM KRYTÍ</t>
  </si>
  <si>
    <t>( v místě osazení tabulky letopočtu)</t>
  </si>
  <si>
    <t>0,455*0,255=0,116 [A]</t>
  </si>
  <si>
    <t>Přidružená stavební výroba</t>
  </si>
  <si>
    <t>36</t>
  </si>
  <si>
    <t>711442</t>
  </si>
  <si>
    <t>IZOLACE MOSTOVEK CELOPLOŠNÁ ASFALTOVÝMI PÁSY S PEČETÍCÍ VRSTVOU</t>
  </si>
  <si>
    <t>10,3*7,08=72,924 [A] ...... vodorovná část 
1,3*8,7*2=22,620 [B]...... svislá část 
Celkem: A+B=95,544 [C]</t>
  </si>
  <si>
    <t>37</t>
  </si>
  <si>
    <t>711502</t>
  </si>
  <si>
    <t>OCHRANA IZOLACE NA POVRCHU ASFALTOVÝMI PÁSY</t>
  </si>
  <si>
    <t>ochrana izolace pod římsami - pásy s kovovou vložkou</t>
  </si>
  <si>
    <t>(0,8-0,25+0,15)*(2*7,8)=10,920 [A]</t>
  </si>
  <si>
    <t>38</t>
  </si>
  <si>
    <t>711509</t>
  </si>
  <si>
    <t>OCHRANA IZOLACE NA POVRCHU TEXTILIÍ</t>
  </si>
  <si>
    <t>ochrana rubu opěr geotextilií min 300g/m2, 2 vrstvy</t>
  </si>
  <si>
    <t>1,3*11,39*2*2=59,228 [A]</t>
  </si>
  <si>
    <t>39</t>
  </si>
  <si>
    <t>78382</t>
  </si>
  <si>
    <t>NÁTĚRY BETON KONSTR TYP S2 (OS-B)</t>
  </si>
  <si>
    <t>okraje NK 
0,65*20=13,000 [A]</t>
  </si>
  <si>
    <t>40</t>
  </si>
  <si>
    <t>78383</t>
  </si>
  <si>
    <t>NÁTĚRY BETON KONSTR TYP S4 (OS-C)</t>
  </si>
  <si>
    <t>0,3*(15,0+13,0)=8,400 [A]</t>
  </si>
  <si>
    <t>Potrubí</t>
  </si>
  <si>
    <t>41</t>
  </si>
  <si>
    <t>875332</t>
  </si>
  <si>
    <t>POTRUBÍ DREN Z TRUB PLAST DN DO 150MM DĚROVANÝCH</t>
  </si>
  <si>
    <t>odvodnění prostoru za opěrami</t>
  </si>
  <si>
    <t>2*10,8=21,600 [A]</t>
  </si>
  <si>
    <t>42</t>
  </si>
  <si>
    <t>9117C1</t>
  </si>
  <si>
    <t>SVOD OCEL ZÁBRADEL ÚROVEŇ ZADRŽ H2 - DODÁVKA A MONTÁŽ</t>
  </si>
  <si>
    <t>mostní svodidl a s úrovní zadržení H2 se svislou výplní</t>
  </si>
  <si>
    <t>13,0+15,0=28,000 [A]</t>
  </si>
  <si>
    <t>43</t>
  </si>
  <si>
    <t>91345</t>
  </si>
  <si>
    <t>NIVELAČNÍ ZNAČKY KOVOVÉ</t>
  </si>
  <si>
    <t>počet viz. TZ 
OP 4 k, 6 na římsách 
4+6=10,000 [A]</t>
  </si>
  <si>
    <t>44</t>
  </si>
  <si>
    <t>91355</t>
  </si>
  <si>
    <t>EVIDENČNÍ ČÍSLO MOSTU</t>
  </si>
  <si>
    <t>2=2,000 [A]</t>
  </si>
  <si>
    <t>45</t>
  </si>
  <si>
    <t>935212</t>
  </si>
  <si>
    <t>PŘÍKOPOVÉ ŽLABY Z BETON TVÁRNIC ŠÍŘ DO 600MM DO BETONU TL 100MM</t>
  </si>
  <si>
    <t>21,3=21,300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</si>
</sst>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104</v>
      </c>
      <c s="20" t="s">
        <v>105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140</v>
      </c>
      <c s="20" t="s">
        <v>141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218</v>
      </c>
      <c s="20" t="s">
        <v>219</v>
      </c>
      <c s="21">
        <f>'SO 183 DIO'!I3</f>
      </c>
      <c s="21">
        <f>'SO 183 DIO'!O2</f>
      </c>
      <c s="21">
        <f>C13+D13</f>
      </c>
    </row>
    <row r="14" spans="1:5" ht="12.75" customHeight="1">
      <c r="A14" s="20" t="s">
        <v>221</v>
      </c>
      <c s="20" t="s">
        <v>222</v>
      </c>
      <c s="21">
        <f>'SO 201'!I3</f>
      </c>
      <c s="21">
        <f>'SO 201'!O2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54</v>
      </c>
      <c s="30" t="s">
        <v>55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58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59</v>
      </c>
      <c s="25" t="s">
        <v>60</v>
      </c>
      <c s="30" t="s">
        <v>61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62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63</v>
      </c>
      <c s="25" t="s">
        <v>47</v>
      </c>
      <c s="30" t="s">
        <v>64</v>
      </c>
      <c s="31" t="s">
        <v>65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66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67</v>
      </c>
      <c s="25" t="s">
        <v>54</v>
      </c>
      <c s="30" t="s">
        <v>68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69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70</v>
      </c>
      <c s="29" t="s">
        <v>67</v>
      </c>
      <c s="25" t="s">
        <v>71</v>
      </c>
      <c s="30" t="s">
        <v>68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72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76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79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25.5">
      <c r="A37" s="34" t="s">
        <v>50</v>
      </c>
      <c r="E37" s="35" t="s">
        <v>82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83</v>
      </c>
      <c s="29" t="s">
        <v>84</v>
      </c>
      <c s="25" t="s">
        <v>54</v>
      </c>
      <c s="30" t="s">
        <v>85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86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87</v>
      </c>
      <c s="29" t="s">
        <v>88</v>
      </c>
      <c s="25" t="s">
        <v>54</v>
      </c>
      <c s="30" t="s">
        <v>89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90</v>
      </c>
    </row>
    <row r="44" spans="1:5" ht="12.75">
      <c r="A44" s="38" t="s">
        <v>52</v>
      </c>
      <c r="E44" s="37" t="s">
        <v>47</v>
      </c>
    </row>
    <row r="45" spans="1:16" ht="12.75">
      <c r="A45" s="25" t="s">
        <v>45</v>
      </c>
      <c s="29" t="s">
        <v>91</v>
      </c>
      <c s="29" t="s">
        <v>88</v>
      </c>
      <c s="25" t="s">
        <v>71</v>
      </c>
      <c s="30" t="s">
        <v>89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92</v>
      </c>
    </row>
    <row r="47" spans="1:5" ht="12.75">
      <c r="A47" s="38" t="s">
        <v>52</v>
      </c>
      <c r="E47" s="37" t="s">
        <v>47</v>
      </c>
    </row>
    <row r="48" spans="1:16" ht="12.75">
      <c r="A48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65</v>
      </c>
      <c s="32">
        <v>2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96</v>
      </c>
    </row>
    <row r="50" spans="1:5" ht="12.75">
      <c r="A50" s="38" t="s">
        <v>52</v>
      </c>
      <c r="E50" s="37" t="s">
        <v>47</v>
      </c>
    </row>
    <row r="51" spans="1:16" ht="12.75">
      <c r="A51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49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8" t="s">
        <v>52</v>
      </c>
      <c r="E53" s="37" t="s">
        <v>47</v>
      </c>
    </row>
    <row r="54" spans="1:16" ht="12.75">
      <c r="A54" s="25" t="s">
        <v>45</v>
      </c>
      <c s="29" t="s">
        <v>100</v>
      </c>
      <c s="29" t="s">
        <v>101</v>
      </c>
      <c s="25" t="s">
        <v>47</v>
      </c>
      <c s="30" t="s">
        <v>102</v>
      </c>
      <c s="31" t="s">
        <v>49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51">
      <c r="A55" s="34" t="s">
        <v>50</v>
      </c>
      <c r="E55" s="35" t="s">
        <v>103</v>
      </c>
    </row>
    <row r="56" spans="1:5" ht="12.75">
      <c r="A56" s="36" t="s">
        <v>52</v>
      </c>
      <c r="E56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104</v>
      </c>
      <c s="39">
        <f>0+I8+I18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104</v>
      </c>
      <c s="6"/>
      <c s="18" t="s">
        <v>105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106</v>
      </c>
      <c s="25" t="s">
        <v>47</v>
      </c>
      <c s="30" t="s">
        <v>107</v>
      </c>
      <c s="31" t="s">
        <v>108</v>
      </c>
      <c s="32">
        <v>93.744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7.5">
      <c r="A11" s="38" t="s">
        <v>52</v>
      </c>
      <c r="E11" s="37" t="s">
        <v>109</v>
      </c>
    </row>
    <row r="12" spans="1:16" ht="25.5">
      <c r="A12" s="25" t="s">
        <v>45</v>
      </c>
      <c s="29" t="s">
        <v>23</v>
      </c>
      <c s="29" t="s">
        <v>110</v>
      </c>
      <c s="25" t="s">
        <v>47</v>
      </c>
      <c s="30" t="s">
        <v>111</v>
      </c>
      <c s="31" t="s">
        <v>108</v>
      </c>
      <c s="32">
        <v>101.498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02">
      <c r="A14" s="38" t="s">
        <v>52</v>
      </c>
      <c r="E14" s="37" t="s">
        <v>112</v>
      </c>
    </row>
    <row r="15" spans="1:16" ht="25.5">
      <c r="A15" s="25" t="s">
        <v>45</v>
      </c>
      <c s="29" t="s">
        <v>22</v>
      </c>
      <c s="29" t="s">
        <v>113</v>
      </c>
      <c s="25" t="s">
        <v>47</v>
      </c>
      <c s="30" t="s">
        <v>114</v>
      </c>
      <c s="31" t="s">
        <v>108</v>
      </c>
      <c s="32">
        <v>1.102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6" t="s">
        <v>52</v>
      </c>
      <c r="E17" s="37" t="s">
        <v>115</v>
      </c>
    </row>
    <row r="18" spans="1:18" ht="12.75" customHeight="1">
      <c r="A18" s="6" t="s">
        <v>43</v>
      </c>
      <c s="6"/>
      <c s="41" t="s">
        <v>40</v>
      </c>
      <c s="6"/>
      <c s="27" t="s">
        <v>116</v>
      </c>
      <c s="6"/>
      <c s="6"/>
      <c s="6"/>
      <c s="42">
        <f>0+Q18</f>
      </c>
      <c r="O18">
        <f>0+R18</f>
      </c>
      <c r="Q18">
        <f>0+I19+I22+I25+I28+I31+I34</f>
      </c>
      <c>
        <f>0+O19+O22+O25+O28+O31+O34</f>
      </c>
    </row>
    <row r="19" spans="1:16" ht="12.75">
      <c r="A19" s="25" t="s">
        <v>45</v>
      </c>
      <c s="29" t="s">
        <v>33</v>
      </c>
      <c s="29" t="s">
        <v>117</v>
      </c>
      <c s="25" t="s">
        <v>47</v>
      </c>
      <c s="30" t="s">
        <v>118</v>
      </c>
      <c s="31" t="s">
        <v>65</v>
      </c>
      <c s="32">
        <v>10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52</v>
      </c>
      <c r="E21" s="37" t="s">
        <v>119</v>
      </c>
    </row>
    <row r="22" spans="1:16" ht="12.75">
      <c r="A22" s="25" t="s">
        <v>45</v>
      </c>
      <c s="29" t="s">
        <v>35</v>
      </c>
      <c s="29" t="s">
        <v>120</v>
      </c>
      <c s="25" t="s">
        <v>47</v>
      </c>
      <c s="30" t="s">
        <v>121</v>
      </c>
      <c s="31" t="s">
        <v>122</v>
      </c>
      <c s="32">
        <v>40.181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123</v>
      </c>
    </row>
    <row r="24" spans="1:5" ht="102">
      <c r="A24" s="38" t="s">
        <v>52</v>
      </c>
      <c r="E24" s="37" t="s">
        <v>124</v>
      </c>
    </row>
    <row r="25" spans="1:16" ht="12.75">
      <c r="A25" s="25" t="s">
        <v>45</v>
      </c>
      <c s="29" t="s">
        <v>37</v>
      </c>
      <c s="29" t="s">
        <v>125</v>
      </c>
      <c s="25" t="s">
        <v>47</v>
      </c>
      <c s="30" t="s">
        <v>126</v>
      </c>
      <c s="31" t="s">
        <v>122</v>
      </c>
      <c s="32">
        <v>31.465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127</v>
      </c>
    </row>
    <row r="27" spans="1:5" ht="25.5">
      <c r="A27" s="38" t="s">
        <v>52</v>
      </c>
      <c r="E27" s="37" t="s">
        <v>128</v>
      </c>
    </row>
    <row r="28" spans="1:16" ht="12.75">
      <c r="A28" s="25" t="s">
        <v>45</v>
      </c>
      <c s="29" t="s">
        <v>70</v>
      </c>
      <c s="29" t="s">
        <v>129</v>
      </c>
      <c s="25" t="s">
        <v>47</v>
      </c>
      <c s="30" t="s">
        <v>130</v>
      </c>
      <c s="31" t="s">
        <v>122</v>
      </c>
      <c s="32">
        <v>8.721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02">
      <c r="A30" s="38" t="s">
        <v>52</v>
      </c>
      <c r="E30" s="37" t="s">
        <v>131</v>
      </c>
    </row>
    <row r="31" spans="1:16" ht="12.75">
      <c r="A31" s="25" t="s">
        <v>45</v>
      </c>
      <c s="29" t="s">
        <v>73</v>
      </c>
      <c s="29" t="s">
        <v>132</v>
      </c>
      <c s="25" t="s">
        <v>47</v>
      </c>
      <c s="30" t="s">
        <v>133</v>
      </c>
      <c s="31" t="s">
        <v>108</v>
      </c>
      <c s="32">
        <v>21.4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134</v>
      </c>
    </row>
    <row r="33" spans="1:5" ht="102">
      <c r="A33" s="38" t="s">
        <v>52</v>
      </c>
      <c r="E33" s="37" t="s">
        <v>135</v>
      </c>
    </row>
    <row r="34" spans="1:16" ht="12.75">
      <c r="A34" s="25" t="s">
        <v>45</v>
      </c>
      <c s="29" t="s">
        <v>40</v>
      </c>
      <c s="29" t="s">
        <v>136</v>
      </c>
      <c s="25" t="s">
        <v>47</v>
      </c>
      <c s="30" t="s">
        <v>137</v>
      </c>
      <c s="31" t="s">
        <v>138</v>
      </c>
      <c s="32">
        <v>45.9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52</v>
      </c>
      <c r="E36" s="37" t="s">
        <v>139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0+O8+O12+O22+O26+O54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140</v>
      </c>
      <c s="39">
        <f>0+I8+I12+I22+I26+I54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140</v>
      </c>
      <c s="6"/>
      <c s="18" t="s">
        <v>141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142</v>
      </c>
      <c s="25" t="s">
        <v>47</v>
      </c>
      <c s="30" t="s">
        <v>143</v>
      </c>
      <c s="31" t="s">
        <v>108</v>
      </c>
      <c s="32">
        <v>433.821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144</v>
      </c>
    </row>
    <row r="12" spans="1:18" ht="12.75" customHeight="1">
      <c r="A12" s="6" t="s">
        <v>43</v>
      </c>
      <c s="6"/>
      <c s="41" t="s">
        <v>29</v>
      </c>
      <c s="6"/>
      <c s="27" t="s">
        <v>145</v>
      </c>
      <c s="6"/>
      <c s="6"/>
      <c s="6"/>
      <c s="42">
        <f>0+Q12</f>
      </c>
      <c r="O12">
        <f>0+R12</f>
      </c>
      <c r="Q12">
        <f>0+I13+I16+I19</f>
      </c>
      <c>
        <f>0+O13+O16+O19</f>
      </c>
    </row>
    <row r="13" spans="1:16" ht="25.5">
      <c r="A13" s="25" t="s">
        <v>45</v>
      </c>
      <c s="29" t="s">
        <v>23</v>
      </c>
      <c s="29" t="s">
        <v>146</v>
      </c>
      <c s="25" t="s">
        <v>47</v>
      </c>
      <c s="30" t="s">
        <v>147</v>
      </c>
      <c s="31" t="s">
        <v>122</v>
      </c>
      <c s="32">
        <v>228.327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148</v>
      </c>
    </row>
    <row r="15" spans="1:5" ht="25.5">
      <c r="A15" s="38" t="s">
        <v>52</v>
      </c>
      <c r="E15" s="37" t="s">
        <v>149</v>
      </c>
    </row>
    <row r="16" spans="1:16" ht="12.75">
      <c r="A16" s="25" t="s">
        <v>45</v>
      </c>
      <c s="29" t="s">
        <v>22</v>
      </c>
      <c s="29" t="s">
        <v>150</v>
      </c>
      <c s="25" t="s">
        <v>47</v>
      </c>
      <c s="30" t="s">
        <v>151</v>
      </c>
      <c s="31" t="s">
        <v>122</v>
      </c>
      <c s="32">
        <v>35.699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152</v>
      </c>
    </row>
    <row r="18" spans="1:5" ht="89.25">
      <c r="A18" s="38" t="s">
        <v>52</v>
      </c>
      <c r="E18" s="37" t="s">
        <v>153</v>
      </c>
    </row>
    <row r="19" spans="1:16" ht="12.75">
      <c r="A19" s="25" t="s">
        <v>45</v>
      </c>
      <c s="29" t="s">
        <v>33</v>
      </c>
      <c s="29" t="s">
        <v>154</v>
      </c>
      <c s="25" t="s">
        <v>47</v>
      </c>
      <c s="30" t="s">
        <v>155</v>
      </c>
      <c s="31" t="s">
        <v>156</v>
      </c>
      <c s="32">
        <v>13.863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6" t="s">
        <v>52</v>
      </c>
      <c r="E21" s="37" t="s">
        <v>157</v>
      </c>
    </row>
    <row r="22" spans="1:18" ht="12.75" customHeight="1">
      <c r="A22" s="6" t="s">
        <v>43</v>
      </c>
      <c s="6"/>
      <c s="41" t="s">
        <v>23</v>
      </c>
      <c s="6"/>
      <c s="27" t="s">
        <v>158</v>
      </c>
      <c s="6"/>
      <c s="6"/>
      <c s="6"/>
      <c s="42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35</v>
      </c>
      <c s="29" t="s">
        <v>159</v>
      </c>
      <c s="25" t="s">
        <v>47</v>
      </c>
      <c s="30" t="s">
        <v>160</v>
      </c>
      <c s="31" t="s">
        <v>122</v>
      </c>
      <c s="32">
        <v>0.15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47</v>
      </c>
    </row>
    <row r="25" spans="1:5" ht="12.75">
      <c r="A25" s="36" t="s">
        <v>52</v>
      </c>
      <c r="E25" s="37" t="s">
        <v>161</v>
      </c>
    </row>
    <row r="26" spans="1:18" ht="12.75" customHeight="1">
      <c r="A26" s="6" t="s">
        <v>43</v>
      </c>
      <c s="6"/>
      <c s="41" t="s">
        <v>35</v>
      </c>
      <c s="6"/>
      <c s="27" t="s">
        <v>141</v>
      </c>
      <c s="6"/>
      <c s="6"/>
      <c s="6"/>
      <c s="42">
        <f>0+Q26</f>
      </c>
      <c r="O26">
        <f>0+R26</f>
      </c>
      <c r="Q26">
        <f>0+I27+I30+I33+I36+I39+I42+I45+I48+I51</f>
      </c>
      <c>
        <f>0+O27+O30+O33+O36+O39+O42+O45+O48+O51</f>
      </c>
    </row>
    <row r="27" spans="1:16" ht="25.5">
      <c r="A27" s="25" t="s">
        <v>45</v>
      </c>
      <c s="29" t="s">
        <v>37</v>
      </c>
      <c s="29" t="s">
        <v>162</v>
      </c>
      <c s="25" t="s">
        <v>47</v>
      </c>
      <c s="30" t="s">
        <v>163</v>
      </c>
      <c s="31" t="s">
        <v>138</v>
      </c>
      <c s="32">
        <v>656.92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25.5">
      <c r="A29" s="38" t="s">
        <v>52</v>
      </c>
      <c r="E29" s="37" t="s">
        <v>164</v>
      </c>
    </row>
    <row r="30" spans="1:16" ht="12.75">
      <c r="A30" s="25" t="s">
        <v>45</v>
      </c>
      <c s="29" t="s">
        <v>70</v>
      </c>
      <c s="29" t="s">
        <v>165</v>
      </c>
      <c s="25" t="s">
        <v>47</v>
      </c>
      <c s="30" t="s">
        <v>166</v>
      </c>
      <c s="31" t="s">
        <v>138</v>
      </c>
      <c s="32">
        <v>995.61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25.5">
      <c r="A32" s="38" t="s">
        <v>52</v>
      </c>
      <c r="E32" s="37" t="s">
        <v>167</v>
      </c>
    </row>
    <row r="33" spans="1:16" ht="12.75">
      <c r="A33" s="25" t="s">
        <v>45</v>
      </c>
      <c s="29" t="s">
        <v>73</v>
      </c>
      <c s="29" t="s">
        <v>168</v>
      </c>
      <c s="25" t="s">
        <v>47</v>
      </c>
      <c s="30" t="s">
        <v>169</v>
      </c>
      <c s="31" t="s">
        <v>138</v>
      </c>
      <c s="32">
        <v>70.205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8" t="s">
        <v>52</v>
      </c>
      <c r="E35" s="37" t="s">
        <v>170</v>
      </c>
    </row>
    <row r="36" spans="1:16" ht="12.75">
      <c r="A36" s="25" t="s">
        <v>45</v>
      </c>
      <c s="29" t="s">
        <v>40</v>
      </c>
      <c s="29" t="s">
        <v>171</v>
      </c>
      <c s="25" t="s">
        <v>47</v>
      </c>
      <c s="30" t="s">
        <v>172</v>
      </c>
      <c s="31" t="s">
        <v>138</v>
      </c>
      <c s="32">
        <v>656.92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173</v>
      </c>
    </row>
    <row r="38" spans="1:5" ht="25.5">
      <c r="A38" s="38" t="s">
        <v>52</v>
      </c>
      <c r="E38" s="37" t="s">
        <v>164</v>
      </c>
    </row>
    <row r="39" spans="1:16" ht="12.75">
      <c r="A39" s="25" t="s">
        <v>45</v>
      </c>
      <c s="29" t="s">
        <v>42</v>
      </c>
      <c s="29" t="s">
        <v>174</v>
      </c>
      <c s="25" t="s">
        <v>47</v>
      </c>
      <c s="30" t="s">
        <v>175</v>
      </c>
      <c s="31" t="s">
        <v>138</v>
      </c>
      <c s="32">
        <v>713.96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176</v>
      </c>
    </row>
    <row r="41" spans="1:5" ht="76.5">
      <c r="A41" s="38" t="s">
        <v>52</v>
      </c>
      <c r="E41" s="37" t="s">
        <v>177</v>
      </c>
    </row>
    <row r="42" spans="1:16" ht="12.75">
      <c r="A42" s="25" t="s">
        <v>45</v>
      </c>
      <c s="29" t="s">
        <v>83</v>
      </c>
      <c s="29" t="s">
        <v>178</v>
      </c>
      <c s="25" t="s">
        <v>47</v>
      </c>
      <c s="30" t="s">
        <v>179</v>
      </c>
      <c s="31" t="s">
        <v>138</v>
      </c>
      <c s="32">
        <v>713.96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180</v>
      </c>
    </row>
    <row r="44" spans="1:5" ht="63.75">
      <c r="A44" s="38" t="s">
        <v>52</v>
      </c>
      <c r="E44" s="37" t="s">
        <v>181</v>
      </c>
    </row>
    <row r="45" spans="1:16" ht="25.5">
      <c r="A45" s="25" t="s">
        <v>45</v>
      </c>
      <c s="29" t="s">
        <v>87</v>
      </c>
      <c s="29" t="s">
        <v>182</v>
      </c>
      <c s="25" t="s">
        <v>47</v>
      </c>
      <c s="30" t="s">
        <v>183</v>
      </c>
      <c s="31" t="s">
        <v>138</v>
      </c>
      <c s="32">
        <v>650.38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8" t="s">
        <v>52</v>
      </c>
      <c r="E47" s="37" t="s">
        <v>184</v>
      </c>
    </row>
    <row r="48" spans="1:16" ht="12.75">
      <c r="A48" s="25" t="s">
        <v>45</v>
      </c>
      <c s="29" t="s">
        <v>91</v>
      </c>
      <c s="29" t="s">
        <v>185</v>
      </c>
      <c s="25" t="s">
        <v>47</v>
      </c>
      <c s="30" t="s">
        <v>186</v>
      </c>
      <c s="31" t="s">
        <v>138</v>
      </c>
      <c s="32">
        <v>12.5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187</v>
      </c>
    </row>
    <row r="50" spans="1:5" ht="12.75">
      <c r="A50" s="38" t="s">
        <v>52</v>
      </c>
      <c r="E50" s="37" t="s">
        <v>188</v>
      </c>
    </row>
    <row r="51" spans="1:16" ht="12.75">
      <c r="A51" s="25" t="s">
        <v>45</v>
      </c>
      <c s="29" t="s">
        <v>93</v>
      </c>
      <c s="29" t="s">
        <v>189</v>
      </c>
      <c s="25" t="s">
        <v>47</v>
      </c>
      <c s="30" t="s">
        <v>190</v>
      </c>
      <c s="31" t="s">
        <v>138</v>
      </c>
      <c s="32">
        <v>61.596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191</v>
      </c>
    </row>
    <row r="53" spans="1:5" ht="12.75">
      <c r="A53" s="36" t="s">
        <v>52</v>
      </c>
      <c r="E53" s="37" t="s">
        <v>192</v>
      </c>
    </row>
    <row r="54" spans="1:18" ht="12.75" customHeight="1">
      <c r="A54" s="6" t="s">
        <v>43</v>
      </c>
      <c s="6"/>
      <c s="41" t="s">
        <v>40</v>
      </c>
      <c s="6"/>
      <c s="27" t="s">
        <v>116</v>
      </c>
      <c s="6"/>
      <c s="6"/>
      <c s="6"/>
      <c s="42">
        <f>0+Q54</f>
      </c>
      <c r="O54">
        <f>0+R54</f>
      </c>
      <c r="Q54">
        <f>0+I55+I58+I61+I64+I67+I70+I73</f>
      </c>
      <c>
        <f>0+O55+O58+O61+O64+O67+O70+O73</f>
      </c>
    </row>
    <row r="55" spans="1:16" ht="25.5">
      <c r="A55" s="25" t="s">
        <v>45</v>
      </c>
      <c s="29" t="s">
        <v>97</v>
      </c>
      <c s="29" t="s">
        <v>193</v>
      </c>
      <c s="25" t="s">
        <v>47</v>
      </c>
      <c s="30" t="s">
        <v>194</v>
      </c>
      <c s="31" t="s">
        <v>156</v>
      </c>
      <c s="32">
        <v>84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52</v>
      </c>
      <c r="E57" s="37" t="s">
        <v>195</v>
      </c>
    </row>
    <row r="58" spans="1:16" ht="12.75">
      <c r="A58" s="25" t="s">
        <v>45</v>
      </c>
      <c s="29" t="s">
        <v>100</v>
      </c>
      <c s="29" t="s">
        <v>196</v>
      </c>
      <c s="25" t="s">
        <v>47</v>
      </c>
      <c s="30" t="s">
        <v>197</v>
      </c>
      <c s="31" t="s">
        <v>65</v>
      </c>
      <c s="32">
        <v>27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63.75">
      <c r="A60" s="38" t="s">
        <v>52</v>
      </c>
      <c r="E60" s="37" t="s">
        <v>198</v>
      </c>
    </row>
    <row r="61" spans="1:16" ht="25.5">
      <c r="A61" s="25" t="s">
        <v>45</v>
      </c>
      <c s="29" t="s">
        <v>199</v>
      </c>
      <c s="29" t="s">
        <v>200</v>
      </c>
      <c s="25" t="s">
        <v>47</v>
      </c>
      <c s="30" t="s">
        <v>201</v>
      </c>
      <c s="31" t="s">
        <v>138</v>
      </c>
      <c s="32">
        <v>23.928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12.75">
      <c r="A63" s="38" t="s">
        <v>52</v>
      </c>
      <c r="E63" s="37" t="s">
        <v>202</v>
      </c>
    </row>
    <row r="64" spans="1:16" ht="25.5">
      <c r="A64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138</v>
      </c>
      <c s="32">
        <v>23.928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12.75">
      <c r="A66" s="38" t="s">
        <v>52</v>
      </c>
      <c r="E66" s="37" t="s">
        <v>202</v>
      </c>
    </row>
    <row r="67" spans="1:16" ht="12.75">
      <c r="A67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156</v>
      </c>
      <c s="32">
        <v>34.313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47</v>
      </c>
    </row>
    <row r="69" spans="1:5" ht="76.5">
      <c r="A69" s="38" t="s">
        <v>52</v>
      </c>
      <c r="E69" s="37" t="s">
        <v>209</v>
      </c>
    </row>
    <row r="70" spans="1:16" ht="12.75">
      <c r="A70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156</v>
      </c>
      <c s="32">
        <v>62.313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02">
      <c r="A72" s="38" t="s">
        <v>52</v>
      </c>
      <c r="E72" s="37" t="s">
        <v>213</v>
      </c>
    </row>
    <row r="73" spans="1:16" ht="12.75">
      <c r="A73" s="25" t="s">
        <v>45</v>
      </c>
      <c s="29" t="s">
        <v>214</v>
      </c>
      <c s="29" t="s">
        <v>215</v>
      </c>
      <c s="25" t="s">
        <v>47</v>
      </c>
      <c s="30" t="s">
        <v>216</v>
      </c>
      <c s="31" t="s">
        <v>156</v>
      </c>
      <c s="32">
        <v>28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25.5">
      <c r="A75" s="36" t="s">
        <v>52</v>
      </c>
      <c r="E75" s="37" t="s">
        <v>217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218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218</v>
      </c>
      <c s="6"/>
      <c s="18" t="s">
        <v>219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91.25">
      <c r="A10" s="34" t="s">
        <v>50</v>
      </c>
      <c r="E10" s="35" t="s">
        <v>220</v>
      </c>
    </row>
    <row r="11" spans="1:5" ht="12.75">
      <c r="A11" s="36" t="s">
        <v>52</v>
      </c>
      <c r="E11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0+O8+O18+O55+O65+O87+O112+O116+O120+O136+O140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221</v>
      </c>
      <c s="39">
        <f>0+I8+I18+I55+I65+I87+I112+I116+I120+I136+I140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221</v>
      </c>
      <c s="6"/>
      <c s="18" t="s">
        <v>222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223</v>
      </c>
      <c s="25" t="s">
        <v>47</v>
      </c>
      <c s="30" t="s">
        <v>224</v>
      </c>
      <c s="31" t="s">
        <v>108</v>
      </c>
      <c s="32">
        <v>647.034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5.5">
      <c r="A11" s="38" t="s">
        <v>52</v>
      </c>
      <c r="E11" s="37" t="s">
        <v>225</v>
      </c>
    </row>
    <row r="12" spans="1:16" ht="12.75">
      <c r="A12" s="25" t="s">
        <v>45</v>
      </c>
      <c s="29" t="s">
        <v>23</v>
      </c>
      <c s="29" t="s">
        <v>226</v>
      </c>
      <c s="25" t="s">
        <v>47</v>
      </c>
      <c s="30" t="s">
        <v>227</v>
      </c>
      <c s="31" t="s">
        <v>65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228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229</v>
      </c>
      <c s="25" t="s">
        <v>47</v>
      </c>
      <c s="30" t="s">
        <v>230</v>
      </c>
      <c s="31" t="s">
        <v>65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231</v>
      </c>
    </row>
    <row r="17" spans="1:5" ht="12.75">
      <c r="A17" s="36" t="s">
        <v>52</v>
      </c>
      <c r="E17" s="37" t="s">
        <v>47</v>
      </c>
    </row>
    <row r="18" spans="1:18" ht="12.75" customHeight="1">
      <c r="A18" s="6" t="s">
        <v>43</v>
      </c>
      <c s="6"/>
      <c s="41" t="s">
        <v>29</v>
      </c>
      <c s="6"/>
      <c s="27" t="s">
        <v>145</v>
      </c>
      <c s="6"/>
      <c s="6"/>
      <c s="6"/>
      <c s="42">
        <f>0+Q18</f>
      </c>
      <c r="O18">
        <f>0+R18</f>
      </c>
      <c r="Q18">
        <f>0+I19+I22+I25+I28+I31+I34+I37+I40+I43+I46+I49+I52</f>
      </c>
      <c>
        <f>0+O19+O22+O25+O28+O31+O34+O37+O40+O43+O46+O49+O52</f>
      </c>
    </row>
    <row r="19" spans="1:16" ht="12.75">
      <c r="A19" s="25" t="s">
        <v>45</v>
      </c>
      <c s="29" t="s">
        <v>33</v>
      </c>
      <c s="29" t="s">
        <v>232</v>
      </c>
      <c s="25" t="s">
        <v>47</v>
      </c>
      <c s="30" t="s">
        <v>233</v>
      </c>
      <c s="31" t="s">
        <v>138</v>
      </c>
      <c s="32">
        <v>38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234</v>
      </c>
    </row>
    <row r="21" spans="1:5" ht="25.5">
      <c r="A21" s="38" t="s">
        <v>52</v>
      </c>
      <c r="E21" s="37" t="s">
        <v>235</v>
      </c>
    </row>
    <row r="22" spans="1:16" ht="12.75">
      <c r="A22" s="25" t="s">
        <v>45</v>
      </c>
      <c s="29" t="s">
        <v>35</v>
      </c>
      <c s="29" t="s">
        <v>236</v>
      </c>
      <c s="25" t="s">
        <v>47</v>
      </c>
      <c s="30" t="s">
        <v>237</v>
      </c>
      <c s="31" t="s">
        <v>65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238</v>
      </c>
    </row>
    <row r="24" spans="1:5" ht="12.75">
      <c r="A24" s="38" t="s">
        <v>52</v>
      </c>
      <c r="E24" s="37" t="s">
        <v>239</v>
      </c>
    </row>
    <row r="25" spans="1:16" ht="12.75">
      <c r="A25" s="25" t="s">
        <v>45</v>
      </c>
      <c s="29" t="s">
        <v>37</v>
      </c>
      <c s="29" t="s">
        <v>240</v>
      </c>
      <c s="25" t="s">
        <v>47</v>
      </c>
      <c s="30" t="s">
        <v>241</v>
      </c>
      <c s="31" t="s">
        <v>242</v>
      </c>
      <c s="32">
        <v>168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25.5">
      <c r="A27" s="38" t="s">
        <v>52</v>
      </c>
      <c r="E27" s="37" t="s">
        <v>243</v>
      </c>
    </row>
    <row r="28" spans="1:16" ht="12.75">
      <c r="A28" s="25" t="s">
        <v>45</v>
      </c>
      <c s="29" t="s">
        <v>70</v>
      </c>
      <c s="29" t="s">
        <v>244</v>
      </c>
      <c s="25" t="s">
        <v>245</v>
      </c>
      <c s="30" t="s">
        <v>246</v>
      </c>
      <c s="31" t="s">
        <v>49</v>
      </c>
      <c s="32">
        <v>1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8" t="s">
        <v>52</v>
      </c>
      <c r="E30" s="37" t="s">
        <v>47</v>
      </c>
    </row>
    <row r="31" spans="1:16" ht="12.75">
      <c r="A31" s="25" t="s">
        <v>45</v>
      </c>
      <c s="29" t="s">
        <v>73</v>
      </c>
      <c s="29" t="s">
        <v>247</v>
      </c>
      <c s="25" t="s">
        <v>47</v>
      </c>
      <c s="30" t="s">
        <v>248</v>
      </c>
      <c s="31" t="s">
        <v>122</v>
      </c>
      <c s="32">
        <v>5.7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249</v>
      </c>
    </row>
    <row r="33" spans="1:5" ht="25.5">
      <c r="A33" s="38" t="s">
        <v>52</v>
      </c>
      <c r="E33" s="37" t="s">
        <v>250</v>
      </c>
    </row>
    <row r="34" spans="1:16" ht="12.75">
      <c r="A34" s="25" t="s">
        <v>45</v>
      </c>
      <c s="29" t="s">
        <v>40</v>
      </c>
      <c s="29" t="s">
        <v>251</v>
      </c>
      <c s="25" t="s">
        <v>47</v>
      </c>
      <c s="30" t="s">
        <v>252</v>
      </c>
      <c s="31" t="s">
        <v>122</v>
      </c>
      <c s="32">
        <v>30.54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253</v>
      </c>
    </row>
    <row r="36" spans="1:5" ht="63.75">
      <c r="A36" s="38" t="s">
        <v>52</v>
      </c>
      <c r="E36" s="37" t="s">
        <v>254</v>
      </c>
    </row>
    <row r="37" spans="1:16" ht="12.75">
      <c r="A37" s="25" t="s">
        <v>45</v>
      </c>
      <c s="29" t="s">
        <v>42</v>
      </c>
      <c s="29" t="s">
        <v>255</v>
      </c>
      <c s="25" t="s">
        <v>47</v>
      </c>
      <c s="30" t="s">
        <v>256</v>
      </c>
      <c s="31" t="s">
        <v>122</v>
      </c>
      <c s="32">
        <v>306.159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02">
      <c r="A39" s="38" t="s">
        <v>52</v>
      </c>
      <c r="E39" s="37" t="s">
        <v>257</v>
      </c>
    </row>
    <row r="40" spans="1:16" ht="12.75">
      <c r="A40" s="25" t="s">
        <v>45</v>
      </c>
      <c s="29" t="s">
        <v>83</v>
      </c>
      <c s="29" t="s">
        <v>258</v>
      </c>
      <c s="25" t="s">
        <v>47</v>
      </c>
      <c s="30" t="s">
        <v>259</v>
      </c>
      <c s="31" t="s">
        <v>122</v>
      </c>
      <c s="32">
        <v>5.7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12.75">
      <c r="A42" s="38" t="s">
        <v>52</v>
      </c>
      <c r="E42" s="37" t="s">
        <v>260</v>
      </c>
    </row>
    <row r="43" spans="1:16" ht="12.75">
      <c r="A43" s="25" t="s">
        <v>45</v>
      </c>
      <c s="29" t="s">
        <v>87</v>
      </c>
      <c s="29" t="s">
        <v>261</v>
      </c>
      <c s="25" t="s">
        <v>47</v>
      </c>
      <c s="30" t="s">
        <v>262</v>
      </c>
      <c s="31" t="s">
        <v>122</v>
      </c>
      <c s="32">
        <v>24.84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263</v>
      </c>
    </row>
    <row r="45" spans="1:5" ht="51">
      <c r="A45" s="38" t="s">
        <v>52</v>
      </c>
      <c r="E45" s="37" t="s">
        <v>264</v>
      </c>
    </row>
    <row r="46" spans="1:16" ht="12.75">
      <c r="A46" s="25" t="s">
        <v>45</v>
      </c>
      <c s="29" t="s">
        <v>91</v>
      </c>
      <c s="29" t="s">
        <v>265</v>
      </c>
      <c s="25" t="s">
        <v>47</v>
      </c>
      <c s="30" t="s">
        <v>266</v>
      </c>
      <c s="31" t="s">
        <v>138</v>
      </c>
      <c s="32">
        <v>38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25.5">
      <c r="A48" s="38" t="s">
        <v>52</v>
      </c>
      <c r="E48" s="37" t="s">
        <v>267</v>
      </c>
    </row>
    <row r="49" spans="1:16" ht="12.75">
      <c r="A49" s="25" t="s">
        <v>45</v>
      </c>
      <c s="29" t="s">
        <v>93</v>
      </c>
      <c s="29" t="s">
        <v>268</v>
      </c>
      <c s="25" t="s">
        <v>47</v>
      </c>
      <c s="30" t="s">
        <v>269</v>
      </c>
      <c s="31" t="s">
        <v>138</v>
      </c>
      <c s="32">
        <v>38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270</v>
      </c>
    </row>
    <row r="51" spans="1:5" ht="12.75">
      <c r="A51" s="38" t="s">
        <v>52</v>
      </c>
      <c r="E51" s="37" t="s">
        <v>271</v>
      </c>
    </row>
    <row r="52" spans="1:16" ht="12.75">
      <c r="A52" s="25" t="s">
        <v>45</v>
      </c>
      <c s="29" t="s">
        <v>97</v>
      </c>
      <c s="29" t="s">
        <v>272</v>
      </c>
      <c s="25" t="s">
        <v>47</v>
      </c>
      <c s="30" t="s">
        <v>273</v>
      </c>
      <c s="31" t="s">
        <v>138</v>
      </c>
      <c s="32">
        <v>38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274</v>
      </c>
    </row>
    <row r="54" spans="1:5" ht="12.75">
      <c r="A54" s="36" t="s">
        <v>52</v>
      </c>
      <c r="E54" s="37" t="s">
        <v>271</v>
      </c>
    </row>
    <row r="55" spans="1:18" ht="12.75" customHeight="1">
      <c r="A55" s="6" t="s">
        <v>43</v>
      </c>
      <c s="6"/>
      <c s="41" t="s">
        <v>23</v>
      </c>
      <c s="6"/>
      <c s="27" t="s">
        <v>158</v>
      </c>
      <c s="6"/>
      <c s="6"/>
      <c s="6"/>
      <c s="42">
        <f>0+Q55</f>
      </c>
      <c r="O55">
        <f>0+R55</f>
      </c>
      <c r="Q55">
        <f>0+I56+I59+I62</f>
      </c>
      <c>
        <f>0+O56+O59+O62</f>
      </c>
    </row>
    <row r="56" spans="1:16" ht="12.75">
      <c r="A56" s="25" t="s">
        <v>45</v>
      </c>
      <c s="29" t="s">
        <v>100</v>
      </c>
      <c s="29" t="s">
        <v>275</v>
      </c>
      <c s="25" t="s">
        <v>47</v>
      </c>
      <c s="30" t="s">
        <v>276</v>
      </c>
      <c s="31" t="s">
        <v>122</v>
      </c>
      <c s="32">
        <v>3.296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12.75">
      <c r="A58" s="38" t="s">
        <v>52</v>
      </c>
      <c r="E58" s="37" t="s">
        <v>277</v>
      </c>
    </row>
    <row r="59" spans="1:16" ht="12.75">
      <c r="A59" s="25" t="s">
        <v>45</v>
      </c>
      <c s="29" t="s">
        <v>199</v>
      </c>
      <c s="29" t="s">
        <v>278</v>
      </c>
      <c s="25" t="s">
        <v>47</v>
      </c>
      <c s="30" t="s">
        <v>279</v>
      </c>
      <c s="31" t="s">
        <v>156</v>
      </c>
      <c s="32">
        <v>110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280</v>
      </c>
    </row>
    <row r="61" spans="1:5" ht="12.75">
      <c r="A61" s="38" t="s">
        <v>52</v>
      </c>
      <c r="E61" s="37" t="s">
        <v>281</v>
      </c>
    </row>
    <row r="62" spans="1:16" ht="12.75">
      <c r="A62" s="25" t="s">
        <v>45</v>
      </c>
      <c s="29" t="s">
        <v>203</v>
      </c>
      <c s="29" t="s">
        <v>282</v>
      </c>
      <c s="25" t="s">
        <v>47</v>
      </c>
      <c s="30" t="s">
        <v>283</v>
      </c>
      <c s="31" t="s">
        <v>156</v>
      </c>
      <c s="32">
        <v>110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12.75">
      <c r="A64" s="36" t="s">
        <v>52</v>
      </c>
      <c r="E64" s="37" t="s">
        <v>281</v>
      </c>
    </row>
    <row r="65" spans="1:18" ht="12.75" customHeight="1">
      <c r="A65" s="6" t="s">
        <v>43</v>
      </c>
      <c s="6"/>
      <c s="41" t="s">
        <v>22</v>
      </c>
      <c s="6"/>
      <c s="27" t="s">
        <v>284</v>
      </c>
      <c s="6"/>
      <c s="6"/>
      <c s="6"/>
      <c s="42">
        <f>0+Q65</f>
      </c>
      <c r="O65">
        <f>0+R65</f>
      </c>
      <c r="Q65">
        <f>0+I66+I69+I72+I75+I78+I81+I84</f>
      </c>
      <c>
        <f>0+O66+O69+O72+O75+O78+O81+O84</f>
      </c>
    </row>
    <row r="66" spans="1:16" ht="12.75">
      <c r="A66" s="25" t="s">
        <v>45</v>
      </c>
      <c s="29" t="s">
        <v>206</v>
      </c>
      <c s="29" t="s">
        <v>285</v>
      </c>
      <c s="25" t="s">
        <v>47</v>
      </c>
      <c s="30" t="s">
        <v>286</v>
      </c>
      <c s="31" t="s">
        <v>287</v>
      </c>
      <c s="32">
        <v>168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63.75">
      <c r="A68" s="38" t="s">
        <v>52</v>
      </c>
      <c r="E68" s="37" t="s">
        <v>288</v>
      </c>
    </row>
    <row r="69" spans="1:16" ht="12.75">
      <c r="A69" s="25" t="s">
        <v>45</v>
      </c>
      <c s="29" t="s">
        <v>210</v>
      </c>
      <c s="29" t="s">
        <v>289</v>
      </c>
      <c s="25" t="s">
        <v>47</v>
      </c>
      <c s="30" t="s">
        <v>290</v>
      </c>
      <c s="31" t="s">
        <v>122</v>
      </c>
      <c s="32">
        <v>7.153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291</v>
      </c>
    </row>
    <row r="71" spans="1:5" ht="51">
      <c r="A71" s="38" t="s">
        <v>52</v>
      </c>
      <c r="E71" s="37" t="s">
        <v>292</v>
      </c>
    </row>
    <row r="72" spans="1:16" ht="12.75">
      <c r="A72" s="25" t="s">
        <v>45</v>
      </c>
      <c s="29" t="s">
        <v>214</v>
      </c>
      <c s="29" t="s">
        <v>293</v>
      </c>
      <c s="25" t="s">
        <v>47</v>
      </c>
      <c s="30" t="s">
        <v>294</v>
      </c>
      <c s="31" t="s">
        <v>108</v>
      </c>
      <c s="32">
        <v>1.18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63.75">
      <c r="A74" s="38" t="s">
        <v>52</v>
      </c>
      <c r="E74" s="37" t="s">
        <v>295</v>
      </c>
    </row>
    <row r="75" spans="1:16" ht="12.75">
      <c r="A75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122</v>
      </c>
      <c s="32">
        <v>51.615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299</v>
      </c>
    </row>
    <row r="77" spans="1:5" ht="38.25">
      <c r="A77" s="38" t="s">
        <v>52</v>
      </c>
      <c r="E77" s="37" t="s">
        <v>300</v>
      </c>
    </row>
    <row r="78" spans="1:16" ht="12.75">
      <c r="A78" s="25" t="s">
        <v>45</v>
      </c>
      <c s="29" t="s">
        <v>301</v>
      </c>
      <c s="29" t="s">
        <v>302</v>
      </c>
      <c s="25" t="s">
        <v>47</v>
      </c>
      <c s="30" t="s">
        <v>303</v>
      </c>
      <c s="31" t="s">
        <v>108</v>
      </c>
      <c s="32">
        <v>7.742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25.5">
      <c r="A80" s="38" t="s">
        <v>52</v>
      </c>
      <c r="E80" s="37" t="s">
        <v>304</v>
      </c>
    </row>
    <row r="81" spans="1:16" ht="12.75">
      <c r="A81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122</v>
      </c>
      <c s="32">
        <v>28.023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308</v>
      </c>
    </row>
    <row r="83" spans="1:5" ht="12.75">
      <c r="A83" s="38" t="s">
        <v>52</v>
      </c>
      <c r="E83" s="37" t="s">
        <v>309</v>
      </c>
    </row>
    <row r="84" spans="1:16" ht="12.75">
      <c r="A84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108</v>
      </c>
      <c s="32">
        <v>4.484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25.5">
      <c r="A86" s="36" t="s">
        <v>52</v>
      </c>
      <c r="E86" s="37" t="s">
        <v>313</v>
      </c>
    </row>
    <row r="87" spans="1:18" ht="12.75" customHeight="1">
      <c r="A87" s="6" t="s">
        <v>43</v>
      </c>
      <c s="6"/>
      <c s="41" t="s">
        <v>33</v>
      </c>
      <c s="6"/>
      <c s="27" t="s">
        <v>314</v>
      </c>
      <c s="6"/>
      <c s="6"/>
      <c s="6"/>
      <c s="42">
        <f>0+Q87</f>
      </c>
      <c r="O87">
        <f>0+R87</f>
      </c>
      <c r="Q87">
        <f>0+I88+I91+I94+I97+I100+I103+I106+I109</f>
      </c>
      <c>
        <f>0+O88+O91+O94+O97+O100+O103+O106+O109</f>
      </c>
    </row>
    <row r="88" spans="1:16" ht="12.75">
      <c r="A88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122</v>
      </c>
      <c s="32">
        <v>14.192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318</v>
      </c>
    </row>
    <row r="90" spans="1:5" ht="51">
      <c r="A90" s="38" t="s">
        <v>52</v>
      </c>
      <c r="E90" s="37" t="s">
        <v>319</v>
      </c>
    </row>
    <row r="91" spans="1:16" ht="12.75">
      <c r="A91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122</v>
      </c>
      <c s="32">
        <v>28.389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323</v>
      </c>
    </row>
    <row r="93" spans="1:5" ht="76.5">
      <c r="A93" s="38" t="s">
        <v>52</v>
      </c>
      <c r="E93" s="37" t="s">
        <v>324</v>
      </c>
    </row>
    <row r="94" spans="1:16" ht="12.75">
      <c r="A94" s="25" t="s">
        <v>45</v>
      </c>
      <c s="29" t="s">
        <v>325</v>
      </c>
      <c s="29" t="s">
        <v>326</v>
      </c>
      <c s="25" t="s">
        <v>47</v>
      </c>
      <c s="30" t="s">
        <v>327</v>
      </c>
      <c s="31" t="s">
        <v>122</v>
      </c>
      <c s="32">
        <v>42.077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328</v>
      </c>
    </row>
    <row r="96" spans="1:5" ht="89.25">
      <c r="A96" s="38" t="s">
        <v>52</v>
      </c>
      <c r="E96" s="37" t="s">
        <v>329</v>
      </c>
    </row>
    <row r="97" spans="1:16" ht="12.75">
      <c r="A97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122</v>
      </c>
      <c s="32">
        <v>5.67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333</v>
      </c>
    </row>
    <row r="99" spans="1:5" ht="12.75">
      <c r="A99" s="38" t="s">
        <v>52</v>
      </c>
      <c r="E99" s="37" t="s">
        <v>334</v>
      </c>
    </row>
    <row r="100" spans="1:16" ht="12.75">
      <c r="A100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122</v>
      </c>
      <c s="32">
        <v>7.176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338</v>
      </c>
    </row>
    <row r="102" spans="1:5" ht="25.5">
      <c r="A102" s="38" t="s">
        <v>52</v>
      </c>
      <c r="E102" s="37" t="s">
        <v>339</v>
      </c>
    </row>
    <row r="103" spans="1:16" ht="12.75">
      <c r="A103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122</v>
      </c>
      <c s="32">
        <v>15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25.5">
      <c r="A105" s="38" t="s">
        <v>52</v>
      </c>
      <c r="E105" s="37" t="s">
        <v>343</v>
      </c>
    </row>
    <row r="106" spans="1:16" ht="12.75">
      <c r="A106" s="25" t="s">
        <v>45</v>
      </c>
      <c s="29" t="s">
        <v>344</v>
      </c>
      <c s="29" t="s">
        <v>341</v>
      </c>
      <c s="25" t="s">
        <v>60</v>
      </c>
      <c s="30" t="s">
        <v>342</v>
      </c>
      <c s="31" t="s">
        <v>122</v>
      </c>
      <c s="32">
        <v>24.242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345</v>
      </c>
    </row>
    <row r="108" spans="1:5" ht="12.75">
      <c r="A108" s="38" t="s">
        <v>52</v>
      </c>
      <c r="E108" s="37" t="s">
        <v>346</v>
      </c>
    </row>
    <row r="109" spans="1:16" ht="12.75">
      <c r="A109" s="25" t="s">
        <v>45</v>
      </c>
      <c s="29" t="s">
        <v>347</v>
      </c>
      <c s="29" t="s">
        <v>348</v>
      </c>
      <c s="25" t="s">
        <v>47</v>
      </c>
      <c s="30" t="s">
        <v>349</v>
      </c>
      <c s="31" t="s">
        <v>122</v>
      </c>
      <c s="32">
        <v>4.19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350</v>
      </c>
    </row>
    <row r="111" spans="1:5" ht="12.75">
      <c r="A111" s="36" t="s">
        <v>52</v>
      </c>
      <c r="E111" s="37" t="s">
        <v>351</v>
      </c>
    </row>
    <row r="112" spans="1:18" ht="12.75" customHeight="1">
      <c r="A112" s="6" t="s">
        <v>43</v>
      </c>
      <c s="6"/>
      <c s="41" t="s">
        <v>35</v>
      </c>
      <c s="6"/>
      <c s="27" t="s">
        <v>141</v>
      </c>
      <c s="6"/>
      <c s="6"/>
      <c s="6"/>
      <c s="42">
        <f>0+Q112</f>
      </c>
      <c r="O112">
        <f>0+R112</f>
      </c>
      <c r="Q112">
        <f>0+I113</f>
      </c>
      <c>
        <f>0+O113</f>
      </c>
    </row>
    <row r="113" spans="1:16" ht="12.75">
      <c r="A113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138</v>
      </c>
      <c s="32">
        <v>12.5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355</v>
      </c>
    </row>
    <row r="115" spans="1:5" ht="12.75">
      <c r="A115" s="36" t="s">
        <v>52</v>
      </c>
      <c r="E115" s="37" t="s">
        <v>188</v>
      </c>
    </row>
    <row r="116" spans="1:18" ht="12.75" customHeight="1">
      <c r="A116" s="6" t="s">
        <v>43</v>
      </c>
      <c s="6"/>
      <c s="41" t="s">
        <v>37</v>
      </c>
      <c s="6"/>
      <c s="27" t="s">
        <v>356</v>
      </c>
      <c s="6"/>
      <c s="6"/>
      <c s="6"/>
      <c s="42">
        <f>0+Q116</f>
      </c>
      <c r="O116">
        <f>0+R116</f>
      </c>
      <c r="Q116">
        <f>0+I117</f>
      </c>
      <c>
        <f>0+O117</f>
      </c>
    </row>
    <row r="117" spans="1:16" ht="12.75">
      <c r="A117" s="25" t="s">
        <v>45</v>
      </c>
      <c s="29" t="s">
        <v>357</v>
      </c>
      <c s="29" t="s">
        <v>358</v>
      </c>
      <c s="25" t="s">
        <v>47</v>
      </c>
      <c s="30" t="s">
        <v>359</v>
      </c>
      <c s="31" t="s">
        <v>138</v>
      </c>
      <c s="32">
        <v>0.116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360</v>
      </c>
    </row>
    <row r="119" spans="1:5" ht="12.75">
      <c r="A119" s="36" t="s">
        <v>52</v>
      </c>
      <c r="E119" s="37" t="s">
        <v>361</v>
      </c>
    </row>
    <row r="120" spans="1:18" ht="12.75" customHeight="1">
      <c r="A120" s="6" t="s">
        <v>43</v>
      </c>
      <c s="6"/>
      <c s="41" t="s">
        <v>70</v>
      </c>
      <c s="6"/>
      <c s="27" t="s">
        <v>362</v>
      </c>
      <c s="6"/>
      <c s="6"/>
      <c s="6"/>
      <c s="42">
        <f>0+Q120</f>
      </c>
      <c r="O120">
        <f>0+R120</f>
      </c>
      <c r="Q120">
        <f>0+I121+I124+I127+I130+I133</f>
      </c>
      <c>
        <f>0+O121+O124+O127+O130+O133</f>
      </c>
    </row>
    <row r="121" spans="1:16" ht="25.5">
      <c r="A121" s="25" t="s">
        <v>45</v>
      </c>
      <c s="29" t="s">
        <v>363</v>
      </c>
      <c s="29" t="s">
        <v>364</v>
      </c>
      <c s="25" t="s">
        <v>47</v>
      </c>
      <c s="30" t="s">
        <v>365</v>
      </c>
      <c s="31" t="s">
        <v>138</v>
      </c>
      <c s="32">
        <v>95.544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47</v>
      </c>
    </row>
    <row r="123" spans="1:5" ht="51">
      <c r="A123" s="38" t="s">
        <v>52</v>
      </c>
      <c r="E123" s="37" t="s">
        <v>366</v>
      </c>
    </row>
    <row r="124" spans="1:16" ht="12.75">
      <c r="A124" s="25" t="s">
        <v>45</v>
      </c>
      <c s="29" t="s">
        <v>367</v>
      </c>
      <c s="29" t="s">
        <v>368</v>
      </c>
      <c s="25" t="s">
        <v>47</v>
      </c>
      <c s="30" t="s">
        <v>369</v>
      </c>
      <c s="31" t="s">
        <v>138</v>
      </c>
      <c s="32">
        <v>10.92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370</v>
      </c>
    </row>
    <row r="126" spans="1:5" ht="12.75">
      <c r="A126" s="38" t="s">
        <v>52</v>
      </c>
      <c r="E126" s="37" t="s">
        <v>371</v>
      </c>
    </row>
    <row r="127" spans="1:16" ht="12.75">
      <c r="A127" s="25" t="s">
        <v>45</v>
      </c>
      <c s="29" t="s">
        <v>372</v>
      </c>
      <c s="29" t="s">
        <v>373</v>
      </c>
      <c s="25" t="s">
        <v>47</v>
      </c>
      <c s="30" t="s">
        <v>374</v>
      </c>
      <c s="31" t="s">
        <v>138</v>
      </c>
      <c s="32">
        <v>59.228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375</v>
      </c>
    </row>
    <row r="129" spans="1:5" ht="12.75">
      <c r="A129" s="38" t="s">
        <v>52</v>
      </c>
      <c r="E129" s="37" t="s">
        <v>376</v>
      </c>
    </row>
    <row r="130" spans="1:16" ht="12.75">
      <c r="A130" s="25" t="s">
        <v>45</v>
      </c>
      <c s="29" t="s">
        <v>377</v>
      </c>
      <c s="29" t="s">
        <v>378</v>
      </c>
      <c s="25" t="s">
        <v>47</v>
      </c>
      <c s="30" t="s">
        <v>379</v>
      </c>
      <c s="31" t="s">
        <v>138</v>
      </c>
      <c s="32">
        <v>13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25.5">
      <c r="A132" s="38" t="s">
        <v>52</v>
      </c>
      <c r="E132" s="37" t="s">
        <v>380</v>
      </c>
    </row>
    <row r="133" spans="1:16" ht="12.75">
      <c r="A133" s="25" t="s">
        <v>45</v>
      </c>
      <c s="29" t="s">
        <v>381</v>
      </c>
      <c s="29" t="s">
        <v>382</v>
      </c>
      <c s="25" t="s">
        <v>47</v>
      </c>
      <c s="30" t="s">
        <v>383</v>
      </c>
      <c s="31" t="s">
        <v>138</v>
      </c>
      <c s="32">
        <v>8.4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47</v>
      </c>
    </row>
    <row r="135" spans="1:5" ht="12.75">
      <c r="A135" s="36" t="s">
        <v>52</v>
      </c>
      <c r="E135" s="37" t="s">
        <v>384</v>
      </c>
    </row>
    <row r="136" spans="1:18" ht="12.75" customHeight="1">
      <c r="A136" s="6" t="s">
        <v>43</v>
      </c>
      <c s="6"/>
      <c s="41" t="s">
        <v>73</v>
      </c>
      <c s="6"/>
      <c s="27" t="s">
        <v>385</v>
      </c>
      <c s="6"/>
      <c s="6"/>
      <c s="6"/>
      <c s="42">
        <f>0+Q136</f>
      </c>
      <c r="O136">
        <f>0+R136</f>
      </c>
      <c r="Q136">
        <f>0+I137</f>
      </c>
      <c>
        <f>0+O137</f>
      </c>
    </row>
    <row r="137" spans="1:16" ht="12.75">
      <c r="A137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156</v>
      </c>
      <c s="32">
        <v>21.6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389</v>
      </c>
    </row>
    <row r="139" spans="1:5" ht="12.75">
      <c r="A139" s="36" t="s">
        <v>52</v>
      </c>
      <c r="E139" s="37" t="s">
        <v>390</v>
      </c>
    </row>
    <row r="140" spans="1:18" ht="12.75" customHeight="1">
      <c r="A140" s="6" t="s">
        <v>43</v>
      </c>
      <c s="6"/>
      <c s="41" t="s">
        <v>40</v>
      </c>
      <c s="6"/>
      <c s="27" t="s">
        <v>116</v>
      </c>
      <c s="6"/>
      <c s="6"/>
      <c s="6"/>
      <c s="42">
        <f>0+Q140</f>
      </c>
      <c r="O140">
        <f>0+R140</f>
      </c>
      <c r="Q140">
        <f>0+I141+I144+I147+I150</f>
      </c>
      <c>
        <f>0+O141+O144+O147+O150</f>
      </c>
    </row>
    <row r="141" spans="1:16" ht="12.75">
      <c r="A141" s="25" t="s">
        <v>45</v>
      </c>
      <c s="29" t="s">
        <v>391</v>
      </c>
      <c s="29" t="s">
        <v>392</v>
      </c>
      <c s="25" t="s">
        <v>47</v>
      </c>
      <c s="30" t="s">
        <v>393</v>
      </c>
      <c s="31" t="s">
        <v>156</v>
      </c>
      <c s="32">
        <v>28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394</v>
      </c>
    </row>
    <row r="143" spans="1:5" ht="12.75">
      <c r="A143" s="38" t="s">
        <v>52</v>
      </c>
      <c r="E143" s="37" t="s">
        <v>395</v>
      </c>
    </row>
    <row r="144" spans="1:16" ht="12.75">
      <c r="A144" s="25" t="s">
        <v>45</v>
      </c>
      <c s="29" t="s">
        <v>396</v>
      </c>
      <c s="29" t="s">
        <v>397</v>
      </c>
      <c s="25" t="s">
        <v>47</v>
      </c>
      <c s="30" t="s">
        <v>398</v>
      </c>
      <c s="31" t="s">
        <v>65</v>
      </c>
      <c s="32">
        <v>10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47</v>
      </c>
    </row>
    <row r="146" spans="1:5" ht="38.25">
      <c r="A146" s="38" t="s">
        <v>52</v>
      </c>
      <c r="E146" s="37" t="s">
        <v>399</v>
      </c>
    </row>
    <row r="147" spans="1:16" ht="12.75">
      <c r="A147" s="25" t="s">
        <v>45</v>
      </c>
      <c s="29" t="s">
        <v>400</v>
      </c>
      <c s="29" t="s">
        <v>401</v>
      </c>
      <c s="25" t="s">
        <v>47</v>
      </c>
      <c s="30" t="s">
        <v>402</v>
      </c>
      <c s="31" t="s">
        <v>65</v>
      </c>
      <c s="32">
        <v>2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47</v>
      </c>
    </row>
    <row r="149" spans="1:5" ht="12.75">
      <c r="A149" s="38" t="s">
        <v>52</v>
      </c>
      <c r="E149" s="37" t="s">
        <v>403</v>
      </c>
    </row>
    <row r="150" spans="1:16" ht="12.75">
      <c r="A150" s="25" t="s">
        <v>45</v>
      </c>
      <c s="29" t="s">
        <v>404</v>
      </c>
      <c s="29" t="s">
        <v>405</v>
      </c>
      <c s="25" t="s">
        <v>47</v>
      </c>
      <c s="30" t="s">
        <v>406</v>
      </c>
      <c s="31" t="s">
        <v>156</v>
      </c>
      <c s="32">
        <v>21.3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12.75">
      <c r="A152" s="36" t="s">
        <v>52</v>
      </c>
      <c r="E152" s="37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