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Rekapitulace" sheetId="1" r:id="rId1"/>
    <sheet name="SO 101" sheetId="2" r:id="rId2"/>
    <sheet name="SO 180" sheetId="3" r:id="rId3"/>
    <sheet name="SO 190" sheetId="4" r:id="rId4"/>
    <sheet name="VON" sheetId="5" r:id="rId5"/>
  </sheets>
  <definedNames/>
  <calcPr fullCalcOnLoad="1"/>
</workbook>
</file>

<file path=xl/sharedStrings.xml><?xml version="1.0" encoding="utf-8"?>
<sst xmlns="http://schemas.openxmlformats.org/spreadsheetml/2006/main" count="1444" uniqueCount="498">
  <si>
    <t>Firma: Atelier PROMIKA s.r.o.</t>
  </si>
  <si>
    <t>Soupis objektů s DPH</t>
  </si>
  <si>
    <t>Stavba: 2005 - Rekonstrukce silnice II/102 v úseku od okr. Praha západ po křiž. se silnicí II/114</t>
  </si>
  <si>
    <t xml:space="preserve">Varianta: ZŘ - </t>
  </si>
  <si>
    <t>Odbytová cena:</t>
  </si>
  <si>
    <t>OC+DPH:</t>
  </si>
  <si>
    <t>Objekt</t>
  </si>
  <si>
    <t>Popis</t>
  </si>
  <si>
    <t>OC</t>
  </si>
  <si>
    <t>DPH</t>
  </si>
  <si>
    <t>OC+DPH</t>
  </si>
  <si>
    <t>ASPE10</t>
  </si>
  <si>
    <t>S</t>
  </si>
  <si>
    <t>Příloha k formuláři pro ocenění nabídky</t>
  </si>
  <si>
    <t xml:space="preserve">Stavba: </t>
  </si>
  <si>
    <t>2005</t>
  </si>
  <si>
    <t>Rekonstrukce silnice II/102 v úseku od okr. Praha západ po křiž. se silnicí II/114</t>
  </si>
  <si>
    <t>O</t>
  </si>
  <si>
    <t>Rozpočet:</t>
  </si>
  <si>
    <t>0,00</t>
  </si>
  <si>
    <t>15,00</t>
  </si>
  <si>
    <t>21,00</t>
  </si>
  <si>
    <t>3</t>
  </si>
  <si>
    <t>2</t>
  </si>
  <si>
    <t>SO 101</t>
  </si>
  <si>
    <t>Rekonstrukce II/102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</si>
  <si>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</si>
  <si>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</si>
  <si>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</si>
  <si>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</si>
  <si>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</si>
  <si>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</si>
  <si>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</si>
  <si>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</si>
  <si>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</si>
  <si>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</si>
  <si>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</si>
  <si>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</si>
  <si>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</si>
  <si>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</si>
  <si>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</si>
  <si>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</si>
  <si>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</si>
  <si>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</si>
  <si>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</si>
  <si>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</si>
  <si>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014102</t>
  </si>
  <si>
    <t>a</t>
  </si>
  <si>
    <t>POPLATKY ZA SKLÁDKU</t>
  </si>
  <si>
    <t>T</t>
  </si>
  <si>
    <t>PP</t>
  </si>
  <si>
    <t>prostý beton (předpoklad)</t>
  </si>
  <si>
    <t>VV</t>
  </si>
  <si>
    <t>dle pol. 966345: 6,6*0,1*2,4=1,584 [A] 
dle pol. 966346: 38,8*0,13*2,4=12,106 [B] 
Celkem: A+B=13,690 [C]</t>
  </si>
  <si>
    <t>b</t>
  </si>
  <si>
    <t>železový beton</t>
  </si>
  <si>
    <t>dle pol. 966168: 15,0*2,5=37,500 [A]</t>
  </si>
  <si>
    <t>c</t>
  </si>
  <si>
    <t>zemina, kamen</t>
  </si>
  <si>
    <t>dle pol. 11130: 5323,8*0,1*1,8=958,284 [A] 
dle pol. 113328: 7075,096*2,1=14 857,702 [B] 
dle pol. 122738: 1993,1*1,8=3 587,580 [C] 
dle pol. 123738: 4395,3*1,8=7 911,540 [D] 
dle pol. 12922: 5379,9*0,1*2,0=1 075,980 [E] 
dle pol. 12931: 4187,2*0,25*1,8=1 884,240 [F] 
dle pol. 129945: 11,0*0,07*1,8=1,386 [G] 
dle pol. 129946: 13,0*0,1*1,8=2,340 [H] 
dle pol. 129957: 27,0*0,15*1,8=7,290 [I] 
dle pol. 129958: 9,0*0,2*1,8=3,240 [J] 
dle pol. 12996: 9,0*0,3*1,8=4,860 [K] 
dle pol. 132738: 48,9*1,8=88,020 [L] 
dle pol. 966138: 23,0*2,6=59,800 [M] 
Celkem: A+B+C+D+E+F+G+H+I+J+K+L+M=30 442,262 [N]</t>
  </si>
  <si>
    <t>014212</t>
  </si>
  <si>
    <t/>
  </si>
  <si>
    <t>POPLATKY ZA ZEMNÍK - ORNICE</t>
  </si>
  <si>
    <t>pořízení zeminy schopné zúrodnění</t>
  </si>
  <si>
    <t>Zemní práce 
- dle pol. 18222: 5459,0*0,15*1,8=1 473,930 [A] 
- dle pol. 18232: 82,9*0,15*1,8=22,383 [B] 
Celkem: A+B=1 496,313 [C]</t>
  </si>
  <si>
    <t>Zemní práce</t>
  </si>
  <si>
    <t>11130</t>
  </si>
  <si>
    <t>SEJMUTÍ DRNU</t>
  </si>
  <si>
    <t>M2</t>
  </si>
  <si>
    <t>Drn, degradovaná ornice - nevhodné pro následující použití 
vč. odvozu a uložení na recyklační středisko / trvalou skládku dle dispozic zhotovitele</t>
  </si>
  <si>
    <t>Bourací práce a demolice 
Odhumusování v tloušťce minimálně 0,10 m: 5323,8=5 323,800 [A]</t>
  </si>
  <si>
    <t>11201</t>
  </si>
  <si>
    <t>KÁCENÍ STROMŮ D KMENE DO 0,5M S ODSTRANĚNÍM PAŘEZŮ</t>
  </si>
  <si>
    <t>KUS</t>
  </si>
  <si>
    <t>vč. likvidace dřevní hmoty dle dispozic zhotovitele</t>
  </si>
  <si>
    <t>solitérní dřevina obvod 0,60 m: 2=2,000 [A] 
solitérní dřevina ,obvod 0,90 m: 2=2,000 [B] 
solitérní dřevina ,obvod 0,30 m: 2=2,000 [C] 
keřovitý vícekmen (zapojený porost dřevin): 1=1,000 [D] 
Celkem: A+B+C+D=7,000 [E]</t>
  </si>
  <si>
    <t>7</t>
  </si>
  <si>
    <t>11241</t>
  </si>
  <si>
    <t>ÚPRAVA STROMŮ D DO 0,5M ŘEZEM VĚTVÍ</t>
  </si>
  <si>
    <t>vč. likvidace dřevní hmoty dle dispozic zhotovitele  
POZN.: Položka bude čerpána dle skutečného stavu a se souhlasem investora!</t>
  </si>
  <si>
    <t>8</t>
  </si>
  <si>
    <t>11242</t>
  </si>
  <si>
    <t>ÚPRAVA STROMŮ D DO 0,9M ŘEZEM VĚTVÍ</t>
  </si>
  <si>
    <t>11243</t>
  </si>
  <si>
    <t>ÚPRAVA STROMŮ D PŘES 0,9M ŘEZEM VĚTVÍ</t>
  </si>
  <si>
    <t>vč. likvidace dřevní hmoty dle dispozic zhotovitele 
POZN.: Položka bude čerpána dle skutečného stavu a se souhlasem investora!</t>
  </si>
  <si>
    <t>113323</t>
  </si>
  <si>
    <t>ODSTRAN PODKL ZPEVNĚNÝCH PLOCH Z KAMENIVA NESTMEL, ODVOZ DO 3KM</t>
  </si>
  <si>
    <t>M3</t>
  </si>
  <si>
    <t>vč. odvozu a uložení na meziskládku dle dispozic zhotovitele, vzdálenost uvedena orientačně 
(Příčné přemístění materiálu z původní vozovky)</t>
  </si>
  <si>
    <t>Bourací práce a demolice 
Materiál pro následné použití na Recyklaci za studena na místě (bez zohlednění množství přidaného pojiva) (Odhad plochy a průměrná tloušťka vrstvy dle výsledků diagnostiky vozovky): 12020,8*0,18-11780,2*0,05-3769*0,06=1 348,594 [A]</t>
  </si>
  <si>
    <t>11</t>
  </si>
  <si>
    <t>113328</t>
  </si>
  <si>
    <t>ODSTRAN PODKL ZPEVNĚNÝCH PLOCH Z KAMENIVA NESTMEL, ODVOZ DO 20KM</t>
  </si>
  <si>
    <t>vč. odvozu a uložení na recyklační středisko / trvalou skládku dle dispozic zhotovitele, vzdálenost uvedena orientačně 
POZN.: Položka bude čerpána dle skutečného rozsahu!</t>
  </si>
  <si>
    <t>Bourací práce a demolice 
Odstranění původních nestmelených podkladních vrstev vozovky průměrně v tl. 560 mm (ŠD) v místě sanací (Odhad plochy a průměrná tloušťka vrstvy dle výsledků diagnostiky vozovky): 15004*0,56=8 402,240 [A] 
Materiál pro následné použití na Recyklaci za studena na místě - odpočet (bez zohlednění množství přidaného pojiva): 11780,2*0,05+3769*0,06-12020,8*0,18=-1 348,594 [B] 
Odstranění stávajícího nestmeleného materiálu průměrně v tl. 150 mm (hospodářské sjezdy, sjezdy k nemovitostem): 143*0,15=21,450 [C] 
Celkem: A+B+C=7 075,096 [D]</t>
  </si>
  <si>
    <t>12</t>
  </si>
  <si>
    <t>11333</t>
  </si>
  <si>
    <t>ODSTRANĚNÍ PODKLADU ZPEVNĚNÝCH PLOCH S ASFALT POJIVEM</t>
  </si>
  <si>
    <t>vč. přesunu a uložení v rámci stavby - nelze deponovat  
Materiál byl zatříděn dle vyhlášky 130/2019 Sb. do kvalitativní třídy ZAS-T3 - bude využit při recyklaci za studena</t>
  </si>
  <si>
    <t>Bourací práce a demolice 
Odstranění původních stmelených vrstev z penetračního makadamu průměrně tl. 60 mm (PM; po odfrézování 40 mm a 50 mm) v místě sanací (Odhad plochy a průměrná tloušťka vrstvy dle výsledků diagnostiky vozovky): 3769*0,06=226,140 [A]</t>
  </si>
  <si>
    <t>13</t>
  </si>
  <si>
    <t>11372</t>
  </si>
  <si>
    <t>FRÉZOVÁNÍ ZPEVNĚNÝCH PLOCH ASFALTOVÝCH</t>
  </si>
  <si>
    <t>vč. odvozu, uložení a uskladnění dle dispozic zhotovitele, povinný odkup frézované suti zhotovitelem!  
Materiál byl zatříděn dle vyhlášky 130/2019 Sb. do kvalitativní třídy ZAS-T1</t>
  </si>
  <si>
    <t>Bourací práce a demolice 
Frézování asfaltových vrstev stávající vozovky do hloubky průměrně 40 mm (AB) v místě sanací a v místě napojení na stávající vozovku (včetně vyrovnání změny nivelety na ZÚ a KÚ), vč. očištění povrchu po frézování (Odhad plochy a průměrná tloušťka vrstvy dle výsledků diagnostiky vozovky): 11882,1*0,04=475,284 [A]</t>
  </si>
  <si>
    <t>14</t>
  </si>
  <si>
    <t>vč. přesunu a uložení v rámci stavby - nelze deponovat  
Materiál byl zatříděn dle vyhlášky 130/2019 Sb. do kvalitativní třídy ZAS-T4 - bude využit při recyklaci za studena</t>
  </si>
  <si>
    <t>Bourací práce a demolice 
Odstranění asfaltem stmelených vrstev stávající vozovky do hloubky průměrně 50 mm (OK; po odfrézování obrusné vrstvy 40 mm) v místě sanací a v místě napojení na stávající vozovku (včetně vyrovnání změny nivelety na ZÚ a KÚ), vč. očištění povrchu po frézování (Odhad plochy a průměrná tloušťka vrstvy dle výsledků diagnostiky vozovky): 11780,2*0,05=589,010 [A]</t>
  </si>
  <si>
    <t>15</t>
  </si>
  <si>
    <t>122738</t>
  </si>
  <si>
    <t>ODKOPÁVKY A PROKOPÁVKY OBECNÉ TŘ. I, ODVOZ DO 20KM</t>
  </si>
  <si>
    <t>vč. odvozu na recyklační středisko / trvalou skládku dle dispozic zhotovitele, vzdálenost uvedena orientačně 
Výměry zemních prací byly spočítány na základě digitálního modelu softwarem AutoCAD Civil 3D od společnosti Autodesk</t>
  </si>
  <si>
    <t>Zemní práce 
Výkop: 1993,1=1 993,100 [A]</t>
  </si>
  <si>
    <t>16</t>
  </si>
  <si>
    <t>123738</t>
  </si>
  <si>
    <t>ODKOP PRO SPOD STAVBU SILNIC A ŽELEZNIC TŘ. I, ODVOZ DO 20KM</t>
  </si>
  <si>
    <t>vč. odvozu na recyklační středisko / trvalou skládku dle dispozic zhotovitele, vzdálenost uvedena orientačně 
Výměry zemních prací byly spočítány na základě digitálního modelu softwarem AutoCAD Civil 3D od společnosti Autodesk 
POZN.: Položka bude čerpána dle skutečného stavu a se souhlasem investora!</t>
  </si>
  <si>
    <t>Zemní práce 
Výkop pro sanaci aktivní zóny: 4395,3=4 395,300 [A]</t>
  </si>
  <si>
    <t>17</t>
  </si>
  <si>
    <t>125733</t>
  </si>
  <si>
    <t>VYKOPÁVKY ZE ZEMNÍKŮ A SKLÁDEK TŘ. I, ODVOZ DO 3KM</t>
  </si>
  <si>
    <t>vč. dovozu z meziskládky dle dispozic zhotovitele, vzdálenost uvedena orientačně 
(Přemístění ŠD z původní vozovky)</t>
  </si>
  <si>
    <t>materiál pro provedení recyklace za studena na plochách sanace podloží 
dle pol. 113323: 1348,594=1 348,594 [A]</t>
  </si>
  <si>
    <t>18</t>
  </si>
  <si>
    <t>125738</t>
  </si>
  <si>
    <t>VYKOPÁVKY ZE ZEMNÍKŮ A SKLÁDEK TŘ. I, ODVOZ DO 20KM</t>
  </si>
  <si>
    <t>vč. dovozu zeminy schopné zúrodnění dle dispozic zhotovitele, vzdálenost uvedena orientačně</t>
  </si>
  <si>
    <t>Zemní práce 
- dle pol. 18222: 5459,0*0,15=818,850 [A] 
- dle pol. 18232: 82,9*0,15=12,435 [B] 
Celkem: A+B=831,285 [C]</t>
  </si>
  <si>
    <t>19</t>
  </si>
  <si>
    <t>12922</t>
  </si>
  <si>
    <t>ČIŠTĚNÍ KRAJNIC OD NÁNOSU TL. DO 100MM</t>
  </si>
  <si>
    <t>vč. odvozu a uložení odpadu na recyklační středisko / trvalou skládku dle dispozic zhotovitele</t>
  </si>
  <si>
    <t>Zemní práce 
sejmutí drnu, nánosu z nezpevněných krajnic tl. do 100mm: 5379,9=5 379,900 [A]</t>
  </si>
  <si>
    <t>20</t>
  </si>
  <si>
    <t>12931</t>
  </si>
  <si>
    <t>ČIŠTĚNÍ PŘÍKOPŮ OD NÁNOSU DO 0,25M3/M</t>
  </si>
  <si>
    <t>M</t>
  </si>
  <si>
    <t>Odvodnění 
Vyčištění zaneseného příkopu: 4187,2=4 187,200 [A]</t>
  </si>
  <si>
    <t>21</t>
  </si>
  <si>
    <t>129945</t>
  </si>
  <si>
    <t>ČIŠTĚNÍ POTRUBÍ DN DO 300MM</t>
  </si>
  <si>
    <t>Odvodnění 
Vyčištění zanesených propustků DN 300: 11=11,000 [A]</t>
  </si>
  <si>
    <t>22</t>
  </si>
  <si>
    <t>129946</t>
  </si>
  <si>
    <t>ČIŠTĚNÍ POTRUBÍ DN DO 400MM</t>
  </si>
  <si>
    <t>Odvodnění 
Vyčištění zanesených propustků DN 400: 13=13,000 [A]</t>
  </si>
  <si>
    <t>23</t>
  </si>
  <si>
    <t>129957</t>
  </si>
  <si>
    <t>ČIŠTĚNÍ POTRUBÍ DN DO 500MM</t>
  </si>
  <si>
    <t>Odvodnění 
Vyčištění zanesených propustků DN 500: 27=27,000 [A]</t>
  </si>
  <si>
    <t>24</t>
  </si>
  <si>
    <t>129958</t>
  </si>
  <si>
    <t>ČIŠTĚNÍ POTRUBÍ DN DO 600MM</t>
  </si>
  <si>
    <t>Odvodnění 
Vyčištění zanesených propustků DN 600: 9=9,000 [A]</t>
  </si>
  <si>
    <t>25</t>
  </si>
  <si>
    <t>12996</t>
  </si>
  <si>
    <t>ČIŠTĚNÍ POTRUBÍ DN DO 800MM</t>
  </si>
  <si>
    <t>Odvodnění 
Vyčištění zanesených propustků DN 800: 9=9,000 [A]</t>
  </si>
  <si>
    <t>26</t>
  </si>
  <si>
    <t>132738</t>
  </si>
  <si>
    <t>HLOUBENÍ RÝH ŠÍŘ DO 2M PAŽ I NEPAŽ TŘ. I, ODVOZ DO 20KM</t>
  </si>
  <si>
    <t>Zemní práce 
Výkop pro uložení trouby propustku: 48,9=48,900 [A]</t>
  </si>
  <si>
    <t>27</t>
  </si>
  <si>
    <t>17110</t>
  </si>
  <si>
    <t>ULOŽENÍ SYPANINY DO NÁSYPŮ SE ZHUTNĚNÍM</t>
  </si>
  <si>
    <t>Uložení / rozprostření materiálu z původní vozovky</t>
  </si>
  <si>
    <t>materiál pro provedení recyklace za studena na plochách sanace podloží 
dle pol. 11333: 226,14=226,140 [A] 
dle pol. 11372.b: 589,01=589,010 [B] 
Celkem: A+B=815,150 [C]</t>
  </si>
  <si>
    <t>28</t>
  </si>
  <si>
    <t>17120</t>
  </si>
  <si>
    <t>ULOŽENÍ SYPANINY DO NÁSYPŮ A NA SKLÁDKY BEZ ZHUTNĚNÍ</t>
  </si>
  <si>
    <t>dle pol. 122738: 1993,1=1 993,100 [A] 
dle pol. 123738: 4395,3=4 395,300 [B] 
dle pol. 132738: 48,9=48,900 [C] 
Celkem: A+B+C=6 437,300 [D]</t>
  </si>
  <si>
    <t>29</t>
  </si>
  <si>
    <t>17180</t>
  </si>
  <si>
    <t>ULOŽENÍ SYPANINY DO NÁSYPŮ Z NAKUPOVANÝCH MATERIÁLŮ</t>
  </si>
  <si>
    <t>zhutněný nenamrzavý materiál vhodný dle ČSN 73 6133  
POZN.: O případném využití vyfrézovaného materiálu ze stavby rozhodne TDI, o zpětném využití zeminy do násypů bude rozhodnuto geologem stavby.   
Výměry zemních prací byly spočítány na základě digitálního modelu softwarem AutoCAD Civil 3D od společnosti Autodesk</t>
  </si>
  <si>
    <t>Zemní práce 
Násyp, zhutnění, předpoklad nákupu vhodného materiálu: 2334,1=2 334,100 [A]</t>
  </si>
  <si>
    <t>30</t>
  </si>
  <si>
    <t>17581</t>
  </si>
  <si>
    <t>OBSYP POTRUBÍ A OBJEKTŮ Z NAKUPOVANÝCH MATERIÁLŮ</t>
  </si>
  <si>
    <t>Odvodnění 
Zásyp trouby propustku (plastové i ŽB) štěrkodrtí ŠD 0/32, hutnění po vrstvách tl. max. 0,30 m: 53,6=53,600 [A]</t>
  </si>
  <si>
    <t>31</t>
  </si>
  <si>
    <t>18110</t>
  </si>
  <si>
    <t>ÚPRAVA PLÁNĚ SE ZHUTNĚNÍM V HORNINĚ TŘ. I</t>
  </si>
  <si>
    <t>Plocha sanací: 19109,5=19 109,500 [A] 
Plocha štěrkového polštáře pod armovaný svah: 394,9=394,900 [B] 
Celkem: A+B=19 504,400 [C]</t>
  </si>
  <si>
    <t>32</t>
  </si>
  <si>
    <t>18130</t>
  </si>
  <si>
    <t>ÚPRAVA PLÁNĚ BEZ ZHUTNĚNÍ</t>
  </si>
  <si>
    <t>Urovnání plochy pod ohumusováním</t>
  </si>
  <si>
    <t>Zemní práce 
- dle pol. 18222: 5459,0=5 459,000 [A] 
- dle pol. 18232: 82,9=82,900 [B] 
Celkem: A+B=5 541,900 [C]</t>
  </si>
  <si>
    <t>33</t>
  </si>
  <si>
    <t>18222</t>
  </si>
  <si>
    <t>ROZPROSTŘENÍ ORNICE VE SVAHU V TL DO 0,15M</t>
  </si>
  <si>
    <t>Zemní práce 
Ohumusování v tl. 150 mm ve svahu o sklonu max 1:1,5: 5459,0=5 459,000 [A]</t>
  </si>
  <si>
    <t>34</t>
  </si>
  <si>
    <t>18232</t>
  </si>
  <si>
    <t>ROZPROSTŘENÍ ORNICE V ROVINĚ V TL DO 0,15M</t>
  </si>
  <si>
    <t>Zemní práce 
Ohumusování v tl. 150 mm v rovině: 82,9=82,900 [A]</t>
  </si>
  <si>
    <t>35</t>
  </si>
  <si>
    <t>18242</t>
  </si>
  <si>
    <t>ZALOŽENÍ TRÁVNÍKU HYDROOSEVEM NA ORNICI</t>
  </si>
  <si>
    <t>příp. ruční osetí, dle plochy</t>
  </si>
  <si>
    <t>Zemní práce 
- dle pol. 18222: 5459,0=5 459,000 [A] 
- dle pol. 18232: 82,9=82,900 [B] 
- Obnova zatravnění po čištění příkopů (bude čerpáno dle skutečnosti): 3140,3=3 140,300 [C] 
Celkem: A+B+C=8 682,200 [D]</t>
  </si>
  <si>
    <t>36</t>
  </si>
  <si>
    <t>18247</t>
  </si>
  <si>
    <t>OŠETŘOVÁNÍ TRÁVNÍKU</t>
  </si>
  <si>
    <t>do předání správci</t>
  </si>
  <si>
    <t>37</t>
  </si>
  <si>
    <t>18472</t>
  </si>
  <si>
    <t>R</t>
  </si>
  <si>
    <t>OŠETŘENÍ KOŘENŮ STROMŮ</t>
  </si>
  <si>
    <t>Ostatní 
Ošetření kořenů - odstranění kořenů a ošetření řezu: 98=98,000 [A]</t>
  </si>
  <si>
    <t>Základy</t>
  </si>
  <si>
    <t>38</t>
  </si>
  <si>
    <t>21152</t>
  </si>
  <si>
    <t>SANAČNÍ ŽEBRA Z KAMENIVA DRCENÉHO</t>
  </si>
  <si>
    <t>POZN.: Položka bude čerpána dle skutečného stavu a se souhlasem investora!</t>
  </si>
  <si>
    <t>Konstrukce zpevněných ploch 
Sanace zemní pláně štěrkodrtí ŠDA 0/32 v tl. 500 mm (hutnění po vrstvách 250 mm): 19109,5*0,5=9 554,750 [A]</t>
  </si>
  <si>
    <t>39</t>
  </si>
  <si>
    <t>21461</t>
  </si>
  <si>
    <t>SEPARAČNÍ GEOTEXTILIE</t>
  </si>
  <si>
    <t>šířka 3 m dle TP 97, pevnost proti protlačení CBR &gt; 3 kN, odolnost proti proražení  &lt; 10 mm, tažnost &gt; 50%  
POZN.: Položka bude čerpána dle skutečného stavu a se souhlasem investora!</t>
  </si>
  <si>
    <t>Konstrukce zpevněných ploch 
Separační netkaná geotextílie pro uložení na parapláň při provádění sanace zemní pláně: 19109,5=19 109,500 [A]</t>
  </si>
  <si>
    <t>40</t>
  </si>
  <si>
    <t>21461C</t>
  </si>
  <si>
    <t>SEPARAČNÍ GEOTEXTILIE DO 300G/M2</t>
  </si>
  <si>
    <t>Armovaný svah - separační geotextílie, min. 200 g/m2: 394,9=394,900 [A]</t>
  </si>
  <si>
    <t>41</t>
  </si>
  <si>
    <t>27152</t>
  </si>
  <si>
    <t>POLŠTÁŘE POD ZÁKLADY Z KAMENIVA DRCENÉHO</t>
  </si>
  <si>
    <t>Armovaný svah - štěrkový polštář ŠDa 0-32: 73,5=73,500 [A]</t>
  </si>
  <si>
    <t>42</t>
  </si>
  <si>
    <t>28995</t>
  </si>
  <si>
    <t>KOTEVNÍ SÍTĚ PRO GABIONY A ARMOVANÉ ZEMINY</t>
  </si>
  <si>
    <t>Kotevní sítě pro armované zeminy - certifikovaný systém (skladebné rozměry 2,0 x 0,5 m): (8+18+68+48+38+4+26)*(0,7+2,5)=672,000 [A]</t>
  </si>
  <si>
    <t>Svislé konstrukce</t>
  </si>
  <si>
    <t>43</t>
  </si>
  <si>
    <t>327215</t>
  </si>
  <si>
    <t>PŘEZDĚNÍ ZDÍ Z KAMENNÉHO ZDIVA S DOPLNĚNÍM KAMENE</t>
  </si>
  <si>
    <t>POZN.: Položka bude čerpána dle skutečného stavu a se souhlasem investora! 
Položka zahrnuje očištění konstrukce, vyskládání uvolněných kamenů včetně případného doplnění kamenů a vyspárování kamenných čel stávajících propustků</t>
  </si>
  <si>
    <t>Odvodnění 
Sanace kamenných čel stávajících propustků (7 ks): 5,652=5,652 [A]</t>
  </si>
  <si>
    <t>Vodorovné konstrukce</t>
  </si>
  <si>
    <t>44</t>
  </si>
  <si>
    <t>45131A</t>
  </si>
  <si>
    <t>PODKLADNÍ A VÝPLŇOVÉ VRSTVY Z PROSTÉHO BETONU C20/25</t>
  </si>
  <si>
    <t>Odvodnění 
Obložení příkopů lomovým kamenem v tl. 200 mm - betonové lože C20/25 nXF3 tl. 100 mm: 37,7*0,1=3,770 [A]</t>
  </si>
  <si>
    <t>45</t>
  </si>
  <si>
    <t>45152</t>
  </si>
  <si>
    <t>PODKLADNÍ A VÝPLŇOVÉ VRSTVY Z KAMENIVA DRCENÉHO</t>
  </si>
  <si>
    <t>Armovaný svah - výplň líce, kamenivo frakce 63-125: 59,5=59,500 [A]</t>
  </si>
  <si>
    <t>46</t>
  </si>
  <si>
    <t>45157</t>
  </si>
  <si>
    <t>PODKLADNÍ A VÝPLŇOVÉ VRSTVY Z KAMENIVA TĚŽENÉHO</t>
  </si>
  <si>
    <t>Odvodnění 
Štěrkopískové lože ŠP tl. min. 150 mm pod trouby propustků: 8,0=8,000 [A] 
Obložení příkopů lomovým kamenem v tl. 200 mm - vrstva štěrkopísku ŠP tl. 100 mm: 37,7*0,1=3,770 [B] 
Vsakovací jáma 10 x 1m - štěrkopísek tl. 0,5m: 10*0,5=5,000 [C] 
Celkem: A+B+C=16,770 [D]</t>
  </si>
  <si>
    <t>47</t>
  </si>
  <si>
    <t>46321</t>
  </si>
  <si>
    <t>ROVNANINA Z LOMOVÉHO KAMENE</t>
  </si>
  <si>
    <t>zemní práce součástí výkopů</t>
  </si>
  <si>
    <t>Odvodnění 
Vsakovací jáma o rozměrech 10 m x 1 m - štěrk fr. 63/125 tl. 0,5m: 10*0,5=5,000 [A]</t>
  </si>
  <si>
    <t>48</t>
  </si>
  <si>
    <t>465512</t>
  </si>
  <si>
    <t>DLAŽBY Z LOMOVÉHO KAMENE NA MC</t>
  </si>
  <si>
    <t>Odvodnění 
Obložení příkopů lomovým kamenem v tl. 200 mm, vyspárování cementovou maltou MC25-XF4: 37,7*0,2=7,540 [A]</t>
  </si>
  <si>
    <t>49</t>
  </si>
  <si>
    <t>46731A</t>
  </si>
  <si>
    <t>STUPNĚ A PRAHY VODNÍCH KORYT Z PROSTÉHO BETONU C20/25</t>
  </si>
  <si>
    <t>Odvodnění 
Základový betonový pas C20/25n-XF3 pod troubou propustku (10 ks) a na konci odláždění koryta (10 ks): 4,4=4,400 [A]</t>
  </si>
  <si>
    <t>Komunikace</t>
  </si>
  <si>
    <t>50</t>
  </si>
  <si>
    <t>56334</t>
  </si>
  <si>
    <t>VOZOVKOVÉ VRSTVY ZE ŠTĚRKODRTI TL. DO 200MM</t>
  </si>
  <si>
    <t>Štěrkodrť ŠDA 0/32 ; tl. 200 mm</t>
  </si>
  <si>
    <t>Konstrukce zpevněných ploch v místě sanací: 15003,5=15 003,500 [A]</t>
  </si>
  <si>
    <t>51</t>
  </si>
  <si>
    <t>56363</t>
  </si>
  <si>
    <t>VOZOVKOVÉ VRSTVY Z RECYKLOVANÉHO MATERIÁLU TL DO 150MM</t>
  </si>
  <si>
    <t>POZN.: O využití vyfrézovaného materiálu ze stavby rozhodne TDI, předpoklad nákup vhodného materiálu fr. 0/32.</t>
  </si>
  <si>
    <t>Zhutněná vrstva asfaltového recyklátu frakce 0-32 tloušťky 0,15 m (hospodářské sjezdy): 150,2=150,200 [A]</t>
  </si>
  <si>
    <t>52</t>
  </si>
  <si>
    <t>567544</t>
  </si>
  <si>
    <t>VRST PRO OBNOVU A OPR RECYK ZA STUD CEM A ASF EM TL DO 200MM</t>
  </si>
  <si>
    <t>Recyklace za studena na místě RS CA dle TP 208 tl. 180 mm 
Povrch po frézování bude dále rozfrézován, bude přidáno doplňkové kamenivo podle výsledků průkazní zkoušky, provedena reprofilace do požadovaných sklonových poměrů a předhutnění vrstvy, dávkování asfaltové emulze 2,0-3,5% v množství zbytkového asfaltu a dávkování cementu 2,5-5% dle TP 208</t>
  </si>
  <si>
    <t>Konstrukce zpevněných ploch: 10532,0=10 532,000 [A]</t>
  </si>
  <si>
    <t>53</t>
  </si>
  <si>
    <t>Recyklace za studena na místě RS CA dle TP 208 tl. 180 mm na plochách sanace podloží 
Zahrnuje přidání doplňkového kameniva podle výsledků průkazní zkoušky, reprofilace do požadovaných sklonových poměrů a předhutnění vrstvy, dávkování asfaltové emulze 2,0-3,5% v množství zbytkového asfaltu a dávkování cementu 2,5-5% dle TP 208. 
Příčné přemístění materiálu z původní vozovky (podkladní asfaltová vrstva, penetrační makadam, štěrkodrť) a uložení / rozprostření materiálu je vykázáno zvlášť.</t>
  </si>
  <si>
    <t>Konstrukce zpevněných ploch v místě sanací: 12020,8=12 020,800 [A]</t>
  </si>
  <si>
    <t>54</t>
  </si>
  <si>
    <t>56963</t>
  </si>
  <si>
    <t>ZPEVNĚNÍ KRAJNIC Z RECYKLOVANÉHO MATERIÁLU TL DO 150MM</t>
  </si>
  <si>
    <t>Zhutněná vrstva asfaltového recyklátu frakce 0-32 jako nezpevněná krajnice tloušťky 0,15 m: 5380,0=5 380,000 [A]</t>
  </si>
  <si>
    <t>55</t>
  </si>
  <si>
    <t>572213</t>
  </si>
  <si>
    <t>SPOJOVACÍ POSTŘIK Z EMULZE DO 0,5KG/M2</t>
  </si>
  <si>
    <t>Spojovací postřik emulzní ; PS-C  0,40 kg/m2</t>
  </si>
  <si>
    <t>Konstrukce zpevněných ploch: 20317,4=20 317,400 [A]</t>
  </si>
  <si>
    <t>56</t>
  </si>
  <si>
    <t>572223</t>
  </si>
  <si>
    <t>SPOJOVACÍ POSTŘIK Z EMULZE DO 1,0KG/M2</t>
  </si>
  <si>
    <t>Spojovací postřik emulzní ; PS-C  0,60 kg/m2</t>
  </si>
  <si>
    <t>Konstrukce zpevněných ploch: 20722,0=20 722,000 [A]</t>
  </si>
  <si>
    <t>57</t>
  </si>
  <si>
    <t>574A34</t>
  </si>
  <si>
    <t>ASFALTOVÝ BETON PRO OBRUSNÉ VRSTVY ACO 11+, 11S TL. 40MM</t>
  </si>
  <si>
    <t>Asfaltový beton pro obrusnou vrstvu  ACO 11+ 50/70 ; tl. 40 mm</t>
  </si>
  <si>
    <t>58</t>
  </si>
  <si>
    <t>574E56</t>
  </si>
  <si>
    <t>ASFALTOVÝ BETON PRO PODKLADNÍ VRSTVY ACP 16+, 16S TL. 60MM</t>
  </si>
  <si>
    <t>Asfaltový beton pro podkladní vrstvu ACP 16+ 50/70 ; tl. 60 mm</t>
  </si>
  <si>
    <t>59</t>
  </si>
  <si>
    <t>58920</t>
  </si>
  <si>
    <t>VÝPLŇ SPAR MODIFIKOVANÝM ASFALTEM</t>
  </si>
  <si>
    <t>na tl. do 40mm</t>
  </si>
  <si>
    <t>Konstrukce zpevněných ploch 
Ošetření spár těsnící asfaltovou modifikovanou zálivkou za horka typu N2 dle ČSN EN 14188-1: 111,5=111,500 [A]</t>
  </si>
  <si>
    <t>60</t>
  </si>
  <si>
    <t>na tl. do 60mm</t>
  </si>
  <si>
    <t>Konstrukce zpevněných ploch 
Ošetření spár těsnící asfaltovou modifikovanou zálivkou za horka typu N2 dle ČSN EN 14188-1: 114,3=114,300 [A]</t>
  </si>
  <si>
    <t>Úpravy povrchů, podlahy, výplně otvorů</t>
  </si>
  <si>
    <t>61</t>
  </si>
  <si>
    <t>626122</t>
  </si>
  <si>
    <t>SANACE BETONOVÝCH PLOCH DROBNÝCH KONSTRUKCÍ</t>
  </si>
  <si>
    <t>POZN.: Položka bude čerpána dle skutečného stavu a se souhlasem investora! 
Položka zahrnuje očištění konstrukce otryskáním tlakovou vodou s tlakem do 400 bar, sanace ocelové výztuže (mech, očištění, nátěr), spojovací můstek, reprofilační malta, dvojitý antikarbonatační (sjednocující) nátěr</t>
  </si>
  <si>
    <t>Odvodnění 
Sanace betonových čel stávajících propustků (7 ks): 15,6=15,600 [A]</t>
  </si>
  <si>
    <t>Přidružená stavební výroba</t>
  </si>
  <si>
    <t>62</t>
  </si>
  <si>
    <t>75H11X</t>
  </si>
  <si>
    <t>SANACE STOŽÁRU DŘEVĚNÉHO</t>
  </si>
  <si>
    <t>Položka zahrnuje statické zabezpečení a sanace povrchu betonového základu (trhliny, nátěr), dále očištění, obnovu impregnace a asfaltový nátěr dřevěné části. 
POZN.: Položka bude čerpána dle skutečného stavu a se souhlasem investora!</t>
  </si>
  <si>
    <t>Ochrana sloupu stávajícího nadzemního sdělovacího vedení: 40=40,000 [A]</t>
  </si>
  <si>
    <t>Potrubí</t>
  </si>
  <si>
    <t>63</t>
  </si>
  <si>
    <t>87646</t>
  </si>
  <si>
    <t>OCHRANA SDĚLOVACÍCH KABELŮ</t>
  </si>
  <si>
    <t>Položka zahrnuje odkrytí kabelového vedení, uložení do podélně dělených chrániček PE110 s víčky a zatahovacím lankem, s dostatečným přesahem na každou stranu, případným zahloubením a obetonováním, přiložení 1 rezervní chráničky PE110. 
POZN.: Položka bude čerpána dle skutečného stavu a se souhlasem investora!</t>
  </si>
  <si>
    <t>Ostatní 
Ochrana stávajícího vedení sdělovacích kabelů: 105,3=105,300 [A]</t>
  </si>
  <si>
    <t>64</t>
  </si>
  <si>
    <t>89722</t>
  </si>
  <si>
    <t>VPUSŤ KANALIZAČNÍ HORSKÁ KOMPLETNÍ Z BETON DÍLCŮ</t>
  </si>
  <si>
    <t>vč. podkladního betonu tl. 100 mm C12/15-X0, vč. napojení</t>
  </si>
  <si>
    <t>Odvodnění 
Prefabrikovaná horská vpust s mříží: 1=1,000 [A]</t>
  </si>
  <si>
    <t>Ostatní konstrukce a práce</t>
  </si>
  <si>
    <t>65</t>
  </si>
  <si>
    <t>9112A1</t>
  </si>
  <si>
    <t>ZÁBRADLÍ MOSTNÍ S VODOR MADLY - DODÁVKA A MONTÁŽ</t>
  </si>
  <si>
    <t>Ostatní 
Silniční zábradlí dvoutrubkové nové, ocelové, výška min. 1,1 m, povrchová úprava pozink + 2x nátěr, včetně kotvení pomocí kotev vlepených do vrtů na římse propustku: 4+2+2+4+4=16,000 [A]</t>
  </si>
  <si>
    <t>66</t>
  </si>
  <si>
    <t>9112A3</t>
  </si>
  <si>
    <t>ZÁBRADLÍ MOSTNÍ S VODOR MADLY - DEMONTÁŽ S PŘESUNEM</t>
  </si>
  <si>
    <t>vč. likvidace dle dispozic zhotovitele</t>
  </si>
  <si>
    <t>Ostatní 
Odstranění stávajícího ocelového zábradlí na římsách propustku: 4+2+2+4+4=16,000 [A]</t>
  </si>
  <si>
    <t>67</t>
  </si>
  <si>
    <t>917224</t>
  </si>
  <si>
    <t>SILNIČNÍ A CHODNÍKOVÉ OBRUBY Z BETONOVÝCH OBRUBNÍKŮ ŠÍŘ 150MM</t>
  </si>
  <si>
    <t>Betonová obruba 150/250 mm uložená do betonového lože C20/25 nXF3 s opěrou - 
- přímá: 34,0=34,000 [A] 
- oblouková R =1m: 4,0=4,000 [B] 
Celkem: A+B=38,000 [C]</t>
  </si>
  <si>
    <t>68</t>
  </si>
  <si>
    <t>9183B3</t>
  </si>
  <si>
    <t>PROPUSTY Z TRUB DN 400MM PLASTOVÝCH</t>
  </si>
  <si>
    <t>Trouba žebrovaná z materiálu PP, nebo PE-HD, kruhové pevnosti SN16, DN 400</t>
  </si>
  <si>
    <t>Odvodnění 
5ks propustků, včetně šikmého seříznutí (10x): 54,0=54,000 [A]</t>
  </si>
  <si>
    <t>69</t>
  </si>
  <si>
    <t>919111</t>
  </si>
  <si>
    <t>ŘEZÁNÍ ASFALTOVÉHO KRYTU VOZOVEK TL DO 50MM</t>
  </si>
  <si>
    <t>Konstrukce zpevněných ploch 
Zaříznutí spáry asfaltových vrstev vozovek v tl. max 40 mm: 111,5=111,500 [A]</t>
  </si>
  <si>
    <t>70</t>
  </si>
  <si>
    <t>919112</t>
  </si>
  <si>
    <t>ŘEZÁNÍ ASFALTOVÉHO KRYTU VOZOVEK TL DO 100MM</t>
  </si>
  <si>
    <t>Konstrukce zpevněných ploch 
Zaříznutí spáry asfaltových vrstev vozovek v tl. max 60 mm: 114,3=114,300 [A]</t>
  </si>
  <si>
    <t>71</t>
  </si>
  <si>
    <t>966138</t>
  </si>
  <si>
    <t>BOURÁNÍ KONSTRUKCÍ Z KAMENE NA MC S ODVOZEM DO 20KM</t>
  </si>
  <si>
    <t>vč. odvozu a uložení na recyklační středisko / trvalou skládku dle dispozic zhotovitele, vzdálenost uvedena orientačně 
POZN.: Odborný odhad - některá čela jsou skryta pod nánosem zeminy - Položka bude čerpána dle skutečného stavu a se souhlasem investora!</t>
  </si>
  <si>
    <t>Bourací práce a demolice 
Demolice stávajících kamenných čel propustků, 10 ks: 23=23,000 [A]</t>
  </si>
  <si>
    <t>72</t>
  </si>
  <si>
    <t>966168</t>
  </si>
  <si>
    <t>BOURÁNÍ KONSTRUKCÍ ZE ŽELEZOBETONU S ODVOZEM DO 20KM</t>
  </si>
  <si>
    <t>vč. odvozu a uložení na recyklační středisko / trvalou skládku dle dispozic zhotovitele, vzdálenost uvedena orientačně 
POZN.: Položka bude čerpána dle skutečného stavu a se souhlasem investora!</t>
  </si>
  <si>
    <t>Bourací práce a demolice 
Bourání skrytých železobetonových konstrukcí: 14=14,000 [A] 
Vybourání stávající horské vpusti (1ks) předpokl. objemu do 1 m3: 1=1,000 [B] 
Celkem: A+B=15,000 [C]</t>
  </si>
  <si>
    <t>73</t>
  </si>
  <si>
    <t>966345</t>
  </si>
  <si>
    <t>BOURÁNÍ PROPUSTŮ Z TRUB DN DO 300MM</t>
  </si>
  <si>
    <t>vč. odvozu a uložení na recyklační středisko / trvalou skládku dle dispozic zhotovitele</t>
  </si>
  <si>
    <t>Bourací práce a demolice 
Vybourání stávající betonových trub DN 300 trubních propustků a zatrubněných příkopů včetně betonového a štěrkopískového lože (1 propustek): 6,6=6,600 [A]</t>
  </si>
  <si>
    <t>74</t>
  </si>
  <si>
    <t>966346</t>
  </si>
  <si>
    <t>BOURÁNÍ PROPUSTŮ Z TRUB DN DO 400MM</t>
  </si>
  <si>
    <t>Bourací práce a demolice 
Vybourání stávající betonových trub DN 400 trubních propustků a zatrubněných příkopů včetně betonového a štěrkopískového lože (4 propustky): 38,8=38,800 [A]</t>
  </si>
  <si>
    <t>SO 180</t>
  </si>
  <si>
    <t>Dopravně inženýrská opatření (DIO)</t>
  </si>
  <si>
    <t>02720</t>
  </si>
  <si>
    <t>POMOC PRÁCE ZŘÍZ NEBO ZAJIŠŤ REGULACI A OCHRANU DOPRAVY</t>
  </si>
  <si>
    <t>KPL</t>
  </si>
  <si>
    <t>Vyznačení objízdné trasy a úplné uzavírky 
položka zahrnuje  
- osazení značení dle TP66, schématu C/10b  
- montáž, pronájem a demontáž DIO  
- zakrytí nebo úpravu stávajícího DZ v rozporu s DIO 
Předpokládané počty osazeného DZ: IS11a 5x, IS11b 5x, IS11c 7x, IP10b 3x, B1+Z2 +5 výstražných světel typu 1  5x, IP10a+E3a 3x, IP10a 1x, B20a 2x 
Předpokládaná doba osazení 6 měsíců</t>
  </si>
  <si>
    <t>Vypracování, projednání a zajištění povolení DIO s DOSS, zajištění DIR</t>
  </si>
  <si>
    <t>Projednání dočasného omezení autobusové dopravy s provozovateli hromadné dopravy: 
provizorní přesunutí zastávek "Nové Dvory, Porostliny" obousměrně  
a "Korkyně, Křížov, U Kapličky" obousměrně (celkem 4x), 
dočasné zrušení zastávky "Buš, Nová Hospoda" obousměrně (celkem 2x)</t>
  </si>
  <si>
    <t>vč. odvozu, uložení a uskladnění dle dispozic zhotovitele, povinný odkup frézované suti zhotovitelem! 
POZN.: Položka bude čerpána v rozsahu dle pokynů investora!</t>
  </si>
  <si>
    <t>Lokální opravy obrusné a ložné vrstvy vozovky na objízdných trasách 
Frézování asfaltových vrstev stávající vozovky do hloubky 100 mm: 2710*0,1=271,000 [A]</t>
  </si>
  <si>
    <t>572123</t>
  </si>
  <si>
    <t>INFILTRAČNÍ POSTŘIK Z EMULZE DO 1,0KG/M2</t>
  </si>
  <si>
    <t>Infiltrační postřik emulzní ; PI-C  0,80 kg/m2 
POZN.: Položka bude čerpána v rozsahu dle pokynů investora!</t>
  </si>
  <si>
    <t>Lokální opravy obrusné a ložné vrstvy vozovky na objízdných trasách 
Nová vozovka: 2710=2 710,000 [A]</t>
  </si>
  <si>
    <t>Spojovací postřik emulzní ; PS-C  0,40 kg/m2 
POZN.: Položka bude čerpána v rozsahu dle pokynů investora!</t>
  </si>
  <si>
    <t>Asfaltový beton pro obrusnou vrstvu  ACO 11+ 50/70 ; tl. 40 mm 
POZN.: Položka bude čerpána v rozsahu dle pokynů investora!</t>
  </si>
  <si>
    <t>Asfaltový beton pro podkladní vrstvu ACP 16+ 50/70 ; tl. 60 mm 
POZN.: Položka bude čerpána v rozsahu dle pokynů investora!</t>
  </si>
  <si>
    <t>POZN.: Položka bude čerpána v rozsahu dle pokynů investora!</t>
  </si>
  <si>
    <t>Lokální opravy obrusné a ložné vrstvy vozovky na objízdných trasách 
Zaříznutí spáry asfaltových vrstev vozovek na rozhraní nového a původního krytu nebo při opravě trhliny: 2980=2 980,000 [A]</t>
  </si>
  <si>
    <t>931326</t>
  </si>
  <si>
    <t>TĚSNĚNÍ DILATAČ SPAR ASF ZÁLIVKOU MODIFIK PRŮŘ DO 800MM2</t>
  </si>
  <si>
    <t>Lokální opravy obrusné a ložné vrstvy vozovky na objízdných trasách 
Ošetření spár těsnící asfaltovou modifikovanou zálivkou za horka typu N2 dle ČSN EN 14188-1 na rozhraní nového a původního krytu nebo při opravě trhliny: 2980=2 980,000 [A]</t>
  </si>
  <si>
    <t>SO 190</t>
  </si>
  <si>
    <t>Stálé dopravní značení</t>
  </si>
  <si>
    <t>9113A1</t>
  </si>
  <si>
    <t>SVODIDLO OCEL SILNIČ JEDNOSTR, ÚROVEŇ ZADRŽ N1, N2 - DODÁVKA A MONTÁŽ</t>
  </si>
  <si>
    <t>Ocelové jednostranné svodidlo s úrovní zadržení min. N2, pracovní šířka pro osazení na krajnici šířky 1 m za lícem svodidla</t>
  </si>
  <si>
    <t>Ostatní dopravní zařízení navrhované 
délka bez náběhů + délka náběhů: 90,0+2*4,0=98,000 [A]</t>
  </si>
  <si>
    <t>9113A2</t>
  </si>
  <si>
    <t>SVODIDLO OCEL SILNIČ JEDNOSTR, ÚROVEŇ ZADRŽ N1, N2 - MONTÁŽ S PŘESUNEM (BEZ DODÁVKY)</t>
  </si>
  <si>
    <t>zpětné osazení původních svododel vč. vyzvednutí ze skladu dle dispozic zhotovitele</t>
  </si>
  <si>
    <t>Ostatní dopravní zařízení navrhované 
délka bez náběhů: 50,0=50,000 [A]</t>
  </si>
  <si>
    <t>9113A3</t>
  </si>
  <si>
    <t>SVODIDLO OCEL SILNIČ JEDNOSTR, ÚROVEŇ ZADRŽ N1, N2 - DEMONTÁŽ S PŘESUNEM</t>
  </si>
  <si>
    <t>Rušené svislé dopravní značení 
Demontáž stávajících ocelových svodidel: 20=20,000 [A]</t>
  </si>
  <si>
    <t>vč. očištění a uložení na sklad dle dispozic zhotovitele pro následné zpětné osazení</t>
  </si>
  <si>
    <t>Rušené svislé dopravní značení 
Demontáž stávajících ocelových svodidel: 50=50,000 [A]</t>
  </si>
  <si>
    <t>91228</t>
  </si>
  <si>
    <t>SMĚROVÉ SLOUPKY Z PLAST HMOT VČETNĚ ODRAZNÉHO PÁSKU</t>
  </si>
  <si>
    <t>Směrový sloupek Z11a/b plastový včetně odrazového pásku, bílá barva</t>
  </si>
  <si>
    <t>Ostatní dopravní zařízení navrhované: 284=284,000 [A]</t>
  </si>
  <si>
    <t>Směrový sloupek Z11c/d nebo Z11g plastový včetně odrazového pásku, červená barva</t>
  </si>
  <si>
    <t>Ostatní dopravní zařízení navrhované: 10=10,000 [A]</t>
  </si>
  <si>
    <t>912283</t>
  </si>
  <si>
    <t>SMĚROVÉ SLOUPKY Z PLAST HMOT - DEMONTÁŽ A ODVOZ</t>
  </si>
  <si>
    <t>vč. likvidace dle dispozic zhotovitele  
bude čerpáno dle skutečného rozsahu</t>
  </si>
  <si>
    <t>Rušené svislé dopravní značení 
Odstranění stávajících směrových sloupků: 284=284,000 [A]</t>
  </si>
  <si>
    <t>91238</t>
  </si>
  <si>
    <t>SMĚROVÉ SLOUPKY Z PLAST HMOT - NÁSTAVCE NA SVODIDLA VČETNĚ ODRAZNÉHO PÁSKU</t>
  </si>
  <si>
    <t>Směrový sloupek Z11a/b plastový včetně odrazového pásku pro montáž na svodidlo, bílá barva</t>
  </si>
  <si>
    <t>Ostatní dopravní zařízení navrhované: 4=4,000 [A]</t>
  </si>
  <si>
    <t>914131</t>
  </si>
  <si>
    <t>DOPRAVNÍ ZNAČKY ZÁKLADNÍ VELIKOSTI OCELOVÉ FÓLIE TŘ 2 - DODÁVKA A MONTÁŽ</t>
  </si>
  <si>
    <t>Osazení na sloupek, činná plocha značky provedena z retroreflexivní fólie nejméně třídy RA2</t>
  </si>
  <si>
    <t>Svislé dopravní značení navrhované 
IS14: 2=2,000 [A] 
P1: 4=4,000 [B] 
IS3c: 1=1,000 [C] 
IS16b: 4=4,000 [D] 
A2a a IP5: 2*2=4,000 [E] 
IS3b: 1=1,000 [F] 
A14: 2=2,000 [G] 
4x IS3: 4*2=8,000 [H] 
2x IS24b a 2x IS5: 4*1=4,000 [I] 
P4 a E3a: 2*2=4,000 [J] 
P6: 2=2,000 [K] 
C4a: 2=2,000 [L] 
A2b, IP5 a E4: 3*2=6,000 [M] 
A1b: 1=1,000 [N] 
P1 a E2b: 2*1=2,000 [O] 
2x IS3: 2*1=2,000 [P] 
P2 a E2b: 2*1=2,000 [Q] 
Celkem: A+B+C+D+E+F+G+H+I+J+K+L+M+N+O+P+Q=51,000 [R]</t>
  </si>
  <si>
    <t>914133</t>
  </si>
  <si>
    <t>DOPRAVNÍ ZNAČKY ZÁKLADNÍ VELIKOSTI OCELOVÉ FÓLIE TŘ 2 - DEMONTÁŽ</t>
  </si>
  <si>
    <t>Rušené svislé dopravní značení 
IS14: 2=2,000 [A] 
A22: 2=2,000 [B] 
P1 a E2b: 2*3=6,000 [C] 
IS3c a komerční směrový ukazatel: 2*1=2,000 [D] 
IS16b: 4=4,000 [E] 
IS3b: 2=2,000 [F] 
A2a: 1=1,000 [G] 
P1: 2=2,000 [H] 
2x IS24b a komerční směrový ukazatel: 3*1=3,000 [I] 
4x IS3: 4*2=8,000 [J] 
P4: 2=2,000 [K] 
A2a a E4: 2*2=4,000 [L] 
Celkem: A+B+C+D+E+F+G+H+I+J+K+L=38,000 [M]</t>
  </si>
  <si>
    <t>914731</t>
  </si>
  <si>
    <t>STÁLÁ DOPRAV ZAŘÍZ Z3 OCEL S FÓLIÍ TŘ 2 DODÁVKA A MONTÁŽ</t>
  </si>
  <si>
    <t>Svislé dopravní značení navrhované 
2x Z3: 2*13=26,000 [A]</t>
  </si>
  <si>
    <t>914913</t>
  </si>
  <si>
    <t>SLOUPKY A STOJKY DZ Z OCEL TRUBEK ZABETON DEMONTÁŽ</t>
  </si>
  <si>
    <t>Rušené svislé dopravní značení 
IS14: 2=2,000 [A] 
A22: 2=2,000 [B] 
P1 a E2b: 1*3=3,000 [C] 
IS3c a komerční směrový ukazatel: 1=1,000 [D] 
IS16b: 4=4,000 [E] 
IS3b: 2=2,000 [F] 
A2a: 1=1,000 [G] 
P1: 2=2,000 [H] 
2x IS24b a komerční směrový ukazatel: 1=1,000 [I] 
4x IS3: 2*2=4,000 [J] 
P4: 2=2,000 [K] 
A2a a E4: 2=2,000 [L] 
Celkem: A+B+C+D+E+F+G+H+I+J+K+L=26,000 [M]</t>
  </si>
  <si>
    <t>914921</t>
  </si>
  <si>
    <t>SLOUPKY A STOJKY DOPRAVNÍCH ZNAČEK Z OCEL TRUBEK DO PATKY - DODÁVKA A MONTÁŽ</t>
  </si>
  <si>
    <t>Svislé dopravní značení navrhované 
IS14: 2=2,000 [A] 
P1: 4=4,000 [B] 
IS3c: 1=1,000 [C] 
IS16b: 4=4,000 [D] 
A2a a IP5 na jeden sloupek: 2=2,000 [E] 
IS3b: 1=1,000 [F] 
A14: 2=2,000 [G] 
4x IS3 na dva sloupky: 2*2=4,000 [H] 
2x IS24b a 2x IS5 na dva sloupky: 2*1=2,000 [I] 
P4 a E3a na jeden sloupek: 2=2,000 [J] 
P6: 2=2,000 [K] 
C4a: 2=2,000 [L] 
A2b, IP5 a E4 na jeden sloupek: 2=2,000 [M] 
A1b: 1=1,000 [N] 
P1 a E2b na jeden sloupek: 1=1,000 [O] 
2x IS3 na dva sloupky: 2=2,000 [P] 
P2 a E2b na jeden sloupek: 1=1,000 [Q] 
2x Z3 na jeden sloupek: 13=13,000 [R] 
Celkem: A+B+C+D+E+F+G+H+I+J+K+L+M+N+O+P+Q+R=48,000 [S]</t>
  </si>
  <si>
    <t>915111</t>
  </si>
  <si>
    <t>VODOROVNÉ DOPRAVNÍ ZNAČENÍ BARVOU HLADKÉ - DODÁVKA A POKLÁDKA</t>
  </si>
  <si>
    <t>1. fáze VDZ vč. předznačení  
Vodorovné dopravní značení jednosložkovou rozpouštědlovou barvou s obsahem sušiny min, 75% hladké, bílá barva, retroreflexivní</t>
  </si>
  <si>
    <t>Vodorovné značení navrhované (V1a, V2b, V4, V6a, V6b, V13): 933,1=933,100 [A]</t>
  </si>
  <si>
    <t>915221</t>
  </si>
  <si>
    <t>VODOR DOPRAV ZNAČ PLASTEM STRUKTURÁLNÍ NEHLUČNÉ - DOD A POKLÁDKA</t>
  </si>
  <si>
    <t>2. fáze VDZ 
Vodorovné dopravní značení plastem strukturální, nehlučné, retroreflexivní,  bílá barva, dvousložkový plast, typ II dle TP 70 pro zajištění odtoku vody a viditelnosti za deště</t>
  </si>
  <si>
    <t>93818</t>
  </si>
  <si>
    <t>OČIŠTĚNÍ ASFALT VOZOVEK ZAMETENÍM</t>
  </si>
  <si>
    <t>před provedením 2 fáze VDZ (plošné, dle výměry obrusné vrtsvy vč. přesahů)</t>
  </si>
  <si>
    <t>VON</t>
  </si>
  <si>
    <t>Vedlejší a ostatní náklady</t>
  </si>
  <si>
    <t>02520</t>
  </si>
  <si>
    <t>ZKOUŠENÍ MATERIÁLŮ NEZÁVISLOU ZKUŠEBNOU</t>
  </si>
  <si>
    <t>Odborné stanovení dávkování asfaltu a cementu při recyklaci za studena</t>
  </si>
  <si>
    <t>02620</t>
  </si>
  <si>
    <t>ZKOUŠENÍ KONSTRUKCÍ A PRACÍ NEZÁVISLOU ZKUŠEBNOU</t>
  </si>
  <si>
    <t>Zkoušky pláně (předpoklad á 200m)</t>
  </si>
  <si>
    <t>02730</t>
  </si>
  <si>
    <t>POMOC PRÁCE ZŘÍZ NEBO ZAJIŠŤ OCHRANU INŽENÝRSKÝCH SÍTÍ</t>
  </si>
  <si>
    <t>Vytýčení veškerých inženýrských sítí a jejich ochrana během výstavby - náklady správců sítí včetně zemních prací a ostatních přípomocí zhotovitele</t>
  </si>
  <si>
    <t>029111</t>
  </si>
  <si>
    <t>OSTATNÍ POŽADAVKY - GEODETICKÉ ZAMĚŘENÍ - DÉLKOVÉ</t>
  </si>
  <si>
    <t>HM</t>
  </si>
  <si>
    <t>Geodetické zaměření skutečného provedení stavby</t>
  </si>
  <si>
    <t>délka skutečné rekonstrukce vozovky: 34=34,000 [A]</t>
  </si>
  <si>
    <t>02930</t>
  </si>
  <si>
    <t>OSTATNÍ POŽADAVKY - UMĚLECKÁ DÍLA</t>
  </si>
  <si>
    <t>Ochrana stávající zděné kapličky na ostrůvku křížovatky v km 1,75 stavby proti poškození stavební technikou, předp. bedněním.</t>
  </si>
  <si>
    <t>02943</t>
  </si>
  <si>
    <t>OSTATNÍ POŽADAVKY - VYPRACOVÁNÍ RDS</t>
  </si>
  <si>
    <t>pro celou stavbu</t>
  </si>
  <si>
    <t>02944</t>
  </si>
  <si>
    <t>OSTAT POŽADAVKY - DOKUMENTACE SKUTEČ PROVEDENÍ V DIGIT FORMĚ</t>
  </si>
  <si>
    <t>a tištěné - pro celou stavbu</t>
  </si>
  <si>
    <t>02946</t>
  </si>
  <si>
    <t>OSTAT POŽADAVKY - FOTODOKUMENTACE</t>
  </si>
  <si>
    <t>02960</t>
  </si>
  <si>
    <t>OSTATNÍ POŽADAVKY - ODBORNÝ DOZOR</t>
  </si>
  <si>
    <t>účast geologa na stavbě, stanovení rozsahu sanací</t>
  </si>
  <si>
    <t>02991</t>
  </si>
  <si>
    <t>OSTATNÍ POŽADAVKY - INFORMAČNÍ TABULE</t>
  </si>
  <si>
    <t>INFORMAČNÍ TABULE VČETNĚ OSAZENÍ, ÚDRŽBY, OPRAV A ODSTRANĚNÍ</t>
  </si>
  <si>
    <t>03100</t>
  </si>
  <si>
    <t>ZAŘÍZENÍ STAVENIŠTĚ - ZŘÍZENÍ, PROVOZ, DEMONTÁŽ</t>
  </si>
  <si>
    <t>Veškeré plochy a vybavení ZS pro zajištění provedení stavby</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</si>
</sst>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s>
  <fills count="4">
    <fill>
      <patternFill/>
    </fill>
    <fill>
      <patternFill patternType="gray125"/>
    </fill>
    <fill>
      <patternFill patternType="solid">
        <fgColor rgb="FFD9D9D9"/>
        <bgColor indexed="64"/>
      </patternFill>
    </fill>
    <fill>
      <patternFill patternType="solid">
        <fgColor rgb="FFCB441A"/>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
    <xf numFmtId="0" fontId="0" fillId="0" borderId="0" xfId="0" applyAlignment="1">
      <alignment vertical="center"/>
    </xf>
    <xf numFmtId="0" fontId="0" fillId="2" borderId="0" xfId="0" applyFill="1" applyAlignment="1">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3" fillId="2" borderId="0" xfId="0" applyFont="1" applyFill="1" applyAlignment="1">
      <alignment horizontal="right" vertical="center"/>
    </xf>
    <xf numFmtId="0" fontId="4" fillId="3" borderId="1" xfId="0" applyFont="1" applyFill="1" applyBorder="1" applyAlignment="1">
      <alignment horizontal="center" vertical="center"/>
    </xf>
    <xf numFmtId="0" fontId="0" fillId="2" borderId="2" xfId="0" applyFill="1" applyBorder="1" applyAlignment="1">
      <alignment vertical="center"/>
    </xf>
    <xf numFmtId="177" fontId="3" fillId="2" borderId="0" xfId="0" applyNumberFormat="1" applyFont="1" applyFill="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4" fillId="3" borderId="1" xfId="0" applyFont="1" applyFill="1" applyBorder="1" applyAlignment="1">
      <alignment horizontal="center" vertical="center" wrapText="1"/>
    </xf>
    <xf numFmtId="0" fontId="5"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2" xfId="0" applyFont="1" applyFill="1" applyBorder="1" applyAlignment="1">
      <alignment horizontal="left" vertical="center"/>
    </xf>
    <xf numFmtId="0" fontId="0" fillId="2" borderId="6" xfId="0" applyFill="1" applyBorder="1" applyAlignment="1">
      <alignment vertical="center"/>
    </xf>
    <xf numFmtId="0" fontId="0" fillId="0" borderId="1" xfId="0" applyBorder="1" applyAlignment="1">
      <alignment horizontal="left" vertical="center"/>
    </xf>
    <xf numFmtId="177" fontId="0" fillId="0" borderId="1" xfId="0" applyNumberFormat="1" applyBorder="1" applyAlignment="1">
      <alignment horizontal="right" vertical="center"/>
    </xf>
    <xf numFmtId="0" fontId="3" fillId="2" borderId="5" xfId="0" applyFont="1" applyFill="1" applyBorder="1" applyAlignment="1">
      <alignment horizontal="right" vertical="center"/>
    </xf>
    <xf numFmtId="177" fontId="3" fillId="2" borderId="5" xfId="0" applyNumberFormat="1" applyFont="1" applyFill="1" applyBorder="1" applyAlignment="1">
      <alignment horizontal="center" vertical="center"/>
    </xf>
    <xf numFmtId="0" fontId="3" fillId="2" borderId="5" xfId="0" applyFont="1" applyFill="1" applyBorder="1" applyAlignment="1">
      <alignment vertical="center" wrapText="1"/>
    </xf>
    <xf numFmtId="0" fontId="0" fillId="0" borderId="1" xfId="0" applyBorder="1" applyAlignment="1">
      <alignment vertical="center"/>
    </xf>
    <xf numFmtId="0" fontId="3" fillId="2" borderId="6" xfId="0" applyFont="1" applyFill="1" applyBorder="1" applyAlignment="1">
      <alignment horizontal="right" vertical="center"/>
    </xf>
    <xf numFmtId="0" fontId="3" fillId="2" borderId="6" xfId="0" applyFont="1" applyFill="1" applyBorder="1" applyAlignment="1">
      <alignment vertical="center" wrapText="1"/>
    </xf>
    <xf numFmtId="177" fontId="3" fillId="2" borderId="6" xfId="0" applyNumberFormat="1" applyFont="1" applyFill="1" applyBorder="1" applyAlignment="1">
      <alignment horizontal="center" vertical="center"/>
    </xf>
    <xf numFmtId="0" fontId="0" fillId="0" borderId="1" xfId="0"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xf>
    <xf numFmtId="178"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0" fontId="0" fillId="0" borderId="2" xfId="0" applyBorder="1" applyAlignment="1">
      <alignment vertical="top"/>
    </xf>
    <xf numFmtId="177" fontId="3" fillId="2" borderId="0" xfId="0" applyNumberFormat="1" applyFont="1" applyFill="1" applyAlignment="1">
      <alignment horizontal="center" vertical="center"/>
    </xf>
    <xf numFmtId="0" fontId="3" fillId="2" borderId="2" xfId="0" applyFont="1" applyFill="1" applyBorder="1" applyAlignment="1">
      <alignment horizontal="right" vertical="center"/>
    </xf>
    <xf numFmtId="177" fontId="3" fillId="2" borderId="2" xfId="0" applyNumberFormat="1" applyFont="1" applyFill="1" applyBorder="1" applyAlignment="1">
      <alignment horizontal="center" vertical="center"/>
    </xf>
    <xf numFmtId="177" fontId="0" fillId="2" borderId="1"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4302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tabSelected="1" workbookViewId="0" topLeftCell="A1"/>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1"/>
      <c r="B1" s="1" t="s">
        <v>0</v>
      </c>
      <c r="C1" s="1"/>
      <c r="D1" s="1"/>
      <c r="E1" s="1"/>
    </row>
    <row r="2" spans="1:5" ht="12.75" customHeight="1">
      <c r="A2" s="1"/>
      <c r="B2" s="2" t="s">
        <v>1</v>
      </c>
      <c r="C2" s="1"/>
      <c r="D2" s="1"/>
      <c r="E2" s="1"/>
    </row>
    <row r="3" spans="1:5" ht="19.5" customHeight="1">
      <c r="A3" s="1"/>
      <c r="B3" s="1"/>
      <c r="C3" s="1"/>
      <c r="D3" s="1"/>
      <c r="E3" s="1"/>
    </row>
    <row r="4" spans="1:5" ht="19.5" customHeight="1">
      <c r="A4" s="1"/>
      <c r="B4" s="3" t="s">
        <v>2</v>
      </c>
      <c r="C4" s="1"/>
      <c r="D4" s="1"/>
      <c r="E4" s="1"/>
    </row>
    <row r="5" spans="1:5" ht="12.75" customHeight="1">
      <c r="A5" s="1"/>
      <c r="B5" s="1" t="s">
        <v>3</v>
      </c>
      <c r="C5" s="1"/>
      <c r="D5" s="1"/>
      <c r="E5" s="1"/>
    </row>
    <row r="6" spans="1:5" ht="12.75" customHeight="1">
      <c r="A6" s="1"/>
      <c r="B6" s="4" t="s">
        <v>4</v>
      </c>
      <c r="C6" s="7">
        <f>SUM(C10:C13)</f>
      </c>
      <c r="D6" s="1"/>
      <c r="E6" s="1"/>
    </row>
    <row r="7" spans="1:5" ht="12.75" customHeight="1">
      <c r="A7" s="1"/>
      <c r="B7" s="4" t="s">
        <v>5</v>
      </c>
      <c r="C7" s="7">
        <f>SUM(E10:E13)</f>
      </c>
      <c r="D7" s="1"/>
      <c r="E7" s="1"/>
    </row>
    <row r="8" spans="1:5" ht="12.75" customHeight="1">
      <c r="A8" s="6"/>
      <c r="B8" s="6"/>
      <c r="C8" s="6"/>
      <c r="D8" s="6"/>
      <c r="E8" s="6"/>
    </row>
    <row r="9" spans="1:5" ht="12.75" customHeight="1">
      <c r="A9" s="5" t="s">
        <v>6</v>
      </c>
      <c r="B9" s="5" t="s">
        <v>7</v>
      </c>
      <c r="C9" s="5" t="s">
        <v>8</v>
      </c>
      <c r="D9" s="5" t="s">
        <v>9</v>
      </c>
      <c r="E9" s="5" t="s">
        <v>10</v>
      </c>
    </row>
    <row r="10" spans="1:5" ht="12.75" customHeight="1">
      <c r="A10" s="20" t="s">
        <v>24</v>
      </c>
      <c r="B10" s="20" t="s">
        <v>25</v>
      </c>
      <c r="C10" s="21">
        <f>'SO 101'!I3</f>
      </c>
      <c r="D10" s="21">
        <f>'SO 101'!O2</f>
      </c>
      <c r="E10" s="21">
        <f>C10+D10</f>
      </c>
    </row>
    <row r="11" spans="1:5" ht="12.75" customHeight="1">
      <c r="A11" s="20" t="s">
        <v>385</v>
      </c>
      <c r="B11" s="20" t="s">
        <v>386</v>
      </c>
      <c r="C11" s="21">
        <f>'SO 180'!I3</f>
      </c>
      <c r="D11" s="21">
        <f>'SO 180'!O2</f>
      </c>
      <c r="E11" s="21">
        <f>C11+D11</f>
      </c>
    </row>
    <row r="12" spans="1:5" ht="12.75" customHeight="1">
      <c r="A12" s="20" t="s">
        <v>407</v>
      </c>
      <c r="B12" s="20" t="s">
        <v>408</v>
      </c>
      <c r="C12" s="21">
        <f>'SO 190'!I3</f>
      </c>
      <c r="D12" s="21">
        <f>'SO 190'!O2</f>
      </c>
      <c r="E12" s="21">
        <f>C12+D12</f>
      </c>
    </row>
    <row r="13" spans="1:5" ht="12.75" customHeight="1">
      <c r="A13" s="20" t="s">
        <v>462</v>
      </c>
      <c r="B13" s="20" t="s">
        <v>463</v>
      </c>
      <c r="C13" s="21">
        <f>VON!I3</f>
      </c>
      <c r="D13" s="21">
        <f>VON!O2</f>
      </c>
      <c r="E13" s="21">
        <f>C13+D13</f>
      </c>
    </row>
  </sheetData>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239"/>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0+O8+O21+O121+O137+O141+O160+O194+O198+O202+O209</f>
      </c>
      <c r="P2" t="s">
        <v>22</v>
      </c>
    </row>
    <row r="3" spans="1:16" ht="15" customHeight="1">
      <c r="A3" t="s">
        <v>12</v>
      </c>
      <c r="B3" s="12" t="s">
        <v>14</v>
      </c>
      <c r="C3" s="13" t="s">
        <v>15</v>
      </c>
      <c r="D3" s="1"/>
      <c r="E3" s="14" t="s">
        <v>16</v>
      </c>
      <c r="F3" s="1"/>
      <c r="G3" s="9"/>
      <c r="H3" s="8" t="s">
        <v>24</v>
      </c>
      <c r="I3" s="42">
        <f>0+I8+I21+I121+I137+I141+I160+I194+I198+I202+I209</f>
      </c>
      <c r="O3" t="s">
        <v>19</v>
      </c>
      <c r="P3" t="s">
        <v>23</v>
      </c>
    </row>
    <row r="4" spans="1:16" ht="15" customHeight="1">
      <c r="A4" t="s">
        <v>17</v>
      </c>
      <c r="B4" s="16" t="s">
        <v>18</v>
      </c>
      <c r="C4" s="17" t="s">
        <v>24</v>
      </c>
      <c r="D4" s="6"/>
      <c r="E4" s="18" t="s">
        <v>25</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0+I9+I12+I15+I18</f>
      </c>
      <c r="R8">
        <f>0+O9+O12+O15+O18</f>
      </c>
    </row>
    <row r="9" spans="1:16" ht="12.75">
      <c r="A9" s="25" t="s">
        <v>45</v>
      </c>
      <c r="B9" s="29" t="s">
        <v>29</v>
      </c>
      <c r="C9" s="29" t="s">
        <v>46</v>
      </c>
      <c r="D9" s="25" t="s">
        <v>47</v>
      </c>
      <c r="E9" s="30" t="s">
        <v>48</v>
      </c>
      <c r="F9" s="31" t="s">
        <v>49</v>
      </c>
      <c r="G9" s="32">
        <v>13.69</v>
      </c>
      <c r="H9" s="33">
        <v>0</v>
      </c>
      <c r="I9" s="33">
        <f>ROUND(ROUND(H9,2)*ROUND(G9,3),2)</f>
      </c>
      <c r="O9">
        <f>(I9*21)/100</f>
      </c>
      <c r="P9" t="s">
        <v>23</v>
      </c>
    </row>
    <row r="10" spans="1:5" ht="12.75">
      <c r="A10" s="34" t="s">
        <v>50</v>
      </c>
      <c r="E10" s="35" t="s">
        <v>51</v>
      </c>
    </row>
    <row r="11" spans="1:5" ht="38.25">
      <c r="A11" s="38" t="s">
        <v>52</v>
      </c>
      <c r="E11" s="37" t="s">
        <v>53</v>
      </c>
    </row>
    <row r="12" spans="1:16" ht="12.75">
      <c r="A12" s="25" t="s">
        <v>45</v>
      </c>
      <c r="B12" s="29" t="s">
        <v>23</v>
      </c>
      <c r="C12" s="29" t="s">
        <v>46</v>
      </c>
      <c r="D12" s="25" t="s">
        <v>54</v>
      </c>
      <c r="E12" s="30" t="s">
        <v>48</v>
      </c>
      <c r="F12" s="31" t="s">
        <v>49</v>
      </c>
      <c r="G12" s="32">
        <v>37.5</v>
      </c>
      <c r="H12" s="33">
        <v>0</v>
      </c>
      <c r="I12" s="33">
        <f>ROUND(ROUND(H12,2)*ROUND(G12,3),2)</f>
      </c>
      <c r="O12">
        <f>(I12*21)/100</f>
      </c>
      <c r="P12" t="s">
        <v>23</v>
      </c>
    </row>
    <row r="13" spans="1:5" ht="12.75">
      <c r="A13" s="34" t="s">
        <v>50</v>
      </c>
      <c r="E13" s="35" t="s">
        <v>55</v>
      </c>
    </row>
    <row r="14" spans="1:5" ht="12.75">
      <c r="A14" s="38" t="s">
        <v>52</v>
      </c>
      <c r="E14" s="37" t="s">
        <v>56</v>
      </c>
    </row>
    <row r="15" spans="1:16" ht="12.75">
      <c r="A15" s="25" t="s">
        <v>45</v>
      </c>
      <c r="B15" s="29" t="s">
        <v>22</v>
      </c>
      <c r="C15" s="29" t="s">
        <v>46</v>
      </c>
      <c r="D15" s="25" t="s">
        <v>57</v>
      </c>
      <c r="E15" s="30" t="s">
        <v>48</v>
      </c>
      <c r="F15" s="31" t="s">
        <v>49</v>
      </c>
      <c r="G15" s="32">
        <v>30442.262</v>
      </c>
      <c r="H15" s="33">
        <v>0</v>
      </c>
      <c r="I15" s="33">
        <f>ROUND(ROUND(H15,2)*ROUND(G15,3),2)</f>
      </c>
      <c r="O15">
        <f>(I15*21)/100</f>
      </c>
      <c r="P15" t="s">
        <v>23</v>
      </c>
    </row>
    <row r="16" spans="1:5" ht="12.75">
      <c r="A16" s="34" t="s">
        <v>50</v>
      </c>
      <c r="E16" s="35" t="s">
        <v>58</v>
      </c>
    </row>
    <row r="17" spans="1:5" ht="178.5">
      <c r="A17" s="38" t="s">
        <v>52</v>
      </c>
      <c r="E17" s="37" t="s">
        <v>59</v>
      </c>
    </row>
    <row r="18" spans="1:16" ht="12.75">
      <c r="A18" s="25" t="s">
        <v>45</v>
      </c>
      <c r="B18" s="29" t="s">
        <v>33</v>
      </c>
      <c r="C18" s="29" t="s">
        <v>60</v>
      </c>
      <c r="D18" s="25" t="s">
        <v>61</v>
      </c>
      <c r="E18" s="30" t="s">
        <v>62</v>
      </c>
      <c r="F18" s="31" t="s">
        <v>49</v>
      </c>
      <c r="G18" s="32">
        <v>1496.313</v>
      </c>
      <c r="H18" s="33">
        <v>0</v>
      </c>
      <c r="I18" s="33">
        <f>ROUND(ROUND(H18,2)*ROUND(G18,3),2)</f>
      </c>
      <c r="O18">
        <f>(I18*21)/100</f>
      </c>
      <c r="P18" t="s">
        <v>23</v>
      </c>
    </row>
    <row r="19" spans="1:5" ht="12.75">
      <c r="A19" s="34" t="s">
        <v>50</v>
      </c>
      <c r="E19" s="35" t="s">
        <v>63</v>
      </c>
    </row>
    <row r="20" spans="1:5" ht="51">
      <c r="A20" s="36" t="s">
        <v>52</v>
      </c>
      <c r="E20" s="37" t="s">
        <v>64</v>
      </c>
    </row>
    <row r="21" spans="1:18" ht="12.75" customHeight="1">
      <c r="A21" s="6" t="s">
        <v>43</v>
      </c>
      <c r="B21" s="6"/>
      <c r="C21" s="40" t="s">
        <v>29</v>
      </c>
      <c r="D21" s="6"/>
      <c r="E21" s="27" t="s">
        <v>65</v>
      </c>
      <c r="F21" s="6"/>
      <c r="G21" s="6"/>
      <c r="H21" s="6"/>
      <c r="I21" s="41">
        <f>0+Q21</f>
      </c>
      <c r="O21">
        <f>0+R21</f>
      </c>
      <c r="Q21">
        <f>0+I22+I25+I28+I31+I34+I37+I40+I43+I46+I49+I52+I55+I58+I61+I64+I67+I70+I73+I76+I79+I82+I85+I88+I91+I94+I97+I100+I103+I106+I109+I112+I115+I118</f>
      </c>
      <c r="R21">
        <f>0+O22+O25+O28+O31+O34+O37+O40+O43+O46+O49+O52+O55+O58+O61+O64+O67+O70+O73+O76+O79+O82+O85+O88+O91+O94+O97+O100+O103+O106+O109+O112+O115+O118</f>
      </c>
    </row>
    <row r="22" spans="1:16" ht="12.75">
      <c r="A22" s="25" t="s">
        <v>45</v>
      </c>
      <c r="B22" s="29" t="s">
        <v>35</v>
      </c>
      <c r="C22" s="29" t="s">
        <v>66</v>
      </c>
      <c r="D22" s="25" t="s">
        <v>61</v>
      </c>
      <c r="E22" s="30" t="s">
        <v>67</v>
      </c>
      <c r="F22" s="31" t="s">
        <v>68</v>
      </c>
      <c r="G22" s="32">
        <v>5323.8</v>
      </c>
      <c r="H22" s="33">
        <v>0</v>
      </c>
      <c r="I22" s="33">
        <f>ROUND(ROUND(H22,2)*ROUND(G22,3),2)</f>
      </c>
      <c r="O22">
        <f>(I22*21)/100</f>
      </c>
      <c r="P22" t="s">
        <v>23</v>
      </c>
    </row>
    <row r="23" spans="1:5" ht="25.5">
      <c r="A23" s="34" t="s">
        <v>50</v>
      </c>
      <c r="E23" s="35" t="s">
        <v>69</v>
      </c>
    </row>
    <row r="24" spans="1:5" ht="25.5">
      <c r="A24" s="38" t="s">
        <v>52</v>
      </c>
      <c r="E24" s="37" t="s">
        <v>70</v>
      </c>
    </row>
    <row r="25" spans="1:16" ht="12.75">
      <c r="A25" s="25" t="s">
        <v>45</v>
      </c>
      <c r="B25" s="29" t="s">
        <v>37</v>
      </c>
      <c r="C25" s="29" t="s">
        <v>71</v>
      </c>
      <c r="D25" s="25" t="s">
        <v>61</v>
      </c>
      <c r="E25" s="30" t="s">
        <v>72</v>
      </c>
      <c r="F25" s="31" t="s">
        <v>73</v>
      </c>
      <c r="G25" s="32">
        <v>7</v>
      </c>
      <c r="H25" s="33">
        <v>0</v>
      </c>
      <c r="I25" s="33">
        <f>ROUND(ROUND(H25,2)*ROUND(G25,3),2)</f>
      </c>
      <c r="O25">
        <f>(I25*21)/100</f>
      </c>
      <c r="P25" t="s">
        <v>23</v>
      </c>
    </row>
    <row r="26" spans="1:5" ht="12.75">
      <c r="A26" s="34" t="s">
        <v>50</v>
      </c>
      <c r="E26" s="35" t="s">
        <v>74</v>
      </c>
    </row>
    <row r="27" spans="1:5" ht="63.75">
      <c r="A27" s="38" t="s">
        <v>52</v>
      </c>
      <c r="E27" s="37" t="s">
        <v>75</v>
      </c>
    </row>
    <row r="28" spans="1:16" ht="12.75">
      <c r="A28" s="25" t="s">
        <v>45</v>
      </c>
      <c r="B28" s="29" t="s">
        <v>76</v>
      </c>
      <c r="C28" s="29" t="s">
        <v>77</v>
      </c>
      <c r="D28" s="25" t="s">
        <v>61</v>
      </c>
      <c r="E28" s="30" t="s">
        <v>78</v>
      </c>
      <c r="F28" s="31" t="s">
        <v>73</v>
      </c>
      <c r="G28" s="32">
        <v>226</v>
      </c>
      <c r="H28" s="33">
        <v>0</v>
      </c>
      <c r="I28" s="33">
        <f>ROUND(ROUND(H28,2)*ROUND(G28,3),2)</f>
      </c>
      <c r="O28">
        <f>(I28*21)/100</f>
      </c>
      <c r="P28" t="s">
        <v>23</v>
      </c>
    </row>
    <row r="29" spans="1:5" ht="25.5">
      <c r="A29" s="34" t="s">
        <v>50</v>
      </c>
      <c r="E29" s="35" t="s">
        <v>79</v>
      </c>
    </row>
    <row r="30" spans="1:5" ht="12.75">
      <c r="A30" s="38" t="s">
        <v>52</v>
      </c>
      <c r="E30" s="37" t="s">
        <v>61</v>
      </c>
    </row>
    <row r="31" spans="1:16" ht="12.75">
      <c r="A31" s="25" t="s">
        <v>45</v>
      </c>
      <c r="B31" s="29" t="s">
        <v>80</v>
      </c>
      <c r="C31" s="29" t="s">
        <v>81</v>
      </c>
      <c r="D31" s="25" t="s">
        <v>61</v>
      </c>
      <c r="E31" s="30" t="s">
        <v>82</v>
      </c>
      <c r="F31" s="31" t="s">
        <v>73</v>
      </c>
      <c r="G31" s="32">
        <v>106</v>
      </c>
      <c r="H31" s="33">
        <v>0</v>
      </c>
      <c r="I31" s="33">
        <f>ROUND(ROUND(H31,2)*ROUND(G31,3),2)</f>
      </c>
      <c r="O31">
        <f>(I31*21)/100</f>
      </c>
      <c r="P31" t="s">
        <v>23</v>
      </c>
    </row>
    <row r="32" spans="1:5" ht="25.5">
      <c r="A32" s="34" t="s">
        <v>50</v>
      </c>
      <c r="E32" s="35" t="s">
        <v>79</v>
      </c>
    </row>
    <row r="33" spans="1:5" ht="12.75">
      <c r="A33" s="38" t="s">
        <v>52</v>
      </c>
      <c r="E33" s="37" t="s">
        <v>61</v>
      </c>
    </row>
    <row r="34" spans="1:16" ht="12.75">
      <c r="A34" s="25" t="s">
        <v>45</v>
      </c>
      <c r="B34" s="29" t="s">
        <v>40</v>
      </c>
      <c r="C34" s="29" t="s">
        <v>83</v>
      </c>
      <c r="D34" s="25" t="s">
        <v>61</v>
      </c>
      <c r="E34" s="30" t="s">
        <v>84</v>
      </c>
      <c r="F34" s="31" t="s">
        <v>73</v>
      </c>
      <c r="G34" s="32">
        <v>4</v>
      </c>
      <c r="H34" s="33">
        <v>0</v>
      </c>
      <c r="I34" s="33">
        <f>ROUND(ROUND(H34,2)*ROUND(G34,3),2)</f>
      </c>
      <c r="O34">
        <f>(I34*21)/100</f>
      </c>
      <c r="P34" t="s">
        <v>23</v>
      </c>
    </row>
    <row r="35" spans="1:5" ht="25.5">
      <c r="A35" s="34" t="s">
        <v>50</v>
      </c>
      <c r="E35" s="35" t="s">
        <v>85</v>
      </c>
    </row>
    <row r="36" spans="1:5" ht="12.75">
      <c r="A36" s="38" t="s">
        <v>52</v>
      </c>
      <c r="E36" s="37" t="s">
        <v>61</v>
      </c>
    </row>
    <row r="37" spans="1:16" ht="25.5">
      <c r="A37" s="25" t="s">
        <v>45</v>
      </c>
      <c r="B37" s="29" t="s">
        <v>42</v>
      </c>
      <c r="C37" s="29" t="s">
        <v>86</v>
      </c>
      <c r="D37" s="25" t="s">
        <v>61</v>
      </c>
      <c r="E37" s="30" t="s">
        <v>87</v>
      </c>
      <c r="F37" s="31" t="s">
        <v>88</v>
      </c>
      <c r="G37" s="32">
        <v>1348.594</v>
      </c>
      <c r="H37" s="33">
        <v>0</v>
      </c>
      <c r="I37" s="33">
        <f>ROUND(ROUND(H37,2)*ROUND(G37,3),2)</f>
      </c>
      <c r="O37">
        <f>(I37*21)/100</f>
      </c>
      <c r="P37" t="s">
        <v>23</v>
      </c>
    </row>
    <row r="38" spans="1:5" ht="38.25">
      <c r="A38" s="34" t="s">
        <v>50</v>
      </c>
      <c r="E38" s="35" t="s">
        <v>89</v>
      </c>
    </row>
    <row r="39" spans="1:5" ht="51">
      <c r="A39" s="38" t="s">
        <v>52</v>
      </c>
      <c r="E39" s="37" t="s">
        <v>90</v>
      </c>
    </row>
    <row r="40" spans="1:16" ht="25.5">
      <c r="A40" s="25" t="s">
        <v>45</v>
      </c>
      <c r="B40" s="29" t="s">
        <v>91</v>
      </c>
      <c r="C40" s="29" t="s">
        <v>92</v>
      </c>
      <c r="D40" s="25" t="s">
        <v>61</v>
      </c>
      <c r="E40" s="30" t="s">
        <v>93</v>
      </c>
      <c r="F40" s="31" t="s">
        <v>88</v>
      </c>
      <c r="G40" s="32">
        <v>7075.096</v>
      </c>
      <c r="H40" s="33">
        <v>0</v>
      </c>
      <c r="I40" s="33">
        <f>ROUND(ROUND(H40,2)*ROUND(G40,3),2)</f>
      </c>
      <c r="O40">
        <f>(I40*21)/100</f>
      </c>
      <c r="P40" t="s">
        <v>23</v>
      </c>
    </row>
    <row r="41" spans="1:5" ht="38.25">
      <c r="A41" s="34" t="s">
        <v>50</v>
      </c>
      <c r="E41" s="35" t="s">
        <v>94</v>
      </c>
    </row>
    <row r="42" spans="1:5" ht="127.5">
      <c r="A42" s="38" t="s">
        <v>52</v>
      </c>
      <c r="E42" s="37" t="s">
        <v>95</v>
      </c>
    </row>
    <row r="43" spans="1:16" ht="12.75">
      <c r="A43" s="25" t="s">
        <v>45</v>
      </c>
      <c r="B43" s="29" t="s">
        <v>96</v>
      </c>
      <c r="C43" s="29" t="s">
        <v>97</v>
      </c>
      <c r="D43" s="25" t="s">
        <v>61</v>
      </c>
      <c r="E43" s="30" t="s">
        <v>98</v>
      </c>
      <c r="F43" s="31" t="s">
        <v>88</v>
      </c>
      <c r="G43" s="32">
        <v>226.14</v>
      </c>
      <c r="H43" s="33">
        <v>0</v>
      </c>
      <c r="I43" s="33">
        <f>ROUND(ROUND(H43,2)*ROUND(G43,3),2)</f>
      </c>
      <c r="O43">
        <f>(I43*21)/100</f>
      </c>
      <c r="P43" t="s">
        <v>23</v>
      </c>
    </row>
    <row r="44" spans="1:5" ht="38.25">
      <c r="A44" s="34" t="s">
        <v>50</v>
      </c>
      <c r="E44" s="35" t="s">
        <v>99</v>
      </c>
    </row>
    <row r="45" spans="1:5" ht="51">
      <c r="A45" s="38" t="s">
        <v>52</v>
      </c>
      <c r="E45" s="37" t="s">
        <v>100</v>
      </c>
    </row>
    <row r="46" spans="1:16" ht="12.75">
      <c r="A46" s="25" t="s">
        <v>45</v>
      </c>
      <c r="B46" s="29" t="s">
        <v>101</v>
      </c>
      <c r="C46" s="29" t="s">
        <v>102</v>
      </c>
      <c r="D46" s="25" t="s">
        <v>47</v>
      </c>
      <c r="E46" s="30" t="s">
        <v>103</v>
      </c>
      <c r="F46" s="31" t="s">
        <v>88</v>
      </c>
      <c r="G46" s="32">
        <v>475.284</v>
      </c>
      <c r="H46" s="33">
        <v>0</v>
      </c>
      <c r="I46" s="33">
        <f>ROUND(ROUND(H46,2)*ROUND(G46,3),2)</f>
      </c>
      <c r="O46">
        <f>(I46*21)/100</f>
      </c>
      <c r="P46" t="s">
        <v>23</v>
      </c>
    </row>
    <row r="47" spans="1:5" ht="38.25">
      <c r="A47" s="34" t="s">
        <v>50</v>
      </c>
      <c r="E47" s="35" t="s">
        <v>104</v>
      </c>
    </row>
    <row r="48" spans="1:5" ht="63.75">
      <c r="A48" s="38" t="s">
        <v>52</v>
      </c>
      <c r="E48" s="37" t="s">
        <v>105</v>
      </c>
    </row>
    <row r="49" spans="1:16" ht="12.75">
      <c r="A49" s="25" t="s">
        <v>45</v>
      </c>
      <c r="B49" s="29" t="s">
        <v>106</v>
      </c>
      <c r="C49" s="29" t="s">
        <v>102</v>
      </c>
      <c r="D49" s="25" t="s">
        <v>54</v>
      </c>
      <c r="E49" s="30" t="s">
        <v>103</v>
      </c>
      <c r="F49" s="31" t="s">
        <v>88</v>
      </c>
      <c r="G49" s="32">
        <v>589.01</v>
      </c>
      <c r="H49" s="33">
        <v>0</v>
      </c>
      <c r="I49" s="33">
        <f>ROUND(ROUND(H49,2)*ROUND(G49,3),2)</f>
      </c>
      <c r="O49">
        <f>(I49*21)/100</f>
      </c>
      <c r="P49" t="s">
        <v>23</v>
      </c>
    </row>
    <row r="50" spans="1:5" ht="38.25">
      <c r="A50" s="34" t="s">
        <v>50</v>
      </c>
      <c r="E50" s="35" t="s">
        <v>107</v>
      </c>
    </row>
    <row r="51" spans="1:5" ht="76.5">
      <c r="A51" s="38" t="s">
        <v>52</v>
      </c>
      <c r="E51" s="37" t="s">
        <v>108</v>
      </c>
    </row>
    <row r="52" spans="1:16" ht="12.75">
      <c r="A52" s="25" t="s">
        <v>45</v>
      </c>
      <c r="B52" s="29" t="s">
        <v>109</v>
      </c>
      <c r="C52" s="29" t="s">
        <v>110</v>
      </c>
      <c r="D52" s="25" t="s">
        <v>61</v>
      </c>
      <c r="E52" s="30" t="s">
        <v>111</v>
      </c>
      <c r="F52" s="31" t="s">
        <v>88</v>
      </c>
      <c r="G52" s="32">
        <v>1993.1</v>
      </c>
      <c r="H52" s="33">
        <v>0</v>
      </c>
      <c r="I52" s="33">
        <f>ROUND(ROUND(H52,2)*ROUND(G52,3),2)</f>
      </c>
      <c r="O52">
        <f>(I52*21)/100</f>
      </c>
      <c r="P52" t="s">
        <v>23</v>
      </c>
    </row>
    <row r="53" spans="1:5" ht="51">
      <c r="A53" s="34" t="s">
        <v>50</v>
      </c>
      <c r="E53" s="35" t="s">
        <v>112</v>
      </c>
    </row>
    <row r="54" spans="1:5" ht="25.5">
      <c r="A54" s="38" t="s">
        <v>52</v>
      </c>
      <c r="E54" s="37" t="s">
        <v>113</v>
      </c>
    </row>
    <row r="55" spans="1:16" ht="12.75">
      <c r="A55" s="25" t="s">
        <v>45</v>
      </c>
      <c r="B55" s="29" t="s">
        <v>114</v>
      </c>
      <c r="C55" s="29" t="s">
        <v>115</v>
      </c>
      <c r="D55" s="25" t="s">
        <v>61</v>
      </c>
      <c r="E55" s="30" t="s">
        <v>116</v>
      </c>
      <c r="F55" s="31" t="s">
        <v>88</v>
      </c>
      <c r="G55" s="32">
        <v>4395.3</v>
      </c>
      <c r="H55" s="33">
        <v>0</v>
      </c>
      <c r="I55" s="33">
        <f>ROUND(ROUND(H55,2)*ROUND(G55,3),2)</f>
      </c>
      <c r="O55">
        <f>(I55*21)/100</f>
      </c>
      <c r="P55" t="s">
        <v>23</v>
      </c>
    </row>
    <row r="56" spans="1:5" ht="63.75">
      <c r="A56" s="34" t="s">
        <v>50</v>
      </c>
      <c r="E56" s="35" t="s">
        <v>117</v>
      </c>
    </row>
    <row r="57" spans="1:5" ht="25.5">
      <c r="A57" s="38" t="s">
        <v>52</v>
      </c>
      <c r="E57" s="37" t="s">
        <v>118</v>
      </c>
    </row>
    <row r="58" spans="1:16" ht="12.75">
      <c r="A58" s="25" t="s">
        <v>45</v>
      </c>
      <c r="B58" s="29" t="s">
        <v>119</v>
      </c>
      <c r="C58" s="29" t="s">
        <v>120</v>
      </c>
      <c r="D58" s="25" t="s">
        <v>61</v>
      </c>
      <c r="E58" s="30" t="s">
        <v>121</v>
      </c>
      <c r="F58" s="31" t="s">
        <v>88</v>
      </c>
      <c r="G58" s="32">
        <v>1348.594</v>
      </c>
      <c r="H58" s="33">
        <v>0</v>
      </c>
      <c r="I58" s="33">
        <f>ROUND(ROUND(H58,2)*ROUND(G58,3),2)</f>
      </c>
      <c r="O58">
        <f>(I58*21)/100</f>
      </c>
      <c r="P58" t="s">
        <v>23</v>
      </c>
    </row>
    <row r="59" spans="1:5" ht="25.5">
      <c r="A59" s="34" t="s">
        <v>50</v>
      </c>
      <c r="E59" s="35" t="s">
        <v>122</v>
      </c>
    </row>
    <row r="60" spans="1:5" ht="25.5">
      <c r="A60" s="38" t="s">
        <v>52</v>
      </c>
      <c r="E60" s="37" t="s">
        <v>123</v>
      </c>
    </row>
    <row r="61" spans="1:16" ht="12.75">
      <c r="A61" s="25" t="s">
        <v>45</v>
      </c>
      <c r="B61" s="29" t="s">
        <v>124</v>
      </c>
      <c r="C61" s="29" t="s">
        <v>125</v>
      </c>
      <c r="D61" s="25" t="s">
        <v>61</v>
      </c>
      <c r="E61" s="30" t="s">
        <v>126</v>
      </c>
      <c r="F61" s="31" t="s">
        <v>88</v>
      </c>
      <c r="G61" s="32">
        <v>831.285</v>
      </c>
      <c r="H61" s="33">
        <v>0</v>
      </c>
      <c r="I61" s="33">
        <f>ROUND(ROUND(H61,2)*ROUND(G61,3),2)</f>
      </c>
      <c r="O61">
        <f>(I61*21)/100</f>
      </c>
      <c r="P61" t="s">
        <v>23</v>
      </c>
    </row>
    <row r="62" spans="1:5" ht="25.5">
      <c r="A62" s="34" t="s">
        <v>50</v>
      </c>
      <c r="E62" s="35" t="s">
        <v>127</v>
      </c>
    </row>
    <row r="63" spans="1:5" ht="51">
      <c r="A63" s="38" t="s">
        <v>52</v>
      </c>
      <c r="E63" s="37" t="s">
        <v>128</v>
      </c>
    </row>
    <row r="64" spans="1:16" ht="12.75">
      <c r="A64" s="25" t="s">
        <v>45</v>
      </c>
      <c r="B64" s="29" t="s">
        <v>129</v>
      </c>
      <c r="C64" s="29" t="s">
        <v>130</v>
      </c>
      <c r="D64" s="25" t="s">
        <v>61</v>
      </c>
      <c r="E64" s="30" t="s">
        <v>131</v>
      </c>
      <c r="F64" s="31" t="s">
        <v>68</v>
      </c>
      <c r="G64" s="32">
        <v>5379.9</v>
      </c>
      <c r="H64" s="33">
        <v>0</v>
      </c>
      <c r="I64" s="33">
        <f>ROUND(ROUND(H64,2)*ROUND(G64,3),2)</f>
      </c>
      <c r="O64">
        <f>(I64*21)/100</f>
      </c>
      <c r="P64" t="s">
        <v>23</v>
      </c>
    </row>
    <row r="65" spans="1:5" ht="25.5">
      <c r="A65" s="34" t="s">
        <v>50</v>
      </c>
      <c r="E65" s="35" t="s">
        <v>132</v>
      </c>
    </row>
    <row r="66" spans="1:5" ht="25.5">
      <c r="A66" s="38" t="s">
        <v>52</v>
      </c>
      <c r="E66" s="37" t="s">
        <v>133</v>
      </c>
    </row>
    <row r="67" spans="1:16" ht="12.75">
      <c r="A67" s="25" t="s">
        <v>45</v>
      </c>
      <c r="B67" s="29" t="s">
        <v>134</v>
      </c>
      <c r="C67" s="29" t="s">
        <v>135</v>
      </c>
      <c r="D67" s="25" t="s">
        <v>61</v>
      </c>
      <c r="E67" s="30" t="s">
        <v>136</v>
      </c>
      <c r="F67" s="31" t="s">
        <v>137</v>
      </c>
      <c r="G67" s="32">
        <v>4187.2</v>
      </c>
      <c r="H67" s="33">
        <v>0</v>
      </c>
      <c r="I67" s="33">
        <f>ROUND(ROUND(H67,2)*ROUND(G67,3),2)</f>
      </c>
      <c r="O67">
        <f>(I67*21)/100</f>
      </c>
      <c r="P67" t="s">
        <v>23</v>
      </c>
    </row>
    <row r="68" spans="1:5" ht="25.5">
      <c r="A68" s="34" t="s">
        <v>50</v>
      </c>
      <c r="E68" s="35" t="s">
        <v>132</v>
      </c>
    </row>
    <row r="69" spans="1:5" ht="25.5">
      <c r="A69" s="38" t="s">
        <v>52</v>
      </c>
      <c r="E69" s="37" t="s">
        <v>138</v>
      </c>
    </row>
    <row r="70" spans="1:16" ht="12.75">
      <c r="A70" s="25" t="s">
        <v>45</v>
      </c>
      <c r="B70" s="29" t="s">
        <v>139</v>
      </c>
      <c r="C70" s="29" t="s">
        <v>140</v>
      </c>
      <c r="D70" s="25" t="s">
        <v>61</v>
      </c>
      <c r="E70" s="30" t="s">
        <v>141</v>
      </c>
      <c r="F70" s="31" t="s">
        <v>137</v>
      </c>
      <c r="G70" s="32">
        <v>11</v>
      </c>
      <c r="H70" s="33">
        <v>0</v>
      </c>
      <c r="I70" s="33">
        <f>ROUND(ROUND(H70,2)*ROUND(G70,3),2)</f>
      </c>
      <c r="O70">
        <f>(I70*21)/100</f>
      </c>
      <c r="P70" t="s">
        <v>23</v>
      </c>
    </row>
    <row r="71" spans="1:5" ht="25.5">
      <c r="A71" s="34" t="s">
        <v>50</v>
      </c>
      <c r="E71" s="35" t="s">
        <v>132</v>
      </c>
    </row>
    <row r="72" spans="1:5" ht="25.5">
      <c r="A72" s="38" t="s">
        <v>52</v>
      </c>
      <c r="E72" s="37" t="s">
        <v>142</v>
      </c>
    </row>
    <row r="73" spans="1:16" ht="12.75">
      <c r="A73" s="25" t="s">
        <v>45</v>
      </c>
      <c r="B73" s="29" t="s">
        <v>143</v>
      </c>
      <c r="C73" s="29" t="s">
        <v>144</v>
      </c>
      <c r="D73" s="25" t="s">
        <v>61</v>
      </c>
      <c r="E73" s="30" t="s">
        <v>145</v>
      </c>
      <c r="F73" s="31" t="s">
        <v>137</v>
      </c>
      <c r="G73" s="32">
        <v>13</v>
      </c>
      <c r="H73" s="33">
        <v>0</v>
      </c>
      <c r="I73" s="33">
        <f>ROUND(ROUND(H73,2)*ROUND(G73,3),2)</f>
      </c>
      <c r="O73">
        <f>(I73*21)/100</f>
      </c>
      <c r="P73" t="s">
        <v>23</v>
      </c>
    </row>
    <row r="74" spans="1:5" ht="25.5">
      <c r="A74" s="34" t="s">
        <v>50</v>
      </c>
      <c r="E74" s="35" t="s">
        <v>132</v>
      </c>
    </row>
    <row r="75" spans="1:5" ht="25.5">
      <c r="A75" s="38" t="s">
        <v>52</v>
      </c>
      <c r="E75" s="37" t="s">
        <v>146</v>
      </c>
    </row>
    <row r="76" spans="1:16" ht="12.75">
      <c r="A76" s="25" t="s">
        <v>45</v>
      </c>
      <c r="B76" s="29" t="s">
        <v>147</v>
      </c>
      <c r="C76" s="29" t="s">
        <v>148</v>
      </c>
      <c r="D76" s="25" t="s">
        <v>61</v>
      </c>
      <c r="E76" s="30" t="s">
        <v>149</v>
      </c>
      <c r="F76" s="31" t="s">
        <v>137</v>
      </c>
      <c r="G76" s="32">
        <v>27</v>
      </c>
      <c r="H76" s="33">
        <v>0</v>
      </c>
      <c r="I76" s="33">
        <f>ROUND(ROUND(H76,2)*ROUND(G76,3),2)</f>
      </c>
      <c r="O76">
        <f>(I76*21)/100</f>
      </c>
      <c r="P76" t="s">
        <v>23</v>
      </c>
    </row>
    <row r="77" spans="1:5" ht="25.5">
      <c r="A77" s="34" t="s">
        <v>50</v>
      </c>
      <c r="E77" s="35" t="s">
        <v>132</v>
      </c>
    </row>
    <row r="78" spans="1:5" ht="25.5">
      <c r="A78" s="38" t="s">
        <v>52</v>
      </c>
      <c r="E78" s="37" t="s">
        <v>150</v>
      </c>
    </row>
    <row r="79" spans="1:16" ht="12.75">
      <c r="A79" s="25" t="s">
        <v>45</v>
      </c>
      <c r="B79" s="29" t="s">
        <v>151</v>
      </c>
      <c r="C79" s="29" t="s">
        <v>152</v>
      </c>
      <c r="D79" s="25" t="s">
        <v>61</v>
      </c>
      <c r="E79" s="30" t="s">
        <v>153</v>
      </c>
      <c r="F79" s="31" t="s">
        <v>137</v>
      </c>
      <c r="G79" s="32">
        <v>9</v>
      </c>
      <c r="H79" s="33">
        <v>0</v>
      </c>
      <c r="I79" s="33">
        <f>ROUND(ROUND(H79,2)*ROUND(G79,3),2)</f>
      </c>
      <c r="O79">
        <f>(I79*21)/100</f>
      </c>
      <c r="P79" t="s">
        <v>23</v>
      </c>
    </row>
    <row r="80" spans="1:5" ht="25.5">
      <c r="A80" s="34" t="s">
        <v>50</v>
      </c>
      <c r="E80" s="35" t="s">
        <v>132</v>
      </c>
    </row>
    <row r="81" spans="1:5" ht="25.5">
      <c r="A81" s="38" t="s">
        <v>52</v>
      </c>
      <c r="E81" s="37" t="s">
        <v>154</v>
      </c>
    </row>
    <row r="82" spans="1:16" ht="12.75">
      <c r="A82" s="25" t="s">
        <v>45</v>
      </c>
      <c r="B82" s="29" t="s">
        <v>155</v>
      </c>
      <c r="C82" s="29" t="s">
        <v>156</v>
      </c>
      <c r="D82" s="25" t="s">
        <v>61</v>
      </c>
      <c r="E82" s="30" t="s">
        <v>157</v>
      </c>
      <c r="F82" s="31" t="s">
        <v>137</v>
      </c>
      <c r="G82" s="32">
        <v>9</v>
      </c>
      <c r="H82" s="33">
        <v>0</v>
      </c>
      <c r="I82" s="33">
        <f>ROUND(ROUND(H82,2)*ROUND(G82,3),2)</f>
      </c>
      <c r="O82">
        <f>(I82*21)/100</f>
      </c>
      <c r="P82" t="s">
        <v>23</v>
      </c>
    </row>
    <row r="83" spans="1:5" ht="25.5">
      <c r="A83" s="34" t="s">
        <v>50</v>
      </c>
      <c r="E83" s="35" t="s">
        <v>132</v>
      </c>
    </row>
    <row r="84" spans="1:5" ht="25.5">
      <c r="A84" s="38" t="s">
        <v>52</v>
      </c>
      <c r="E84" s="37" t="s">
        <v>158</v>
      </c>
    </row>
    <row r="85" spans="1:16" ht="12.75">
      <c r="A85" s="25" t="s">
        <v>45</v>
      </c>
      <c r="B85" s="29" t="s">
        <v>159</v>
      </c>
      <c r="C85" s="29" t="s">
        <v>160</v>
      </c>
      <c r="D85" s="25" t="s">
        <v>61</v>
      </c>
      <c r="E85" s="30" t="s">
        <v>161</v>
      </c>
      <c r="F85" s="31" t="s">
        <v>88</v>
      </c>
      <c r="G85" s="32">
        <v>48.9</v>
      </c>
      <c r="H85" s="33">
        <v>0</v>
      </c>
      <c r="I85" s="33">
        <f>ROUND(ROUND(H85,2)*ROUND(G85,3),2)</f>
      </c>
      <c r="O85">
        <f>(I85*21)/100</f>
      </c>
      <c r="P85" t="s">
        <v>23</v>
      </c>
    </row>
    <row r="86" spans="1:5" ht="51">
      <c r="A86" s="34" t="s">
        <v>50</v>
      </c>
      <c r="E86" s="35" t="s">
        <v>112</v>
      </c>
    </row>
    <row r="87" spans="1:5" ht="25.5">
      <c r="A87" s="38" t="s">
        <v>52</v>
      </c>
      <c r="E87" s="37" t="s">
        <v>162</v>
      </c>
    </row>
    <row r="88" spans="1:16" ht="12.75">
      <c r="A88" s="25" t="s">
        <v>45</v>
      </c>
      <c r="B88" s="29" t="s">
        <v>163</v>
      </c>
      <c r="C88" s="29" t="s">
        <v>164</v>
      </c>
      <c r="D88" s="25" t="s">
        <v>61</v>
      </c>
      <c r="E88" s="30" t="s">
        <v>165</v>
      </c>
      <c r="F88" s="31" t="s">
        <v>88</v>
      </c>
      <c r="G88" s="32">
        <v>815.15</v>
      </c>
      <c r="H88" s="33">
        <v>0</v>
      </c>
      <c r="I88" s="33">
        <f>ROUND(ROUND(H88,2)*ROUND(G88,3),2)</f>
      </c>
      <c r="O88">
        <f>(I88*21)/100</f>
      </c>
      <c r="P88" t="s">
        <v>23</v>
      </c>
    </row>
    <row r="89" spans="1:5" ht="12.75">
      <c r="A89" s="34" t="s">
        <v>50</v>
      </c>
      <c r="E89" s="35" t="s">
        <v>166</v>
      </c>
    </row>
    <row r="90" spans="1:5" ht="51">
      <c r="A90" s="38" t="s">
        <v>52</v>
      </c>
      <c r="E90" s="37" t="s">
        <v>167</v>
      </c>
    </row>
    <row r="91" spans="1:16" ht="12.75">
      <c r="A91" s="25" t="s">
        <v>45</v>
      </c>
      <c r="B91" s="29" t="s">
        <v>168</v>
      </c>
      <c r="C91" s="29" t="s">
        <v>169</v>
      </c>
      <c r="D91" s="25" t="s">
        <v>61</v>
      </c>
      <c r="E91" s="30" t="s">
        <v>170</v>
      </c>
      <c r="F91" s="31" t="s">
        <v>88</v>
      </c>
      <c r="G91" s="32">
        <v>6437.3</v>
      </c>
      <c r="H91" s="33">
        <v>0</v>
      </c>
      <c r="I91" s="33">
        <f>ROUND(ROUND(H91,2)*ROUND(G91,3),2)</f>
      </c>
      <c r="O91">
        <f>(I91*21)/100</f>
      </c>
      <c r="P91" t="s">
        <v>23</v>
      </c>
    </row>
    <row r="92" spans="1:5" ht="12.75">
      <c r="A92" s="34" t="s">
        <v>50</v>
      </c>
      <c r="E92" s="35" t="s">
        <v>61</v>
      </c>
    </row>
    <row r="93" spans="1:5" ht="51">
      <c r="A93" s="38" t="s">
        <v>52</v>
      </c>
      <c r="E93" s="37" t="s">
        <v>171</v>
      </c>
    </row>
    <row r="94" spans="1:16" ht="12.75">
      <c r="A94" s="25" t="s">
        <v>45</v>
      </c>
      <c r="B94" s="29" t="s">
        <v>172</v>
      </c>
      <c r="C94" s="29" t="s">
        <v>173</v>
      </c>
      <c r="D94" s="25" t="s">
        <v>61</v>
      </c>
      <c r="E94" s="30" t="s">
        <v>174</v>
      </c>
      <c r="F94" s="31" t="s">
        <v>88</v>
      </c>
      <c r="G94" s="32">
        <v>2334.1</v>
      </c>
      <c r="H94" s="33">
        <v>0</v>
      </c>
      <c r="I94" s="33">
        <f>ROUND(ROUND(H94,2)*ROUND(G94,3),2)</f>
      </c>
      <c r="O94">
        <f>(I94*21)/100</f>
      </c>
      <c r="P94" t="s">
        <v>23</v>
      </c>
    </row>
    <row r="95" spans="1:5" ht="63.75">
      <c r="A95" s="34" t="s">
        <v>50</v>
      </c>
      <c r="E95" s="35" t="s">
        <v>175</v>
      </c>
    </row>
    <row r="96" spans="1:5" ht="25.5">
      <c r="A96" s="38" t="s">
        <v>52</v>
      </c>
      <c r="E96" s="37" t="s">
        <v>176</v>
      </c>
    </row>
    <row r="97" spans="1:16" ht="12.75">
      <c r="A97" s="25" t="s">
        <v>45</v>
      </c>
      <c r="B97" s="29" t="s">
        <v>177</v>
      </c>
      <c r="C97" s="29" t="s">
        <v>178</v>
      </c>
      <c r="D97" s="25" t="s">
        <v>61</v>
      </c>
      <c r="E97" s="30" t="s">
        <v>179</v>
      </c>
      <c r="F97" s="31" t="s">
        <v>88</v>
      </c>
      <c r="G97" s="32">
        <v>53.6</v>
      </c>
      <c r="H97" s="33">
        <v>0</v>
      </c>
      <c r="I97" s="33">
        <f>ROUND(ROUND(H97,2)*ROUND(G97,3),2)</f>
      </c>
      <c r="O97">
        <f>(I97*21)/100</f>
      </c>
      <c r="P97" t="s">
        <v>23</v>
      </c>
    </row>
    <row r="98" spans="1:5" ht="12.75">
      <c r="A98" s="34" t="s">
        <v>50</v>
      </c>
      <c r="E98" s="35" t="s">
        <v>61</v>
      </c>
    </row>
    <row r="99" spans="1:5" ht="38.25">
      <c r="A99" s="38" t="s">
        <v>52</v>
      </c>
      <c r="E99" s="37" t="s">
        <v>180</v>
      </c>
    </row>
    <row r="100" spans="1:16" ht="12.75">
      <c r="A100" s="25" t="s">
        <v>45</v>
      </c>
      <c r="B100" s="29" t="s">
        <v>181</v>
      </c>
      <c r="C100" s="29" t="s">
        <v>182</v>
      </c>
      <c r="D100" s="25" t="s">
        <v>61</v>
      </c>
      <c r="E100" s="30" t="s">
        <v>183</v>
      </c>
      <c r="F100" s="31" t="s">
        <v>68</v>
      </c>
      <c r="G100" s="32">
        <v>19504.4</v>
      </c>
      <c r="H100" s="33">
        <v>0</v>
      </c>
      <c r="I100" s="33">
        <f>ROUND(ROUND(H100,2)*ROUND(G100,3),2)</f>
      </c>
      <c r="O100">
        <f>(I100*21)/100</f>
      </c>
      <c r="P100" t="s">
        <v>23</v>
      </c>
    </row>
    <row r="101" spans="1:5" ht="12.75">
      <c r="A101" s="34" t="s">
        <v>50</v>
      </c>
      <c r="E101" s="35" t="s">
        <v>61</v>
      </c>
    </row>
    <row r="102" spans="1:5" ht="38.25">
      <c r="A102" s="38" t="s">
        <v>52</v>
      </c>
      <c r="E102" s="37" t="s">
        <v>184</v>
      </c>
    </row>
    <row r="103" spans="1:16" ht="12.75">
      <c r="A103" s="25" t="s">
        <v>45</v>
      </c>
      <c r="B103" s="29" t="s">
        <v>185</v>
      </c>
      <c r="C103" s="29" t="s">
        <v>186</v>
      </c>
      <c r="D103" s="25" t="s">
        <v>61</v>
      </c>
      <c r="E103" s="30" t="s">
        <v>187</v>
      </c>
      <c r="F103" s="31" t="s">
        <v>68</v>
      </c>
      <c r="G103" s="32">
        <v>5541.9</v>
      </c>
      <c r="H103" s="33">
        <v>0</v>
      </c>
      <c r="I103" s="33">
        <f>ROUND(ROUND(H103,2)*ROUND(G103,3),2)</f>
      </c>
      <c r="O103">
        <f>(I103*21)/100</f>
      </c>
      <c r="P103" t="s">
        <v>23</v>
      </c>
    </row>
    <row r="104" spans="1:5" ht="12.75">
      <c r="A104" s="34" t="s">
        <v>50</v>
      </c>
      <c r="E104" s="35" t="s">
        <v>188</v>
      </c>
    </row>
    <row r="105" spans="1:5" ht="51">
      <c r="A105" s="38" t="s">
        <v>52</v>
      </c>
      <c r="E105" s="37" t="s">
        <v>189</v>
      </c>
    </row>
    <row r="106" spans="1:16" ht="12.75">
      <c r="A106" s="25" t="s">
        <v>45</v>
      </c>
      <c r="B106" s="29" t="s">
        <v>190</v>
      </c>
      <c r="C106" s="29" t="s">
        <v>191</v>
      </c>
      <c r="D106" s="25" t="s">
        <v>61</v>
      </c>
      <c r="E106" s="30" t="s">
        <v>192</v>
      </c>
      <c r="F106" s="31" t="s">
        <v>68</v>
      </c>
      <c r="G106" s="32">
        <v>5459</v>
      </c>
      <c r="H106" s="33">
        <v>0</v>
      </c>
      <c r="I106" s="33">
        <f>ROUND(ROUND(H106,2)*ROUND(G106,3),2)</f>
      </c>
      <c r="O106">
        <f>(I106*21)/100</f>
      </c>
      <c r="P106" t="s">
        <v>23</v>
      </c>
    </row>
    <row r="107" spans="1:5" ht="12.75">
      <c r="A107" s="34" t="s">
        <v>50</v>
      </c>
      <c r="E107" s="35" t="s">
        <v>61</v>
      </c>
    </row>
    <row r="108" spans="1:5" ht="25.5">
      <c r="A108" s="38" t="s">
        <v>52</v>
      </c>
      <c r="E108" s="37" t="s">
        <v>193</v>
      </c>
    </row>
    <row r="109" spans="1:16" ht="12.75">
      <c r="A109" s="25" t="s">
        <v>45</v>
      </c>
      <c r="B109" s="29" t="s">
        <v>194</v>
      </c>
      <c r="C109" s="29" t="s">
        <v>195</v>
      </c>
      <c r="D109" s="25" t="s">
        <v>61</v>
      </c>
      <c r="E109" s="30" t="s">
        <v>196</v>
      </c>
      <c r="F109" s="31" t="s">
        <v>68</v>
      </c>
      <c r="G109" s="32">
        <v>82.9</v>
      </c>
      <c r="H109" s="33">
        <v>0</v>
      </c>
      <c r="I109" s="33">
        <f>ROUND(ROUND(H109,2)*ROUND(G109,3),2)</f>
      </c>
      <c r="O109">
        <f>(I109*21)/100</f>
      </c>
      <c r="P109" t="s">
        <v>23</v>
      </c>
    </row>
    <row r="110" spans="1:5" ht="12.75">
      <c r="A110" s="34" t="s">
        <v>50</v>
      </c>
      <c r="E110" s="35" t="s">
        <v>61</v>
      </c>
    </row>
    <row r="111" spans="1:5" ht="25.5">
      <c r="A111" s="38" t="s">
        <v>52</v>
      </c>
      <c r="E111" s="37" t="s">
        <v>197</v>
      </c>
    </row>
    <row r="112" spans="1:16" ht="12.75">
      <c r="A112" s="25" t="s">
        <v>45</v>
      </c>
      <c r="B112" s="29" t="s">
        <v>198</v>
      </c>
      <c r="C112" s="29" t="s">
        <v>199</v>
      </c>
      <c r="D112" s="25" t="s">
        <v>61</v>
      </c>
      <c r="E112" s="30" t="s">
        <v>200</v>
      </c>
      <c r="F112" s="31" t="s">
        <v>68</v>
      </c>
      <c r="G112" s="32">
        <v>8682.2</v>
      </c>
      <c r="H112" s="33">
        <v>0</v>
      </c>
      <c r="I112" s="33">
        <f>ROUND(ROUND(H112,2)*ROUND(G112,3),2)</f>
      </c>
      <c r="O112">
        <f>(I112*21)/100</f>
      </c>
      <c r="P112" t="s">
        <v>23</v>
      </c>
    </row>
    <row r="113" spans="1:5" ht="12.75">
      <c r="A113" s="34" t="s">
        <v>50</v>
      </c>
      <c r="E113" s="35" t="s">
        <v>201</v>
      </c>
    </row>
    <row r="114" spans="1:5" ht="76.5">
      <c r="A114" s="38" t="s">
        <v>52</v>
      </c>
      <c r="E114" s="37" t="s">
        <v>202</v>
      </c>
    </row>
    <row r="115" spans="1:16" ht="12.75">
      <c r="A115" s="25" t="s">
        <v>45</v>
      </c>
      <c r="B115" s="29" t="s">
        <v>203</v>
      </c>
      <c r="C115" s="29" t="s">
        <v>204</v>
      </c>
      <c r="D115" s="25" t="s">
        <v>61</v>
      </c>
      <c r="E115" s="30" t="s">
        <v>205</v>
      </c>
      <c r="F115" s="31" t="s">
        <v>68</v>
      </c>
      <c r="G115" s="32">
        <v>8682.2</v>
      </c>
      <c r="H115" s="33">
        <v>0</v>
      </c>
      <c r="I115" s="33">
        <f>ROUND(ROUND(H115,2)*ROUND(G115,3),2)</f>
      </c>
      <c r="O115">
        <f>(I115*21)/100</f>
      </c>
      <c r="P115" t="s">
        <v>23</v>
      </c>
    </row>
    <row r="116" spans="1:5" ht="12.75">
      <c r="A116" s="34" t="s">
        <v>50</v>
      </c>
      <c r="E116" s="35" t="s">
        <v>206</v>
      </c>
    </row>
    <row r="117" spans="1:5" ht="76.5">
      <c r="A117" s="38" t="s">
        <v>52</v>
      </c>
      <c r="E117" s="37" t="s">
        <v>202</v>
      </c>
    </row>
    <row r="118" spans="1:16" ht="12.75">
      <c r="A118" s="25" t="s">
        <v>45</v>
      </c>
      <c r="B118" s="29" t="s">
        <v>207</v>
      </c>
      <c r="C118" s="29" t="s">
        <v>208</v>
      </c>
      <c r="D118" s="25" t="s">
        <v>209</v>
      </c>
      <c r="E118" s="30" t="s">
        <v>210</v>
      </c>
      <c r="F118" s="31" t="s">
        <v>73</v>
      </c>
      <c r="G118" s="32">
        <v>98</v>
      </c>
      <c r="H118" s="33">
        <v>0</v>
      </c>
      <c r="I118" s="33">
        <f>ROUND(ROUND(H118,2)*ROUND(G118,3),2)</f>
      </c>
      <c r="O118">
        <f>(I118*21)/100</f>
      </c>
      <c r="P118" t="s">
        <v>23</v>
      </c>
    </row>
    <row r="119" spans="1:5" ht="25.5">
      <c r="A119" s="34" t="s">
        <v>50</v>
      </c>
      <c r="E119" s="35" t="s">
        <v>79</v>
      </c>
    </row>
    <row r="120" spans="1:5" ht="25.5">
      <c r="A120" s="36" t="s">
        <v>52</v>
      </c>
      <c r="E120" s="37" t="s">
        <v>211</v>
      </c>
    </row>
    <row r="121" spans="1:18" ht="12.75" customHeight="1">
      <c r="A121" s="6" t="s">
        <v>43</v>
      </c>
      <c r="B121" s="6"/>
      <c r="C121" s="40" t="s">
        <v>23</v>
      </c>
      <c r="D121" s="6"/>
      <c r="E121" s="27" t="s">
        <v>212</v>
      </c>
      <c r="F121" s="6"/>
      <c r="G121" s="6"/>
      <c r="H121" s="6"/>
      <c r="I121" s="41">
        <f>0+Q121</f>
      </c>
      <c r="O121">
        <f>0+R121</f>
      </c>
      <c r="Q121">
        <f>0+I122+I125+I128+I131+I134</f>
      </c>
      <c r="R121">
        <f>0+O122+O125+O128+O131+O134</f>
      </c>
    </row>
    <row r="122" spans="1:16" ht="12.75">
      <c r="A122" s="25" t="s">
        <v>45</v>
      </c>
      <c r="B122" s="29" t="s">
        <v>213</v>
      </c>
      <c r="C122" s="29" t="s">
        <v>214</v>
      </c>
      <c r="D122" s="25" t="s">
        <v>61</v>
      </c>
      <c r="E122" s="30" t="s">
        <v>215</v>
      </c>
      <c r="F122" s="31" t="s">
        <v>88</v>
      </c>
      <c r="G122" s="32">
        <v>9554.75</v>
      </c>
      <c r="H122" s="33">
        <v>0</v>
      </c>
      <c r="I122" s="33">
        <f>ROUND(ROUND(H122,2)*ROUND(G122,3),2)</f>
      </c>
      <c r="O122">
        <f>(I122*21)/100</f>
      </c>
      <c r="P122" t="s">
        <v>23</v>
      </c>
    </row>
    <row r="123" spans="1:5" ht="12.75">
      <c r="A123" s="34" t="s">
        <v>50</v>
      </c>
      <c r="E123" s="35" t="s">
        <v>216</v>
      </c>
    </row>
    <row r="124" spans="1:5" ht="38.25">
      <c r="A124" s="38" t="s">
        <v>52</v>
      </c>
      <c r="E124" s="37" t="s">
        <v>217</v>
      </c>
    </row>
    <row r="125" spans="1:16" ht="12.75">
      <c r="A125" s="25" t="s">
        <v>45</v>
      </c>
      <c r="B125" s="29" t="s">
        <v>218</v>
      </c>
      <c r="C125" s="29" t="s">
        <v>219</v>
      </c>
      <c r="D125" s="25" t="s">
        <v>61</v>
      </c>
      <c r="E125" s="30" t="s">
        <v>220</v>
      </c>
      <c r="F125" s="31" t="s">
        <v>68</v>
      </c>
      <c r="G125" s="32">
        <v>19109.5</v>
      </c>
      <c r="H125" s="33">
        <v>0</v>
      </c>
      <c r="I125" s="33">
        <f>ROUND(ROUND(H125,2)*ROUND(G125,3),2)</f>
      </c>
      <c r="O125">
        <f>(I125*21)/100</f>
      </c>
      <c r="P125" t="s">
        <v>23</v>
      </c>
    </row>
    <row r="126" spans="1:5" ht="38.25">
      <c r="A126" s="34" t="s">
        <v>50</v>
      </c>
      <c r="E126" s="35" t="s">
        <v>221</v>
      </c>
    </row>
    <row r="127" spans="1:5" ht="38.25">
      <c r="A127" s="38" t="s">
        <v>52</v>
      </c>
      <c r="E127" s="37" t="s">
        <v>222</v>
      </c>
    </row>
    <row r="128" spans="1:16" ht="12.75">
      <c r="A128" s="25" t="s">
        <v>45</v>
      </c>
      <c r="B128" s="29" t="s">
        <v>223</v>
      </c>
      <c r="C128" s="29" t="s">
        <v>224</v>
      </c>
      <c r="D128" s="25" t="s">
        <v>61</v>
      </c>
      <c r="E128" s="30" t="s">
        <v>225</v>
      </c>
      <c r="F128" s="31" t="s">
        <v>68</v>
      </c>
      <c r="G128" s="32">
        <v>394.9</v>
      </c>
      <c r="H128" s="33">
        <v>0</v>
      </c>
      <c r="I128" s="33">
        <f>ROUND(ROUND(H128,2)*ROUND(G128,3),2)</f>
      </c>
      <c r="O128">
        <f>(I128*21)/100</f>
      </c>
      <c r="P128" t="s">
        <v>23</v>
      </c>
    </row>
    <row r="129" spans="1:5" ht="12.75">
      <c r="A129" s="34" t="s">
        <v>50</v>
      </c>
      <c r="E129" s="35" t="s">
        <v>61</v>
      </c>
    </row>
    <row r="130" spans="1:5" ht="12.75">
      <c r="A130" s="38" t="s">
        <v>52</v>
      </c>
      <c r="E130" s="37" t="s">
        <v>226</v>
      </c>
    </row>
    <row r="131" spans="1:16" ht="12.75">
      <c r="A131" s="25" t="s">
        <v>45</v>
      </c>
      <c r="B131" s="29" t="s">
        <v>227</v>
      </c>
      <c r="C131" s="29" t="s">
        <v>228</v>
      </c>
      <c r="D131" s="25" t="s">
        <v>61</v>
      </c>
      <c r="E131" s="30" t="s">
        <v>229</v>
      </c>
      <c r="F131" s="31" t="s">
        <v>88</v>
      </c>
      <c r="G131" s="32">
        <v>73.5</v>
      </c>
      <c r="H131" s="33">
        <v>0</v>
      </c>
      <c r="I131" s="33">
        <f>ROUND(ROUND(H131,2)*ROUND(G131,3),2)</f>
      </c>
      <c r="O131">
        <f>(I131*21)/100</f>
      </c>
      <c r="P131" t="s">
        <v>23</v>
      </c>
    </row>
    <row r="132" spans="1:5" ht="12.75">
      <c r="A132" s="34" t="s">
        <v>50</v>
      </c>
      <c r="E132" s="35" t="s">
        <v>61</v>
      </c>
    </row>
    <row r="133" spans="1:5" ht="12.75">
      <c r="A133" s="38" t="s">
        <v>52</v>
      </c>
      <c r="E133" s="37" t="s">
        <v>230</v>
      </c>
    </row>
    <row r="134" spans="1:16" ht="12.75">
      <c r="A134" s="25" t="s">
        <v>45</v>
      </c>
      <c r="B134" s="29" t="s">
        <v>231</v>
      </c>
      <c r="C134" s="29" t="s">
        <v>232</v>
      </c>
      <c r="D134" s="25" t="s">
        <v>61</v>
      </c>
      <c r="E134" s="30" t="s">
        <v>233</v>
      </c>
      <c r="F134" s="31" t="s">
        <v>68</v>
      </c>
      <c r="G134" s="32">
        <v>672</v>
      </c>
      <c r="H134" s="33">
        <v>0</v>
      </c>
      <c r="I134" s="33">
        <f>ROUND(ROUND(H134,2)*ROUND(G134,3),2)</f>
      </c>
      <c r="O134">
        <f>(I134*21)/100</f>
      </c>
      <c r="P134" t="s">
        <v>23</v>
      </c>
    </row>
    <row r="135" spans="1:5" ht="12.75">
      <c r="A135" s="34" t="s">
        <v>50</v>
      </c>
      <c r="E135" s="35" t="s">
        <v>61</v>
      </c>
    </row>
    <row r="136" spans="1:5" ht="25.5">
      <c r="A136" s="36" t="s">
        <v>52</v>
      </c>
      <c r="E136" s="37" t="s">
        <v>234</v>
      </c>
    </row>
    <row r="137" spans="1:18" ht="12.75" customHeight="1">
      <c r="A137" s="6" t="s">
        <v>43</v>
      </c>
      <c r="B137" s="6"/>
      <c r="C137" s="40" t="s">
        <v>22</v>
      </c>
      <c r="D137" s="6"/>
      <c r="E137" s="27" t="s">
        <v>235</v>
      </c>
      <c r="F137" s="6"/>
      <c r="G137" s="6"/>
      <c r="H137" s="6"/>
      <c r="I137" s="41">
        <f>0+Q137</f>
      </c>
      <c r="O137">
        <f>0+R137</f>
      </c>
      <c r="Q137">
        <f>0+I138</f>
      </c>
      <c r="R137">
        <f>0+O138</f>
      </c>
    </row>
    <row r="138" spans="1:16" ht="12.75">
      <c r="A138" s="25" t="s">
        <v>45</v>
      </c>
      <c r="B138" s="29" t="s">
        <v>236</v>
      </c>
      <c r="C138" s="29" t="s">
        <v>237</v>
      </c>
      <c r="D138" s="25" t="s">
        <v>209</v>
      </c>
      <c r="E138" s="30" t="s">
        <v>238</v>
      </c>
      <c r="F138" s="31" t="s">
        <v>88</v>
      </c>
      <c r="G138" s="32">
        <v>5.652</v>
      </c>
      <c r="H138" s="33">
        <v>0</v>
      </c>
      <c r="I138" s="33">
        <f>ROUND(ROUND(H138,2)*ROUND(G138,3),2)</f>
      </c>
      <c r="O138">
        <f>(I138*21)/100</f>
      </c>
      <c r="P138" t="s">
        <v>23</v>
      </c>
    </row>
    <row r="139" spans="1:5" ht="38.25">
      <c r="A139" s="34" t="s">
        <v>50</v>
      </c>
      <c r="E139" s="35" t="s">
        <v>239</v>
      </c>
    </row>
    <row r="140" spans="1:5" ht="25.5">
      <c r="A140" s="36" t="s">
        <v>52</v>
      </c>
      <c r="E140" s="37" t="s">
        <v>240</v>
      </c>
    </row>
    <row r="141" spans="1:18" ht="12.75" customHeight="1">
      <c r="A141" s="6" t="s">
        <v>43</v>
      </c>
      <c r="B141" s="6"/>
      <c r="C141" s="40" t="s">
        <v>33</v>
      </c>
      <c r="D141" s="6"/>
      <c r="E141" s="27" t="s">
        <v>241</v>
      </c>
      <c r="F141" s="6"/>
      <c r="G141" s="6"/>
      <c r="H141" s="6"/>
      <c r="I141" s="41">
        <f>0+Q141</f>
      </c>
      <c r="O141">
        <f>0+R141</f>
      </c>
      <c r="Q141">
        <f>0+I142+I145+I148+I151+I154+I157</f>
      </c>
      <c r="R141">
        <f>0+O142+O145+O148+O151+O154+O157</f>
      </c>
    </row>
    <row r="142" spans="1:16" ht="12.75">
      <c r="A142" s="25" t="s">
        <v>45</v>
      </c>
      <c r="B142" s="29" t="s">
        <v>242</v>
      </c>
      <c r="C142" s="29" t="s">
        <v>243</v>
      </c>
      <c r="D142" s="25" t="s">
        <v>61</v>
      </c>
      <c r="E142" s="30" t="s">
        <v>244</v>
      </c>
      <c r="F142" s="31" t="s">
        <v>88</v>
      </c>
      <c r="G142" s="32">
        <v>3.77</v>
      </c>
      <c r="H142" s="33">
        <v>0</v>
      </c>
      <c r="I142" s="33">
        <f>ROUND(ROUND(H142,2)*ROUND(G142,3),2)</f>
      </c>
      <c r="O142">
        <f>(I142*21)/100</f>
      </c>
      <c r="P142" t="s">
        <v>23</v>
      </c>
    </row>
    <row r="143" spans="1:5" ht="12.75">
      <c r="A143" s="34" t="s">
        <v>50</v>
      </c>
      <c r="E143" s="35" t="s">
        <v>61</v>
      </c>
    </row>
    <row r="144" spans="1:5" ht="38.25">
      <c r="A144" s="38" t="s">
        <v>52</v>
      </c>
      <c r="E144" s="37" t="s">
        <v>245</v>
      </c>
    </row>
    <row r="145" spans="1:16" ht="12.75">
      <c r="A145" s="25" t="s">
        <v>45</v>
      </c>
      <c r="B145" s="29" t="s">
        <v>246</v>
      </c>
      <c r="C145" s="29" t="s">
        <v>247</v>
      </c>
      <c r="D145" s="25" t="s">
        <v>61</v>
      </c>
      <c r="E145" s="30" t="s">
        <v>248</v>
      </c>
      <c r="F145" s="31" t="s">
        <v>88</v>
      </c>
      <c r="G145" s="32">
        <v>59.5</v>
      </c>
      <c r="H145" s="33">
        <v>0</v>
      </c>
      <c r="I145" s="33">
        <f>ROUND(ROUND(H145,2)*ROUND(G145,3),2)</f>
      </c>
      <c r="O145">
        <f>(I145*21)/100</f>
      </c>
      <c r="P145" t="s">
        <v>23</v>
      </c>
    </row>
    <row r="146" spans="1:5" ht="12.75">
      <c r="A146" s="34" t="s">
        <v>50</v>
      </c>
      <c r="E146" s="35" t="s">
        <v>61</v>
      </c>
    </row>
    <row r="147" spans="1:5" ht="12.75">
      <c r="A147" s="38" t="s">
        <v>52</v>
      </c>
      <c r="E147" s="37" t="s">
        <v>249</v>
      </c>
    </row>
    <row r="148" spans="1:16" ht="12.75">
      <c r="A148" s="25" t="s">
        <v>45</v>
      </c>
      <c r="B148" s="29" t="s">
        <v>250</v>
      </c>
      <c r="C148" s="29" t="s">
        <v>251</v>
      </c>
      <c r="D148" s="25" t="s">
        <v>61</v>
      </c>
      <c r="E148" s="30" t="s">
        <v>252</v>
      </c>
      <c r="F148" s="31" t="s">
        <v>88</v>
      </c>
      <c r="G148" s="32">
        <v>16.77</v>
      </c>
      <c r="H148" s="33">
        <v>0</v>
      </c>
      <c r="I148" s="33">
        <f>ROUND(ROUND(H148,2)*ROUND(G148,3),2)</f>
      </c>
      <c r="O148">
        <f>(I148*21)/100</f>
      </c>
      <c r="P148" t="s">
        <v>23</v>
      </c>
    </row>
    <row r="149" spans="1:5" ht="12.75">
      <c r="A149" s="34" t="s">
        <v>50</v>
      </c>
      <c r="E149" s="35" t="s">
        <v>61</v>
      </c>
    </row>
    <row r="150" spans="1:5" ht="76.5">
      <c r="A150" s="38" t="s">
        <v>52</v>
      </c>
      <c r="E150" s="37" t="s">
        <v>253</v>
      </c>
    </row>
    <row r="151" spans="1:16" ht="12.75">
      <c r="A151" s="25" t="s">
        <v>45</v>
      </c>
      <c r="B151" s="29" t="s">
        <v>254</v>
      </c>
      <c r="C151" s="29" t="s">
        <v>255</v>
      </c>
      <c r="D151" s="25" t="s">
        <v>61</v>
      </c>
      <c r="E151" s="30" t="s">
        <v>256</v>
      </c>
      <c r="F151" s="31" t="s">
        <v>88</v>
      </c>
      <c r="G151" s="32">
        <v>5</v>
      </c>
      <c r="H151" s="33">
        <v>0</v>
      </c>
      <c r="I151" s="33">
        <f>ROUND(ROUND(H151,2)*ROUND(G151,3),2)</f>
      </c>
      <c r="O151">
        <f>(I151*21)/100</f>
      </c>
      <c r="P151" t="s">
        <v>23</v>
      </c>
    </row>
    <row r="152" spans="1:5" ht="12.75">
      <c r="A152" s="34" t="s">
        <v>50</v>
      </c>
      <c r="E152" s="35" t="s">
        <v>257</v>
      </c>
    </row>
    <row r="153" spans="1:5" ht="38.25">
      <c r="A153" s="38" t="s">
        <v>52</v>
      </c>
      <c r="E153" s="37" t="s">
        <v>258</v>
      </c>
    </row>
    <row r="154" spans="1:16" ht="12.75">
      <c r="A154" s="25" t="s">
        <v>45</v>
      </c>
      <c r="B154" s="29" t="s">
        <v>259</v>
      </c>
      <c r="C154" s="29" t="s">
        <v>260</v>
      </c>
      <c r="D154" s="25" t="s">
        <v>61</v>
      </c>
      <c r="E154" s="30" t="s">
        <v>261</v>
      </c>
      <c r="F154" s="31" t="s">
        <v>88</v>
      </c>
      <c r="G154" s="32">
        <v>7.54</v>
      </c>
      <c r="H154" s="33">
        <v>0</v>
      </c>
      <c r="I154" s="33">
        <f>ROUND(ROUND(H154,2)*ROUND(G154,3),2)</f>
      </c>
      <c r="O154">
        <f>(I154*21)/100</f>
      </c>
      <c r="P154" t="s">
        <v>23</v>
      </c>
    </row>
    <row r="155" spans="1:5" ht="12.75">
      <c r="A155" s="34" t="s">
        <v>50</v>
      </c>
      <c r="E155" s="35" t="s">
        <v>61</v>
      </c>
    </row>
    <row r="156" spans="1:5" ht="38.25">
      <c r="A156" s="38" t="s">
        <v>52</v>
      </c>
      <c r="E156" s="37" t="s">
        <v>262</v>
      </c>
    </row>
    <row r="157" spans="1:16" ht="12.75">
      <c r="A157" s="25" t="s">
        <v>45</v>
      </c>
      <c r="B157" s="29" t="s">
        <v>263</v>
      </c>
      <c r="C157" s="29" t="s">
        <v>264</v>
      </c>
      <c r="D157" s="25" t="s">
        <v>61</v>
      </c>
      <c r="E157" s="30" t="s">
        <v>265</v>
      </c>
      <c r="F157" s="31" t="s">
        <v>88</v>
      </c>
      <c r="G157" s="32">
        <v>4.4</v>
      </c>
      <c r="H157" s="33">
        <v>0</v>
      </c>
      <c r="I157" s="33">
        <f>ROUND(ROUND(H157,2)*ROUND(G157,3),2)</f>
      </c>
      <c r="O157">
        <f>(I157*21)/100</f>
      </c>
      <c r="P157" t="s">
        <v>23</v>
      </c>
    </row>
    <row r="158" spans="1:5" ht="12.75">
      <c r="A158" s="34" t="s">
        <v>50</v>
      </c>
      <c r="E158" s="35" t="s">
        <v>61</v>
      </c>
    </row>
    <row r="159" spans="1:5" ht="38.25">
      <c r="A159" s="36" t="s">
        <v>52</v>
      </c>
      <c r="E159" s="37" t="s">
        <v>266</v>
      </c>
    </row>
    <row r="160" spans="1:18" ht="12.75" customHeight="1">
      <c r="A160" s="6" t="s">
        <v>43</v>
      </c>
      <c r="B160" s="6"/>
      <c r="C160" s="40" t="s">
        <v>35</v>
      </c>
      <c r="D160" s="6"/>
      <c r="E160" s="27" t="s">
        <v>267</v>
      </c>
      <c r="F160" s="6"/>
      <c r="G160" s="6"/>
      <c r="H160" s="6"/>
      <c r="I160" s="41">
        <f>0+Q160</f>
      </c>
      <c r="O160">
        <f>0+R160</f>
      </c>
      <c r="Q160">
        <f>0+I161+I164+I167+I170+I173+I176+I179+I182+I185+I188+I191</f>
      </c>
      <c r="R160">
        <f>0+O161+O164+O167+O170+O173+O176+O179+O182+O185+O188+O191</f>
      </c>
    </row>
    <row r="161" spans="1:16" ht="12.75">
      <c r="A161" s="25" t="s">
        <v>45</v>
      </c>
      <c r="B161" s="29" t="s">
        <v>268</v>
      </c>
      <c r="C161" s="29" t="s">
        <v>269</v>
      </c>
      <c r="D161" s="25" t="s">
        <v>61</v>
      </c>
      <c r="E161" s="30" t="s">
        <v>270</v>
      </c>
      <c r="F161" s="31" t="s">
        <v>68</v>
      </c>
      <c r="G161" s="32">
        <v>15003.5</v>
      </c>
      <c r="H161" s="33">
        <v>0</v>
      </c>
      <c r="I161" s="33">
        <f>ROUND(ROUND(H161,2)*ROUND(G161,3),2)</f>
      </c>
      <c r="O161">
        <f>(I161*21)/100</f>
      </c>
      <c r="P161" t="s">
        <v>23</v>
      </c>
    </row>
    <row r="162" spans="1:5" ht="12.75">
      <c r="A162" s="34" t="s">
        <v>50</v>
      </c>
      <c r="E162" s="35" t="s">
        <v>271</v>
      </c>
    </row>
    <row r="163" spans="1:5" ht="12.75">
      <c r="A163" s="38" t="s">
        <v>52</v>
      </c>
      <c r="E163" s="37" t="s">
        <v>272</v>
      </c>
    </row>
    <row r="164" spans="1:16" ht="12.75">
      <c r="A164" s="25" t="s">
        <v>45</v>
      </c>
      <c r="B164" s="29" t="s">
        <v>273</v>
      </c>
      <c r="C164" s="29" t="s">
        <v>274</v>
      </c>
      <c r="D164" s="25" t="s">
        <v>61</v>
      </c>
      <c r="E164" s="30" t="s">
        <v>275</v>
      </c>
      <c r="F164" s="31" t="s">
        <v>68</v>
      </c>
      <c r="G164" s="32">
        <v>150.2</v>
      </c>
      <c r="H164" s="33">
        <v>0</v>
      </c>
      <c r="I164" s="33">
        <f>ROUND(ROUND(H164,2)*ROUND(G164,3),2)</f>
      </c>
      <c r="O164">
        <f>(I164*21)/100</f>
      </c>
      <c r="P164" t="s">
        <v>23</v>
      </c>
    </row>
    <row r="165" spans="1:5" ht="25.5">
      <c r="A165" s="34" t="s">
        <v>50</v>
      </c>
      <c r="E165" s="35" t="s">
        <v>276</v>
      </c>
    </row>
    <row r="166" spans="1:5" ht="25.5">
      <c r="A166" s="38" t="s">
        <v>52</v>
      </c>
      <c r="E166" s="37" t="s">
        <v>277</v>
      </c>
    </row>
    <row r="167" spans="1:16" ht="12.75">
      <c r="A167" s="25" t="s">
        <v>45</v>
      </c>
      <c r="B167" s="29" t="s">
        <v>278</v>
      </c>
      <c r="C167" s="29" t="s">
        <v>279</v>
      </c>
      <c r="D167" s="25" t="s">
        <v>47</v>
      </c>
      <c r="E167" s="30" t="s">
        <v>280</v>
      </c>
      <c r="F167" s="31" t="s">
        <v>68</v>
      </c>
      <c r="G167" s="32">
        <v>10532</v>
      </c>
      <c r="H167" s="33">
        <v>0</v>
      </c>
      <c r="I167" s="33">
        <f>ROUND(ROUND(H167,2)*ROUND(G167,3),2)</f>
      </c>
      <c r="O167">
        <f>(I167*21)/100</f>
      </c>
      <c r="P167" t="s">
        <v>23</v>
      </c>
    </row>
    <row r="168" spans="1:5" ht="63.75">
      <c r="A168" s="34" t="s">
        <v>50</v>
      </c>
      <c r="E168" s="35" t="s">
        <v>281</v>
      </c>
    </row>
    <row r="169" spans="1:5" ht="12.75">
      <c r="A169" s="38" t="s">
        <v>52</v>
      </c>
      <c r="E169" s="37" t="s">
        <v>282</v>
      </c>
    </row>
    <row r="170" spans="1:16" ht="12.75">
      <c r="A170" s="25" t="s">
        <v>45</v>
      </c>
      <c r="B170" s="29" t="s">
        <v>283</v>
      </c>
      <c r="C170" s="29" t="s">
        <v>279</v>
      </c>
      <c r="D170" s="25" t="s">
        <v>54</v>
      </c>
      <c r="E170" s="30" t="s">
        <v>280</v>
      </c>
      <c r="F170" s="31" t="s">
        <v>68</v>
      </c>
      <c r="G170" s="32">
        <v>12020.8</v>
      </c>
      <c r="H170" s="33">
        <v>0</v>
      </c>
      <c r="I170" s="33">
        <f>ROUND(ROUND(H170,2)*ROUND(G170,3),2)</f>
      </c>
      <c r="O170">
        <f>(I170*21)/100</f>
      </c>
      <c r="P170" t="s">
        <v>23</v>
      </c>
    </row>
    <row r="171" spans="1:5" ht="102">
      <c r="A171" s="34" t="s">
        <v>50</v>
      </c>
      <c r="E171" s="35" t="s">
        <v>284</v>
      </c>
    </row>
    <row r="172" spans="1:5" ht="12.75">
      <c r="A172" s="38" t="s">
        <v>52</v>
      </c>
      <c r="E172" s="37" t="s">
        <v>285</v>
      </c>
    </row>
    <row r="173" spans="1:16" ht="12.75">
      <c r="A173" s="25" t="s">
        <v>45</v>
      </c>
      <c r="B173" s="29" t="s">
        <v>286</v>
      </c>
      <c r="C173" s="29" t="s">
        <v>287</v>
      </c>
      <c r="D173" s="25" t="s">
        <v>61</v>
      </c>
      <c r="E173" s="30" t="s">
        <v>288</v>
      </c>
      <c r="F173" s="31" t="s">
        <v>68</v>
      </c>
      <c r="G173" s="32">
        <v>5380</v>
      </c>
      <c r="H173" s="33">
        <v>0</v>
      </c>
      <c r="I173" s="33">
        <f>ROUND(ROUND(H173,2)*ROUND(G173,3),2)</f>
      </c>
      <c r="O173">
        <f>(I173*21)/100</f>
      </c>
      <c r="P173" t="s">
        <v>23</v>
      </c>
    </row>
    <row r="174" spans="1:5" ht="25.5">
      <c r="A174" s="34" t="s">
        <v>50</v>
      </c>
      <c r="E174" s="35" t="s">
        <v>276</v>
      </c>
    </row>
    <row r="175" spans="1:5" ht="25.5">
      <c r="A175" s="38" t="s">
        <v>52</v>
      </c>
      <c r="E175" s="37" t="s">
        <v>289</v>
      </c>
    </row>
    <row r="176" spans="1:16" ht="12.75">
      <c r="A176" s="25" t="s">
        <v>45</v>
      </c>
      <c r="B176" s="29" t="s">
        <v>290</v>
      </c>
      <c r="C176" s="29" t="s">
        <v>291</v>
      </c>
      <c r="D176" s="25" t="s">
        <v>61</v>
      </c>
      <c r="E176" s="30" t="s">
        <v>292</v>
      </c>
      <c r="F176" s="31" t="s">
        <v>68</v>
      </c>
      <c r="G176" s="32">
        <v>20317.4</v>
      </c>
      <c r="H176" s="33">
        <v>0</v>
      </c>
      <c r="I176" s="33">
        <f>ROUND(ROUND(H176,2)*ROUND(G176,3),2)</f>
      </c>
      <c r="O176">
        <f>(I176*21)/100</f>
      </c>
      <c r="P176" t="s">
        <v>23</v>
      </c>
    </row>
    <row r="177" spans="1:5" ht="12.75">
      <c r="A177" s="34" t="s">
        <v>50</v>
      </c>
      <c r="E177" s="35" t="s">
        <v>293</v>
      </c>
    </row>
    <row r="178" spans="1:5" ht="12.75">
      <c r="A178" s="38" t="s">
        <v>52</v>
      </c>
      <c r="E178" s="37" t="s">
        <v>294</v>
      </c>
    </row>
    <row r="179" spans="1:16" ht="12.75">
      <c r="A179" s="25" t="s">
        <v>45</v>
      </c>
      <c r="B179" s="29" t="s">
        <v>295</v>
      </c>
      <c r="C179" s="29" t="s">
        <v>296</v>
      </c>
      <c r="D179" s="25" t="s">
        <v>61</v>
      </c>
      <c r="E179" s="30" t="s">
        <v>297</v>
      </c>
      <c r="F179" s="31" t="s">
        <v>68</v>
      </c>
      <c r="G179" s="32">
        <v>20722</v>
      </c>
      <c r="H179" s="33">
        <v>0</v>
      </c>
      <c r="I179" s="33">
        <f>ROUND(ROUND(H179,2)*ROUND(G179,3),2)</f>
      </c>
      <c r="O179">
        <f>(I179*21)/100</f>
      </c>
      <c r="P179" t="s">
        <v>23</v>
      </c>
    </row>
    <row r="180" spans="1:5" ht="12.75">
      <c r="A180" s="34" t="s">
        <v>50</v>
      </c>
      <c r="E180" s="35" t="s">
        <v>298</v>
      </c>
    </row>
    <row r="181" spans="1:5" ht="12.75">
      <c r="A181" s="38" t="s">
        <v>52</v>
      </c>
      <c r="E181" s="37" t="s">
        <v>299</v>
      </c>
    </row>
    <row r="182" spans="1:16" ht="12.75">
      <c r="A182" s="25" t="s">
        <v>45</v>
      </c>
      <c r="B182" s="29" t="s">
        <v>300</v>
      </c>
      <c r="C182" s="29" t="s">
        <v>301</v>
      </c>
      <c r="D182" s="25" t="s">
        <v>61</v>
      </c>
      <c r="E182" s="30" t="s">
        <v>302</v>
      </c>
      <c r="F182" s="31" t="s">
        <v>68</v>
      </c>
      <c r="G182" s="32">
        <v>20317.4</v>
      </c>
      <c r="H182" s="33">
        <v>0</v>
      </c>
      <c r="I182" s="33">
        <f>ROUND(ROUND(H182,2)*ROUND(G182,3),2)</f>
      </c>
      <c r="O182">
        <f>(I182*21)/100</f>
      </c>
      <c r="P182" t="s">
        <v>23</v>
      </c>
    </row>
    <row r="183" spans="1:5" ht="12.75">
      <c r="A183" s="34" t="s">
        <v>50</v>
      </c>
      <c r="E183" s="35" t="s">
        <v>303</v>
      </c>
    </row>
    <row r="184" spans="1:5" ht="12.75">
      <c r="A184" s="38" t="s">
        <v>52</v>
      </c>
      <c r="E184" s="37" t="s">
        <v>294</v>
      </c>
    </row>
    <row r="185" spans="1:16" ht="12.75">
      <c r="A185" s="25" t="s">
        <v>45</v>
      </c>
      <c r="B185" s="29" t="s">
        <v>304</v>
      </c>
      <c r="C185" s="29" t="s">
        <v>305</v>
      </c>
      <c r="D185" s="25" t="s">
        <v>61</v>
      </c>
      <c r="E185" s="30" t="s">
        <v>306</v>
      </c>
      <c r="F185" s="31" t="s">
        <v>68</v>
      </c>
      <c r="G185" s="32">
        <v>20722</v>
      </c>
      <c r="H185" s="33">
        <v>0</v>
      </c>
      <c r="I185" s="33">
        <f>ROUND(ROUND(H185,2)*ROUND(G185,3),2)</f>
      </c>
      <c r="O185">
        <f>(I185*21)/100</f>
      </c>
      <c r="P185" t="s">
        <v>23</v>
      </c>
    </row>
    <row r="186" spans="1:5" ht="12.75">
      <c r="A186" s="34" t="s">
        <v>50</v>
      </c>
      <c r="E186" s="35" t="s">
        <v>307</v>
      </c>
    </row>
    <row r="187" spans="1:5" ht="12.75">
      <c r="A187" s="38" t="s">
        <v>52</v>
      </c>
      <c r="E187" s="37" t="s">
        <v>299</v>
      </c>
    </row>
    <row r="188" spans="1:16" ht="12.75">
      <c r="A188" s="25" t="s">
        <v>45</v>
      </c>
      <c r="B188" s="29" t="s">
        <v>308</v>
      </c>
      <c r="C188" s="29" t="s">
        <v>309</v>
      </c>
      <c r="D188" s="25" t="s">
        <v>47</v>
      </c>
      <c r="E188" s="30" t="s">
        <v>310</v>
      </c>
      <c r="F188" s="31" t="s">
        <v>137</v>
      </c>
      <c r="G188" s="32">
        <v>111.5</v>
      </c>
      <c r="H188" s="33">
        <v>0</v>
      </c>
      <c r="I188" s="33">
        <f>ROUND(ROUND(H188,2)*ROUND(G188,3),2)</f>
      </c>
      <c r="O188">
        <f>(I188*21)/100</f>
      </c>
      <c r="P188" t="s">
        <v>23</v>
      </c>
    </row>
    <row r="189" spans="1:5" ht="12.75">
      <c r="A189" s="34" t="s">
        <v>50</v>
      </c>
      <c r="E189" s="35" t="s">
        <v>311</v>
      </c>
    </row>
    <row r="190" spans="1:5" ht="38.25">
      <c r="A190" s="38" t="s">
        <v>52</v>
      </c>
      <c r="E190" s="37" t="s">
        <v>312</v>
      </c>
    </row>
    <row r="191" spans="1:16" ht="12.75">
      <c r="A191" s="25" t="s">
        <v>45</v>
      </c>
      <c r="B191" s="29" t="s">
        <v>313</v>
      </c>
      <c r="C191" s="29" t="s">
        <v>309</v>
      </c>
      <c r="D191" s="25" t="s">
        <v>54</v>
      </c>
      <c r="E191" s="30" t="s">
        <v>310</v>
      </c>
      <c r="F191" s="31" t="s">
        <v>137</v>
      </c>
      <c r="G191" s="32">
        <v>114.3</v>
      </c>
      <c r="H191" s="33">
        <v>0</v>
      </c>
      <c r="I191" s="33">
        <f>ROUND(ROUND(H191,2)*ROUND(G191,3),2)</f>
      </c>
      <c r="O191">
        <f>(I191*21)/100</f>
      </c>
      <c r="P191" t="s">
        <v>23</v>
      </c>
    </row>
    <row r="192" spans="1:5" ht="12.75">
      <c r="A192" s="34" t="s">
        <v>50</v>
      </c>
      <c r="E192" s="35" t="s">
        <v>314</v>
      </c>
    </row>
    <row r="193" spans="1:5" ht="38.25">
      <c r="A193" s="36" t="s">
        <v>52</v>
      </c>
      <c r="E193" s="37" t="s">
        <v>315</v>
      </c>
    </row>
    <row r="194" spans="1:18" ht="12.75" customHeight="1">
      <c r="A194" s="6" t="s">
        <v>43</v>
      </c>
      <c r="B194" s="6"/>
      <c r="C194" s="40" t="s">
        <v>37</v>
      </c>
      <c r="D194" s="6"/>
      <c r="E194" s="27" t="s">
        <v>316</v>
      </c>
      <c r="F194" s="6"/>
      <c r="G194" s="6"/>
      <c r="H194" s="6"/>
      <c r="I194" s="41">
        <f>0+Q194</f>
      </c>
      <c r="O194">
        <f>0+R194</f>
      </c>
      <c r="Q194">
        <f>0+I195</f>
      </c>
      <c r="R194">
        <f>0+O195</f>
      </c>
    </row>
    <row r="195" spans="1:16" ht="12.75">
      <c r="A195" s="25" t="s">
        <v>45</v>
      </c>
      <c r="B195" s="29" t="s">
        <v>317</v>
      </c>
      <c r="C195" s="29" t="s">
        <v>318</v>
      </c>
      <c r="D195" s="25" t="s">
        <v>209</v>
      </c>
      <c r="E195" s="30" t="s">
        <v>319</v>
      </c>
      <c r="F195" s="31" t="s">
        <v>68</v>
      </c>
      <c r="G195" s="32">
        <v>15.6</v>
      </c>
      <c r="H195" s="33">
        <v>0</v>
      </c>
      <c r="I195" s="33">
        <f>ROUND(ROUND(H195,2)*ROUND(G195,3),2)</f>
      </c>
      <c r="O195">
        <f>(I195*21)/100</f>
      </c>
      <c r="P195" t="s">
        <v>23</v>
      </c>
    </row>
    <row r="196" spans="1:5" ht="51">
      <c r="A196" s="34" t="s">
        <v>50</v>
      </c>
      <c r="E196" s="35" t="s">
        <v>320</v>
      </c>
    </row>
    <row r="197" spans="1:5" ht="25.5">
      <c r="A197" s="36" t="s">
        <v>52</v>
      </c>
      <c r="E197" s="37" t="s">
        <v>321</v>
      </c>
    </row>
    <row r="198" spans="1:18" ht="12.75" customHeight="1">
      <c r="A198" s="6" t="s">
        <v>43</v>
      </c>
      <c r="B198" s="6"/>
      <c r="C198" s="40" t="s">
        <v>76</v>
      </c>
      <c r="D198" s="6"/>
      <c r="E198" s="27" t="s">
        <v>322</v>
      </c>
      <c r="F198" s="6"/>
      <c r="G198" s="6"/>
      <c r="H198" s="6"/>
      <c r="I198" s="41">
        <f>0+Q198</f>
      </c>
      <c r="O198">
        <f>0+R198</f>
      </c>
      <c r="Q198">
        <f>0+I199</f>
      </c>
      <c r="R198">
        <f>0+O199</f>
      </c>
    </row>
    <row r="199" spans="1:16" ht="12.75">
      <c r="A199" s="25" t="s">
        <v>45</v>
      </c>
      <c r="B199" s="29" t="s">
        <v>323</v>
      </c>
      <c r="C199" s="29" t="s">
        <v>324</v>
      </c>
      <c r="D199" s="25" t="s">
        <v>209</v>
      </c>
      <c r="E199" s="30" t="s">
        <v>325</v>
      </c>
      <c r="F199" s="31" t="s">
        <v>73</v>
      </c>
      <c r="G199" s="32">
        <v>40</v>
      </c>
      <c r="H199" s="33">
        <v>0</v>
      </c>
      <c r="I199" s="33">
        <f>ROUND(ROUND(H199,2)*ROUND(G199,3),2)</f>
      </c>
      <c r="O199">
        <f>(I199*21)/100</f>
      </c>
      <c r="P199" t="s">
        <v>23</v>
      </c>
    </row>
    <row r="200" spans="1:5" ht="38.25">
      <c r="A200" s="34" t="s">
        <v>50</v>
      </c>
      <c r="E200" s="35" t="s">
        <v>326</v>
      </c>
    </row>
    <row r="201" spans="1:5" ht="12.75">
      <c r="A201" s="36" t="s">
        <v>52</v>
      </c>
      <c r="E201" s="37" t="s">
        <v>327</v>
      </c>
    </row>
    <row r="202" spans="1:18" ht="12.75" customHeight="1">
      <c r="A202" s="6" t="s">
        <v>43</v>
      </c>
      <c r="B202" s="6"/>
      <c r="C202" s="40" t="s">
        <v>80</v>
      </c>
      <c r="D202" s="6"/>
      <c r="E202" s="27" t="s">
        <v>328</v>
      </c>
      <c r="F202" s="6"/>
      <c r="G202" s="6"/>
      <c r="H202" s="6"/>
      <c r="I202" s="41">
        <f>0+Q202</f>
      </c>
      <c r="O202">
        <f>0+R202</f>
      </c>
      <c r="Q202">
        <f>0+I203+I206</f>
      </c>
      <c r="R202">
        <f>0+O203+O206</f>
      </c>
    </row>
    <row r="203" spans="1:16" ht="12.75">
      <c r="A203" s="25" t="s">
        <v>45</v>
      </c>
      <c r="B203" s="29" t="s">
        <v>329</v>
      </c>
      <c r="C203" s="29" t="s">
        <v>330</v>
      </c>
      <c r="D203" s="25" t="s">
        <v>209</v>
      </c>
      <c r="E203" s="30" t="s">
        <v>331</v>
      </c>
      <c r="F203" s="31" t="s">
        <v>137</v>
      </c>
      <c r="G203" s="32">
        <v>105.3</v>
      </c>
      <c r="H203" s="33">
        <v>0</v>
      </c>
      <c r="I203" s="33">
        <f>ROUND(ROUND(H203,2)*ROUND(G203,3),2)</f>
      </c>
      <c r="O203">
        <f>(I203*21)/100</f>
      </c>
      <c r="P203" t="s">
        <v>23</v>
      </c>
    </row>
    <row r="204" spans="1:5" ht="51">
      <c r="A204" s="34" t="s">
        <v>50</v>
      </c>
      <c r="E204" s="35" t="s">
        <v>332</v>
      </c>
    </row>
    <row r="205" spans="1:5" ht="25.5">
      <c r="A205" s="38" t="s">
        <v>52</v>
      </c>
      <c r="E205" s="37" t="s">
        <v>333</v>
      </c>
    </row>
    <row r="206" spans="1:16" ht="12.75">
      <c r="A206" s="25" t="s">
        <v>45</v>
      </c>
      <c r="B206" s="29" t="s">
        <v>334</v>
      </c>
      <c r="C206" s="29" t="s">
        <v>335</v>
      </c>
      <c r="D206" s="25" t="s">
        <v>61</v>
      </c>
      <c r="E206" s="30" t="s">
        <v>336</v>
      </c>
      <c r="F206" s="31" t="s">
        <v>73</v>
      </c>
      <c r="G206" s="32">
        <v>1</v>
      </c>
      <c r="H206" s="33">
        <v>0</v>
      </c>
      <c r="I206" s="33">
        <f>ROUND(ROUND(H206,2)*ROUND(G206,3),2)</f>
      </c>
      <c r="O206">
        <f>(I206*21)/100</f>
      </c>
      <c r="P206" t="s">
        <v>23</v>
      </c>
    </row>
    <row r="207" spans="1:5" ht="12.75">
      <c r="A207" s="34" t="s">
        <v>50</v>
      </c>
      <c r="E207" s="35" t="s">
        <v>337</v>
      </c>
    </row>
    <row r="208" spans="1:5" ht="25.5">
      <c r="A208" s="36" t="s">
        <v>52</v>
      </c>
      <c r="E208" s="37" t="s">
        <v>338</v>
      </c>
    </row>
    <row r="209" spans="1:18" ht="12.75" customHeight="1">
      <c r="A209" s="6" t="s">
        <v>43</v>
      </c>
      <c r="B209" s="6"/>
      <c r="C209" s="40" t="s">
        <v>40</v>
      </c>
      <c r="D209" s="6"/>
      <c r="E209" s="27" t="s">
        <v>339</v>
      </c>
      <c r="F209" s="6"/>
      <c r="G209" s="6"/>
      <c r="H209" s="6"/>
      <c r="I209" s="41">
        <f>0+Q209</f>
      </c>
      <c r="O209">
        <f>0+R209</f>
      </c>
      <c r="Q209">
        <f>0+I210+I213+I216+I219+I222+I225+I228+I231+I234+I237</f>
      </c>
      <c r="R209">
        <f>0+O210+O213+O216+O219+O222+O225+O228+O231+O234+O237</f>
      </c>
    </row>
    <row r="210" spans="1:16" ht="12.75">
      <c r="A210" s="25" t="s">
        <v>45</v>
      </c>
      <c r="B210" s="29" t="s">
        <v>340</v>
      </c>
      <c r="C210" s="29" t="s">
        <v>341</v>
      </c>
      <c r="D210" s="25" t="s">
        <v>61</v>
      </c>
      <c r="E210" s="30" t="s">
        <v>342</v>
      </c>
      <c r="F210" s="31" t="s">
        <v>137</v>
      </c>
      <c r="G210" s="32">
        <v>16</v>
      </c>
      <c r="H210" s="33">
        <v>0</v>
      </c>
      <c r="I210" s="33">
        <f>ROUND(ROUND(H210,2)*ROUND(G210,3),2)</f>
      </c>
      <c r="O210">
        <f>(I210*21)/100</f>
      </c>
      <c r="P210" t="s">
        <v>23</v>
      </c>
    </row>
    <row r="211" spans="1:5" ht="12.75">
      <c r="A211" s="34" t="s">
        <v>50</v>
      </c>
      <c r="E211" s="35" t="s">
        <v>61</v>
      </c>
    </row>
    <row r="212" spans="1:5" ht="51">
      <c r="A212" s="38" t="s">
        <v>52</v>
      </c>
      <c r="E212" s="37" t="s">
        <v>343</v>
      </c>
    </row>
    <row r="213" spans="1:16" ht="12.75">
      <c r="A213" s="25" t="s">
        <v>45</v>
      </c>
      <c r="B213" s="29" t="s">
        <v>344</v>
      </c>
      <c r="C213" s="29" t="s">
        <v>345</v>
      </c>
      <c r="D213" s="25" t="s">
        <v>61</v>
      </c>
      <c r="E213" s="30" t="s">
        <v>346</v>
      </c>
      <c r="F213" s="31" t="s">
        <v>137</v>
      </c>
      <c r="G213" s="32">
        <v>16</v>
      </c>
      <c r="H213" s="33">
        <v>0</v>
      </c>
      <c r="I213" s="33">
        <f>ROUND(ROUND(H213,2)*ROUND(G213,3),2)</f>
      </c>
      <c r="O213">
        <f>(I213*21)/100</f>
      </c>
      <c r="P213" t="s">
        <v>23</v>
      </c>
    </row>
    <row r="214" spans="1:5" ht="12.75">
      <c r="A214" s="34" t="s">
        <v>50</v>
      </c>
      <c r="E214" s="35" t="s">
        <v>347</v>
      </c>
    </row>
    <row r="215" spans="1:5" ht="38.25">
      <c r="A215" s="38" t="s">
        <v>52</v>
      </c>
      <c r="E215" s="37" t="s">
        <v>348</v>
      </c>
    </row>
    <row r="216" spans="1:16" ht="12.75">
      <c r="A216" s="25" t="s">
        <v>45</v>
      </c>
      <c r="B216" s="29" t="s">
        <v>349</v>
      </c>
      <c r="C216" s="29" t="s">
        <v>350</v>
      </c>
      <c r="D216" s="25" t="s">
        <v>61</v>
      </c>
      <c r="E216" s="30" t="s">
        <v>351</v>
      </c>
      <c r="F216" s="31" t="s">
        <v>137</v>
      </c>
      <c r="G216" s="32">
        <v>38</v>
      </c>
      <c r="H216" s="33">
        <v>0</v>
      </c>
      <c r="I216" s="33">
        <f>ROUND(ROUND(H216,2)*ROUND(G216,3),2)</f>
      </c>
      <c r="O216">
        <f>(I216*21)/100</f>
      </c>
      <c r="P216" t="s">
        <v>23</v>
      </c>
    </row>
    <row r="217" spans="1:5" ht="12.75">
      <c r="A217" s="34" t="s">
        <v>50</v>
      </c>
      <c r="E217" s="35" t="s">
        <v>61</v>
      </c>
    </row>
    <row r="218" spans="1:5" ht="51">
      <c r="A218" s="38" t="s">
        <v>52</v>
      </c>
      <c r="E218" s="37" t="s">
        <v>352</v>
      </c>
    </row>
    <row r="219" spans="1:16" ht="12.75">
      <c r="A219" s="25" t="s">
        <v>45</v>
      </c>
      <c r="B219" s="29" t="s">
        <v>353</v>
      </c>
      <c r="C219" s="29" t="s">
        <v>354</v>
      </c>
      <c r="D219" s="25" t="s">
        <v>61</v>
      </c>
      <c r="E219" s="30" t="s">
        <v>355</v>
      </c>
      <c r="F219" s="31" t="s">
        <v>137</v>
      </c>
      <c r="G219" s="32">
        <v>54</v>
      </c>
      <c r="H219" s="33">
        <v>0</v>
      </c>
      <c r="I219" s="33">
        <f>ROUND(ROUND(H219,2)*ROUND(G219,3),2)</f>
      </c>
      <c r="O219">
        <f>(I219*21)/100</f>
      </c>
      <c r="P219" t="s">
        <v>23</v>
      </c>
    </row>
    <row r="220" spans="1:5" ht="12.75">
      <c r="A220" s="34" t="s">
        <v>50</v>
      </c>
      <c r="E220" s="35" t="s">
        <v>356</v>
      </c>
    </row>
    <row r="221" spans="1:5" ht="25.5">
      <c r="A221" s="38" t="s">
        <v>52</v>
      </c>
      <c r="E221" s="37" t="s">
        <v>357</v>
      </c>
    </row>
    <row r="222" spans="1:16" ht="12.75">
      <c r="A222" s="25" t="s">
        <v>45</v>
      </c>
      <c r="B222" s="29" t="s">
        <v>358</v>
      </c>
      <c r="C222" s="29" t="s">
        <v>359</v>
      </c>
      <c r="D222" s="25" t="s">
        <v>61</v>
      </c>
      <c r="E222" s="30" t="s">
        <v>360</v>
      </c>
      <c r="F222" s="31" t="s">
        <v>137</v>
      </c>
      <c r="G222" s="32">
        <v>111.5</v>
      </c>
      <c r="H222" s="33">
        <v>0</v>
      </c>
      <c r="I222" s="33">
        <f>ROUND(ROUND(H222,2)*ROUND(G222,3),2)</f>
      </c>
      <c r="O222">
        <f>(I222*21)/100</f>
      </c>
      <c r="P222" t="s">
        <v>23</v>
      </c>
    </row>
    <row r="223" spans="1:5" ht="12.75">
      <c r="A223" s="34" t="s">
        <v>50</v>
      </c>
      <c r="E223" s="35" t="s">
        <v>61</v>
      </c>
    </row>
    <row r="224" spans="1:5" ht="25.5">
      <c r="A224" s="38" t="s">
        <v>52</v>
      </c>
      <c r="E224" s="37" t="s">
        <v>361</v>
      </c>
    </row>
    <row r="225" spans="1:16" ht="12.75">
      <c r="A225" s="25" t="s">
        <v>45</v>
      </c>
      <c r="B225" s="29" t="s">
        <v>362</v>
      </c>
      <c r="C225" s="29" t="s">
        <v>363</v>
      </c>
      <c r="D225" s="25" t="s">
        <v>61</v>
      </c>
      <c r="E225" s="30" t="s">
        <v>364</v>
      </c>
      <c r="F225" s="31" t="s">
        <v>137</v>
      </c>
      <c r="G225" s="32">
        <v>114.3</v>
      </c>
      <c r="H225" s="33">
        <v>0</v>
      </c>
      <c r="I225" s="33">
        <f>ROUND(ROUND(H225,2)*ROUND(G225,3),2)</f>
      </c>
      <c r="O225">
        <f>(I225*21)/100</f>
      </c>
      <c r="P225" t="s">
        <v>23</v>
      </c>
    </row>
    <row r="226" spans="1:5" ht="12.75">
      <c r="A226" s="34" t="s">
        <v>50</v>
      </c>
      <c r="E226" s="35" t="s">
        <v>61</v>
      </c>
    </row>
    <row r="227" spans="1:5" ht="25.5">
      <c r="A227" s="38" t="s">
        <v>52</v>
      </c>
      <c r="E227" s="37" t="s">
        <v>365</v>
      </c>
    </row>
    <row r="228" spans="1:16" ht="12.75">
      <c r="A228" s="25" t="s">
        <v>45</v>
      </c>
      <c r="B228" s="29" t="s">
        <v>366</v>
      </c>
      <c r="C228" s="29" t="s">
        <v>367</v>
      </c>
      <c r="D228" s="25" t="s">
        <v>61</v>
      </c>
      <c r="E228" s="30" t="s">
        <v>368</v>
      </c>
      <c r="F228" s="31" t="s">
        <v>88</v>
      </c>
      <c r="G228" s="32">
        <v>23</v>
      </c>
      <c r="H228" s="33">
        <v>0</v>
      </c>
      <c r="I228" s="33">
        <f>ROUND(ROUND(H228,2)*ROUND(G228,3),2)</f>
      </c>
      <c r="O228">
        <f>(I228*21)/100</f>
      </c>
      <c r="P228" t="s">
        <v>23</v>
      </c>
    </row>
    <row r="229" spans="1:5" ht="51">
      <c r="A229" s="34" t="s">
        <v>50</v>
      </c>
      <c r="E229" s="35" t="s">
        <v>369</v>
      </c>
    </row>
    <row r="230" spans="1:5" ht="25.5">
      <c r="A230" s="38" t="s">
        <v>52</v>
      </c>
      <c r="E230" s="37" t="s">
        <v>370</v>
      </c>
    </row>
    <row r="231" spans="1:16" ht="12.75">
      <c r="A231" s="25" t="s">
        <v>45</v>
      </c>
      <c r="B231" s="29" t="s">
        <v>371</v>
      </c>
      <c r="C231" s="29" t="s">
        <v>372</v>
      </c>
      <c r="D231" s="25" t="s">
        <v>61</v>
      </c>
      <c r="E231" s="30" t="s">
        <v>373</v>
      </c>
      <c r="F231" s="31" t="s">
        <v>88</v>
      </c>
      <c r="G231" s="32">
        <v>15</v>
      </c>
      <c r="H231" s="33">
        <v>0</v>
      </c>
      <c r="I231" s="33">
        <f>ROUND(ROUND(H231,2)*ROUND(G231,3),2)</f>
      </c>
      <c r="O231">
        <f>(I231*21)/100</f>
      </c>
      <c r="P231" t="s">
        <v>23</v>
      </c>
    </row>
    <row r="232" spans="1:5" ht="38.25">
      <c r="A232" s="34" t="s">
        <v>50</v>
      </c>
      <c r="E232" s="35" t="s">
        <v>374</v>
      </c>
    </row>
    <row r="233" spans="1:5" ht="51">
      <c r="A233" s="38" t="s">
        <v>52</v>
      </c>
      <c r="E233" s="37" t="s">
        <v>375</v>
      </c>
    </row>
    <row r="234" spans="1:16" ht="12.75">
      <c r="A234" s="25" t="s">
        <v>45</v>
      </c>
      <c r="B234" s="29" t="s">
        <v>376</v>
      </c>
      <c r="C234" s="29" t="s">
        <v>377</v>
      </c>
      <c r="D234" s="25" t="s">
        <v>61</v>
      </c>
      <c r="E234" s="30" t="s">
        <v>378</v>
      </c>
      <c r="F234" s="31" t="s">
        <v>137</v>
      </c>
      <c r="G234" s="32">
        <v>6.6</v>
      </c>
      <c r="H234" s="33">
        <v>0</v>
      </c>
      <c r="I234" s="33">
        <f>ROUND(ROUND(H234,2)*ROUND(G234,3),2)</f>
      </c>
      <c r="O234">
        <f>(I234*21)/100</f>
      </c>
      <c r="P234" t="s">
        <v>23</v>
      </c>
    </row>
    <row r="235" spans="1:5" ht="12.75">
      <c r="A235" s="34" t="s">
        <v>50</v>
      </c>
      <c r="E235" s="35" t="s">
        <v>379</v>
      </c>
    </row>
    <row r="236" spans="1:5" ht="38.25">
      <c r="A236" s="38" t="s">
        <v>52</v>
      </c>
      <c r="E236" s="37" t="s">
        <v>380</v>
      </c>
    </row>
    <row r="237" spans="1:16" ht="12.75">
      <c r="A237" s="25" t="s">
        <v>45</v>
      </c>
      <c r="B237" s="29" t="s">
        <v>381</v>
      </c>
      <c r="C237" s="29" t="s">
        <v>382</v>
      </c>
      <c r="D237" s="25" t="s">
        <v>61</v>
      </c>
      <c r="E237" s="30" t="s">
        <v>383</v>
      </c>
      <c r="F237" s="31" t="s">
        <v>137</v>
      </c>
      <c r="G237" s="32">
        <v>38.8</v>
      </c>
      <c r="H237" s="33">
        <v>0</v>
      </c>
      <c r="I237" s="33">
        <f>ROUND(ROUND(H237,2)*ROUND(G237,3),2)</f>
      </c>
      <c r="O237">
        <f>(I237*21)/100</f>
      </c>
      <c r="P237" t="s">
        <v>23</v>
      </c>
    </row>
    <row r="238" spans="1:5" ht="12.75">
      <c r="A238" s="34" t="s">
        <v>50</v>
      </c>
      <c r="E238" s="35" t="s">
        <v>379</v>
      </c>
    </row>
    <row r="239" spans="1:5" ht="38.25">
      <c r="A239" s="36" t="s">
        <v>52</v>
      </c>
      <c r="E239" s="37" t="s">
        <v>384</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4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0+O8+O18+O22+O35</f>
      </c>
      <c r="P2" t="s">
        <v>22</v>
      </c>
    </row>
    <row r="3" spans="1:16" ht="15" customHeight="1">
      <c r="A3" t="s">
        <v>12</v>
      </c>
      <c r="B3" s="12" t="s">
        <v>14</v>
      </c>
      <c r="C3" s="13" t="s">
        <v>15</v>
      </c>
      <c r="D3" s="1"/>
      <c r="E3" s="14" t="s">
        <v>16</v>
      </c>
      <c r="F3" s="1"/>
      <c r="G3" s="9"/>
      <c r="H3" s="8" t="s">
        <v>385</v>
      </c>
      <c r="I3" s="42">
        <f>0+I8+I18+I22+I35</f>
      </c>
      <c r="O3" t="s">
        <v>19</v>
      </c>
      <c r="P3" t="s">
        <v>23</v>
      </c>
    </row>
    <row r="4" spans="1:16" ht="15" customHeight="1">
      <c r="A4" t="s">
        <v>17</v>
      </c>
      <c r="B4" s="16" t="s">
        <v>18</v>
      </c>
      <c r="C4" s="17" t="s">
        <v>385</v>
      </c>
      <c r="D4" s="6"/>
      <c r="E4" s="18" t="s">
        <v>386</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f>
      </c>
      <c r="R8">
        <f>0+O9+O12+O15</f>
      </c>
    </row>
    <row r="9" spans="1:16" ht="12.75">
      <c r="A9" s="25" t="s">
        <v>45</v>
      </c>
      <c r="B9" s="29" t="s">
        <v>29</v>
      </c>
      <c r="C9" s="29" t="s">
        <v>387</v>
      </c>
      <c r="D9" s="25" t="s">
        <v>61</v>
      </c>
      <c r="E9" s="30" t="s">
        <v>388</v>
      </c>
      <c r="F9" s="31" t="s">
        <v>389</v>
      </c>
      <c r="G9" s="32">
        <v>1</v>
      </c>
      <c r="H9" s="33">
        <v>0</v>
      </c>
      <c r="I9" s="33">
        <f>ROUND(ROUND(H9,2)*ROUND(G9,3),2)</f>
      </c>
      <c r="O9">
        <f>(I9*21)/100</f>
      </c>
      <c r="P9" t="s">
        <v>23</v>
      </c>
    </row>
    <row r="10" spans="1:5" ht="102">
      <c r="A10" s="34" t="s">
        <v>50</v>
      </c>
      <c r="E10" s="35" t="s">
        <v>390</v>
      </c>
    </row>
    <row r="11" spans="1:5" ht="12.75">
      <c r="A11" s="38" t="s">
        <v>52</v>
      </c>
      <c r="E11" s="37" t="s">
        <v>61</v>
      </c>
    </row>
    <row r="12" spans="1:16" ht="12.75">
      <c r="A12" s="25" t="s">
        <v>45</v>
      </c>
      <c r="B12" s="29" t="s">
        <v>23</v>
      </c>
      <c r="C12" s="29" t="s">
        <v>387</v>
      </c>
      <c r="D12" s="25" t="s">
        <v>47</v>
      </c>
      <c r="E12" s="30" t="s">
        <v>388</v>
      </c>
      <c r="F12" s="31" t="s">
        <v>389</v>
      </c>
      <c r="G12" s="32">
        <v>1</v>
      </c>
      <c r="H12" s="33">
        <v>0</v>
      </c>
      <c r="I12" s="33">
        <f>ROUND(ROUND(H12,2)*ROUND(G12,3),2)</f>
      </c>
      <c r="O12">
        <f>(I12*21)/100</f>
      </c>
      <c r="P12" t="s">
        <v>23</v>
      </c>
    </row>
    <row r="13" spans="1:5" ht="12.75">
      <c r="A13" s="34" t="s">
        <v>50</v>
      </c>
      <c r="E13" s="35" t="s">
        <v>391</v>
      </c>
    </row>
    <row r="14" spans="1:5" ht="12.75">
      <c r="A14" s="38" t="s">
        <v>52</v>
      </c>
      <c r="E14" s="37" t="s">
        <v>61</v>
      </c>
    </row>
    <row r="15" spans="1:16" ht="12.75">
      <c r="A15" s="25" t="s">
        <v>45</v>
      </c>
      <c r="B15" s="29" t="s">
        <v>22</v>
      </c>
      <c r="C15" s="29" t="s">
        <v>387</v>
      </c>
      <c r="D15" s="25" t="s">
        <v>54</v>
      </c>
      <c r="E15" s="30" t="s">
        <v>388</v>
      </c>
      <c r="F15" s="31" t="s">
        <v>389</v>
      </c>
      <c r="G15" s="32">
        <v>1</v>
      </c>
      <c r="H15" s="33">
        <v>0</v>
      </c>
      <c r="I15" s="33">
        <f>ROUND(ROUND(H15,2)*ROUND(G15,3),2)</f>
      </c>
      <c r="O15">
        <f>(I15*21)/100</f>
      </c>
      <c r="P15" t="s">
        <v>23</v>
      </c>
    </row>
    <row r="16" spans="1:5" ht="63.75">
      <c r="A16" s="34" t="s">
        <v>50</v>
      </c>
      <c r="E16" s="35" t="s">
        <v>392</v>
      </c>
    </row>
    <row r="17" spans="1:5" ht="12.75">
      <c r="A17" s="36" t="s">
        <v>52</v>
      </c>
      <c r="E17" s="37" t="s">
        <v>61</v>
      </c>
    </row>
    <row r="18" spans="1:18" ht="12.75" customHeight="1">
      <c r="A18" s="6" t="s">
        <v>43</v>
      </c>
      <c r="B18" s="6"/>
      <c r="C18" s="40" t="s">
        <v>29</v>
      </c>
      <c r="D18" s="6"/>
      <c r="E18" s="27" t="s">
        <v>65</v>
      </c>
      <c r="F18" s="6"/>
      <c r="G18" s="6"/>
      <c r="H18" s="6"/>
      <c r="I18" s="41">
        <f>0+Q18</f>
      </c>
      <c r="O18">
        <f>0+R18</f>
      </c>
      <c r="Q18">
        <f>0+I19</f>
      </c>
      <c r="R18">
        <f>0+O19</f>
      </c>
    </row>
    <row r="19" spans="1:16" ht="12.75">
      <c r="A19" s="25" t="s">
        <v>45</v>
      </c>
      <c r="B19" s="29" t="s">
        <v>33</v>
      </c>
      <c r="C19" s="29" t="s">
        <v>102</v>
      </c>
      <c r="D19" s="25" t="s">
        <v>61</v>
      </c>
      <c r="E19" s="30" t="s">
        <v>103</v>
      </c>
      <c r="F19" s="31" t="s">
        <v>88</v>
      </c>
      <c r="G19" s="32">
        <v>271</v>
      </c>
      <c r="H19" s="33">
        <v>0</v>
      </c>
      <c r="I19" s="33">
        <f>ROUND(ROUND(H19,2)*ROUND(G19,3),2)</f>
      </c>
      <c r="O19">
        <f>(I19*21)/100</f>
      </c>
      <c r="P19" t="s">
        <v>23</v>
      </c>
    </row>
    <row r="20" spans="1:5" ht="38.25">
      <c r="A20" s="34" t="s">
        <v>50</v>
      </c>
      <c r="E20" s="35" t="s">
        <v>393</v>
      </c>
    </row>
    <row r="21" spans="1:5" ht="38.25">
      <c r="A21" s="36" t="s">
        <v>52</v>
      </c>
      <c r="E21" s="37" t="s">
        <v>394</v>
      </c>
    </row>
    <row r="22" spans="1:18" ht="12.75" customHeight="1">
      <c r="A22" s="6" t="s">
        <v>43</v>
      </c>
      <c r="B22" s="6"/>
      <c r="C22" s="40" t="s">
        <v>35</v>
      </c>
      <c r="D22" s="6"/>
      <c r="E22" s="27" t="s">
        <v>267</v>
      </c>
      <c r="F22" s="6"/>
      <c r="G22" s="6"/>
      <c r="H22" s="6"/>
      <c r="I22" s="41">
        <f>0+Q22</f>
      </c>
      <c r="O22">
        <f>0+R22</f>
      </c>
      <c r="Q22">
        <f>0+I23+I26+I29+I32</f>
      </c>
      <c r="R22">
        <f>0+O23+O26+O29+O32</f>
      </c>
    </row>
    <row r="23" spans="1:16" ht="12.75">
      <c r="A23" s="25" t="s">
        <v>45</v>
      </c>
      <c r="B23" s="29" t="s">
        <v>35</v>
      </c>
      <c r="C23" s="29" t="s">
        <v>395</v>
      </c>
      <c r="D23" s="25" t="s">
        <v>61</v>
      </c>
      <c r="E23" s="30" t="s">
        <v>396</v>
      </c>
      <c r="F23" s="31" t="s">
        <v>68</v>
      </c>
      <c r="G23" s="32">
        <v>2710</v>
      </c>
      <c r="H23" s="33">
        <v>0</v>
      </c>
      <c r="I23" s="33">
        <f>ROUND(ROUND(H23,2)*ROUND(G23,3),2)</f>
      </c>
      <c r="O23">
        <f>(I23*21)/100</f>
      </c>
      <c r="P23" t="s">
        <v>23</v>
      </c>
    </row>
    <row r="24" spans="1:5" ht="25.5">
      <c r="A24" s="34" t="s">
        <v>50</v>
      </c>
      <c r="E24" s="35" t="s">
        <v>397</v>
      </c>
    </row>
    <row r="25" spans="1:5" ht="25.5">
      <c r="A25" s="38" t="s">
        <v>52</v>
      </c>
      <c r="E25" s="37" t="s">
        <v>398</v>
      </c>
    </row>
    <row r="26" spans="1:16" ht="12.75">
      <c r="A26" s="25" t="s">
        <v>45</v>
      </c>
      <c r="B26" s="29" t="s">
        <v>37</v>
      </c>
      <c r="C26" s="29" t="s">
        <v>291</v>
      </c>
      <c r="D26" s="25" t="s">
        <v>61</v>
      </c>
      <c r="E26" s="30" t="s">
        <v>292</v>
      </c>
      <c r="F26" s="31" t="s">
        <v>68</v>
      </c>
      <c r="G26" s="32">
        <v>2710</v>
      </c>
      <c r="H26" s="33">
        <v>0</v>
      </c>
      <c r="I26" s="33">
        <f>ROUND(ROUND(H26,2)*ROUND(G26,3),2)</f>
      </c>
      <c r="O26">
        <f>(I26*21)/100</f>
      </c>
      <c r="P26" t="s">
        <v>23</v>
      </c>
    </row>
    <row r="27" spans="1:5" ht="25.5">
      <c r="A27" s="34" t="s">
        <v>50</v>
      </c>
      <c r="E27" s="35" t="s">
        <v>399</v>
      </c>
    </row>
    <row r="28" spans="1:5" ht="25.5">
      <c r="A28" s="38" t="s">
        <v>52</v>
      </c>
      <c r="E28" s="37" t="s">
        <v>398</v>
      </c>
    </row>
    <row r="29" spans="1:16" ht="12.75">
      <c r="A29" s="25" t="s">
        <v>45</v>
      </c>
      <c r="B29" s="29" t="s">
        <v>76</v>
      </c>
      <c r="C29" s="29" t="s">
        <v>301</v>
      </c>
      <c r="D29" s="25" t="s">
        <v>61</v>
      </c>
      <c r="E29" s="30" t="s">
        <v>302</v>
      </c>
      <c r="F29" s="31" t="s">
        <v>68</v>
      </c>
      <c r="G29" s="32">
        <v>2710</v>
      </c>
      <c r="H29" s="33">
        <v>0</v>
      </c>
      <c r="I29" s="33">
        <f>ROUND(ROUND(H29,2)*ROUND(G29,3),2)</f>
      </c>
      <c r="O29">
        <f>(I29*21)/100</f>
      </c>
      <c r="P29" t="s">
        <v>23</v>
      </c>
    </row>
    <row r="30" spans="1:5" ht="25.5">
      <c r="A30" s="34" t="s">
        <v>50</v>
      </c>
      <c r="E30" s="35" t="s">
        <v>400</v>
      </c>
    </row>
    <row r="31" spans="1:5" ht="25.5">
      <c r="A31" s="38" t="s">
        <v>52</v>
      </c>
      <c r="E31" s="37" t="s">
        <v>398</v>
      </c>
    </row>
    <row r="32" spans="1:16" ht="12.75">
      <c r="A32" s="25" t="s">
        <v>45</v>
      </c>
      <c r="B32" s="29" t="s">
        <v>80</v>
      </c>
      <c r="C32" s="29" t="s">
        <v>305</v>
      </c>
      <c r="D32" s="25" t="s">
        <v>61</v>
      </c>
      <c r="E32" s="30" t="s">
        <v>306</v>
      </c>
      <c r="F32" s="31" t="s">
        <v>68</v>
      </c>
      <c r="G32" s="32">
        <v>2710</v>
      </c>
      <c r="H32" s="33">
        <v>0</v>
      </c>
      <c r="I32" s="33">
        <f>ROUND(ROUND(H32,2)*ROUND(G32,3),2)</f>
      </c>
      <c r="O32">
        <f>(I32*21)/100</f>
      </c>
      <c r="P32" t="s">
        <v>23</v>
      </c>
    </row>
    <row r="33" spans="1:5" ht="25.5">
      <c r="A33" s="34" t="s">
        <v>50</v>
      </c>
      <c r="E33" s="35" t="s">
        <v>401</v>
      </c>
    </row>
    <row r="34" spans="1:5" ht="25.5">
      <c r="A34" s="36" t="s">
        <v>52</v>
      </c>
      <c r="E34" s="37" t="s">
        <v>398</v>
      </c>
    </row>
    <row r="35" spans="1:18" ht="12.75" customHeight="1">
      <c r="A35" s="6" t="s">
        <v>43</v>
      </c>
      <c r="B35" s="6"/>
      <c r="C35" s="40" t="s">
        <v>40</v>
      </c>
      <c r="D35" s="6"/>
      <c r="E35" s="27" t="s">
        <v>339</v>
      </c>
      <c r="F35" s="6"/>
      <c r="G35" s="6"/>
      <c r="H35" s="6"/>
      <c r="I35" s="41">
        <f>0+Q35</f>
      </c>
      <c r="O35">
        <f>0+R35</f>
      </c>
      <c r="Q35">
        <f>0+I36+I39</f>
      </c>
      <c r="R35">
        <f>0+O36+O39</f>
      </c>
    </row>
    <row r="36" spans="1:16" ht="12.75">
      <c r="A36" s="25" t="s">
        <v>45</v>
      </c>
      <c r="B36" s="29" t="s">
        <v>40</v>
      </c>
      <c r="C36" s="29" t="s">
        <v>363</v>
      </c>
      <c r="D36" s="25" t="s">
        <v>61</v>
      </c>
      <c r="E36" s="30" t="s">
        <v>364</v>
      </c>
      <c r="F36" s="31" t="s">
        <v>137</v>
      </c>
      <c r="G36" s="32">
        <v>2980</v>
      </c>
      <c r="H36" s="33">
        <v>0</v>
      </c>
      <c r="I36" s="33">
        <f>ROUND(ROUND(H36,2)*ROUND(G36,3),2)</f>
      </c>
      <c r="O36">
        <f>(I36*21)/100</f>
      </c>
      <c r="P36" t="s">
        <v>23</v>
      </c>
    </row>
    <row r="37" spans="1:5" ht="12.75">
      <c r="A37" s="34" t="s">
        <v>50</v>
      </c>
      <c r="E37" s="35" t="s">
        <v>402</v>
      </c>
    </row>
    <row r="38" spans="1:5" ht="38.25">
      <c r="A38" s="38" t="s">
        <v>52</v>
      </c>
      <c r="E38" s="37" t="s">
        <v>403</v>
      </c>
    </row>
    <row r="39" spans="1:16" ht="12.75">
      <c r="A39" s="25" t="s">
        <v>45</v>
      </c>
      <c r="B39" s="29" t="s">
        <v>42</v>
      </c>
      <c r="C39" s="29" t="s">
        <v>404</v>
      </c>
      <c r="D39" s="25" t="s">
        <v>61</v>
      </c>
      <c r="E39" s="30" t="s">
        <v>405</v>
      </c>
      <c r="F39" s="31" t="s">
        <v>137</v>
      </c>
      <c r="G39" s="32">
        <v>2980</v>
      </c>
      <c r="H39" s="33">
        <v>0</v>
      </c>
      <c r="I39" s="33">
        <f>ROUND(ROUND(H39,2)*ROUND(G39,3),2)</f>
      </c>
      <c r="O39">
        <f>(I39*21)/100</f>
      </c>
      <c r="P39" t="s">
        <v>23</v>
      </c>
    </row>
    <row r="40" spans="1:5" ht="12.75">
      <c r="A40" s="34" t="s">
        <v>50</v>
      </c>
      <c r="E40" s="35" t="s">
        <v>402</v>
      </c>
    </row>
    <row r="41" spans="1:5" ht="51">
      <c r="A41" s="36" t="s">
        <v>52</v>
      </c>
      <c r="E41" s="37" t="s">
        <v>406</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56"/>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407</v>
      </c>
      <c r="I3" s="42">
        <f>0+I8</f>
      </c>
      <c r="O3" t="s">
        <v>19</v>
      </c>
      <c r="P3" t="s">
        <v>23</v>
      </c>
    </row>
    <row r="4" spans="1:16" ht="15" customHeight="1">
      <c r="A4" t="s">
        <v>17</v>
      </c>
      <c r="B4" s="16" t="s">
        <v>18</v>
      </c>
      <c r="C4" s="17" t="s">
        <v>407</v>
      </c>
      <c r="D4" s="6"/>
      <c r="E4" s="18" t="s">
        <v>408</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40</v>
      </c>
      <c r="D8" s="19"/>
      <c r="E8" s="27" t="s">
        <v>339</v>
      </c>
      <c r="F8" s="19"/>
      <c r="G8" s="19"/>
      <c r="H8" s="19"/>
      <c r="I8" s="28">
        <f>0+Q8</f>
      </c>
      <c r="O8">
        <f>0+R8</f>
      </c>
      <c r="Q8">
        <f>0+I9+I12+I15+I18+I21+I24+I27+I30+I33+I36+I39+I42+I45+I48+I51+I54</f>
      </c>
      <c r="R8">
        <f>0+O9+O12+O15+O18+O21+O24+O27+O30+O33+O36+O39+O42+O45+O48+O51+O54</f>
      </c>
    </row>
    <row r="9" spans="1:16" ht="25.5">
      <c r="A9" s="25" t="s">
        <v>45</v>
      </c>
      <c r="B9" s="29" t="s">
        <v>29</v>
      </c>
      <c r="C9" s="29" t="s">
        <v>409</v>
      </c>
      <c r="D9" s="25" t="s">
        <v>61</v>
      </c>
      <c r="E9" s="30" t="s">
        <v>410</v>
      </c>
      <c r="F9" s="31" t="s">
        <v>137</v>
      </c>
      <c r="G9" s="32">
        <v>98</v>
      </c>
      <c r="H9" s="33">
        <v>0</v>
      </c>
      <c r="I9" s="33">
        <f>ROUND(ROUND(H9,2)*ROUND(G9,3),2)</f>
      </c>
      <c r="O9">
        <f>(I9*21)/100</f>
      </c>
      <c r="P9" t="s">
        <v>23</v>
      </c>
    </row>
    <row r="10" spans="1:5" ht="25.5">
      <c r="A10" s="34" t="s">
        <v>50</v>
      </c>
      <c r="E10" s="35" t="s">
        <v>411</v>
      </c>
    </row>
    <row r="11" spans="1:5" ht="25.5">
      <c r="A11" s="38" t="s">
        <v>52</v>
      </c>
      <c r="E11" s="37" t="s">
        <v>412</v>
      </c>
    </row>
    <row r="12" spans="1:16" ht="25.5">
      <c r="A12" s="25" t="s">
        <v>45</v>
      </c>
      <c r="B12" s="29" t="s">
        <v>23</v>
      </c>
      <c r="C12" s="29" t="s">
        <v>413</v>
      </c>
      <c r="D12" s="25" t="s">
        <v>61</v>
      </c>
      <c r="E12" s="30" t="s">
        <v>414</v>
      </c>
      <c r="F12" s="31" t="s">
        <v>137</v>
      </c>
      <c r="G12" s="32">
        <v>50</v>
      </c>
      <c r="H12" s="33">
        <v>0</v>
      </c>
      <c r="I12" s="33">
        <f>ROUND(ROUND(H12,2)*ROUND(G12,3),2)</f>
      </c>
      <c r="O12">
        <f>(I12*21)/100</f>
      </c>
      <c r="P12" t="s">
        <v>23</v>
      </c>
    </row>
    <row r="13" spans="1:5" ht="12.75">
      <c r="A13" s="34" t="s">
        <v>50</v>
      </c>
      <c r="E13" s="35" t="s">
        <v>415</v>
      </c>
    </row>
    <row r="14" spans="1:5" ht="25.5">
      <c r="A14" s="38" t="s">
        <v>52</v>
      </c>
      <c r="E14" s="37" t="s">
        <v>416</v>
      </c>
    </row>
    <row r="15" spans="1:16" ht="25.5">
      <c r="A15" s="25" t="s">
        <v>45</v>
      </c>
      <c r="B15" s="29" t="s">
        <v>22</v>
      </c>
      <c r="C15" s="29" t="s">
        <v>417</v>
      </c>
      <c r="D15" s="25" t="s">
        <v>47</v>
      </c>
      <c r="E15" s="30" t="s">
        <v>418</v>
      </c>
      <c r="F15" s="31" t="s">
        <v>137</v>
      </c>
      <c r="G15" s="32">
        <v>20</v>
      </c>
      <c r="H15" s="33">
        <v>0</v>
      </c>
      <c r="I15" s="33">
        <f>ROUND(ROUND(H15,2)*ROUND(G15,3),2)</f>
      </c>
      <c r="O15">
        <f>(I15*21)/100</f>
      </c>
      <c r="P15" t="s">
        <v>23</v>
      </c>
    </row>
    <row r="16" spans="1:5" ht="12.75">
      <c r="A16" s="34" t="s">
        <v>50</v>
      </c>
      <c r="E16" s="35" t="s">
        <v>347</v>
      </c>
    </row>
    <row r="17" spans="1:5" ht="25.5">
      <c r="A17" s="38" t="s">
        <v>52</v>
      </c>
      <c r="E17" s="37" t="s">
        <v>419</v>
      </c>
    </row>
    <row r="18" spans="1:16" ht="25.5">
      <c r="A18" s="25" t="s">
        <v>45</v>
      </c>
      <c r="B18" s="29" t="s">
        <v>33</v>
      </c>
      <c r="C18" s="29" t="s">
        <v>417</v>
      </c>
      <c r="D18" s="25" t="s">
        <v>54</v>
      </c>
      <c r="E18" s="30" t="s">
        <v>418</v>
      </c>
      <c r="F18" s="31" t="s">
        <v>137</v>
      </c>
      <c r="G18" s="32">
        <v>50</v>
      </c>
      <c r="H18" s="33">
        <v>0</v>
      </c>
      <c r="I18" s="33">
        <f>ROUND(ROUND(H18,2)*ROUND(G18,3),2)</f>
      </c>
      <c r="O18">
        <f>(I18*21)/100</f>
      </c>
      <c r="P18" t="s">
        <v>23</v>
      </c>
    </row>
    <row r="19" spans="1:5" ht="12.75">
      <c r="A19" s="34" t="s">
        <v>50</v>
      </c>
      <c r="E19" s="35" t="s">
        <v>420</v>
      </c>
    </row>
    <row r="20" spans="1:5" ht="25.5">
      <c r="A20" s="38" t="s">
        <v>52</v>
      </c>
      <c r="E20" s="37" t="s">
        <v>421</v>
      </c>
    </row>
    <row r="21" spans="1:16" ht="12.75">
      <c r="A21" s="25" t="s">
        <v>45</v>
      </c>
      <c r="B21" s="29" t="s">
        <v>35</v>
      </c>
      <c r="C21" s="29" t="s">
        <v>422</v>
      </c>
      <c r="D21" s="25" t="s">
        <v>47</v>
      </c>
      <c r="E21" s="30" t="s">
        <v>423</v>
      </c>
      <c r="F21" s="31" t="s">
        <v>73</v>
      </c>
      <c r="G21" s="32">
        <v>284</v>
      </c>
      <c r="H21" s="33">
        <v>0</v>
      </c>
      <c r="I21" s="33">
        <f>ROUND(ROUND(H21,2)*ROUND(G21,3),2)</f>
      </c>
      <c r="O21">
        <f>(I21*21)/100</f>
      </c>
      <c r="P21" t="s">
        <v>23</v>
      </c>
    </row>
    <row r="22" spans="1:5" ht="12.75">
      <c r="A22" s="34" t="s">
        <v>50</v>
      </c>
      <c r="E22" s="35" t="s">
        <v>424</v>
      </c>
    </row>
    <row r="23" spans="1:5" ht="12.75">
      <c r="A23" s="38" t="s">
        <v>52</v>
      </c>
      <c r="E23" s="37" t="s">
        <v>425</v>
      </c>
    </row>
    <row r="24" spans="1:16" ht="12.75">
      <c r="A24" s="25" t="s">
        <v>45</v>
      </c>
      <c r="B24" s="29" t="s">
        <v>37</v>
      </c>
      <c r="C24" s="29" t="s">
        <v>422</v>
      </c>
      <c r="D24" s="25" t="s">
        <v>54</v>
      </c>
      <c r="E24" s="30" t="s">
        <v>423</v>
      </c>
      <c r="F24" s="31" t="s">
        <v>73</v>
      </c>
      <c r="G24" s="32">
        <v>10</v>
      </c>
      <c r="H24" s="33">
        <v>0</v>
      </c>
      <c r="I24" s="33">
        <f>ROUND(ROUND(H24,2)*ROUND(G24,3),2)</f>
      </c>
      <c r="O24">
        <f>(I24*21)/100</f>
      </c>
      <c r="P24" t="s">
        <v>23</v>
      </c>
    </row>
    <row r="25" spans="1:5" ht="25.5">
      <c r="A25" s="34" t="s">
        <v>50</v>
      </c>
      <c r="E25" s="35" t="s">
        <v>426</v>
      </c>
    </row>
    <row r="26" spans="1:5" ht="12.75">
      <c r="A26" s="38" t="s">
        <v>52</v>
      </c>
      <c r="E26" s="37" t="s">
        <v>427</v>
      </c>
    </row>
    <row r="27" spans="1:16" ht="12.75">
      <c r="A27" s="25" t="s">
        <v>45</v>
      </c>
      <c r="B27" s="29" t="s">
        <v>76</v>
      </c>
      <c r="C27" s="29" t="s">
        <v>428</v>
      </c>
      <c r="D27" s="25" t="s">
        <v>61</v>
      </c>
      <c r="E27" s="30" t="s">
        <v>429</v>
      </c>
      <c r="F27" s="31" t="s">
        <v>73</v>
      </c>
      <c r="G27" s="32">
        <v>284</v>
      </c>
      <c r="H27" s="33">
        <v>0</v>
      </c>
      <c r="I27" s="33">
        <f>ROUND(ROUND(H27,2)*ROUND(G27,3),2)</f>
      </c>
      <c r="O27">
        <f>(I27*21)/100</f>
      </c>
      <c r="P27" t="s">
        <v>23</v>
      </c>
    </row>
    <row r="28" spans="1:5" ht="25.5">
      <c r="A28" s="34" t="s">
        <v>50</v>
      </c>
      <c r="E28" s="35" t="s">
        <v>430</v>
      </c>
    </row>
    <row r="29" spans="1:5" ht="25.5">
      <c r="A29" s="38" t="s">
        <v>52</v>
      </c>
      <c r="E29" s="37" t="s">
        <v>431</v>
      </c>
    </row>
    <row r="30" spans="1:16" ht="25.5">
      <c r="A30" s="25" t="s">
        <v>45</v>
      </c>
      <c r="B30" s="29" t="s">
        <v>80</v>
      </c>
      <c r="C30" s="29" t="s">
        <v>432</v>
      </c>
      <c r="D30" s="25" t="s">
        <v>61</v>
      </c>
      <c r="E30" s="30" t="s">
        <v>433</v>
      </c>
      <c r="F30" s="31" t="s">
        <v>73</v>
      </c>
      <c r="G30" s="32">
        <v>4</v>
      </c>
      <c r="H30" s="33">
        <v>0</v>
      </c>
      <c r="I30" s="33">
        <f>ROUND(ROUND(H30,2)*ROUND(G30,3),2)</f>
      </c>
      <c r="O30">
        <f>(I30*21)/100</f>
      </c>
      <c r="P30" t="s">
        <v>23</v>
      </c>
    </row>
    <row r="31" spans="1:5" ht="25.5">
      <c r="A31" s="34" t="s">
        <v>50</v>
      </c>
      <c r="E31" s="35" t="s">
        <v>434</v>
      </c>
    </row>
    <row r="32" spans="1:5" ht="12.75">
      <c r="A32" s="38" t="s">
        <v>52</v>
      </c>
      <c r="E32" s="37" t="s">
        <v>435</v>
      </c>
    </row>
    <row r="33" spans="1:16" ht="25.5">
      <c r="A33" s="25" t="s">
        <v>45</v>
      </c>
      <c r="B33" s="29" t="s">
        <v>40</v>
      </c>
      <c r="C33" s="29" t="s">
        <v>436</v>
      </c>
      <c r="D33" s="25" t="s">
        <v>61</v>
      </c>
      <c r="E33" s="30" t="s">
        <v>437</v>
      </c>
      <c r="F33" s="31" t="s">
        <v>73</v>
      </c>
      <c r="G33" s="32">
        <v>51</v>
      </c>
      <c r="H33" s="33">
        <v>0</v>
      </c>
      <c r="I33" s="33">
        <f>ROUND(ROUND(H33,2)*ROUND(G33,3),2)</f>
      </c>
      <c r="O33">
        <f>(I33*21)/100</f>
      </c>
      <c r="P33" t="s">
        <v>23</v>
      </c>
    </row>
    <row r="34" spans="1:5" ht="25.5">
      <c r="A34" s="34" t="s">
        <v>50</v>
      </c>
      <c r="E34" s="35" t="s">
        <v>438</v>
      </c>
    </row>
    <row r="35" spans="1:5" ht="242.25">
      <c r="A35" s="38" t="s">
        <v>52</v>
      </c>
      <c r="E35" s="37" t="s">
        <v>439</v>
      </c>
    </row>
    <row r="36" spans="1:16" ht="12.75">
      <c r="A36" s="25" t="s">
        <v>45</v>
      </c>
      <c r="B36" s="29" t="s">
        <v>42</v>
      </c>
      <c r="C36" s="29" t="s">
        <v>440</v>
      </c>
      <c r="D36" s="25" t="s">
        <v>61</v>
      </c>
      <c r="E36" s="30" t="s">
        <v>441</v>
      </c>
      <c r="F36" s="31" t="s">
        <v>73</v>
      </c>
      <c r="G36" s="32">
        <v>38</v>
      </c>
      <c r="H36" s="33">
        <v>0</v>
      </c>
      <c r="I36" s="33">
        <f>ROUND(ROUND(H36,2)*ROUND(G36,3),2)</f>
      </c>
      <c r="O36">
        <f>(I36*21)/100</f>
      </c>
      <c r="P36" t="s">
        <v>23</v>
      </c>
    </row>
    <row r="37" spans="1:5" ht="12.75">
      <c r="A37" s="34" t="s">
        <v>50</v>
      </c>
      <c r="E37" s="35" t="s">
        <v>347</v>
      </c>
    </row>
    <row r="38" spans="1:5" ht="178.5">
      <c r="A38" s="38" t="s">
        <v>52</v>
      </c>
      <c r="E38" s="37" t="s">
        <v>442</v>
      </c>
    </row>
    <row r="39" spans="1:16" ht="12.75">
      <c r="A39" s="25" t="s">
        <v>45</v>
      </c>
      <c r="B39" s="29" t="s">
        <v>91</v>
      </c>
      <c r="C39" s="29" t="s">
        <v>443</v>
      </c>
      <c r="D39" s="25" t="s">
        <v>61</v>
      </c>
      <c r="E39" s="30" t="s">
        <v>444</v>
      </c>
      <c r="F39" s="31" t="s">
        <v>73</v>
      </c>
      <c r="G39" s="32">
        <v>26</v>
      </c>
      <c r="H39" s="33">
        <v>0</v>
      </c>
      <c r="I39" s="33">
        <f>ROUND(ROUND(H39,2)*ROUND(G39,3),2)</f>
      </c>
      <c r="O39">
        <f>(I39*21)/100</f>
      </c>
      <c r="P39" t="s">
        <v>23</v>
      </c>
    </row>
    <row r="40" spans="1:5" ht="25.5">
      <c r="A40" s="34" t="s">
        <v>50</v>
      </c>
      <c r="E40" s="35" t="s">
        <v>438</v>
      </c>
    </row>
    <row r="41" spans="1:5" ht="25.5">
      <c r="A41" s="38" t="s">
        <v>52</v>
      </c>
      <c r="E41" s="37" t="s">
        <v>445</v>
      </c>
    </row>
    <row r="42" spans="1:16" ht="12.75">
      <c r="A42" s="25" t="s">
        <v>45</v>
      </c>
      <c r="B42" s="29" t="s">
        <v>96</v>
      </c>
      <c r="C42" s="29" t="s">
        <v>446</v>
      </c>
      <c r="D42" s="25" t="s">
        <v>61</v>
      </c>
      <c r="E42" s="30" t="s">
        <v>447</v>
      </c>
      <c r="F42" s="31" t="s">
        <v>73</v>
      </c>
      <c r="G42" s="32">
        <v>26</v>
      </c>
      <c r="H42" s="33">
        <v>0</v>
      </c>
      <c r="I42" s="33">
        <f>ROUND(ROUND(H42,2)*ROUND(G42,3),2)</f>
      </c>
      <c r="O42">
        <f>(I42*21)/100</f>
      </c>
      <c r="P42" t="s">
        <v>23</v>
      </c>
    </row>
    <row r="43" spans="1:5" ht="12.75">
      <c r="A43" s="34" t="s">
        <v>50</v>
      </c>
      <c r="E43" s="35" t="s">
        <v>347</v>
      </c>
    </row>
    <row r="44" spans="1:5" ht="178.5">
      <c r="A44" s="38" t="s">
        <v>52</v>
      </c>
      <c r="E44" s="37" t="s">
        <v>448</v>
      </c>
    </row>
    <row r="45" spans="1:16" ht="25.5">
      <c r="A45" s="25" t="s">
        <v>45</v>
      </c>
      <c r="B45" s="29" t="s">
        <v>101</v>
      </c>
      <c r="C45" s="29" t="s">
        <v>449</v>
      </c>
      <c r="D45" s="25" t="s">
        <v>61</v>
      </c>
      <c r="E45" s="30" t="s">
        <v>450</v>
      </c>
      <c r="F45" s="31" t="s">
        <v>73</v>
      </c>
      <c r="G45" s="32">
        <v>48</v>
      </c>
      <c r="H45" s="33">
        <v>0</v>
      </c>
      <c r="I45" s="33">
        <f>ROUND(ROUND(H45,2)*ROUND(G45,3),2)</f>
      </c>
      <c r="O45">
        <f>(I45*21)/100</f>
      </c>
      <c r="P45" t="s">
        <v>23</v>
      </c>
    </row>
    <row r="46" spans="1:5" ht="12.75">
      <c r="A46" s="34" t="s">
        <v>50</v>
      </c>
      <c r="E46" s="35" t="s">
        <v>61</v>
      </c>
    </row>
    <row r="47" spans="1:5" ht="255">
      <c r="A47" s="38" t="s">
        <v>52</v>
      </c>
      <c r="E47" s="37" t="s">
        <v>451</v>
      </c>
    </row>
    <row r="48" spans="1:16" ht="25.5">
      <c r="A48" s="25" t="s">
        <v>45</v>
      </c>
      <c r="B48" s="29" t="s">
        <v>106</v>
      </c>
      <c r="C48" s="29" t="s">
        <v>452</v>
      </c>
      <c r="D48" s="25" t="s">
        <v>61</v>
      </c>
      <c r="E48" s="30" t="s">
        <v>453</v>
      </c>
      <c r="F48" s="31" t="s">
        <v>68</v>
      </c>
      <c r="G48" s="32">
        <v>933.1</v>
      </c>
      <c r="H48" s="33">
        <v>0</v>
      </c>
      <c r="I48" s="33">
        <f>ROUND(ROUND(H48,2)*ROUND(G48,3),2)</f>
      </c>
      <c r="O48">
        <f>(I48*21)/100</f>
      </c>
      <c r="P48" t="s">
        <v>23</v>
      </c>
    </row>
    <row r="49" spans="1:5" ht="38.25">
      <c r="A49" s="34" t="s">
        <v>50</v>
      </c>
      <c r="E49" s="35" t="s">
        <v>454</v>
      </c>
    </row>
    <row r="50" spans="1:5" ht="12.75">
      <c r="A50" s="38" t="s">
        <v>52</v>
      </c>
      <c r="E50" s="37" t="s">
        <v>455</v>
      </c>
    </row>
    <row r="51" spans="1:16" ht="25.5">
      <c r="A51" s="25" t="s">
        <v>45</v>
      </c>
      <c r="B51" s="29" t="s">
        <v>109</v>
      </c>
      <c r="C51" s="29" t="s">
        <v>456</v>
      </c>
      <c r="D51" s="25" t="s">
        <v>61</v>
      </c>
      <c r="E51" s="30" t="s">
        <v>457</v>
      </c>
      <c r="F51" s="31" t="s">
        <v>68</v>
      </c>
      <c r="G51" s="32">
        <v>933.1</v>
      </c>
      <c r="H51" s="33">
        <v>0</v>
      </c>
      <c r="I51" s="33">
        <f>ROUND(ROUND(H51,2)*ROUND(G51,3),2)</f>
      </c>
      <c r="O51">
        <f>(I51*21)/100</f>
      </c>
      <c r="P51" t="s">
        <v>23</v>
      </c>
    </row>
    <row r="52" spans="1:5" ht="51">
      <c r="A52" s="34" t="s">
        <v>50</v>
      </c>
      <c r="E52" s="35" t="s">
        <v>458</v>
      </c>
    </row>
    <row r="53" spans="1:5" ht="12.75">
      <c r="A53" s="38" t="s">
        <v>52</v>
      </c>
      <c r="E53" s="37" t="s">
        <v>455</v>
      </c>
    </row>
    <row r="54" spans="1:16" ht="12.75">
      <c r="A54" s="25" t="s">
        <v>45</v>
      </c>
      <c r="B54" s="29" t="s">
        <v>114</v>
      </c>
      <c r="C54" s="29" t="s">
        <v>459</v>
      </c>
      <c r="D54" s="25" t="s">
        <v>61</v>
      </c>
      <c r="E54" s="30" t="s">
        <v>460</v>
      </c>
      <c r="F54" s="31" t="s">
        <v>68</v>
      </c>
      <c r="G54" s="32">
        <v>20500</v>
      </c>
      <c r="H54" s="33">
        <v>0</v>
      </c>
      <c r="I54" s="33">
        <f>ROUND(ROUND(H54,2)*ROUND(G54,3),2)</f>
      </c>
      <c r="O54">
        <f>(I54*21)/100</f>
      </c>
      <c r="P54" t="s">
        <v>23</v>
      </c>
    </row>
    <row r="55" spans="1:5" ht="12.75">
      <c r="A55" s="34" t="s">
        <v>50</v>
      </c>
      <c r="E55" s="35" t="s">
        <v>461</v>
      </c>
    </row>
    <row r="56" spans="1:5" ht="12.75">
      <c r="A56" s="36" t="s">
        <v>52</v>
      </c>
      <c r="E56" s="37" t="s">
        <v>61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41"/>
  <sheetViews>
    <sheetView workbookViewId="0" topLeftCell="A1">
      <pane ySplit="7" topLeftCell="A8" activePane="bottomLeft" state="frozen"/>
      <selection pane="topLeft" activeCell="A1" sqref="A1"/>
      <selection pane="bottomLeft" activeCell="A8" sqref="A8"/>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22</v>
      </c>
    </row>
    <row r="2" spans="2:16" ht="24.7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462</v>
      </c>
      <c r="I3" s="42">
        <f>0+I8</f>
      </c>
      <c r="O3" t="s">
        <v>19</v>
      </c>
      <c r="P3" t="s">
        <v>23</v>
      </c>
    </row>
    <row r="4" spans="1:16" ht="15" customHeight="1">
      <c r="A4" t="s">
        <v>17</v>
      </c>
      <c r="B4" s="16" t="s">
        <v>18</v>
      </c>
      <c r="C4" s="17" t="s">
        <v>462</v>
      </c>
      <c r="D4" s="6"/>
      <c r="E4" s="18" t="s">
        <v>463</v>
      </c>
      <c r="F4" s="6"/>
      <c r="G4" s="6"/>
      <c r="H4" s="19"/>
      <c r="I4" s="19"/>
      <c r="O4" t="s">
        <v>20</v>
      </c>
      <c r="P4" t="s">
        <v>23</v>
      </c>
    </row>
    <row r="5" spans="1:16" ht="12.75" customHeight="1">
      <c r="A5" s="15" t="s">
        <v>26</v>
      </c>
      <c r="B5" s="15" t="s">
        <v>28</v>
      </c>
      <c r="C5" s="15" t="s">
        <v>30</v>
      </c>
      <c r="D5" s="15" t="s">
        <v>31</v>
      </c>
      <c r="E5" s="15" t="s">
        <v>32</v>
      </c>
      <c r="F5" s="15" t="s">
        <v>34</v>
      </c>
      <c r="G5" s="15" t="s">
        <v>36</v>
      </c>
      <c r="H5" s="15" t="s">
        <v>38</v>
      </c>
      <c r="I5" s="15"/>
      <c r="O5" t="s">
        <v>21</v>
      </c>
      <c r="P5" t="s">
        <v>23</v>
      </c>
    </row>
    <row r="6" spans="1:9" ht="12.75" customHeight="1">
      <c r="A6" s="15"/>
      <c r="B6" s="15"/>
      <c r="C6" s="15"/>
      <c r="D6" s="15"/>
      <c r="E6" s="15"/>
      <c r="F6" s="15"/>
      <c r="G6" s="15"/>
      <c r="H6" s="15" t="s">
        <v>39</v>
      </c>
      <c r="I6" s="15" t="s">
        <v>41</v>
      </c>
    </row>
    <row r="7" spans="1:9" ht="12.75" customHeight="1">
      <c r="A7" s="15" t="s">
        <v>27</v>
      </c>
      <c r="B7" s="15" t="s">
        <v>29</v>
      </c>
      <c r="C7" s="15" t="s">
        <v>23</v>
      </c>
      <c r="D7" s="15" t="s">
        <v>22</v>
      </c>
      <c r="E7" s="15" t="s">
        <v>33</v>
      </c>
      <c r="F7" s="15" t="s">
        <v>35</v>
      </c>
      <c r="G7" s="15" t="s">
        <v>37</v>
      </c>
      <c r="H7" s="15" t="s">
        <v>40</v>
      </c>
      <c r="I7" s="15" t="s">
        <v>42</v>
      </c>
    </row>
    <row r="8" spans="1:18" ht="12.75" customHeight="1">
      <c r="A8" s="19" t="s">
        <v>43</v>
      </c>
      <c r="B8" s="19"/>
      <c r="C8" s="26" t="s">
        <v>27</v>
      </c>
      <c r="D8" s="19"/>
      <c r="E8" s="27" t="s">
        <v>44</v>
      </c>
      <c r="F8" s="19"/>
      <c r="G8" s="19"/>
      <c r="H8" s="19"/>
      <c r="I8" s="28">
        <f>0+Q8</f>
      </c>
      <c r="O8">
        <f>0+R8</f>
      </c>
      <c r="Q8">
        <f>0+I9+I12+I15+I18+I21+I24+I27+I30+I33+I36+I39</f>
      </c>
      <c r="R8">
        <f>0+O9+O12+O15+O18+O21+O24+O27+O30+O33+O36+O39</f>
      </c>
    </row>
    <row r="9" spans="1:16" ht="12.75">
      <c r="A9" s="25" t="s">
        <v>45</v>
      </c>
      <c r="B9" s="29" t="s">
        <v>29</v>
      </c>
      <c r="C9" s="29" t="s">
        <v>464</v>
      </c>
      <c r="D9" s="25" t="s">
        <v>61</v>
      </c>
      <c r="E9" s="30" t="s">
        <v>465</v>
      </c>
      <c r="F9" s="31" t="s">
        <v>389</v>
      </c>
      <c r="G9" s="32">
        <v>1</v>
      </c>
      <c r="H9" s="33">
        <v>0</v>
      </c>
      <c r="I9" s="33">
        <f>ROUND(ROUND(H9,2)*ROUND(G9,3),2)</f>
      </c>
      <c r="O9">
        <f>(I9*21)/100</f>
      </c>
      <c r="P9" t="s">
        <v>23</v>
      </c>
    </row>
    <row r="10" spans="1:5" ht="12.75">
      <c r="A10" s="34" t="s">
        <v>50</v>
      </c>
      <c r="E10" s="35" t="s">
        <v>466</v>
      </c>
    </row>
    <row r="11" spans="1:5" ht="12.75">
      <c r="A11" s="38" t="s">
        <v>52</v>
      </c>
      <c r="E11" s="37" t="s">
        <v>61</v>
      </c>
    </row>
    <row r="12" spans="1:16" ht="12.75">
      <c r="A12" s="25" t="s">
        <v>45</v>
      </c>
      <c r="B12" s="29" t="s">
        <v>23</v>
      </c>
      <c r="C12" s="29" t="s">
        <v>467</v>
      </c>
      <c r="D12" s="25" t="s">
        <v>61</v>
      </c>
      <c r="E12" s="30" t="s">
        <v>468</v>
      </c>
      <c r="F12" s="31" t="s">
        <v>389</v>
      </c>
      <c r="G12" s="32">
        <v>1</v>
      </c>
      <c r="H12" s="33">
        <v>0</v>
      </c>
      <c r="I12" s="33">
        <f>ROUND(ROUND(H12,2)*ROUND(G12,3),2)</f>
      </c>
      <c r="O12">
        <f>(I12*21)/100</f>
      </c>
      <c r="P12" t="s">
        <v>23</v>
      </c>
    </row>
    <row r="13" spans="1:5" ht="12.75">
      <c r="A13" s="34" t="s">
        <v>50</v>
      </c>
      <c r="E13" s="35" t="s">
        <v>469</v>
      </c>
    </row>
    <row r="14" spans="1:5" ht="12.75">
      <c r="A14" s="38" t="s">
        <v>52</v>
      </c>
      <c r="E14" s="37" t="s">
        <v>61</v>
      </c>
    </row>
    <row r="15" spans="1:16" ht="12.75">
      <c r="A15" s="25" t="s">
        <v>45</v>
      </c>
      <c r="B15" s="29" t="s">
        <v>22</v>
      </c>
      <c r="C15" s="29" t="s">
        <v>470</v>
      </c>
      <c r="D15" s="25" t="s">
        <v>61</v>
      </c>
      <c r="E15" s="30" t="s">
        <v>471</v>
      </c>
      <c r="F15" s="31" t="s">
        <v>389</v>
      </c>
      <c r="G15" s="32">
        <v>1</v>
      </c>
      <c r="H15" s="33">
        <v>0</v>
      </c>
      <c r="I15" s="33">
        <f>ROUND(ROUND(H15,2)*ROUND(G15,3),2)</f>
      </c>
      <c r="O15">
        <f>(I15*21)/100</f>
      </c>
      <c r="P15" t="s">
        <v>23</v>
      </c>
    </row>
    <row r="16" spans="1:5" ht="25.5">
      <c r="A16" s="34" t="s">
        <v>50</v>
      </c>
      <c r="E16" s="35" t="s">
        <v>472</v>
      </c>
    </row>
    <row r="17" spans="1:5" ht="12.75">
      <c r="A17" s="38" t="s">
        <v>52</v>
      </c>
      <c r="E17" s="37" t="s">
        <v>61</v>
      </c>
    </row>
    <row r="18" spans="1:16" ht="12.75">
      <c r="A18" s="25" t="s">
        <v>45</v>
      </c>
      <c r="B18" s="29" t="s">
        <v>33</v>
      </c>
      <c r="C18" s="29" t="s">
        <v>473</v>
      </c>
      <c r="D18" s="25" t="s">
        <v>61</v>
      </c>
      <c r="E18" s="30" t="s">
        <v>474</v>
      </c>
      <c r="F18" s="31" t="s">
        <v>475</v>
      </c>
      <c r="G18" s="32">
        <v>34</v>
      </c>
      <c r="H18" s="33">
        <v>0</v>
      </c>
      <c r="I18" s="33">
        <f>ROUND(ROUND(H18,2)*ROUND(G18,3),2)</f>
      </c>
      <c r="O18">
        <f>(I18*21)/100</f>
      </c>
      <c r="P18" t="s">
        <v>23</v>
      </c>
    </row>
    <row r="19" spans="1:5" ht="12.75">
      <c r="A19" s="34" t="s">
        <v>50</v>
      </c>
      <c r="E19" s="35" t="s">
        <v>476</v>
      </c>
    </row>
    <row r="20" spans="1:5" ht="12.75">
      <c r="A20" s="38" t="s">
        <v>52</v>
      </c>
      <c r="E20" s="37" t="s">
        <v>477</v>
      </c>
    </row>
    <row r="21" spans="1:16" ht="12.75">
      <c r="A21" s="25" t="s">
        <v>45</v>
      </c>
      <c r="B21" s="29" t="s">
        <v>35</v>
      </c>
      <c r="C21" s="29" t="s">
        <v>478</v>
      </c>
      <c r="D21" s="25" t="s">
        <v>61</v>
      </c>
      <c r="E21" s="30" t="s">
        <v>479</v>
      </c>
      <c r="F21" s="31" t="s">
        <v>389</v>
      </c>
      <c r="G21" s="32">
        <v>1</v>
      </c>
      <c r="H21" s="33">
        <v>0</v>
      </c>
      <c r="I21" s="33">
        <f>ROUND(ROUND(H21,2)*ROUND(G21,3),2)</f>
      </c>
      <c r="O21">
        <f>(I21*21)/100</f>
      </c>
      <c r="P21" t="s">
        <v>23</v>
      </c>
    </row>
    <row r="22" spans="1:5" ht="25.5">
      <c r="A22" s="34" t="s">
        <v>50</v>
      </c>
      <c r="E22" s="35" t="s">
        <v>480</v>
      </c>
    </row>
    <row r="23" spans="1:5" ht="12.75">
      <c r="A23" s="38" t="s">
        <v>52</v>
      </c>
      <c r="E23" s="37" t="s">
        <v>61</v>
      </c>
    </row>
    <row r="24" spans="1:16" ht="12.75">
      <c r="A24" s="25" t="s">
        <v>45</v>
      </c>
      <c r="B24" s="29" t="s">
        <v>37</v>
      </c>
      <c r="C24" s="29" t="s">
        <v>481</v>
      </c>
      <c r="D24" s="25" t="s">
        <v>61</v>
      </c>
      <c r="E24" s="30" t="s">
        <v>482</v>
      </c>
      <c r="F24" s="31" t="s">
        <v>389</v>
      </c>
      <c r="G24" s="32">
        <v>1</v>
      </c>
      <c r="H24" s="33">
        <v>0</v>
      </c>
      <c r="I24" s="33">
        <f>ROUND(ROUND(H24,2)*ROUND(G24,3),2)</f>
      </c>
      <c r="O24">
        <f>(I24*21)/100</f>
      </c>
      <c r="P24" t="s">
        <v>23</v>
      </c>
    </row>
    <row r="25" spans="1:5" ht="12.75">
      <c r="A25" s="34" t="s">
        <v>50</v>
      </c>
      <c r="E25" s="35" t="s">
        <v>483</v>
      </c>
    </row>
    <row r="26" spans="1:5" ht="12.75">
      <c r="A26" s="38" t="s">
        <v>52</v>
      </c>
      <c r="E26" s="37" t="s">
        <v>61</v>
      </c>
    </row>
    <row r="27" spans="1:16" ht="12.75">
      <c r="A27" s="25" t="s">
        <v>45</v>
      </c>
      <c r="B27" s="29" t="s">
        <v>76</v>
      </c>
      <c r="C27" s="29" t="s">
        <v>484</v>
      </c>
      <c r="D27" s="25" t="s">
        <v>61</v>
      </c>
      <c r="E27" s="30" t="s">
        <v>485</v>
      </c>
      <c r="F27" s="31" t="s">
        <v>389</v>
      </c>
      <c r="G27" s="32">
        <v>1</v>
      </c>
      <c r="H27" s="33">
        <v>0</v>
      </c>
      <c r="I27" s="33">
        <f>ROUND(ROUND(H27,2)*ROUND(G27,3),2)</f>
      </c>
      <c r="O27">
        <f>(I27*21)/100</f>
      </c>
      <c r="P27" t="s">
        <v>23</v>
      </c>
    </row>
    <row r="28" spans="1:5" ht="12.75">
      <c r="A28" s="34" t="s">
        <v>50</v>
      </c>
      <c r="E28" s="35" t="s">
        <v>486</v>
      </c>
    </row>
    <row r="29" spans="1:5" ht="12.75">
      <c r="A29" s="38" t="s">
        <v>52</v>
      </c>
      <c r="E29" s="37" t="s">
        <v>61</v>
      </c>
    </row>
    <row r="30" spans="1:16" ht="12.75">
      <c r="A30" s="25" t="s">
        <v>45</v>
      </c>
      <c r="B30" s="29" t="s">
        <v>80</v>
      </c>
      <c r="C30" s="29" t="s">
        <v>487</v>
      </c>
      <c r="D30" s="25" t="s">
        <v>61</v>
      </c>
      <c r="E30" s="30" t="s">
        <v>488</v>
      </c>
      <c r="F30" s="31" t="s">
        <v>389</v>
      </c>
      <c r="G30" s="32">
        <v>1</v>
      </c>
      <c r="H30" s="33">
        <v>0</v>
      </c>
      <c r="I30" s="33">
        <f>ROUND(ROUND(H30,2)*ROUND(G30,3),2)</f>
      </c>
      <c r="O30">
        <f>(I30*21)/100</f>
      </c>
      <c r="P30" t="s">
        <v>23</v>
      </c>
    </row>
    <row r="31" spans="1:5" ht="12.75">
      <c r="A31" s="34" t="s">
        <v>50</v>
      </c>
      <c r="E31" s="35" t="s">
        <v>61</v>
      </c>
    </row>
    <row r="32" spans="1:5" ht="12.75">
      <c r="A32" s="38" t="s">
        <v>52</v>
      </c>
      <c r="E32" s="37" t="s">
        <v>61</v>
      </c>
    </row>
    <row r="33" spans="1:16" ht="12.75">
      <c r="A33" s="25" t="s">
        <v>45</v>
      </c>
      <c r="B33" s="29" t="s">
        <v>40</v>
      </c>
      <c r="C33" s="29" t="s">
        <v>489</v>
      </c>
      <c r="D33" s="25" t="s">
        <v>61</v>
      </c>
      <c r="E33" s="30" t="s">
        <v>490</v>
      </c>
      <c r="F33" s="31" t="s">
        <v>389</v>
      </c>
      <c r="G33" s="32">
        <v>1</v>
      </c>
      <c r="H33" s="33">
        <v>0</v>
      </c>
      <c r="I33" s="33">
        <f>ROUND(ROUND(H33,2)*ROUND(G33,3),2)</f>
      </c>
      <c r="O33">
        <f>(I33*21)/100</f>
      </c>
      <c r="P33" t="s">
        <v>23</v>
      </c>
    </row>
    <row r="34" spans="1:5" ht="12.75">
      <c r="A34" s="34" t="s">
        <v>50</v>
      </c>
      <c r="E34" s="35" t="s">
        <v>491</v>
      </c>
    </row>
    <row r="35" spans="1:5" ht="12.75">
      <c r="A35" s="38" t="s">
        <v>52</v>
      </c>
      <c r="E35" s="37" t="s">
        <v>61</v>
      </c>
    </row>
    <row r="36" spans="1:16" ht="12.75">
      <c r="A36" s="25" t="s">
        <v>45</v>
      </c>
      <c r="B36" s="29" t="s">
        <v>42</v>
      </c>
      <c r="C36" s="29" t="s">
        <v>492</v>
      </c>
      <c r="D36" s="25" t="s">
        <v>61</v>
      </c>
      <c r="E36" s="30" t="s">
        <v>493</v>
      </c>
      <c r="F36" s="31" t="s">
        <v>73</v>
      </c>
      <c r="G36" s="32">
        <v>2</v>
      </c>
      <c r="H36" s="33">
        <v>0</v>
      </c>
      <c r="I36" s="33">
        <f>ROUND(ROUND(H36,2)*ROUND(G36,3),2)</f>
      </c>
      <c r="O36">
        <f>(I36*21)/100</f>
      </c>
      <c r="P36" t="s">
        <v>23</v>
      </c>
    </row>
    <row r="37" spans="1:5" ht="12.75">
      <c r="A37" s="34" t="s">
        <v>50</v>
      </c>
      <c r="E37" s="35" t="s">
        <v>494</v>
      </c>
    </row>
    <row r="38" spans="1:5" ht="12.75">
      <c r="A38" s="38" t="s">
        <v>52</v>
      </c>
      <c r="E38" s="37" t="s">
        <v>61</v>
      </c>
    </row>
    <row r="39" spans="1:16" ht="12.75">
      <c r="A39" s="25" t="s">
        <v>45</v>
      </c>
      <c r="B39" s="29" t="s">
        <v>91</v>
      </c>
      <c r="C39" s="29" t="s">
        <v>495</v>
      </c>
      <c r="D39" s="25" t="s">
        <v>61</v>
      </c>
      <c r="E39" s="30" t="s">
        <v>496</v>
      </c>
      <c r="F39" s="31" t="s">
        <v>389</v>
      </c>
      <c r="G39" s="32">
        <v>1</v>
      </c>
      <c r="H39" s="33">
        <v>0</v>
      </c>
      <c r="I39" s="33">
        <f>ROUND(ROUND(H39,2)*ROUND(G39,3),2)</f>
      </c>
      <c r="O39">
        <f>(I39*21)/100</f>
      </c>
      <c r="P39" t="s">
        <v>23</v>
      </c>
    </row>
    <row r="40" spans="1:5" ht="12.75">
      <c r="A40" s="34" t="s">
        <v>50</v>
      </c>
      <c r="E40" s="35" t="s">
        <v>497</v>
      </c>
    </row>
    <row r="41" spans="1:5" ht="12.75">
      <c r="A41" s="36" t="s">
        <v>52</v>
      </c>
      <c r="E41" s="37" t="s">
        <v>61</v>
      </c>
    </row>
  </sheetData>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