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1_001" sheetId="2" r:id="rId2"/>
    <sheet name="SO 201_SO 201" sheetId="3" r:id="rId3"/>
  </sheets>
  <definedNames/>
  <calcPr fullCalcOnLoad="1"/>
</workbook>
</file>

<file path=xl/sharedStrings.xml><?xml version="1.0" encoding="utf-8"?>
<sst xmlns="http://schemas.openxmlformats.org/spreadsheetml/2006/main" count="1465" uniqueCount="544">
  <si>
    <t>Firma: Pontex, spol. s r.o.</t>
  </si>
  <si>
    <t>Soupis objektů s DPH</t>
  </si>
  <si>
    <t>Stavba: 19 056 00 - III/23631 Libušín, rekonstrukce mostu ev.č. 23631-1 přes železniční vlečku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</si>
  <si>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</si>
  <si>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</si>
  <si>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</si>
  <si>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</si>
  <si>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</si>
  <si>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</si>
  <si>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</si>
  <si>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</si>
  <si>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</si>
  <si>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</si>
  <si>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</si>
  <si>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</si>
  <si>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19 056 00</t>
  </si>
  <si>
    <t>III/23631 Libušín, rekonstrukce mostu ev.č. 23631-1 přes železniční vlečku</t>
  </si>
  <si>
    <t>O</t>
  </si>
  <si>
    <t>Objekt:</t>
  </si>
  <si>
    <t>001</t>
  </si>
  <si>
    <t>všeobecné požadavky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</si>
  <si>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</si>
  <si>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</si>
  <si>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</si>
  <si>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</si>
  <si>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</si>
  <si>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</si>
  <si>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</si>
  <si>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</si>
  <si>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</si>
  <si>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</si>
  <si>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</si>
  <si>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</si>
  <si>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</si>
  <si>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</si>
  <si>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</si>
  <si>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</si>
  <si>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</si>
  <si>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</si>
  <si>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</si>
  <si>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</si>
  <si>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</si>
  <si>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</si>
  <si>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</si>
  <si>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</si>
  <si>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</si>
  <si>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</si>
  <si>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</si>
  <si>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</si>
  <si>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</si>
  <si>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</si>
  <si>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</si>
  <si>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</si>
  <si>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</si>
  <si>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</si>
  <si>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</si>
  <si>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</si>
  <si>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</si>
  <si>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02520</t>
  </si>
  <si>
    <t>ZKOUŠENÍ MATERIÁLŮ NEZÁVISLOU ZKUŠEBNOU</t>
  </si>
  <si>
    <t>dle TKP, ZTKP</t>
  </si>
  <si>
    <t>02620</t>
  </si>
  <si>
    <t>ZKOUŠENÍ KONSTRUKCÍ A PRACÍ NEZÁVISLOU ZKUŠEBNOU</t>
  </si>
  <si>
    <t>dle TKP, včetně zkoušení obsahu aromatických uhlovodíků a zatřídění dle vyhlášky č. 130/2019 sb. v aktuálním znění vč.vrtů a odběru vzorků</t>
  </si>
  <si>
    <t>02710R</t>
  </si>
  <si>
    <t>PASPORTIZACE</t>
  </si>
  <si>
    <t>- objektů v okolí stavby 
 - objízdných tras 
 - dopravního značení</t>
  </si>
  <si>
    <t>1=1,000 [A]</t>
  </si>
  <si>
    <t>02720</t>
  </si>
  <si>
    <t>POMOC PRÁCE ZŘÍZ NEBO ZAJIŠŤ REGULACI A OCHRANU DOPRAVY</t>
  </si>
  <si>
    <t>položka zahrnuje 
a: 
položka zahrnuje dopravně inženýrská opatření v průběhu celé stavby (dle 
schváleného plánu ZOV a vyjádření DI PČR), zahrnuje osazení, přesuny a odvoz 
provizorního dopravního značení. Zahrnuje dočasné dopravní značení, dopravní zařízení (např. zvětšené 
i základní svislé značky, vodorovné značení z fólie, 
citybloky, provizorní betonová a ocelová svodidla, ochranná zábradlí, světelné 
výstražné zařízení atd.- viz příloha TZ), oplocení a všechny související práce po 
dobu trvání 
stavby Součástí položky je i údržba a péče o dopravně inženýrská opatření v 
průběhu celé stavby. 
b: 
Součástí položky je vyřízení DIR včetně jeho projednání.</t>
  </si>
  <si>
    <t>1,0=1,000 [A]</t>
  </si>
  <si>
    <t>7</t>
  </si>
  <si>
    <t>A</t>
  </si>
  <si>
    <t>Řízení dopravy pracovníky zhotovitele</t>
  </si>
  <si>
    <t>8</t>
  </si>
  <si>
    <t>027211</t>
  </si>
  <si>
    <t>a</t>
  </si>
  <si>
    <t>POM PRÁCE ZAJIŠŤ REGUL DOPRAVY - VÝLUKY NA NEELEKTRIF TRATI</t>
  </si>
  <si>
    <t>HOD</t>
  </si>
  <si>
    <t>kompletní (dvoukolejná výluka) 
   (včetně kompenzace za pomalé jízdy (max.20 km/hod) po celou dobu výstavby)</t>
  </si>
  <si>
    <t>136,0=136,000 [A]</t>
  </si>
  <si>
    <t>b</t>
  </si>
  <si>
    <t>jednokolejná výluka (za provozu na druhé koleji) 
   (včetně kompenzace za pomalé jízdy (max.20 km/hod) po celou dobu výstavby)</t>
  </si>
  <si>
    <t>448,0=448,000 [A]</t>
  </si>
  <si>
    <t>02730</t>
  </si>
  <si>
    <t>POMOC PRÁCE ZŘÍZ NEBO ZAJIŠŤ OCHRANU INŽENÝRSKÝCH SÍTÍ</t>
  </si>
  <si>
    <t>zajištění ochrany všech stávajících vedení sítí po dobu stavby</t>
  </si>
  <si>
    <t>11</t>
  </si>
  <si>
    <t>02750</t>
  </si>
  <si>
    <t>POMOC PRÁCE ZŘÍZ NEBO ZAJIŠŤ LEŠENÍ</t>
  </si>
  <si>
    <t>Lešení bude použito na otryskání a následné přespárování původního zdiva + demolici původních úložných prahů, bednění a následnou betonáž.</t>
  </si>
  <si>
    <t>12</t>
  </si>
  <si>
    <t>02851</t>
  </si>
  <si>
    <t>PRŮZKUMNÉ PRÁCE DIAGNOSTIKY KONSTRUKCÍ NA POVRCHU</t>
  </si>
  <si>
    <t>diagnostický průzkum po odbourání a otryskání, vč. kotevních oblastí a předpínací výztuže v čelech NK, kontrola dutin, kontrola hlav pilot a pod</t>
  </si>
  <si>
    <t>13</t>
  </si>
  <si>
    <t>02910</t>
  </si>
  <si>
    <t>OSTATNÍ POŽADAVKY - ZEMĚMĚŘIČSKÁ MĚŘENÍ</t>
  </si>
  <si>
    <t>vytyčení stávajících IS</t>
  </si>
  <si>
    <t>14</t>
  </si>
  <si>
    <t>B</t>
  </si>
  <si>
    <t>vytyčení hranice staveniště, vč.vyhotovení vytyčovacího protokolu stavby</t>
  </si>
  <si>
    <t>15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</si>
  <si>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</si>
  <si>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</si>
  <si>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</si>
  <si>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</si>
  <si>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16</t>
  </si>
  <si>
    <t>zaměř.NK po odbourání, zaměř.opěr po odbourání, zaměření povrchu spřahující 
desky + ložné vrstvy + obrusné vrstvy, vč.vytvoření digitálního modelu</t>
  </si>
  <si>
    <t>17</t>
  </si>
  <si>
    <t>02940</t>
  </si>
  <si>
    <t>OSTATNÍ POŽADAVKY - VYPRACOVÁNÍ DOKUMENTACE</t>
  </si>
  <si>
    <t>technické předpisy (betonáž, izolace, sanace, PKO, tryskání apod.)</t>
  </si>
  <si>
    <t>18</t>
  </si>
  <si>
    <t>VTD pažení ze zápor a štětovnic 
VTD OK mostu 
VTD prefabrikátů 
VTD podpěrné skruže NK</t>
  </si>
  <si>
    <t>19</t>
  </si>
  <si>
    <t>C</t>
  </si>
  <si>
    <t>plán sledování a údržby mostu</t>
  </si>
  <si>
    <t>20</t>
  </si>
  <si>
    <t>02943</t>
  </si>
  <si>
    <t>OSTATNÍ POŽADAVKY - VYPRACOVÁNÍ RDS</t>
  </si>
  <si>
    <t>21</t>
  </si>
  <si>
    <t>RDS pro DIO včetně zajištění rozhodnutí o uzavírce a DIR</t>
  </si>
  <si>
    <t>22</t>
  </si>
  <si>
    <t>02944</t>
  </si>
  <si>
    <t>OSTAT POŽADAVKY - DOKUMENTACE SKUTEČ PROVEDENÍ V DIGIT FORMĚ</t>
  </si>
  <si>
    <t>23</t>
  </si>
  <si>
    <t>02945</t>
  </si>
  <si>
    <t>OSTAT POŽADAVKY - GEOMETRICKÝ PLÁN</t>
  </si>
  <si>
    <t>HM</t>
  </si>
  <si>
    <t>ve 12-ti vyhotoveních</t>
  </si>
  <si>
    <t>24</t>
  </si>
  <si>
    <t>02946</t>
  </si>
  <si>
    <t>OSTAT POŽADAVKY - FOTODOKUMENTACE</t>
  </si>
  <si>
    <t>KČ</t>
  </si>
  <si>
    <t>včetně zdokumentování stávajícího stavu během demolice a pasportizace přilehlých ploch, okolí a konstrukcí</t>
  </si>
  <si>
    <t>25</t>
  </si>
  <si>
    <t>02950</t>
  </si>
  <si>
    <t>OSTATNÍ POŽADAVKY - POSUDKY, KONTROLY, REVIZNÍ ZPRÁVY</t>
  </si>
  <si>
    <t>výpočet zatížitelnosti včetně vyhodnocení</t>
  </si>
  <si>
    <t>26</t>
  </si>
  <si>
    <t>povodňový a havarijní plán</t>
  </si>
  <si>
    <t>27</t>
  </si>
  <si>
    <t>02960</t>
  </si>
  <si>
    <t>OSTATNÍ POŽADAVKY - ODBORNÝ DOZOR</t>
  </si>
  <si>
    <t>technicko inženýrská činnost projektanta</t>
  </si>
  <si>
    <t>28</t>
  </si>
  <si>
    <t>d</t>
  </si>
  <si>
    <t>drážní dozor</t>
  </si>
  <si>
    <t>29</t>
  </si>
  <si>
    <t>02991</t>
  </si>
  <si>
    <t>OSTATNÍ POŽADAVKY - INFORMAČNÍ TABULE</t>
  </si>
  <si>
    <t>2=2,000 [A]</t>
  </si>
  <si>
    <t>30</t>
  </si>
  <si>
    <t>03100R</t>
  </si>
  <si>
    <t>ZAŘÍZENÍ STAVENIŠTĚ - ZŘÍZENÍ, PROVOZ, DEMONTÁŽ</t>
  </si>
  <si>
    <t>- včetně provizorního oplocení staveniště, provizorního zábradlí apod. 
 - včetně případného nájmu pozemku 
 - včetně provizorních komunikací a případných záborů 
 - včetně buňkoviště, toalet a dalšího zařízení nezbytného pro provoz a řízení stavby po celou dobu její výstavby</t>
  </si>
  <si>
    <t>31</t>
  </si>
  <si>
    <t>0379R</t>
  </si>
  <si>
    <t>ztížené podmínky</t>
  </si>
  <si>
    <t>KPL.</t>
  </si>
  <si>
    <t>32</t>
  </si>
  <si>
    <t>03999R</t>
  </si>
  <si>
    <t>příplatek za práce malého rozsahu</t>
  </si>
  <si>
    <t>(Odhad) 
Zahrnuje zvýšené náklady spojené s provedením prací, u nichž vlivem malého rozsahu náklady na dopravu, zajištění strojního vybavení apod. neobvykle navyšují jednotkovou cenu.</t>
  </si>
  <si>
    <t>SO 201</t>
  </si>
  <si>
    <t>Most ev.č. 23631-1</t>
  </si>
  <si>
    <t>015111</t>
  </si>
  <si>
    <t>POPLATKY ZA LIKVIDACŮ ODPADŮ NEKONTAMINOVANÝCH - 17 05 04 VYTĚŽENÉ ZEMINY A HORNINY - I. TŘÍDA TĚŽITELNOSTI</t>
  </si>
  <si>
    <t>T</t>
  </si>
  <si>
    <t>10,0*0,5*2,0=10,000 [A] .......... materiál viz.pol.č.12932 
2,5*2,5*2,0*2,0=25,000 [D] .......... viz.pol.č.13173 (vsakovací jáma) 
2*4*7,0*3,142*0,05*0,05*2,6=1,144 [F] .......... viz.pol.č.26162 (vrty) 
56,78*2,436*2,0=276,632 [G] .......... hlavní výkop u OP1 
56,627*2,41*2,0=272,942 [H] .......... hlavní výkop u OP2 
Celkem:  
A+D+F+G+H=585,718 [E]</t>
  </si>
  <si>
    <t>015113</t>
  </si>
  <si>
    <t>POPLATKY ZA LIKVIDACŮ ODPADŮ NEKONTAMINOVANÝCH - 17 05 04 VYTĚŽENÉ ZEMINY A HORNINY - III. TŘÍDA TĚŽITELNOSTI</t>
  </si>
  <si>
    <t>3,0 [m3] *2,5 [t/m3] =7,500 [A] .......... viz. pol.č. 13193</t>
  </si>
  <si>
    <t>015120</t>
  </si>
  <si>
    <t>POPLATKY ZA LIKVIDACŮ ODPADŮ NEKONTAMINOVANÝCH - 17 01 02 STAVEBNÍ A DEMOLIČNÍ SUŤ (CIHLY)</t>
  </si>
  <si>
    <t>kamenné zdivo na MC</t>
  </si>
  <si>
    <t>61,593=61,593 [A] 
likvidace suti z kamenného zdiva na MC 
(ubourání viz.pol.č.96613)</t>
  </si>
  <si>
    <t>015130</t>
  </si>
  <si>
    <t>POPLATKY ZA LIKVIDACŮ ODPADŮ NEKONTAMINOVANÝCH - 17 03 02 VYBOURANÝ ASFALTOVÝ BETON BEZ DEHTU</t>
  </si>
  <si>
    <t>(20,188+26,384)*0,05*2,4=5,589 [A] .......... asf.vrstva původního chodníku (viz.pol.č.11313) 
(6,678*13,6*0,1)*2,4=21,797 [B] .......... most - asf.vrstvy komunikace 
Celkem:  
A+B=27,386 [C]</t>
  </si>
  <si>
    <t>015140</t>
  </si>
  <si>
    <t>POPLATKY ZA LIKVIDACŮ ODPADŮ NEKONTAMINOVANÝCH - 17 01 01 BETON Z DEMOLIC OBJEKTŮ, ZÁKLADŮ TV</t>
  </si>
  <si>
    <t>prostý beton</t>
  </si>
  <si>
    <t>(30,793+31,005)*0,066*2,2=8,973 [A] .......... původní silniční obrubníky (viz.pol.č.11352)</t>
  </si>
  <si>
    <t>železobeton</t>
  </si>
  <si>
    <t>37,21*2,5=93,025 [B] .......... prefa nosníky + výplň spár (viz.pol.č.96611) 
62,32*2,5=155,800 [D] .......... NK (monolit) + římsy + žb deska + žb překlad + žb úložný práh (viz.pol.č.96616) 
Celkem:  
B+D=248,825 [C]</t>
  </si>
  <si>
    <t>015170</t>
  </si>
  <si>
    <t>POPLATKY ZA LIKVIDACŮ ODPADŮ NEKONTAMINOVANÝCH - 17 02 01 DŘEVO PO STAVEBNÍM POUŽITÍ, Z DEMOLIC</t>
  </si>
  <si>
    <t>6,0*2,5*0,05=0,750 [A] .......... viz.pol.č.96717</t>
  </si>
  <si>
    <t>015330</t>
  </si>
  <si>
    <t>POPLATKY ZA LIKVIDACŮ ODPADŮ NEKONTAMINOVANÝCH - 17 05 04 KAMENNÁ SUŤ</t>
  </si>
  <si>
    <t>62,345=62,345 [A] .......... viz.pol.č.: 11332 (podkladní vrstvy původní komunikace)</t>
  </si>
  <si>
    <t>015760</t>
  </si>
  <si>
    <t>POPLATKY ZA LIKVIDACŮ ODPADŮ NEBEZPEČNÝCH - 17 06 03* IZOLAČNÍ MATERIÁLY OBSAHUJÍCÍ NEBEZPEČNÉ LÁTKY</t>
  </si>
  <si>
    <t>161,845 [m2]*0,005 [m] *2,0 [t/m3]=1,618 [A] 
161,845 .......... viz.pol.č.97817 "odstranění mostní izolace" 
0,005 .......... tloušťka izolace (odhad) 
2,0 .......... měrná hmotnost izolace (odhad</t>
  </si>
  <si>
    <t>029412</t>
  </si>
  <si>
    <t>OSTATNÍ POŽADAVKY - VYPRACOVÁNÍ MOSTNÍHO LISTU</t>
  </si>
  <si>
    <t>02953</t>
  </si>
  <si>
    <t>OSTATNÍ POŽADAVKY - HLAVNÍ MOSTNÍ PROHLÍDKA</t>
  </si>
  <si>
    <t>1.hlavní mostní prohlídka včetně zpřístupnění</t>
  </si>
  <si>
    <t>Zemní práce</t>
  </si>
  <si>
    <t>11120</t>
  </si>
  <si>
    <t>ODSTRANĚNÍ KŘOVIN</t>
  </si>
  <si>
    <t>M2</t>
  </si>
  <si>
    <t>včetně likvidace</t>
  </si>
  <si>
    <t>30,0=30,000 [A] .......... odhad</t>
  </si>
  <si>
    <t>11201</t>
  </si>
  <si>
    <t>KÁCENÍ STROMŮ D KMENE DO 0,5M S ODSTRANĚNÍM PAŘEZŮ</t>
  </si>
  <si>
    <t>- likvidace podle pokynů investora</t>
  </si>
  <si>
    <t>11202</t>
  </si>
  <si>
    <t>KÁCENÍ STROMŮ D KMENE DO 0,9M S ODSTRANĚNÍM PAŘEZŮ</t>
  </si>
  <si>
    <t>- likvidace podle pokynů majitele pozemku</t>
  </si>
  <si>
    <t>11313</t>
  </si>
  <si>
    <t>ODSTRANĚNÍ KRYTU ZPEVNĚNÝCH PLOCH S ASFALTOVÝM POJIVEM</t>
  </si>
  <si>
    <t>M3</t>
  </si>
  <si>
    <t>chodník na původním mostě 
likvidace (recyklace) - povinný odkup zhotovitelem</t>
  </si>
  <si>
    <t>(20,188+26,384)*0,05=2,329 [A] 
tloušťka 0,05 [m] viz. vzorový příčný řez, výkres č.2 "stávající stav" 
plochy 20,188 a 26,384 chodníků viz.půdorys, výkres č.2 "stávající stav"</t>
  </si>
  <si>
    <t>11332</t>
  </si>
  <si>
    <t>ODSTRANĚNÍ PODKLADŮ ZPEVNĚNÝCH PLOCH Z KAMENIVA NESTMELENÉHO</t>
  </si>
  <si>
    <t>odstranění původního podkladu komunikace</t>
  </si>
  <si>
    <t>(12,85+18,783)*(6,5+0,5+0,1+0,1)*0,12=27,331 [A] .......... 1.vrstva tl.120 mm 
(12,15+18,165)*(6,5+0,5+0,5+0,1+0,1)*0,15=35,014 [B] .......... 2.vrstva tl.150 mm 
Celkem:  
A+B=62,345 [C]</t>
  </si>
  <si>
    <t>11343</t>
  </si>
  <si>
    <t>ODSTRAN KRYTU ZPEVNĚNÝCH PLOCH S ASFALT POJIVEM VČET PODKLADU</t>
  </si>
  <si>
    <t>most - živičné vrstvy komunikace tl.100 mm 
likvidace (recyklace) - povinný odkup zhotovitelem</t>
  </si>
  <si>
    <t>6,678*13,6*0,1=9,082 [A] 
rozměry převzaty z výkresu č.2 "stávající stav"</t>
  </si>
  <si>
    <t>11352</t>
  </si>
  <si>
    <t>ODSTRANĚNÍ CHODNÍKOVÝCH A SILNIČNÍCH OBRUBNÍKŮ BETONOVÝCH</t>
  </si>
  <si>
    <t>M</t>
  </si>
  <si>
    <t>30,793+31,005=61,798 [A] 
(likvidace vybouraného materiálu viz.pol.č.015140.a)</t>
  </si>
  <si>
    <t>11372</t>
  </si>
  <si>
    <t>FRÉZOVÁNÍ ZPEVNĚNÝCH PLOCH ASFALTOVÝCH</t>
  </si>
  <si>
    <t>frézování živičných vrstev komunikace (mimo most) 
likvidace (recyklace) - povinný odkup zhotovitelem</t>
  </si>
  <si>
    <t>(26,98+23,185)*6,5*0,04=13,043 [A] .......... obrusná vrstva 
(26,481+22,685)*(6,5+0,1)*0,05=16,225 [B] .......... ložná vrstva 
(13,381+19,33)*(6,5+0,1+0,1)*0,05=10,958 [C] .......... podkladní vrstva 
Celkem:  
A+B+C=40,226 [D]</t>
  </si>
  <si>
    <t>113765</t>
  </si>
  <si>
    <t>FRÉZOVÁNÍ DRÁŽKY PRŮŘEZU DO 600MM2 V ASFALTOVÉ VOZOVCE</t>
  </si>
  <si>
    <t>2*6,5=13,000 [A] .......... řezaná spára 15x40 [mm] v obrusné vrstvě (most/přech.oblast)</t>
  </si>
  <si>
    <t>12932</t>
  </si>
  <si>
    <t>ČIŠTĚNÍ PŘÍKOPŮ OD NÁNOSU DO 0,5M3/M</t>
  </si>
  <si>
    <t>10,0=10,000 [A]</t>
  </si>
  <si>
    <t>13173</t>
  </si>
  <si>
    <t>HLOUBENÍ JAM ZAPAŽ I NEPAŽ TŘ. I</t>
  </si>
  <si>
    <t>- včetně dopravy na skládku</t>
  </si>
  <si>
    <t>5=5,000 [A] .......... výkop zeminy pod revizním schodištěm 
2,5*2,5*2,0=12,500 [B] .......... výkop zeminy pro vsakovací jámu 
56,78*2,436=138,316 [D] .......... hlavní výkop u OP1 
56,627*2,41=136,471 [E] .......... hlavní výkop u OP2 
Celkem:  
A+B+D+E=292,287 [C]</t>
  </si>
  <si>
    <t>13193</t>
  </si>
  <si>
    <t>HLOUBENÍ JAM ZAPAŽ I NEPAŽ TŘ III</t>
  </si>
  <si>
    <t>3,0=3,000 [A] .......... upravení skalního masivu pod revizním schodištěm</t>
  </si>
  <si>
    <t>17120</t>
  </si>
  <si>
    <t>ULOŽENÍ SYPANINY DO NÁSYPŮ A NA SKLÁDKY BEZ ZHUTNĚNÍ</t>
  </si>
  <si>
    <t>uložení na skládku</t>
  </si>
  <si>
    <t>5,0=5,000 [A] .......... viz.položka č.13173 
3,0=3,000 [B] .......... viz.položka č.13193 
2,5*2,5*2,0=12,500 [D] .......... viz.pol.č.13173 (vsakovací jáma) 
2*4*7,0*3,142*0,05*0,05=0,440 [E] .......... viz.pol.č.26162 (vrty) 
56,78*2,436=138,316 [F] .......... hlavní výkop u OP1 
56,627*2,41=136,471 [G] .......... hlavní výkop u OP2 
Celkem:  
A+B+D+E+F+G=295,727 [C]</t>
  </si>
  <si>
    <t>17481</t>
  </si>
  <si>
    <t>ZÁSYP JAM A RÝH Z NAKUPOVANÝCH MATERIÁLŮ</t>
  </si>
  <si>
    <t>37,717*1,3*0,85=41,677 [A] .......... zásyp pod těsnící vrstvou (OP1) 
37,717*1,1*0,55=22,819 [B] .......... zásyp nad těsnící vrstvou (OP1) 
138,0+0,78-41,677-22,819=74,284 [C] .......... přechodový klín 100% PS; ID = 0,9 (OP1) 
36,786*1,3*0,85=40,649 [D].......... zásyp pod těsnící vrstvou (OP2) 
36,786*1,1*0,55=22,256 [E].......... zásyp nad těsnící vrstvou (OP2) 
136,0+0,78-40,649-22,256=73,875 [F] .......... přechodový klín 100% PS; ID = 0,9 (OP2) 
Celkem:  
A+B+C+D+E+F=275,560 [G]</t>
  </si>
  <si>
    <t>17581</t>
  </si>
  <si>
    <t>OBSYP POTRUBÍ A OBJEKTŮ Z NAKUPOVANÝCH MATERIÁLŮ</t>
  </si>
  <si>
    <t>1,8=1,800 [A] .......... obsyp horské vpusti (viz.pol.č.89722)</t>
  </si>
  <si>
    <t>18221</t>
  </si>
  <si>
    <t>ROZPROSTŘENÍ ORNICE VE SVAHU V TL DO 0,10M</t>
  </si>
  <si>
    <t>(14,893+15,096+10,741+12,789)*1,1=58,871 [A] .......... pás šířky 1,1 m okolo vozovky</t>
  </si>
  <si>
    <t>18241</t>
  </si>
  <si>
    <t>ZALOŽENÍ TRÁVNÍKU RUČNÍM VÝSEVEM</t>
  </si>
  <si>
    <t>Základy</t>
  </si>
  <si>
    <t>22694</t>
  </si>
  <si>
    <t>ZÁPOROVÉ PAŽENÍ Z KOVU DOČASNÉ</t>
  </si>
  <si>
    <t>3*7,5*0,0603=1,357 [A] 
3 .......... počet prvků (odhadem) 
7,5 .......... délka prvku (viz.výkres č.9) 
0,0603 [t/m] .......... hmotnost / bm prvku (tyč průřezu HEA 240 - zvoleno odhadem)</t>
  </si>
  <si>
    <t>22695A</t>
  </si>
  <si>
    <t>VÝDŘEVA ZÁPOROVÉHO PAŽENÍ DOČASNÁ (PLOCHA)</t>
  </si>
  <si>
    <t>2,5*4,0=10,000 [A] 
podle výkresu č.9 "výkopy a založení"</t>
  </si>
  <si>
    <t>26162</t>
  </si>
  <si>
    <t>VRTY PRO KOTVENÍ, INJEKTÁŽ A MIKROPILOTY NA POVRCHU TŘ. VI D DO 100MM</t>
  </si>
  <si>
    <t>2*4*7,0=56,000 [A]</t>
  </si>
  <si>
    <t>282611</t>
  </si>
  <si>
    <t>INJEKTOVÁNÍ VYSOKOTLAKÉ Z CEMENTOVÝCH POJIV NA POVRCHU</t>
  </si>
  <si>
    <t>tlak 0,4 ÷ 1,0 MPa</t>
  </si>
  <si>
    <t>(11,0+11,1)*(9,87+9,92)/2*0,05=10,934 [A] .......... odhad</t>
  </si>
  <si>
    <t>33</t>
  </si>
  <si>
    <t>285392</t>
  </si>
  <si>
    <t>DODATEČNÉ KOTVENÍ VLEPENÍM BETONÁŘSKÉ VÝZTUŽE D DO 16MM DO VRTŮ</t>
  </si>
  <si>
    <t>(22*3)*2=132,000 [A] .......... dodatečné kotvení úložných prahů (viz.kap.4.3 TZ) 
(17+17+16+16)*2=132,000 [B] .......... dodat.kotvení - dobetonávka křídel 
Celkem:  
A+B=264,000 [C]</t>
  </si>
  <si>
    <t>34</t>
  </si>
  <si>
    <t>289971</t>
  </si>
  <si>
    <t>OPLÁŠTĚNÍ (ZPEVNĚNÍ) Z GEOTEXTILIE</t>
  </si>
  <si>
    <t>- ochrana geomembrány (viz.pol.č.28999) - netkaná geotextilie s parametry: odolnost proti protržení (CBR) min.5 [kN], tl při 2 [kPa] min. 4 [mm]</t>
  </si>
  <si>
    <t>O1: 3,75*8,5*2=63,750 [A] 
O2: 3,70*8,5*2=62,900 [B] 
Celkem:  
A+B=126,650 [C]</t>
  </si>
  <si>
    <t>35</t>
  </si>
  <si>
    <t>28999</t>
  </si>
  <si>
    <t>OPLÁŠTĚNÍ (ZPEVNĚNÍ) Z FÓLIE</t>
  </si>
  <si>
    <t>těsnící vrstva - hydrizolační geomembrána s pevností minim.20 kN/m a tažností 20% v obou směrech</t>
  </si>
  <si>
    <t>O1: 3,75*8,5=31,875 [A] 
O2: 3,70*8,5=31,450 [B] 
Celkem:  
A+B=63,325 [C]</t>
  </si>
  <si>
    <t>Svislé konstrukce</t>
  </si>
  <si>
    <t>36</t>
  </si>
  <si>
    <t>31717</t>
  </si>
  <si>
    <t>KOVOVÉ KONSTRUKCE PRO KOTVENÍ ŘÍMSY</t>
  </si>
  <si>
    <t>KG</t>
  </si>
  <si>
    <t>kotvy do vývrtu á 1,0 m</t>
  </si>
  <si>
    <t>16,0+16,0=32,000 [A]</t>
  </si>
  <si>
    <t>37</t>
  </si>
  <si>
    <t>317325</t>
  </si>
  <si>
    <t>ŘÍMSY ZE ŽELEZOBETONU DO C30/37</t>
  </si>
  <si>
    <t>beton C30/37 - XF4 (XD3, XC4) 
včetně vytvoření letopočtu doby opravy (vlisem do betonu jedné z říms) 
včetně kompletního provedení dilatačních spár na rozhraní mostu a křídla (viz. TZ kap.4.5.2 "Římsy")</t>
  </si>
  <si>
    <t>levá římsa:      50,972*0,272+30,2*0,096=16,764 [A] 
pravá římsa: 57,595*0,284+30,2*0,096=19,256 [B] 
doplňky na levé římse u OP1 a OP2: 0,658[m2]*2,04[m]+0,63[m2]*2,137[m]=2,689 [C] 
Celkem:  
A+B+C=38,709 [D]</t>
  </si>
  <si>
    <t>38</t>
  </si>
  <si>
    <t>317365</t>
  </si>
  <si>
    <t>VÝZTUŽ ŘÍMS Z OCELI 10505, B500B</t>
  </si>
  <si>
    <t>- výztuž z oceli 500B 
 - včetně případných povrchových úprav výztuže u nedostatečného krytí (např v místě letopočtu opravy)</t>
  </si>
  <si>
    <t>množství výztuže odhadem 180 kg/m3 
38,709 [m3] * 0,18 [t/m3] =6,968 [B]</t>
  </si>
  <si>
    <t>39</t>
  </si>
  <si>
    <t>333325</t>
  </si>
  <si>
    <t>MOSTNÍ OPĚRY A KŘÍDLA ZE ŽELEZOVÉHO BETONU DO C30/37</t>
  </si>
  <si>
    <t>včetně vložení plastových trubek pro odvod drenáže 
vč bednění, nátěru (ALP (0,3 [kg/m2]) + 2x ALN (0,3 [kg/m2])) zasypaných ploch proti zemní vlhkosti vč.ochrany (netkaná geotextilie - parametry viz.popis v TZ kap.4.5.1), vč.výplně a těsnění prac.a dilat.spar</t>
  </si>
  <si>
    <t>O1: 1,112*7,631+1,012*7,722=16,300 [A] .......... křídla 
O2: 1,105*7,286+1,196*7,332=16,820 [B] .......... křídla 
žb úložný práh, OP1:   (1,734+1,33)/2*9,87=15,121 [D] .......... beton C30/37-XF4(XD3, XC3) 
žb úložný práh, OP2:   (1,489+1,904)/2*9,919=16,828 [E] .......... beton C30/37-XF4(XD3, XC3) 
Celkem:  
A+B+D+E=65,069 [C]</t>
  </si>
  <si>
    <t>40</t>
  </si>
  <si>
    <t>333365</t>
  </si>
  <si>
    <t>VÝZTUŽ MOSTNÍCH OPĚR A KŘÍDEL Z OCELI 10505, B500B</t>
  </si>
  <si>
    <t>O1 (křídla): (1,112*7,631+1,012*7,722)*0,180=2,934 [A] 
O2 (křídla): (1,105*7,286+1,196*7,332)*0,180=3,028 [B] 
žb úložný práh, OP1:   (1,734+1,33)/2*9,87*0,180=2,722 [D] 
žb úložný práh, OP2:   (1,489+1,904)/2*9,919*0,180=3,029 [E] 
Celkem:  
A+B+D+E=11,713 [C]</t>
  </si>
  <si>
    <t>41</t>
  </si>
  <si>
    <t>34895</t>
  </si>
  <si>
    <t>ZÁBRADLÍ ZE DŘEVA TRVALÉ</t>
  </si>
  <si>
    <t>dřevěná výplň stávajícího oplocení včetně povrchové úpravy</t>
  </si>
  <si>
    <t>6,0*2,5*0,05=0,750 [A] 
(rozměry odhadem)</t>
  </si>
  <si>
    <t>Vodorovné konstrukce</t>
  </si>
  <si>
    <t>42</t>
  </si>
  <si>
    <t>420325</t>
  </si>
  <si>
    <t>PŘECHODOVÉ DESKY MOSTNÍCH OPĚR ZE ŽELEZOBETONU C30/37</t>
  </si>
  <si>
    <t>vč bednění, nátěru (ALP (0,3 [kg/m2]) + 2x ALN (0,3 [kg/m2])) zasypaných ploch proti zemní vlhkosti vč.ochrany (netkaná geotextilie - parametry viz.popis v TZ kap.4.5.1), vč.výplně a těsnění prac. a dilatačních spar</t>
  </si>
  <si>
    <t>O1: 20,15 [m2] * 0,3 [m] =6,045 [A] 
O2: 20,194 [m2] * 0,3 [m] =6,058 [B] 
Celkem:  
A+B=12,103 [C]</t>
  </si>
  <si>
    <t>43</t>
  </si>
  <si>
    <t>420365</t>
  </si>
  <si>
    <t>VÝZTUŽ PŘECHODOVÝCH DESEK MOSTNÍCH OPĚR Z OCELI 10505, B500B</t>
  </si>
  <si>
    <t>O1: 20,15 [m2] * 0,3 [m] *0,15 [t/m3] =0,907 [A] 
O2: 20,194 [m2] * 0,3 [m] *0,15 [t/m3] =0,909 [B] 
Celkem:  
A+B=1,816 [C] 
(předpoklad 150 kg výztuže / m3 želbet.konstr)</t>
  </si>
  <si>
    <t>44</t>
  </si>
  <si>
    <t>421325</t>
  </si>
  <si>
    <t>MOSTNÍ NOSNÉ DESKOVÉ KONSTRUKCE ZE ŽELEZOBETONU C30/37</t>
  </si>
  <si>
    <t>- NK včetně příčníků 
 - železobetonová deska beton C30/37-XF4</t>
  </si>
  <si>
    <t>10,987 [m2] plocha podél.řezu *9,5 [m] šířka NK=104,377 [A] 
(bližší popis konstrukce viz. TZ kapitola 4.4 "Nosná konstrukce"</t>
  </si>
  <si>
    <t>45</t>
  </si>
  <si>
    <t>421365</t>
  </si>
  <si>
    <t>VÝZTUŽ MOSTNÍ DESKOVÉ KONSTRUKCE Z OCELI 10505, B500B</t>
  </si>
  <si>
    <t>výztuž NK včetně příčníků</t>
  </si>
  <si>
    <t>(10,987 [m2] plocha podél.řezu*9,5[m] šířka)*0,200 [t/m3] množství výztuže odhadem =20,875 [A] 
 - včetně kotevních trnů pro kotvení přechodové desky (viz. VL 302.01)</t>
  </si>
  <si>
    <t>46</t>
  </si>
  <si>
    <t>43411</t>
  </si>
  <si>
    <t>SCHODIŠŤOVÉ STUPNĚ, Z DÍLCŮ BETON</t>
  </si>
  <si>
    <t>revizní schodiště - prefa stupně</t>
  </si>
  <si>
    <t>36*0,2*0,6*0,75=3,240 [A]</t>
  </si>
  <si>
    <t>47</t>
  </si>
  <si>
    <t>451312</t>
  </si>
  <si>
    <t>PODKLADNÍ A VÝPLŇOVÉ VRSTVY Z PROSTÉHO BETONU C12/15</t>
  </si>
  <si>
    <t>podkladní beton tl.150 mm; C12/15 - X0 pod přechodovými deskami 
O1: 21,133*0,15=3,170 [A] 
O2: 21,169*0,15=3,175 [B] 
Celkem:  
A+B=6,345 [C] 
podkladní beton C12/15 - X0 pod drenážním potrubím 
O1: 8,5*0,3*0,759=1,935 [D] 
O2: 8,5*0,3*0,663=1,691 [E] 
Celkem:  
D+E=3,626 [F] 
Celkem: C+F=9,971 [G]</t>
  </si>
  <si>
    <t>48</t>
  </si>
  <si>
    <t>451313</t>
  </si>
  <si>
    <t>PODKLADNÍ A VÝPLŇOVÉ VRSTVY Z PROSTÉHO BETONU C16/20</t>
  </si>
  <si>
    <t>- podkladní beton pod schodišťové stupně revizního schodiště 
 - beton C16/20-XF1 minim. tl.100 mm</t>
  </si>
  <si>
    <t>3,3=3,300 [A]</t>
  </si>
  <si>
    <t>49</t>
  </si>
  <si>
    <t>451314</t>
  </si>
  <si>
    <t>PODKLADNÍ A VÝPLŇOVÉ VRSTVY Z PROSTÉHO BETONU C25/30</t>
  </si>
  <si>
    <t>- podkladní vrstva pod betonové tvarovky odvodňovacího žlabu z betonu C25/30-XF3 (viz.TZ kap. 4.5.7) 
 - vlastní žlab viz.pol.č. 46511</t>
  </si>
  <si>
    <t>0,6*0,15*4,5=0,405 [A]</t>
  </si>
  <si>
    <t>50</t>
  </si>
  <si>
    <t>45145</t>
  </si>
  <si>
    <t>PODKL A VÝPLŇ VRSTVY Z MALTY CEMENTOVÉ</t>
  </si>
  <si>
    <t>fabion z cementové malty M10 (viz. VL4; 204.01a); podklad drenážního potrubí za opěrami</t>
  </si>
  <si>
    <t>O1: (0,185*0,185-3,142*0,18*0,18*0,25)*8,5=0,075 [A] 
O2: (0,185*0,185-3,142*0,18*0,18*0,25)*8,5=0,075 [B] 
Celkem:  
A+B=0,150 [C]</t>
  </si>
  <si>
    <t>51</t>
  </si>
  <si>
    <t>45152</t>
  </si>
  <si>
    <t>PODKLADNÍ A VÝPLŇOVÉ VRSTVY Z KAMENIVA DRCENÉHO</t>
  </si>
  <si>
    <t>(9,221+10,405+6,448+8,366)*0,1=3,444 [A] .......... podsyp ŠP tl.100 mm pod dlažbou - žulové kostky (viz.pol.č.46591)  
2,5=2,500 [B] .......... podsyp ŠP tl.100 mm pod revizním schodištěm 
2,5*2,5*2,0=12,500 [D] .......... výplň vsakovací jámy - štěrk 32/63 
Celkem:  
A+B+D=18,444 [C]</t>
  </si>
  <si>
    <t>52</t>
  </si>
  <si>
    <t>45157</t>
  </si>
  <si>
    <t>PODKLADNÍ A VÝPLŇOVÉ VRSTVY Z KAMENIVA TĚŽENÉHO</t>
  </si>
  <si>
    <t>obsyp okolo vozovky z velmi vhodného materiálu hutněný po max. 300 mm, D=95% PS</t>
  </si>
  <si>
    <t>(14,893+15,096+10,741+12,789)*0,150=8,028 [A]</t>
  </si>
  <si>
    <t>53</t>
  </si>
  <si>
    <t>45860</t>
  </si>
  <si>
    <t>VÝPLŇ ZA OPĚRAMI A ZDMI Z MEZEROVITÉHO BETONU</t>
  </si>
  <si>
    <t>obetonování drenážního potrubí za opěrou: 
O1: 0,155*8,5=1,318 [A] 
O2: 0,155*8,5=1,318 [B] 
Celkem:  
A+B=2,636 [C]</t>
  </si>
  <si>
    <t>54</t>
  </si>
  <si>
    <t>46511</t>
  </si>
  <si>
    <t>DLAŽBY Z DÍLCŮ BETONOVÝCH</t>
  </si>
  <si>
    <t>žlab délky cca 4,5 m z prefa betonových žlabovek do betonu C25/30-XF3 (viz.pol.č.451314) - odvodnění do horské vpusti</t>
  </si>
  <si>
    <t>0,6*0,25*4,5=0,675 [A]</t>
  </si>
  <si>
    <t>55</t>
  </si>
  <si>
    <t>46591</t>
  </si>
  <si>
    <t>DLAŽBY Z KAMENICKÝCH VÝROBKŮ</t>
  </si>
  <si>
    <t>kamenná dlažba (žulové kostky) tl.150 mm do betonového lože tl.150 mm C25/30-XF3 
podsyp je uveden v položce 45152</t>
  </si>
  <si>
    <t>9,221+10,405+6,448+8,366=34,440 [A]</t>
  </si>
  <si>
    <t>Komunikace</t>
  </si>
  <si>
    <t>56</t>
  </si>
  <si>
    <t>56333</t>
  </si>
  <si>
    <t>VOZOVKOVÉ VRSTVY ZE ŠTĚRKODRTI TL. DO 150MM</t>
  </si>
  <si>
    <t>1.vrstva (ŠDa 0/32 GD): (45,202-15,16)*(6,5+4*0,05+2*0,25)=216,302 [A] 
2.vrstva (ŠDa 0/32 GD): (43,962-15,16)*(6,5+4*0,05+4*0,25)=221,775 [B] 
Celkem:  
A+B=438,077 [C]</t>
  </si>
  <si>
    <t>57</t>
  </si>
  <si>
    <t>56932</t>
  </si>
  <si>
    <t>ZPEVNĚNÍ KRAJNIC ZE ŠTĚRKODRTI TL. DO 100MM</t>
  </si>
  <si>
    <t>zpevnění zemní krajnice tl.0,10 mŠD 0÷32 tř.B</t>
  </si>
  <si>
    <t>(14,893+15,096+10,741+12,789)*1,0=53,519 [A]</t>
  </si>
  <si>
    <t>58</t>
  </si>
  <si>
    <t>572123</t>
  </si>
  <si>
    <t>INFILTRAČNÍ POSTŘIK Z EMULZE DO 1,0KG/M2</t>
  </si>
  <si>
    <t>postřik infiltrační PI-E 0,6 [kg/m2]</t>
  </si>
  <si>
    <t>(46,301-15,16)*(6,5+4*0,05+2*0,25)=224,215 [A]</t>
  </si>
  <si>
    <t>59</t>
  </si>
  <si>
    <t>572214</t>
  </si>
  <si>
    <t>SPOJOVACÍ POSTŘIK Z MODIFIK EMULZE DO 0,5KG/M2</t>
  </si>
  <si>
    <t>spojovací postřik PS-E; 0,3 [kg/m2]</t>
  </si>
  <si>
    <t>vrstva mezi ACO a ACL:  (63,755-15,16)*(6,5+2*0,05)=320,727 [A] 
vrstva mezi ACL a ACP:  (62,755-15,16)*(6,5+4*0,05)=318,887 [B] 
vrstva mezi ACO a ACL (most):  15,16*6,5=98,540 [C] 
Celkem:  
A+B+C=738,154 [D]</t>
  </si>
  <si>
    <t>60</t>
  </si>
  <si>
    <t>574B34</t>
  </si>
  <si>
    <t>ASFALTOVÝ BETON PRO OBRUSNÉ VRSTVY MODIFIK ACO 11+, 11S TL. 40MM</t>
  </si>
  <si>
    <t>15,16*6,5=98,540 [A] 
(22,392+26,194)*6,5=315,809 [B] 
Celkem:  
A+B=414,349 [C]</t>
  </si>
  <si>
    <t>61</t>
  </si>
  <si>
    <t>574D46</t>
  </si>
  <si>
    <t>ASFALTOVÝ BETON PRO LOŽNÍ VRSTVY MODIFIK ACL 16+, 16S TL. 50MM</t>
  </si>
  <si>
    <t>ACL 16+; tl. 50 mm</t>
  </si>
  <si>
    <t>15,16*6,5=98,540 [A]</t>
  </si>
  <si>
    <t>62</t>
  </si>
  <si>
    <t>574D56</t>
  </si>
  <si>
    <t>ASFALTOVÝ BETON PRO LOŽNÍ VRSTVY MODIFIK ACL 16+, 16S TL. 60MM</t>
  </si>
  <si>
    <t>ACL 16+; tl.60 mm</t>
  </si>
  <si>
    <t>(62,756-15,16)*(6,5+2*0,05)=314,134 [A]</t>
  </si>
  <si>
    <t>63</t>
  </si>
  <si>
    <t>574F46</t>
  </si>
  <si>
    <t>ASFALTOVÝ BETON PRO PODKLADNÍ VRSTVY MODIFIK ACP 16+, 16S TL. 50MM</t>
  </si>
  <si>
    <t>(46,301-15,16)*(6,5+2*0,10)=208,645 [A]</t>
  </si>
  <si>
    <t>64</t>
  </si>
  <si>
    <t>575F53</t>
  </si>
  <si>
    <t>LITÝ ASFALT MA IV (OCHRANA MOSTNÍ IZOLACE) 11 TL. 40MM MODIFIK</t>
  </si>
  <si>
    <t>17,173*6,5=111,625 [A] 
17,173 [m] ......... krytí mostní izolace včetně přesahů na přechodové desky ( viz. výkr.č.4 "podél.řez") 
6,5 [m] .......... šířka komunikace</t>
  </si>
  <si>
    <t>Úpravy povrchů, podlahy, výplně otvorů</t>
  </si>
  <si>
    <t>65</t>
  </si>
  <si>
    <t>62592</t>
  </si>
  <si>
    <t>ÚPRAVA POVRCHU BETONOVÝCH PLOCH A KONSTRUKCÍ - STRIÁŽ</t>
  </si>
  <si>
    <t>34,357+40,981=75,338 [A]</t>
  </si>
  <si>
    <t>66</t>
  </si>
  <si>
    <t>62745</t>
  </si>
  <si>
    <t>SPÁROVÁNÍ STARÉHO ZDIVA CEMENTOVOU MALTOU</t>
  </si>
  <si>
    <t>54,147=54,147 [F] .......... vnitřní líc opěry 1 
52,601=52,601 [G] .......... vnitřní líc opěry 2 
12,214*4=48,856 [H] .......... boky opěr a viditelná (stávající) křídla 
Celkem:  
F+G+H=155,604 [I]</t>
  </si>
  <si>
    <t>Přidružená stavební výroba</t>
  </si>
  <si>
    <t>67</t>
  </si>
  <si>
    <t>711442</t>
  </si>
  <si>
    <t>IZOLACE MOSTOVEK CELOPLOŠNÁ ASFALTOVÝMI PÁSY S PEČETÍCÍ VRSTVOU</t>
  </si>
  <si>
    <t>viz.TZ kapitola 4.5.1 "Izolace"</t>
  </si>
  <si>
    <t>17,173*9,502=163,178 [A]</t>
  </si>
  <si>
    <t>68</t>
  </si>
  <si>
    <t>711502</t>
  </si>
  <si>
    <t>OCHRANA IZOLACE NA POVRCHU ASFALTOVÝMI PÁSY</t>
  </si>
  <si>
    <t>- celoplošně natavený izolační pás s výztužnou kovovou vložkou (ochrana izolace pod římsami)</t>
  </si>
  <si>
    <t>29,4+29,624=59,024 [A] 
hodnoty odečteny z výkresu č.3 "půdorys" (digitálně) včetně přípočtu 150 mm šířky pruhu pod komunikací (viz VL4; 403.42)</t>
  </si>
  <si>
    <t>69</t>
  </si>
  <si>
    <t>78382</t>
  </si>
  <si>
    <t>NÁTĚRY BETON KONSTR TYP S2 (OS-B)</t>
  </si>
  <si>
    <t>2*11,0+2*11,77*0,28=28,591 [A] .......... svislé boční plochy nosné konstrukce + vodorovné části na spodním lícinosné konstrukce do vzdálenosti 0,28 m od okraje 
118,796=118,796 [B] .......... spodní plocha NK - ochranný nátěr proti kouřovým plynům (ČSN 736223) 
 8,967=8,967 [C] .......... líc úložného prahu OP1 - ochranný nátěr proti kouřovým plynům (ČSN 736223) 
9,977=9,977 [D] .......... líc úložného prahu OP2 - ochranný nátěr proti kouřovým plynům (ČSN 736223) 
54,147=54,147 [F] .......... vnitřní líc opěry 1 - ochranný nátěr proti kouřovým plynům (ČSN 736223) 
52,601=52,601 [G] .......... vnitřní líc opěry 2 - ochranný nátěr proti kouřovým plynům (ČSN 736223) 
Celkem:  
A+B+C+D+F+G=273,079 [E] 
(podle TZ kapitola 4.7)</t>
  </si>
  <si>
    <t>70</t>
  </si>
  <si>
    <t>78383</t>
  </si>
  <si>
    <t>NÁTĚRY BETON KONSTR TYP S4 (OS-C)</t>
  </si>
  <si>
    <t>0,405*(30,227+30,229)=24,485 [A] .......... svislé plochy nášlapu říms a vodorovné do vzdálenosti 0,25 m od okraje (viz.TZ kap.4.7)</t>
  </si>
  <si>
    <t>Potrubí</t>
  </si>
  <si>
    <t>71</t>
  </si>
  <si>
    <t>875332</t>
  </si>
  <si>
    <t>POTRUBÍ DREN Z TRUB PLAST DN DO 150MM DĚROVANÝCH</t>
  </si>
  <si>
    <t>plastové potrubí DN150 mm (odvodnění prostoru za opěrami)</t>
  </si>
  <si>
    <t>O1: 9,0=9,000 [A] 
O2: 9,0=9,000 [B] 
Celkem:  
A+B=18,000 [C]</t>
  </si>
  <si>
    <t>72</t>
  </si>
  <si>
    <t>87534</t>
  </si>
  <si>
    <t>POTRUBÍ DREN Z TRUB PLAST DN DO 200MM</t>
  </si>
  <si>
    <t>součást drenáže - prostup křídlem viz. VL 4; 204.01 
včetně požadované vodotěsně navařené příruby minimálně 400/400 (viz.VL 4)</t>
  </si>
  <si>
    <t>2*0,85=1,700 [A]</t>
  </si>
  <si>
    <t>73</t>
  </si>
  <si>
    <t>87914R</t>
  </si>
  <si>
    <t>POTRUBÍ ODPADNÍ MOSTNÍCH OBJEKTŮ Z PLAST TRUB DN DO 200 MM</t>
  </si>
  <si>
    <t>propojení horské vpusti a vsakovací jámy KG potrubím 
kompletní provedení včetně příslušných zemních prací</t>
  </si>
  <si>
    <t>5,0=5,000 [A]</t>
  </si>
  <si>
    <t>74</t>
  </si>
  <si>
    <t>89722</t>
  </si>
  <si>
    <t>VPUSŤ KANALIZAČNÍ HORSKÁ KOMPLETNÍ Z BETON DÍLCŮ</t>
  </si>
  <si>
    <t>horská vpust 0,6 x 0,6 x 1,0 [m] 
poklop se třídou zatížení D400</t>
  </si>
  <si>
    <t>Ostatní konstrukce a práce</t>
  </si>
  <si>
    <t>75</t>
  </si>
  <si>
    <t>9112B1</t>
  </si>
  <si>
    <t>ZÁBRADLÍ MOSTNÍ SE SVISLOU VÝPLNÍ - DODÁVKA A MONTÁŽ</t>
  </si>
  <si>
    <t>včetně 2 ks betonových patek (základů) pro sloupky mimo římsu</t>
  </si>
  <si>
    <t>29,217+1,64=30,857 [A] .......... levá římsa 
34,75=34,750 [B] .......... pravá římsa 
Celkem:  
A+B=65,607 [C]</t>
  </si>
  <si>
    <t>76</t>
  </si>
  <si>
    <t>9112B3</t>
  </si>
  <si>
    <t>ZÁBRADLÍ MOSTNÍ SE SVISLOU VÝPLNÍ - DEMONTÁŽ S PŘESUNEM</t>
  </si>
  <si>
    <t>- odvoz na místo určení po dohodě s objednatelem 
 - případný výzisk z likvidace (Kovošrot) náleží objednateli</t>
  </si>
  <si>
    <t>29,878+1,623+1,689+29,741=62,931 [A]</t>
  </si>
  <si>
    <t>77</t>
  </si>
  <si>
    <t>91345</t>
  </si>
  <si>
    <t>NIVELAČNÍ ZNAČKY KOVOVÉ</t>
  </si>
  <si>
    <t>3+3=6,000 [A]</t>
  </si>
  <si>
    <t>78</t>
  </si>
  <si>
    <t>91355</t>
  </si>
  <si>
    <t>EVIDENČNÍ ČÍSLO MOSTU</t>
  </si>
  <si>
    <t>79</t>
  </si>
  <si>
    <t>917211</t>
  </si>
  <si>
    <t>ZÁHONOVÉ OBRUBY Z BETONOVÝCH OBRUBNÍKŮ ŠÍŘ 50MM</t>
  </si>
  <si>
    <t>záhonový obrubník š.50 mm - kolem dlažby mimo rozhraní vozovka/dlažba</t>
  </si>
  <si>
    <t>7,65+9,8+15,52*1,2+8,96=45,034 [A]</t>
  </si>
  <si>
    <t>80</t>
  </si>
  <si>
    <t>917224</t>
  </si>
  <si>
    <t>SILNIČNÍ A CHODNÍKOVÉ OBRUBY Z BETONOVÝCH OBRUBNÍKŮ ŠÍŘ 150MM</t>
  </si>
  <si>
    <t>silniční obrubník š.150 mm - rozhraní vozovka/dlažba</t>
  </si>
  <si>
    <t>3,5+3,5+3,5+3,6=14,100 [A]</t>
  </si>
  <si>
    <t>81</t>
  </si>
  <si>
    <t>931182</t>
  </si>
  <si>
    <t>VÝPLŇ DILATAČNÍCH SPAR Z POLYSTYRENU TL 20MM</t>
  </si>
  <si>
    <t>napojení přechodových desek</t>
  </si>
  <si>
    <t>6,24*(0,25+0,3)+6,249*(0,25+0,3)+4*0,25*0,3=7,169 [A]</t>
  </si>
  <si>
    <t>82</t>
  </si>
  <si>
    <t>931325</t>
  </si>
  <si>
    <t>TĚSNĚNÍ DILATAČ SPAR ASF ZÁLIVKOU MODIFIK PRŮŘ DO 600MM2</t>
  </si>
  <si>
    <t>2*6,5=13,000 [A] .......... řezaná spára 15x40 [mm] v obrusné vrstvě (most/přech.oblast) 
2*15,16=30,320 [B] .......... těsnící zálivka mezi obrusnou vrstvou a římsou (most) 
30,227+30,229-15,16-15,16=30,136 [D] .......... těsnící zálivka mezi obrusnou vrstvou a římsou (mimo most) 
2*15,16=30,320 [C] .......... těsnící zálivka mezi ochranou vrstvou izolace a římsou 
Celkem:  
A+B+D+C=103,776 [E]</t>
  </si>
  <si>
    <t>83</t>
  </si>
  <si>
    <t>93161</t>
  </si>
  <si>
    <t>MOSTNÍ ZÁVĚRY ELASTICKÉ PRŮŘEZU DO 0,015M2</t>
  </si>
  <si>
    <t>elastomerový průběžný pás (na obou opěrách)</t>
  </si>
  <si>
    <t>2*9,5=19,000 [A]</t>
  </si>
  <si>
    <t>84</t>
  </si>
  <si>
    <t>938443</t>
  </si>
  <si>
    <t>OČIŠTĚNÍ ZDIVA OTRYSKÁNÍM TLAKOVOU VODOU DO 1000 BARŮ</t>
  </si>
  <si>
    <t>85</t>
  </si>
  <si>
    <t>96611</t>
  </si>
  <si>
    <t>BOURÁNÍ KONSTRUKCÍ Z BETONOVÝCH DÍLCŮ</t>
  </si>
  <si>
    <t>(0,96*8*0,55-8*0,205)*13,59=35,117 [A] .......... prefa nosník MPD (8x) - 13,59 
7*0,04*0,55*13,59=2,093 [B] .......... spáry mezi jednotlivými prefa nosníky 
Celkem:  
A+B=37,210 [C] 
(poplatek za likvidaci odpadu je řešen položkou č.015140b) 
0,96 [m].......... šířka nosníku 
8 [ks] ........... počet kusů 
0,55 [m] .......... výška nosníku 
13,59 [m] .......... délka nosníku 
7 [ks] ........... počet spár 
0,04 [m] .......... tl.spáry mezi jedn. nosníky</t>
  </si>
  <si>
    <t>86</t>
  </si>
  <si>
    <t>96613</t>
  </si>
  <si>
    <t>BOURÁNÍ KONSTRUKCÍ Z KAMENE NA MC</t>
  </si>
  <si>
    <t>(1,333+1,474)*9,521=26,725 [A] 
ubourání stávajících opěr z kamenného zdiva na MC délky 9,521 o ploše průřezu 1,333 [m2] a 1,474 [m2] 
likvidace viz.pol.č.015120 
(1,113*7,631)+(1,012*7,722)+(1,102*7,286)+(1,189*7,332)=33,055 [B] 
ubourání křídel z kamenného zdiva na MC 
likvidace viz.pol.č.015120 
0,492*1,799+0,499*1,860=1,813 [C] 
ubourání doplňků římsy u OP1 a OP2; likvidace viz.pol.č.015120 
Celkem:  
A+B+C=61,593 [D]</t>
  </si>
  <si>
    <t>87</t>
  </si>
  <si>
    <t>96616</t>
  </si>
  <si>
    <t>BOURÁNÍ KONSTRUKCÍ ZE ŽELEZOBETONU</t>
  </si>
  <si>
    <t>(0,281+0,296)*13,60=7,847 [A] .......... žb NK 
30,13*0,65*0,335=6,561 [C] .......... pravá římsa 
30,17*0,63*0,335=6,367 [B] .......... levá římsa 
2,202*13,6=29,947 [E] .......... žb deska na prefa nosnících (odhad) 
(0,56*0,50*9,50)*2=5,320 [F] .......... žb překlad (2x) 
(0,56*0,59*9,50)*2=6,278 [G] .......... žb úložný práh (B135) 
Celkem:  
A+C+B+E+F+G=62,320 [H]</t>
  </si>
  <si>
    <t>88</t>
  </si>
  <si>
    <t>96717</t>
  </si>
  <si>
    <t>VYBOURÁNÍ ČÁSTÍ KONSTRUKCÍ DŘEVĚNÝCH</t>
  </si>
  <si>
    <t>odstranění 1 pole (dřevěná část) ze stávajícího oplocení</t>
  </si>
  <si>
    <t>89</t>
  </si>
  <si>
    <t>97817</t>
  </si>
  <si>
    <t>ODSTRANĚNÍ MOSTNÍ IZOLACE</t>
  </si>
  <si>
    <t>9,024=9,024 [A] .......... šířka podle vzorového příčného řezu (výkres č.2 "stávající stav") 
13,600=13,600 [B] .......... délka (vodorovná část) podle podélného řezu 1:100 (výkres č.2 "stávající stav") 
2*(1,0+0,7)+0,371+0,564=4,335 [D] .......... délka (svislá a šikmá část) podle podélného řezu (výkres č.2 "stávající stav") 
CELKEM= 
A*(B+D)=161,845 [C] 
(poplatek za likvidaci tohoto odpadu viz.pol.č.015760)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</si>
</sst>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SUM(C10:C11)</f>
      </c>
      <c r="D6" s="1"/>
      <c r="E6" s="1"/>
    </row>
    <row r="7" spans="1:5" ht="12.75" customHeight="1">
      <c r="A7" s="1"/>
      <c r="B7" s="4" t="s">
        <v>5</v>
      </c>
      <c r="C7" s="7">
        <f>SUM(E10:E11)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'001_001'!I3</f>
      </c>
      <c r="D10" s="20">
        <f>'001_001'!O2</f>
      </c>
      <c r="E10" s="20">
        <f>C10+D10</f>
      </c>
    </row>
    <row r="11" spans="1:5" ht="12.75" customHeight="1">
      <c r="A11" s="19" t="s">
        <v>166</v>
      </c>
      <c r="B11" s="19" t="s">
        <v>167</v>
      </c>
      <c r="C11" s="20">
        <f>'SO 201_SO 201'!I3</f>
      </c>
      <c r="D11" s="20">
        <f>'SO 201_SO 201'!O2</f>
      </c>
      <c r="E11" s="20">
        <f>C11+D11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0+I10+I13+I16+I19+I22+I25+I28+I31+I34+I37+I40+I43+I46+I49+I52+I55+I58+I61+I64+I67+I70+I73+I76+I79+I82+I85+I88+I91+I94+I97+I100+I103</f>
      </c>
      <c r="R9">
        <f>0+O10+O13+O16+O19+O22+O25+O28+O31+O34+O37+O40+O43+O46+O49+O52+O55+O58+O61+O64+O67+O70+O73+O76+O79+O82+O85+O88+O91+O94+O97+O100+O103</f>
      </c>
    </row>
    <row r="10" spans="1:16" ht="12.75">
      <c r="A10" s="24" t="s">
        <v>47</v>
      </c>
      <c r="B10" s="29" t="s">
        <v>31</v>
      </c>
      <c r="C10" s="29" t="s">
        <v>48</v>
      </c>
      <c r="D10" s="24" t="s">
        <v>49</v>
      </c>
      <c r="E10" s="30" t="s">
        <v>50</v>
      </c>
      <c r="F10" s="31" t="s">
        <v>51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78.5">
      <c r="A11" s="34" t="s">
        <v>52</v>
      </c>
      <c r="E11" s="35" t="s">
        <v>53</v>
      </c>
    </row>
    <row r="12" spans="1:5" ht="12.75">
      <c r="A12" s="38" t="s">
        <v>54</v>
      </c>
      <c r="E12" s="37" t="s">
        <v>49</v>
      </c>
    </row>
    <row r="13" spans="1:16" ht="12.75">
      <c r="A13" s="24" t="s">
        <v>47</v>
      </c>
      <c r="B13" s="29" t="s">
        <v>27</v>
      </c>
      <c r="C13" s="29" t="s">
        <v>55</v>
      </c>
      <c r="D13" s="24" t="s">
        <v>49</v>
      </c>
      <c r="E13" s="30" t="s">
        <v>56</v>
      </c>
      <c r="F13" s="31" t="s">
        <v>51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7.5">
      <c r="A14" s="34" t="s">
        <v>52</v>
      </c>
      <c r="E14" s="35" t="s">
        <v>57</v>
      </c>
    </row>
    <row r="15" spans="1:5" ht="12.75">
      <c r="A15" s="38" t="s">
        <v>54</v>
      </c>
      <c r="E15" s="37" t="s">
        <v>49</v>
      </c>
    </row>
    <row r="16" spans="1:16" ht="12.75">
      <c r="A16" s="24" t="s">
        <v>47</v>
      </c>
      <c r="B16" s="29" t="s">
        <v>26</v>
      </c>
      <c r="C16" s="29" t="s">
        <v>58</v>
      </c>
      <c r="D16" s="24" t="s">
        <v>49</v>
      </c>
      <c r="E16" s="30" t="s">
        <v>59</v>
      </c>
      <c r="F16" s="31" t="s">
        <v>51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60</v>
      </c>
    </row>
    <row r="18" spans="1:5" ht="12.75">
      <c r="A18" s="38" t="s">
        <v>54</v>
      </c>
      <c r="E18" s="37" t="s">
        <v>49</v>
      </c>
    </row>
    <row r="19" spans="1:16" ht="12.75">
      <c r="A19" s="24" t="s">
        <v>47</v>
      </c>
      <c r="B19" s="29" t="s">
        <v>35</v>
      </c>
      <c r="C19" s="29" t="s">
        <v>61</v>
      </c>
      <c r="D19" s="24" t="s">
        <v>49</v>
      </c>
      <c r="E19" s="30" t="s">
        <v>62</v>
      </c>
      <c r="F19" s="31" t="s">
        <v>51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25.5">
      <c r="A20" s="34" t="s">
        <v>52</v>
      </c>
      <c r="E20" s="35" t="s">
        <v>63</v>
      </c>
    </row>
    <row r="21" spans="1:5" ht="12.75">
      <c r="A21" s="38" t="s">
        <v>54</v>
      </c>
      <c r="E21" s="37" t="s">
        <v>49</v>
      </c>
    </row>
    <row r="22" spans="1:16" ht="12.75">
      <c r="A22" s="24" t="s">
        <v>47</v>
      </c>
      <c r="B22" s="29" t="s">
        <v>37</v>
      </c>
      <c r="C22" s="29" t="s">
        <v>64</v>
      </c>
      <c r="D22" s="24" t="s">
        <v>49</v>
      </c>
      <c r="E22" s="30" t="s">
        <v>65</v>
      </c>
      <c r="F22" s="31" t="s">
        <v>51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38.25">
      <c r="A23" s="34" t="s">
        <v>52</v>
      </c>
      <c r="E23" s="35" t="s">
        <v>66</v>
      </c>
    </row>
    <row r="24" spans="1:5" ht="12.75">
      <c r="A24" s="38" t="s">
        <v>54</v>
      </c>
      <c r="E24" s="37" t="s">
        <v>67</v>
      </c>
    </row>
    <row r="25" spans="1:16" ht="12.75">
      <c r="A25" s="24" t="s">
        <v>47</v>
      </c>
      <c r="B25" s="29" t="s">
        <v>39</v>
      </c>
      <c r="C25" s="29" t="s">
        <v>68</v>
      </c>
      <c r="D25" s="24" t="s">
        <v>49</v>
      </c>
      <c r="E25" s="30" t="s">
        <v>69</v>
      </c>
      <c r="F25" s="31" t="s">
        <v>51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78.5">
      <c r="A26" s="34" t="s">
        <v>52</v>
      </c>
      <c r="E26" s="35" t="s">
        <v>70</v>
      </c>
    </row>
    <row r="27" spans="1:5" ht="12.75">
      <c r="A27" s="38" t="s">
        <v>54</v>
      </c>
      <c r="E27" s="37" t="s">
        <v>71</v>
      </c>
    </row>
    <row r="28" spans="1:16" ht="12.75">
      <c r="A28" s="24" t="s">
        <v>47</v>
      </c>
      <c r="B28" s="29" t="s">
        <v>72</v>
      </c>
      <c r="C28" s="29" t="s">
        <v>68</v>
      </c>
      <c r="D28" s="24" t="s">
        <v>73</v>
      </c>
      <c r="E28" s="30" t="s">
        <v>69</v>
      </c>
      <c r="F28" s="31" t="s">
        <v>51</v>
      </c>
      <c r="G28" s="32">
        <v>1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12.75">
      <c r="A29" s="34" t="s">
        <v>52</v>
      </c>
      <c r="E29" s="35" t="s">
        <v>74</v>
      </c>
    </row>
    <row r="30" spans="1:5" ht="12.75">
      <c r="A30" s="38" t="s">
        <v>54</v>
      </c>
      <c r="E30" s="37" t="s">
        <v>49</v>
      </c>
    </row>
    <row r="31" spans="1:16" ht="12.75">
      <c r="A31" s="24" t="s">
        <v>47</v>
      </c>
      <c r="B31" s="29" t="s">
        <v>75</v>
      </c>
      <c r="C31" s="29" t="s">
        <v>76</v>
      </c>
      <c r="D31" s="24" t="s">
        <v>77</v>
      </c>
      <c r="E31" s="30" t="s">
        <v>78</v>
      </c>
      <c r="F31" s="31" t="s">
        <v>79</v>
      </c>
      <c r="G31" s="32">
        <v>136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25.5">
      <c r="A32" s="34" t="s">
        <v>52</v>
      </c>
      <c r="E32" s="35" t="s">
        <v>80</v>
      </c>
    </row>
    <row r="33" spans="1:5" ht="12.75">
      <c r="A33" s="38" t="s">
        <v>54</v>
      </c>
      <c r="E33" s="37" t="s">
        <v>81</v>
      </c>
    </row>
    <row r="34" spans="1:16" ht="12.75">
      <c r="A34" s="24" t="s">
        <v>47</v>
      </c>
      <c r="B34" s="29" t="s">
        <v>42</v>
      </c>
      <c r="C34" s="29" t="s">
        <v>76</v>
      </c>
      <c r="D34" s="24" t="s">
        <v>82</v>
      </c>
      <c r="E34" s="30" t="s">
        <v>78</v>
      </c>
      <c r="F34" s="31" t="s">
        <v>79</v>
      </c>
      <c r="G34" s="32">
        <v>448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25.5">
      <c r="A35" s="34" t="s">
        <v>52</v>
      </c>
      <c r="E35" s="35" t="s">
        <v>83</v>
      </c>
    </row>
    <row r="36" spans="1:5" ht="12.75">
      <c r="A36" s="38" t="s">
        <v>54</v>
      </c>
      <c r="E36" s="37" t="s">
        <v>84</v>
      </c>
    </row>
    <row r="37" spans="1:16" ht="12.75">
      <c r="A37" s="24" t="s">
        <v>47</v>
      </c>
      <c r="B37" s="29" t="s">
        <v>44</v>
      </c>
      <c r="C37" s="29" t="s">
        <v>85</v>
      </c>
      <c r="D37" s="24" t="s">
        <v>49</v>
      </c>
      <c r="E37" s="30" t="s">
        <v>86</v>
      </c>
      <c r="F37" s="31" t="s">
        <v>51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12.75">
      <c r="A38" s="34" t="s">
        <v>52</v>
      </c>
      <c r="E38" s="35" t="s">
        <v>87</v>
      </c>
    </row>
    <row r="39" spans="1:5" ht="12.75">
      <c r="A39" s="38" t="s">
        <v>54</v>
      </c>
      <c r="E39" s="37" t="s">
        <v>49</v>
      </c>
    </row>
    <row r="40" spans="1:16" ht="12.75">
      <c r="A40" s="24" t="s">
        <v>47</v>
      </c>
      <c r="B40" s="29" t="s">
        <v>88</v>
      </c>
      <c r="C40" s="29" t="s">
        <v>89</v>
      </c>
      <c r="D40" s="24" t="s">
        <v>49</v>
      </c>
      <c r="E40" s="30" t="s">
        <v>90</v>
      </c>
      <c r="F40" s="31" t="s">
        <v>51</v>
      </c>
      <c r="G40" s="32">
        <v>1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25.5">
      <c r="A41" s="34" t="s">
        <v>52</v>
      </c>
      <c r="E41" s="35" t="s">
        <v>91</v>
      </c>
    </row>
    <row r="42" spans="1:5" ht="12.75">
      <c r="A42" s="38" t="s">
        <v>54</v>
      </c>
      <c r="E42" s="37" t="s">
        <v>67</v>
      </c>
    </row>
    <row r="43" spans="1:16" ht="12.75">
      <c r="A43" s="24" t="s">
        <v>47</v>
      </c>
      <c r="B43" s="29" t="s">
        <v>92</v>
      </c>
      <c r="C43" s="29" t="s">
        <v>93</v>
      </c>
      <c r="D43" s="24" t="s">
        <v>73</v>
      </c>
      <c r="E43" s="30" t="s">
        <v>94</v>
      </c>
      <c r="F43" s="31" t="s">
        <v>51</v>
      </c>
      <c r="G43" s="32">
        <v>1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25.5">
      <c r="A44" s="34" t="s">
        <v>52</v>
      </c>
      <c r="E44" s="35" t="s">
        <v>95</v>
      </c>
    </row>
    <row r="45" spans="1:5" ht="12.75">
      <c r="A45" s="38" t="s">
        <v>54</v>
      </c>
      <c r="E45" s="37" t="s">
        <v>49</v>
      </c>
    </row>
    <row r="46" spans="1:16" ht="12.75">
      <c r="A46" s="24" t="s">
        <v>47</v>
      </c>
      <c r="B46" s="29" t="s">
        <v>96</v>
      </c>
      <c r="C46" s="29" t="s">
        <v>97</v>
      </c>
      <c r="D46" s="24" t="s">
        <v>73</v>
      </c>
      <c r="E46" s="30" t="s">
        <v>98</v>
      </c>
      <c r="F46" s="31" t="s">
        <v>51</v>
      </c>
      <c r="G46" s="32">
        <v>1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12.75">
      <c r="A47" s="34" t="s">
        <v>52</v>
      </c>
      <c r="E47" s="35" t="s">
        <v>99</v>
      </c>
    </row>
    <row r="48" spans="1:5" ht="12.75">
      <c r="A48" s="38" t="s">
        <v>54</v>
      </c>
      <c r="E48" s="37" t="s">
        <v>49</v>
      </c>
    </row>
    <row r="49" spans="1:16" ht="12.75">
      <c r="A49" s="24" t="s">
        <v>47</v>
      </c>
      <c r="B49" s="29" t="s">
        <v>100</v>
      </c>
      <c r="C49" s="29" t="s">
        <v>97</v>
      </c>
      <c r="D49" s="24" t="s">
        <v>101</v>
      </c>
      <c r="E49" s="30" t="s">
        <v>98</v>
      </c>
      <c r="F49" s="31" t="s">
        <v>51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27</v>
      </c>
    </row>
    <row r="50" spans="1:5" ht="12.75">
      <c r="A50" s="34" t="s">
        <v>52</v>
      </c>
      <c r="E50" s="35" t="s">
        <v>102</v>
      </c>
    </row>
    <row r="51" spans="1:5" ht="12.75">
      <c r="A51" s="38" t="s">
        <v>54</v>
      </c>
      <c r="E51" s="37" t="s">
        <v>49</v>
      </c>
    </row>
    <row r="52" spans="1:16" ht="12.75">
      <c r="A52" s="24" t="s">
        <v>47</v>
      </c>
      <c r="B52" s="29" t="s">
        <v>103</v>
      </c>
      <c r="C52" s="29" t="s">
        <v>104</v>
      </c>
      <c r="D52" s="24" t="s">
        <v>73</v>
      </c>
      <c r="E52" s="30" t="s">
        <v>105</v>
      </c>
      <c r="F52" s="31" t="s">
        <v>106</v>
      </c>
      <c r="G52" s="32">
        <v>1</v>
      </c>
      <c r="H52" s="33">
        <v>0</v>
      </c>
      <c r="I52" s="33">
        <f>ROUND(ROUND(H52,2)*ROUND(G52,3),2)</f>
      </c>
      <c r="O52">
        <f>(I52*21)/100</f>
      </c>
      <c r="P52" t="s">
        <v>27</v>
      </c>
    </row>
    <row r="53" spans="1:5" ht="25.5">
      <c r="A53" s="34" t="s">
        <v>52</v>
      </c>
      <c r="E53" s="35" t="s">
        <v>107</v>
      </c>
    </row>
    <row r="54" spans="1:5" ht="12.75">
      <c r="A54" s="38" t="s">
        <v>54</v>
      </c>
      <c r="E54" s="37" t="s">
        <v>49</v>
      </c>
    </row>
    <row r="55" spans="1:16" ht="12.75">
      <c r="A55" s="24" t="s">
        <v>47</v>
      </c>
      <c r="B55" s="29" t="s">
        <v>108</v>
      </c>
      <c r="C55" s="29" t="s">
        <v>104</v>
      </c>
      <c r="D55" s="24" t="s">
        <v>101</v>
      </c>
      <c r="E55" s="30" t="s">
        <v>105</v>
      </c>
      <c r="F55" s="31" t="s">
        <v>106</v>
      </c>
      <c r="G55" s="32">
        <v>1</v>
      </c>
      <c r="H55" s="33">
        <v>0</v>
      </c>
      <c r="I55" s="33">
        <f>ROUND(ROUND(H55,2)*ROUND(G55,3),2)</f>
      </c>
      <c r="O55">
        <f>(I55*21)/100</f>
      </c>
      <c r="P55" t="s">
        <v>27</v>
      </c>
    </row>
    <row r="56" spans="1:5" ht="25.5">
      <c r="A56" s="34" t="s">
        <v>52</v>
      </c>
      <c r="E56" s="35" t="s">
        <v>109</v>
      </c>
    </row>
    <row r="57" spans="1:5" ht="12.75">
      <c r="A57" s="38" t="s">
        <v>54</v>
      </c>
      <c r="E57" s="37" t="s">
        <v>49</v>
      </c>
    </row>
    <row r="58" spans="1:16" ht="12.75">
      <c r="A58" s="24" t="s">
        <v>47</v>
      </c>
      <c r="B58" s="29" t="s">
        <v>110</v>
      </c>
      <c r="C58" s="29" t="s">
        <v>111</v>
      </c>
      <c r="D58" s="24" t="s">
        <v>73</v>
      </c>
      <c r="E58" s="30" t="s">
        <v>112</v>
      </c>
      <c r="F58" s="31" t="s">
        <v>51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27</v>
      </c>
    </row>
    <row r="59" spans="1:5" ht="12.75">
      <c r="A59" s="34" t="s">
        <v>52</v>
      </c>
      <c r="E59" s="35" t="s">
        <v>113</v>
      </c>
    </row>
    <row r="60" spans="1:5" ht="12.75">
      <c r="A60" s="38" t="s">
        <v>54</v>
      </c>
      <c r="E60" s="37" t="s">
        <v>49</v>
      </c>
    </row>
    <row r="61" spans="1:16" ht="12.75">
      <c r="A61" s="24" t="s">
        <v>47</v>
      </c>
      <c r="B61" s="29" t="s">
        <v>114</v>
      </c>
      <c r="C61" s="29" t="s">
        <v>111</v>
      </c>
      <c r="D61" s="24" t="s">
        <v>101</v>
      </c>
      <c r="E61" s="30" t="s">
        <v>112</v>
      </c>
      <c r="F61" s="31" t="s">
        <v>51</v>
      </c>
      <c r="G61" s="32">
        <v>1</v>
      </c>
      <c r="H61" s="33">
        <v>0</v>
      </c>
      <c r="I61" s="33">
        <f>ROUND(ROUND(H61,2)*ROUND(G61,3),2)</f>
      </c>
      <c r="O61">
        <f>(I61*21)/100</f>
      </c>
      <c r="P61" t="s">
        <v>27</v>
      </c>
    </row>
    <row r="62" spans="1:5" ht="51">
      <c r="A62" s="34" t="s">
        <v>52</v>
      </c>
      <c r="E62" s="35" t="s">
        <v>115</v>
      </c>
    </row>
    <row r="63" spans="1:5" ht="12.75">
      <c r="A63" s="38" t="s">
        <v>54</v>
      </c>
      <c r="E63" s="37" t="s">
        <v>67</v>
      </c>
    </row>
    <row r="64" spans="1:16" ht="12.75">
      <c r="A64" s="24" t="s">
        <v>47</v>
      </c>
      <c r="B64" s="29" t="s">
        <v>116</v>
      </c>
      <c r="C64" s="29" t="s">
        <v>111</v>
      </c>
      <c r="D64" s="24" t="s">
        <v>117</v>
      </c>
      <c r="E64" s="30" t="s">
        <v>112</v>
      </c>
      <c r="F64" s="31" t="s">
        <v>51</v>
      </c>
      <c r="G64" s="32">
        <v>1</v>
      </c>
      <c r="H64" s="33">
        <v>0</v>
      </c>
      <c r="I64" s="33">
        <f>ROUND(ROUND(H64,2)*ROUND(G64,3),2)</f>
      </c>
      <c r="O64">
        <f>(I64*21)/100</f>
      </c>
      <c r="P64" t="s">
        <v>27</v>
      </c>
    </row>
    <row r="65" spans="1:5" ht="12.75">
      <c r="A65" s="34" t="s">
        <v>52</v>
      </c>
      <c r="E65" s="35" t="s">
        <v>118</v>
      </c>
    </row>
    <row r="66" spans="1:5" ht="12.75">
      <c r="A66" s="38" t="s">
        <v>54</v>
      </c>
      <c r="E66" s="37" t="s">
        <v>49</v>
      </c>
    </row>
    <row r="67" spans="1:16" ht="12.75">
      <c r="A67" s="24" t="s">
        <v>47</v>
      </c>
      <c r="B67" s="29" t="s">
        <v>119</v>
      </c>
      <c r="C67" s="29" t="s">
        <v>120</v>
      </c>
      <c r="D67" s="24" t="s">
        <v>49</v>
      </c>
      <c r="E67" s="30" t="s">
        <v>121</v>
      </c>
      <c r="F67" s="31" t="s">
        <v>51</v>
      </c>
      <c r="G67" s="32">
        <v>1</v>
      </c>
      <c r="H67" s="33">
        <v>0</v>
      </c>
      <c r="I67" s="33">
        <f>ROUND(ROUND(H67,2)*ROUND(G67,3),2)</f>
      </c>
      <c r="O67">
        <f>(I67*21)/100</f>
      </c>
      <c r="P67" t="s">
        <v>27</v>
      </c>
    </row>
    <row r="68" spans="1:5" ht="12.75">
      <c r="A68" s="34" t="s">
        <v>52</v>
      </c>
      <c r="E68" s="35" t="s">
        <v>49</v>
      </c>
    </row>
    <row r="69" spans="1:5" ht="12.75">
      <c r="A69" s="38" t="s">
        <v>54</v>
      </c>
      <c r="E69" s="37" t="s">
        <v>67</v>
      </c>
    </row>
    <row r="70" spans="1:16" ht="12.75">
      <c r="A70" s="24" t="s">
        <v>47</v>
      </c>
      <c r="B70" s="29" t="s">
        <v>122</v>
      </c>
      <c r="C70" s="29" t="s">
        <v>120</v>
      </c>
      <c r="D70" s="24" t="s">
        <v>73</v>
      </c>
      <c r="E70" s="30" t="s">
        <v>121</v>
      </c>
      <c r="F70" s="31" t="s">
        <v>51</v>
      </c>
      <c r="G70" s="32">
        <v>1</v>
      </c>
      <c r="H70" s="33">
        <v>0</v>
      </c>
      <c r="I70" s="33">
        <f>ROUND(ROUND(H70,2)*ROUND(G70,3),2)</f>
      </c>
      <c r="O70">
        <f>(I70*21)/100</f>
      </c>
      <c r="P70" t="s">
        <v>27</v>
      </c>
    </row>
    <row r="71" spans="1:5" ht="12.75">
      <c r="A71" s="34" t="s">
        <v>52</v>
      </c>
      <c r="E71" s="35" t="s">
        <v>123</v>
      </c>
    </row>
    <row r="72" spans="1:5" ht="12.75">
      <c r="A72" s="38" t="s">
        <v>54</v>
      </c>
      <c r="E72" s="37" t="s">
        <v>67</v>
      </c>
    </row>
    <row r="73" spans="1:16" ht="12.75">
      <c r="A73" s="24" t="s">
        <v>47</v>
      </c>
      <c r="B73" s="29" t="s">
        <v>124</v>
      </c>
      <c r="C73" s="29" t="s">
        <v>125</v>
      </c>
      <c r="D73" s="24" t="s">
        <v>49</v>
      </c>
      <c r="E73" s="30" t="s">
        <v>126</v>
      </c>
      <c r="F73" s="31" t="s">
        <v>51</v>
      </c>
      <c r="G73" s="32">
        <v>1</v>
      </c>
      <c r="H73" s="33">
        <v>0</v>
      </c>
      <c r="I73" s="33">
        <f>ROUND(ROUND(H73,2)*ROUND(G73,3),2)</f>
      </c>
      <c r="O73">
        <f>(I73*21)/100</f>
      </c>
      <c r="P73" t="s">
        <v>27</v>
      </c>
    </row>
    <row r="74" spans="1:5" ht="12.75">
      <c r="A74" s="34" t="s">
        <v>52</v>
      </c>
      <c r="E74" s="35" t="s">
        <v>49</v>
      </c>
    </row>
    <row r="75" spans="1:5" ht="12.75">
      <c r="A75" s="38" t="s">
        <v>54</v>
      </c>
      <c r="E75" s="37" t="s">
        <v>67</v>
      </c>
    </row>
    <row r="76" spans="1:16" ht="12.75">
      <c r="A76" s="24" t="s">
        <v>47</v>
      </c>
      <c r="B76" s="29" t="s">
        <v>127</v>
      </c>
      <c r="C76" s="29" t="s">
        <v>128</v>
      </c>
      <c r="D76" s="24" t="s">
        <v>49</v>
      </c>
      <c r="E76" s="30" t="s">
        <v>129</v>
      </c>
      <c r="F76" s="31" t="s">
        <v>130</v>
      </c>
      <c r="G76" s="32">
        <v>1</v>
      </c>
      <c r="H76" s="33">
        <v>0</v>
      </c>
      <c r="I76" s="33">
        <f>ROUND(ROUND(H76,2)*ROUND(G76,3),2)</f>
      </c>
      <c r="O76">
        <f>(I76*21)/100</f>
      </c>
      <c r="P76" t="s">
        <v>27</v>
      </c>
    </row>
    <row r="77" spans="1:5" ht="12.75">
      <c r="A77" s="34" t="s">
        <v>52</v>
      </c>
      <c r="E77" s="35" t="s">
        <v>131</v>
      </c>
    </row>
    <row r="78" spans="1:5" ht="12.75">
      <c r="A78" s="38" t="s">
        <v>54</v>
      </c>
      <c r="E78" s="37" t="s">
        <v>67</v>
      </c>
    </row>
    <row r="79" spans="1:16" ht="12.75">
      <c r="A79" s="24" t="s">
        <v>47</v>
      </c>
      <c r="B79" s="29" t="s">
        <v>132</v>
      </c>
      <c r="C79" s="29" t="s">
        <v>133</v>
      </c>
      <c r="D79" s="24" t="s">
        <v>49</v>
      </c>
      <c r="E79" s="30" t="s">
        <v>134</v>
      </c>
      <c r="F79" s="31" t="s">
        <v>135</v>
      </c>
      <c r="G79" s="32">
        <v>1</v>
      </c>
      <c r="H79" s="33">
        <v>0</v>
      </c>
      <c r="I79" s="33">
        <f>ROUND(ROUND(H79,2)*ROUND(G79,3),2)</f>
      </c>
      <c r="O79">
        <f>(I79*21)/100</f>
      </c>
      <c r="P79" t="s">
        <v>27</v>
      </c>
    </row>
    <row r="80" spans="1:5" ht="25.5">
      <c r="A80" s="34" t="s">
        <v>52</v>
      </c>
      <c r="E80" s="35" t="s">
        <v>136</v>
      </c>
    </row>
    <row r="81" spans="1:5" ht="12.75">
      <c r="A81" s="38" t="s">
        <v>54</v>
      </c>
      <c r="E81" s="37" t="s">
        <v>67</v>
      </c>
    </row>
    <row r="82" spans="1:16" ht="12.75">
      <c r="A82" s="24" t="s">
        <v>47</v>
      </c>
      <c r="B82" s="29" t="s">
        <v>137</v>
      </c>
      <c r="C82" s="29" t="s">
        <v>138</v>
      </c>
      <c r="D82" s="24" t="s">
        <v>73</v>
      </c>
      <c r="E82" s="30" t="s">
        <v>139</v>
      </c>
      <c r="F82" s="31" t="s">
        <v>51</v>
      </c>
      <c r="G82" s="32">
        <v>1</v>
      </c>
      <c r="H82" s="33">
        <v>0</v>
      </c>
      <c r="I82" s="33">
        <f>ROUND(ROUND(H82,2)*ROUND(G82,3),2)</f>
      </c>
      <c r="O82">
        <f>(I82*21)/100</f>
      </c>
      <c r="P82" t="s">
        <v>27</v>
      </c>
    </row>
    <row r="83" spans="1:5" ht="12.75">
      <c r="A83" s="34" t="s">
        <v>52</v>
      </c>
      <c r="E83" s="35" t="s">
        <v>140</v>
      </c>
    </row>
    <row r="84" spans="1:5" ht="12.75">
      <c r="A84" s="38" t="s">
        <v>54</v>
      </c>
      <c r="E84" s="37" t="s">
        <v>67</v>
      </c>
    </row>
    <row r="85" spans="1:16" ht="12.75">
      <c r="A85" s="24" t="s">
        <v>47</v>
      </c>
      <c r="B85" s="29" t="s">
        <v>141</v>
      </c>
      <c r="C85" s="29" t="s">
        <v>138</v>
      </c>
      <c r="D85" s="24" t="s">
        <v>101</v>
      </c>
      <c r="E85" s="30" t="s">
        <v>139</v>
      </c>
      <c r="F85" s="31" t="s">
        <v>51</v>
      </c>
      <c r="G85" s="32">
        <v>1</v>
      </c>
      <c r="H85" s="33">
        <v>0</v>
      </c>
      <c r="I85" s="33">
        <f>ROUND(ROUND(H85,2)*ROUND(G85,3),2)</f>
      </c>
      <c r="O85">
        <f>(I85*21)/100</f>
      </c>
      <c r="P85" t="s">
        <v>27</v>
      </c>
    </row>
    <row r="86" spans="1:5" ht="12.75">
      <c r="A86" s="34" t="s">
        <v>52</v>
      </c>
      <c r="E86" s="35" t="s">
        <v>142</v>
      </c>
    </row>
    <row r="87" spans="1:5" ht="12.75">
      <c r="A87" s="38" t="s">
        <v>54</v>
      </c>
      <c r="E87" s="37" t="s">
        <v>67</v>
      </c>
    </row>
    <row r="88" spans="1:16" ht="12.75">
      <c r="A88" s="24" t="s">
        <v>47</v>
      </c>
      <c r="B88" s="29" t="s">
        <v>143</v>
      </c>
      <c r="C88" s="29" t="s">
        <v>144</v>
      </c>
      <c r="D88" s="24" t="s">
        <v>77</v>
      </c>
      <c r="E88" s="30" t="s">
        <v>145</v>
      </c>
      <c r="F88" s="31" t="s">
        <v>51</v>
      </c>
      <c r="G88" s="32">
        <v>1</v>
      </c>
      <c r="H88" s="33">
        <v>0</v>
      </c>
      <c r="I88" s="33">
        <f>ROUND(ROUND(H88,2)*ROUND(G88,3),2)</f>
      </c>
      <c r="O88">
        <f>(I88*21)/100</f>
      </c>
      <c r="P88" t="s">
        <v>27</v>
      </c>
    </row>
    <row r="89" spans="1:5" ht="12.75">
      <c r="A89" s="34" t="s">
        <v>52</v>
      </c>
      <c r="E89" s="35" t="s">
        <v>146</v>
      </c>
    </row>
    <row r="90" spans="1:5" ht="12.75">
      <c r="A90" s="38" t="s">
        <v>54</v>
      </c>
      <c r="E90" s="37" t="s">
        <v>67</v>
      </c>
    </row>
    <row r="91" spans="1:16" ht="12.75">
      <c r="A91" s="24" t="s">
        <v>47</v>
      </c>
      <c r="B91" s="29" t="s">
        <v>147</v>
      </c>
      <c r="C91" s="29" t="s">
        <v>144</v>
      </c>
      <c r="D91" s="24" t="s">
        <v>148</v>
      </c>
      <c r="E91" s="30" t="s">
        <v>145</v>
      </c>
      <c r="F91" s="31" t="s">
        <v>51</v>
      </c>
      <c r="G91" s="32">
        <v>1</v>
      </c>
      <c r="H91" s="33">
        <v>0</v>
      </c>
      <c r="I91" s="33">
        <f>ROUND(ROUND(H91,2)*ROUND(G91,3),2)</f>
      </c>
      <c r="O91">
        <f>(I91*21)/100</f>
      </c>
      <c r="P91" t="s">
        <v>27</v>
      </c>
    </row>
    <row r="92" spans="1:5" ht="12.75">
      <c r="A92" s="34" t="s">
        <v>52</v>
      </c>
      <c r="E92" s="35" t="s">
        <v>149</v>
      </c>
    </row>
    <row r="93" spans="1:5" ht="12.75">
      <c r="A93" s="38" t="s">
        <v>54</v>
      </c>
      <c r="E93" s="37" t="s">
        <v>67</v>
      </c>
    </row>
    <row r="94" spans="1:16" ht="12.75">
      <c r="A94" s="24" t="s">
        <v>47</v>
      </c>
      <c r="B94" s="29" t="s">
        <v>150</v>
      </c>
      <c r="C94" s="29" t="s">
        <v>151</v>
      </c>
      <c r="D94" s="24" t="s">
        <v>49</v>
      </c>
      <c r="E94" s="30" t="s">
        <v>152</v>
      </c>
      <c r="F94" s="31" t="s">
        <v>106</v>
      </c>
      <c r="G94" s="32">
        <v>2</v>
      </c>
      <c r="H94" s="33">
        <v>0</v>
      </c>
      <c r="I94" s="33">
        <f>ROUND(ROUND(H94,2)*ROUND(G94,3),2)</f>
      </c>
      <c r="O94">
        <f>(I94*21)/100</f>
      </c>
      <c r="P94" t="s">
        <v>27</v>
      </c>
    </row>
    <row r="95" spans="1:5" ht="12.75">
      <c r="A95" s="34" t="s">
        <v>52</v>
      </c>
      <c r="E95" s="35" t="s">
        <v>49</v>
      </c>
    </row>
    <row r="96" spans="1:5" ht="12.75">
      <c r="A96" s="38" t="s">
        <v>54</v>
      </c>
      <c r="E96" s="37" t="s">
        <v>153</v>
      </c>
    </row>
    <row r="97" spans="1:16" ht="12.75">
      <c r="A97" s="24" t="s">
        <v>47</v>
      </c>
      <c r="B97" s="29" t="s">
        <v>154</v>
      </c>
      <c r="C97" s="29" t="s">
        <v>155</v>
      </c>
      <c r="D97" s="24" t="s">
        <v>49</v>
      </c>
      <c r="E97" s="30" t="s">
        <v>156</v>
      </c>
      <c r="F97" s="31" t="s">
        <v>51</v>
      </c>
      <c r="G97" s="32">
        <v>1</v>
      </c>
      <c r="H97" s="33">
        <v>0</v>
      </c>
      <c r="I97" s="33">
        <f>ROUND(ROUND(H97,2)*ROUND(G97,3),2)</f>
      </c>
      <c r="O97">
        <f>(I97*21)/100</f>
      </c>
      <c r="P97" t="s">
        <v>27</v>
      </c>
    </row>
    <row r="98" spans="1:5" ht="63.75">
      <c r="A98" s="34" t="s">
        <v>52</v>
      </c>
      <c r="E98" s="35" t="s">
        <v>157</v>
      </c>
    </row>
    <row r="99" spans="1:5" ht="12.75">
      <c r="A99" s="38" t="s">
        <v>54</v>
      </c>
      <c r="E99" s="37" t="s">
        <v>67</v>
      </c>
    </row>
    <row r="100" spans="1:16" ht="12.75">
      <c r="A100" s="24" t="s">
        <v>47</v>
      </c>
      <c r="B100" s="29" t="s">
        <v>158</v>
      </c>
      <c r="C100" s="29" t="s">
        <v>159</v>
      </c>
      <c r="D100" s="24" t="s">
        <v>49</v>
      </c>
      <c r="E100" s="30" t="s">
        <v>160</v>
      </c>
      <c r="F100" s="31" t="s">
        <v>161</v>
      </c>
      <c r="G100" s="32">
        <v>1</v>
      </c>
      <c r="H100" s="33">
        <v>0</v>
      </c>
      <c r="I100" s="33">
        <f>ROUND(ROUND(H100,2)*ROUND(G100,3),2)</f>
      </c>
      <c r="O100">
        <f>(I100*21)/100</f>
      </c>
      <c r="P100" t="s">
        <v>27</v>
      </c>
    </row>
    <row r="101" spans="1:5" ht="12.75">
      <c r="A101" s="34" t="s">
        <v>52</v>
      </c>
      <c r="E101" s="35" t="s">
        <v>49</v>
      </c>
    </row>
    <row r="102" spans="1:5" ht="12.75">
      <c r="A102" s="38" t="s">
        <v>54</v>
      </c>
      <c r="E102" s="37" t="s">
        <v>71</v>
      </c>
    </row>
    <row r="103" spans="1:16" ht="12.75">
      <c r="A103" s="24" t="s">
        <v>47</v>
      </c>
      <c r="B103" s="29" t="s">
        <v>162</v>
      </c>
      <c r="C103" s="29" t="s">
        <v>163</v>
      </c>
      <c r="D103" s="24" t="s">
        <v>49</v>
      </c>
      <c r="E103" s="30" t="s">
        <v>164</v>
      </c>
      <c r="F103" s="31" t="s">
        <v>161</v>
      </c>
      <c r="G103" s="32">
        <v>1</v>
      </c>
      <c r="H103" s="33">
        <v>0</v>
      </c>
      <c r="I103" s="33">
        <f>ROUND(ROUND(H103,2)*ROUND(G103,3),2)</f>
      </c>
      <c r="O103">
        <f>(I103*21)/100</f>
      </c>
      <c r="P103" t="s">
        <v>27</v>
      </c>
    </row>
    <row r="104" spans="1:5" ht="51">
      <c r="A104" s="34" t="s">
        <v>52</v>
      </c>
      <c r="E104" s="35" t="s">
        <v>165</v>
      </c>
    </row>
    <row r="105" spans="1:5" ht="12.75">
      <c r="A105" s="36" t="s">
        <v>54</v>
      </c>
      <c r="E105" s="37" t="s">
        <v>67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0+O9+O43+O95+O117+O136+O179+O207+O214+O227+O240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166</v>
      </c>
      <c r="I3" s="39">
        <f>0+I9+I43+I95+I117+I136+I179+I207+I214+I227+I240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166</v>
      </c>
      <c r="D4" s="1"/>
      <c r="E4" s="14" t="s">
        <v>167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166</v>
      </c>
      <c r="D5" s="6"/>
      <c r="E5" s="18" t="s">
        <v>167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0+I10+I13+I16+I19+I22+I25+I28+I31+I34+I37+I40</f>
      </c>
      <c r="R9">
        <f>0+O10+O13+O16+O19+O22+O25+O28+O31+O34+O37+O40</f>
      </c>
    </row>
    <row r="10" spans="1:16" ht="25.5">
      <c r="A10" s="24" t="s">
        <v>47</v>
      </c>
      <c r="B10" s="29" t="s">
        <v>31</v>
      </c>
      <c r="C10" s="29" t="s">
        <v>168</v>
      </c>
      <c r="D10" s="24" t="s">
        <v>49</v>
      </c>
      <c r="E10" s="30" t="s">
        <v>169</v>
      </c>
      <c r="F10" s="31" t="s">
        <v>170</v>
      </c>
      <c r="G10" s="32">
        <v>585.718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52</v>
      </c>
      <c r="E11" s="35" t="s">
        <v>49</v>
      </c>
    </row>
    <row r="12" spans="1:5" ht="89.25">
      <c r="A12" s="38" t="s">
        <v>54</v>
      </c>
      <c r="E12" s="37" t="s">
        <v>171</v>
      </c>
    </row>
    <row r="13" spans="1:16" ht="25.5">
      <c r="A13" s="24" t="s">
        <v>47</v>
      </c>
      <c r="B13" s="29" t="s">
        <v>27</v>
      </c>
      <c r="C13" s="29" t="s">
        <v>172</v>
      </c>
      <c r="D13" s="24" t="s">
        <v>49</v>
      </c>
      <c r="E13" s="30" t="s">
        <v>173</v>
      </c>
      <c r="F13" s="31" t="s">
        <v>170</v>
      </c>
      <c r="G13" s="32">
        <v>7.5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52</v>
      </c>
      <c r="E14" s="35" t="s">
        <v>49</v>
      </c>
    </row>
    <row r="15" spans="1:5" ht="12.75">
      <c r="A15" s="38" t="s">
        <v>54</v>
      </c>
      <c r="E15" s="37" t="s">
        <v>174</v>
      </c>
    </row>
    <row r="16" spans="1:16" ht="25.5">
      <c r="A16" s="24" t="s">
        <v>47</v>
      </c>
      <c r="B16" s="29" t="s">
        <v>26</v>
      </c>
      <c r="C16" s="29" t="s">
        <v>175</v>
      </c>
      <c r="D16" s="24" t="s">
        <v>49</v>
      </c>
      <c r="E16" s="30" t="s">
        <v>176</v>
      </c>
      <c r="F16" s="31" t="s">
        <v>170</v>
      </c>
      <c r="G16" s="32">
        <v>61.593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177</v>
      </c>
    </row>
    <row r="18" spans="1:5" ht="38.25">
      <c r="A18" s="38" t="s">
        <v>54</v>
      </c>
      <c r="E18" s="37" t="s">
        <v>178</v>
      </c>
    </row>
    <row r="19" spans="1:16" ht="25.5">
      <c r="A19" s="24" t="s">
        <v>47</v>
      </c>
      <c r="B19" s="29" t="s">
        <v>35</v>
      </c>
      <c r="C19" s="29" t="s">
        <v>179</v>
      </c>
      <c r="D19" s="24" t="s">
        <v>49</v>
      </c>
      <c r="E19" s="30" t="s">
        <v>180</v>
      </c>
      <c r="F19" s="31" t="s">
        <v>170</v>
      </c>
      <c r="G19" s="32">
        <v>27.386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49</v>
      </c>
    </row>
    <row r="21" spans="1:5" ht="63.75">
      <c r="A21" s="38" t="s">
        <v>54</v>
      </c>
      <c r="E21" s="37" t="s">
        <v>181</v>
      </c>
    </row>
    <row r="22" spans="1:16" ht="25.5">
      <c r="A22" s="24" t="s">
        <v>47</v>
      </c>
      <c r="B22" s="29" t="s">
        <v>37</v>
      </c>
      <c r="C22" s="29" t="s">
        <v>182</v>
      </c>
      <c r="D22" s="24" t="s">
        <v>77</v>
      </c>
      <c r="E22" s="30" t="s">
        <v>183</v>
      </c>
      <c r="F22" s="31" t="s">
        <v>170</v>
      </c>
      <c r="G22" s="32">
        <v>8.973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52</v>
      </c>
      <c r="E23" s="35" t="s">
        <v>184</v>
      </c>
    </row>
    <row r="24" spans="1:5" ht="25.5">
      <c r="A24" s="38" t="s">
        <v>54</v>
      </c>
      <c r="E24" s="37" t="s">
        <v>185</v>
      </c>
    </row>
    <row r="25" spans="1:16" ht="25.5">
      <c r="A25" s="24" t="s">
        <v>47</v>
      </c>
      <c r="B25" s="29" t="s">
        <v>39</v>
      </c>
      <c r="C25" s="29" t="s">
        <v>182</v>
      </c>
      <c r="D25" s="24" t="s">
        <v>82</v>
      </c>
      <c r="E25" s="30" t="s">
        <v>183</v>
      </c>
      <c r="F25" s="31" t="s">
        <v>170</v>
      </c>
      <c r="G25" s="32">
        <v>248.825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52</v>
      </c>
      <c r="E26" s="35" t="s">
        <v>186</v>
      </c>
    </row>
    <row r="27" spans="1:5" ht="63.75">
      <c r="A27" s="38" t="s">
        <v>54</v>
      </c>
      <c r="E27" s="37" t="s">
        <v>187</v>
      </c>
    </row>
    <row r="28" spans="1:16" ht="25.5">
      <c r="A28" s="24" t="s">
        <v>47</v>
      </c>
      <c r="B28" s="29" t="s">
        <v>72</v>
      </c>
      <c r="C28" s="29" t="s">
        <v>188</v>
      </c>
      <c r="D28" s="24" t="s">
        <v>49</v>
      </c>
      <c r="E28" s="30" t="s">
        <v>189</v>
      </c>
      <c r="F28" s="31" t="s">
        <v>170</v>
      </c>
      <c r="G28" s="32">
        <v>0.75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12.75">
      <c r="A29" s="34" t="s">
        <v>52</v>
      </c>
      <c r="E29" s="35" t="s">
        <v>49</v>
      </c>
    </row>
    <row r="30" spans="1:5" ht="12.75">
      <c r="A30" s="38" t="s">
        <v>54</v>
      </c>
      <c r="E30" s="37" t="s">
        <v>190</v>
      </c>
    </row>
    <row r="31" spans="1:16" ht="25.5">
      <c r="A31" s="24" t="s">
        <v>47</v>
      </c>
      <c r="B31" s="29" t="s">
        <v>75</v>
      </c>
      <c r="C31" s="29" t="s">
        <v>191</v>
      </c>
      <c r="D31" s="24" t="s">
        <v>49</v>
      </c>
      <c r="E31" s="30" t="s">
        <v>192</v>
      </c>
      <c r="F31" s="31" t="s">
        <v>170</v>
      </c>
      <c r="G31" s="32">
        <v>62.345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52</v>
      </c>
      <c r="E32" s="35" t="s">
        <v>49</v>
      </c>
    </row>
    <row r="33" spans="1:5" ht="12.75">
      <c r="A33" s="38" t="s">
        <v>54</v>
      </c>
      <c r="E33" s="37" t="s">
        <v>193</v>
      </c>
    </row>
    <row r="34" spans="1:16" ht="25.5">
      <c r="A34" s="24" t="s">
        <v>47</v>
      </c>
      <c r="B34" s="29" t="s">
        <v>42</v>
      </c>
      <c r="C34" s="29" t="s">
        <v>194</v>
      </c>
      <c r="D34" s="24" t="s">
        <v>49</v>
      </c>
      <c r="E34" s="30" t="s">
        <v>195</v>
      </c>
      <c r="F34" s="31" t="s">
        <v>170</v>
      </c>
      <c r="G34" s="32">
        <v>1.618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52</v>
      </c>
      <c r="E35" s="35" t="s">
        <v>49</v>
      </c>
    </row>
    <row r="36" spans="1:5" ht="63.75">
      <c r="A36" s="38" t="s">
        <v>54</v>
      </c>
      <c r="E36" s="37" t="s">
        <v>196</v>
      </c>
    </row>
    <row r="37" spans="1:16" ht="12.75">
      <c r="A37" s="24" t="s">
        <v>47</v>
      </c>
      <c r="B37" s="29" t="s">
        <v>44</v>
      </c>
      <c r="C37" s="29" t="s">
        <v>197</v>
      </c>
      <c r="D37" s="24" t="s">
        <v>49</v>
      </c>
      <c r="E37" s="30" t="s">
        <v>198</v>
      </c>
      <c r="F37" s="31" t="s">
        <v>106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12.75">
      <c r="A38" s="34" t="s">
        <v>52</v>
      </c>
      <c r="E38" s="35" t="s">
        <v>49</v>
      </c>
    </row>
    <row r="39" spans="1:5" ht="12.75">
      <c r="A39" s="38" t="s">
        <v>54</v>
      </c>
      <c r="E39" s="37" t="s">
        <v>67</v>
      </c>
    </row>
    <row r="40" spans="1:16" ht="12.75">
      <c r="A40" s="24" t="s">
        <v>47</v>
      </c>
      <c r="B40" s="29" t="s">
        <v>88</v>
      </c>
      <c r="C40" s="29" t="s">
        <v>199</v>
      </c>
      <c r="D40" s="24" t="s">
        <v>49</v>
      </c>
      <c r="E40" s="30" t="s">
        <v>200</v>
      </c>
      <c r="F40" s="31" t="s">
        <v>106</v>
      </c>
      <c r="G40" s="32">
        <v>1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12.75">
      <c r="A41" s="34" t="s">
        <v>52</v>
      </c>
      <c r="E41" s="35" t="s">
        <v>201</v>
      </c>
    </row>
    <row r="42" spans="1:5" ht="12.75">
      <c r="A42" s="36" t="s">
        <v>54</v>
      </c>
      <c r="E42" s="37" t="s">
        <v>67</v>
      </c>
    </row>
    <row r="43" spans="1:18" ht="12.75" customHeight="1">
      <c r="A43" s="6" t="s">
        <v>45</v>
      </c>
      <c r="B43" s="6"/>
      <c r="C43" s="41" t="s">
        <v>31</v>
      </c>
      <c r="D43" s="6"/>
      <c r="E43" s="27" t="s">
        <v>202</v>
      </c>
      <c r="F43" s="6"/>
      <c r="G43" s="6"/>
      <c r="H43" s="6"/>
      <c r="I43" s="42">
        <f>0+Q43</f>
      </c>
      <c r="O43">
        <f>0+R43</f>
      </c>
      <c r="Q43">
        <f>0+I44+I47+I50+I53+I56+I59+I62+I65+I68+I71+I74+I77+I80+I83+I86+I89+I92</f>
      </c>
      <c r="R43">
        <f>0+O44+O47+O50+O53+O56+O59+O62+O65+O68+O71+O74+O77+O80+O83+O86+O89+O92</f>
      </c>
    </row>
    <row r="44" spans="1:16" ht="12.75">
      <c r="A44" s="24" t="s">
        <v>47</v>
      </c>
      <c r="B44" s="29" t="s">
        <v>92</v>
      </c>
      <c r="C44" s="29" t="s">
        <v>203</v>
      </c>
      <c r="D44" s="24" t="s">
        <v>49</v>
      </c>
      <c r="E44" s="30" t="s">
        <v>204</v>
      </c>
      <c r="F44" s="31" t="s">
        <v>205</v>
      </c>
      <c r="G44" s="32">
        <v>30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12.75">
      <c r="A45" s="34" t="s">
        <v>52</v>
      </c>
      <c r="E45" s="35" t="s">
        <v>206</v>
      </c>
    </row>
    <row r="46" spans="1:5" ht="12.75">
      <c r="A46" s="38" t="s">
        <v>54</v>
      </c>
      <c r="E46" s="37" t="s">
        <v>207</v>
      </c>
    </row>
    <row r="47" spans="1:16" ht="12.75">
      <c r="A47" s="24" t="s">
        <v>47</v>
      </c>
      <c r="B47" s="29" t="s">
        <v>96</v>
      </c>
      <c r="C47" s="29" t="s">
        <v>208</v>
      </c>
      <c r="D47" s="24" t="s">
        <v>49</v>
      </c>
      <c r="E47" s="30" t="s">
        <v>209</v>
      </c>
      <c r="F47" s="31" t="s">
        <v>106</v>
      </c>
      <c r="G47" s="32">
        <v>1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12.75">
      <c r="A48" s="34" t="s">
        <v>52</v>
      </c>
      <c r="E48" s="35" t="s">
        <v>210</v>
      </c>
    </row>
    <row r="49" spans="1:5" ht="12.75">
      <c r="A49" s="38" t="s">
        <v>54</v>
      </c>
      <c r="E49" s="37" t="s">
        <v>67</v>
      </c>
    </row>
    <row r="50" spans="1:16" ht="12.75">
      <c r="A50" s="24" t="s">
        <v>47</v>
      </c>
      <c r="B50" s="29" t="s">
        <v>100</v>
      </c>
      <c r="C50" s="29" t="s">
        <v>211</v>
      </c>
      <c r="D50" s="24" t="s">
        <v>49</v>
      </c>
      <c r="E50" s="30" t="s">
        <v>212</v>
      </c>
      <c r="F50" s="31" t="s">
        <v>106</v>
      </c>
      <c r="G50" s="32">
        <v>1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2.75">
      <c r="A51" s="34" t="s">
        <v>52</v>
      </c>
      <c r="E51" s="35" t="s">
        <v>213</v>
      </c>
    </row>
    <row r="52" spans="1:5" ht="12.75">
      <c r="A52" s="38" t="s">
        <v>54</v>
      </c>
      <c r="E52" s="37" t="s">
        <v>67</v>
      </c>
    </row>
    <row r="53" spans="1:16" ht="12.75">
      <c r="A53" s="24" t="s">
        <v>47</v>
      </c>
      <c r="B53" s="29" t="s">
        <v>103</v>
      </c>
      <c r="C53" s="29" t="s">
        <v>214</v>
      </c>
      <c r="D53" s="24" t="s">
        <v>77</v>
      </c>
      <c r="E53" s="30" t="s">
        <v>215</v>
      </c>
      <c r="F53" s="31" t="s">
        <v>216</v>
      </c>
      <c r="G53" s="32">
        <v>2.329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25.5">
      <c r="A54" s="34" t="s">
        <v>52</v>
      </c>
      <c r="E54" s="35" t="s">
        <v>217</v>
      </c>
    </row>
    <row r="55" spans="1:5" ht="51">
      <c r="A55" s="38" t="s">
        <v>54</v>
      </c>
      <c r="E55" s="37" t="s">
        <v>218</v>
      </c>
    </row>
    <row r="56" spans="1:16" ht="25.5">
      <c r="A56" s="24" t="s">
        <v>47</v>
      </c>
      <c r="B56" s="29" t="s">
        <v>108</v>
      </c>
      <c r="C56" s="29" t="s">
        <v>219</v>
      </c>
      <c r="D56" s="24" t="s">
        <v>49</v>
      </c>
      <c r="E56" s="30" t="s">
        <v>220</v>
      </c>
      <c r="F56" s="31" t="s">
        <v>216</v>
      </c>
      <c r="G56" s="32">
        <v>62.345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12.75">
      <c r="A57" s="34" t="s">
        <v>52</v>
      </c>
      <c r="E57" s="35" t="s">
        <v>221</v>
      </c>
    </row>
    <row r="58" spans="1:5" ht="51">
      <c r="A58" s="38" t="s">
        <v>54</v>
      </c>
      <c r="E58" s="37" t="s">
        <v>222</v>
      </c>
    </row>
    <row r="59" spans="1:16" ht="12.75">
      <c r="A59" s="24" t="s">
        <v>47</v>
      </c>
      <c r="B59" s="29" t="s">
        <v>110</v>
      </c>
      <c r="C59" s="29" t="s">
        <v>223</v>
      </c>
      <c r="D59" s="24" t="s">
        <v>82</v>
      </c>
      <c r="E59" s="30" t="s">
        <v>224</v>
      </c>
      <c r="F59" s="31" t="s">
        <v>216</v>
      </c>
      <c r="G59" s="32">
        <v>9.082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25.5">
      <c r="A60" s="34" t="s">
        <v>52</v>
      </c>
      <c r="E60" s="35" t="s">
        <v>225</v>
      </c>
    </row>
    <row r="61" spans="1:5" ht="25.5">
      <c r="A61" s="38" t="s">
        <v>54</v>
      </c>
      <c r="E61" s="37" t="s">
        <v>226</v>
      </c>
    </row>
    <row r="62" spans="1:16" ht="12.75">
      <c r="A62" s="24" t="s">
        <v>47</v>
      </c>
      <c r="B62" s="29" t="s">
        <v>114</v>
      </c>
      <c r="C62" s="29" t="s">
        <v>227</v>
      </c>
      <c r="D62" s="24" t="s">
        <v>49</v>
      </c>
      <c r="E62" s="30" t="s">
        <v>228</v>
      </c>
      <c r="F62" s="31" t="s">
        <v>229</v>
      </c>
      <c r="G62" s="32">
        <v>61.798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12.75">
      <c r="A63" s="34" t="s">
        <v>52</v>
      </c>
      <c r="E63" s="35" t="s">
        <v>49</v>
      </c>
    </row>
    <row r="64" spans="1:5" ht="25.5">
      <c r="A64" s="38" t="s">
        <v>54</v>
      </c>
      <c r="E64" s="37" t="s">
        <v>230</v>
      </c>
    </row>
    <row r="65" spans="1:16" ht="12.75">
      <c r="A65" s="24" t="s">
        <v>47</v>
      </c>
      <c r="B65" s="29" t="s">
        <v>116</v>
      </c>
      <c r="C65" s="29" t="s">
        <v>231</v>
      </c>
      <c r="D65" s="24" t="s">
        <v>49</v>
      </c>
      <c r="E65" s="30" t="s">
        <v>232</v>
      </c>
      <c r="F65" s="31" t="s">
        <v>216</v>
      </c>
      <c r="G65" s="32">
        <v>40.226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25.5">
      <c r="A66" s="34" t="s">
        <v>52</v>
      </c>
      <c r="E66" s="35" t="s">
        <v>233</v>
      </c>
    </row>
    <row r="67" spans="1:5" ht="63.75">
      <c r="A67" s="38" t="s">
        <v>54</v>
      </c>
      <c r="E67" s="37" t="s">
        <v>234</v>
      </c>
    </row>
    <row r="68" spans="1:16" ht="12.75">
      <c r="A68" s="24" t="s">
        <v>47</v>
      </c>
      <c r="B68" s="29" t="s">
        <v>119</v>
      </c>
      <c r="C68" s="29" t="s">
        <v>235</v>
      </c>
      <c r="D68" s="24" t="s">
        <v>49</v>
      </c>
      <c r="E68" s="30" t="s">
        <v>236</v>
      </c>
      <c r="F68" s="31" t="s">
        <v>229</v>
      </c>
      <c r="G68" s="32">
        <v>13</v>
      </c>
      <c r="H68" s="33">
        <v>0</v>
      </c>
      <c r="I68" s="33">
        <f>ROUND(ROUND(H68,2)*ROUND(G68,3),2)</f>
      </c>
      <c r="O68">
        <f>(I68*21)/100</f>
      </c>
      <c r="P68" t="s">
        <v>27</v>
      </c>
    </row>
    <row r="69" spans="1:5" ht="12.75">
      <c r="A69" s="34" t="s">
        <v>52</v>
      </c>
      <c r="E69" s="35" t="s">
        <v>49</v>
      </c>
    </row>
    <row r="70" spans="1:5" ht="25.5">
      <c r="A70" s="38" t="s">
        <v>54</v>
      </c>
      <c r="E70" s="37" t="s">
        <v>237</v>
      </c>
    </row>
    <row r="71" spans="1:16" ht="12.75">
      <c r="A71" s="24" t="s">
        <v>47</v>
      </c>
      <c r="B71" s="29" t="s">
        <v>122</v>
      </c>
      <c r="C71" s="29" t="s">
        <v>238</v>
      </c>
      <c r="D71" s="24" t="s">
        <v>49</v>
      </c>
      <c r="E71" s="30" t="s">
        <v>239</v>
      </c>
      <c r="F71" s="31" t="s">
        <v>229</v>
      </c>
      <c r="G71" s="32">
        <v>10</v>
      </c>
      <c r="H71" s="33">
        <v>0</v>
      </c>
      <c r="I71" s="33">
        <f>ROUND(ROUND(H71,2)*ROUND(G71,3),2)</f>
      </c>
      <c r="O71">
        <f>(I71*21)/100</f>
      </c>
      <c r="P71" t="s">
        <v>27</v>
      </c>
    </row>
    <row r="72" spans="1:5" ht="12.75">
      <c r="A72" s="34" t="s">
        <v>52</v>
      </c>
      <c r="E72" s="35" t="s">
        <v>49</v>
      </c>
    </row>
    <row r="73" spans="1:5" ht="12.75">
      <c r="A73" s="38" t="s">
        <v>54</v>
      </c>
      <c r="E73" s="37" t="s">
        <v>240</v>
      </c>
    </row>
    <row r="74" spans="1:16" ht="12.75">
      <c r="A74" s="24" t="s">
        <v>47</v>
      </c>
      <c r="B74" s="29" t="s">
        <v>124</v>
      </c>
      <c r="C74" s="29" t="s">
        <v>241</v>
      </c>
      <c r="D74" s="24" t="s">
        <v>49</v>
      </c>
      <c r="E74" s="30" t="s">
        <v>242</v>
      </c>
      <c r="F74" s="31" t="s">
        <v>216</v>
      </c>
      <c r="G74" s="32">
        <v>292.287</v>
      </c>
      <c r="H74" s="33">
        <v>0</v>
      </c>
      <c r="I74" s="33">
        <f>ROUND(ROUND(H74,2)*ROUND(G74,3),2)</f>
      </c>
      <c r="O74">
        <f>(I74*21)/100</f>
      </c>
      <c r="P74" t="s">
        <v>27</v>
      </c>
    </row>
    <row r="75" spans="1:5" ht="12.75">
      <c r="A75" s="34" t="s">
        <v>52</v>
      </c>
      <c r="E75" s="35" t="s">
        <v>243</v>
      </c>
    </row>
    <row r="76" spans="1:5" ht="76.5">
      <c r="A76" s="38" t="s">
        <v>54</v>
      </c>
      <c r="E76" s="37" t="s">
        <v>244</v>
      </c>
    </row>
    <row r="77" spans="1:16" ht="12.75">
      <c r="A77" s="24" t="s">
        <v>47</v>
      </c>
      <c r="B77" s="29" t="s">
        <v>127</v>
      </c>
      <c r="C77" s="29" t="s">
        <v>245</v>
      </c>
      <c r="D77" s="24" t="s">
        <v>49</v>
      </c>
      <c r="E77" s="30" t="s">
        <v>246</v>
      </c>
      <c r="F77" s="31" t="s">
        <v>216</v>
      </c>
      <c r="G77" s="32">
        <v>3</v>
      </c>
      <c r="H77" s="33">
        <v>0</v>
      </c>
      <c r="I77" s="33">
        <f>ROUND(ROUND(H77,2)*ROUND(G77,3),2)</f>
      </c>
      <c r="O77">
        <f>(I77*21)/100</f>
      </c>
      <c r="P77" t="s">
        <v>27</v>
      </c>
    </row>
    <row r="78" spans="1:5" ht="12.75">
      <c r="A78" s="34" t="s">
        <v>52</v>
      </c>
      <c r="E78" s="35" t="s">
        <v>49</v>
      </c>
    </row>
    <row r="79" spans="1:5" ht="12.75">
      <c r="A79" s="38" t="s">
        <v>54</v>
      </c>
      <c r="E79" s="37" t="s">
        <v>247</v>
      </c>
    </row>
    <row r="80" spans="1:16" ht="12.75">
      <c r="A80" s="24" t="s">
        <v>47</v>
      </c>
      <c r="B80" s="29" t="s">
        <v>132</v>
      </c>
      <c r="C80" s="29" t="s">
        <v>248</v>
      </c>
      <c r="D80" s="24" t="s">
        <v>49</v>
      </c>
      <c r="E80" s="30" t="s">
        <v>249</v>
      </c>
      <c r="F80" s="31" t="s">
        <v>216</v>
      </c>
      <c r="G80" s="32">
        <v>295.727</v>
      </c>
      <c r="H80" s="33">
        <v>0</v>
      </c>
      <c r="I80" s="33">
        <f>ROUND(ROUND(H80,2)*ROUND(G80,3),2)</f>
      </c>
      <c r="O80">
        <f>(I80*21)/100</f>
      </c>
      <c r="P80" t="s">
        <v>27</v>
      </c>
    </row>
    <row r="81" spans="1:5" ht="12.75">
      <c r="A81" s="34" t="s">
        <v>52</v>
      </c>
      <c r="E81" s="35" t="s">
        <v>250</v>
      </c>
    </row>
    <row r="82" spans="1:5" ht="102">
      <c r="A82" s="38" t="s">
        <v>54</v>
      </c>
      <c r="E82" s="37" t="s">
        <v>251</v>
      </c>
    </row>
    <row r="83" spans="1:16" ht="12.75">
      <c r="A83" s="24" t="s">
        <v>47</v>
      </c>
      <c r="B83" s="29" t="s">
        <v>137</v>
      </c>
      <c r="C83" s="29" t="s">
        <v>252</v>
      </c>
      <c r="D83" s="24" t="s">
        <v>49</v>
      </c>
      <c r="E83" s="30" t="s">
        <v>253</v>
      </c>
      <c r="F83" s="31" t="s">
        <v>216</v>
      </c>
      <c r="G83" s="32">
        <v>275.56</v>
      </c>
      <c r="H83" s="33">
        <v>0</v>
      </c>
      <c r="I83" s="33">
        <f>ROUND(ROUND(H83,2)*ROUND(G83,3),2)</f>
      </c>
      <c r="O83">
        <f>(I83*21)/100</f>
      </c>
      <c r="P83" t="s">
        <v>27</v>
      </c>
    </row>
    <row r="84" spans="1:5" ht="12.75">
      <c r="A84" s="34" t="s">
        <v>52</v>
      </c>
      <c r="E84" s="35" t="s">
        <v>49</v>
      </c>
    </row>
    <row r="85" spans="1:5" ht="127.5">
      <c r="A85" s="38" t="s">
        <v>54</v>
      </c>
      <c r="E85" s="37" t="s">
        <v>254</v>
      </c>
    </row>
    <row r="86" spans="1:16" ht="12.75">
      <c r="A86" s="24" t="s">
        <v>47</v>
      </c>
      <c r="B86" s="29" t="s">
        <v>141</v>
      </c>
      <c r="C86" s="29" t="s">
        <v>255</v>
      </c>
      <c r="D86" s="24" t="s">
        <v>49</v>
      </c>
      <c r="E86" s="30" t="s">
        <v>256</v>
      </c>
      <c r="F86" s="31" t="s">
        <v>216</v>
      </c>
      <c r="G86" s="32">
        <v>1.8</v>
      </c>
      <c r="H86" s="33">
        <v>0</v>
      </c>
      <c r="I86" s="33">
        <f>ROUND(ROUND(H86,2)*ROUND(G86,3),2)</f>
      </c>
      <c r="O86">
        <f>(I86*21)/100</f>
      </c>
      <c r="P86" t="s">
        <v>27</v>
      </c>
    </row>
    <row r="87" spans="1:5" ht="12.75">
      <c r="A87" s="34" t="s">
        <v>52</v>
      </c>
      <c r="E87" s="35" t="s">
        <v>49</v>
      </c>
    </row>
    <row r="88" spans="1:5" ht="12.75">
      <c r="A88" s="38" t="s">
        <v>54</v>
      </c>
      <c r="E88" s="37" t="s">
        <v>257</v>
      </c>
    </row>
    <row r="89" spans="1:16" ht="12.75">
      <c r="A89" s="24" t="s">
        <v>47</v>
      </c>
      <c r="B89" s="29" t="s">
        <v>143</v>
      </c>
      <c r="C89" s="29" t="s">
        <v>258</v>
      </c>
      <c r="D89" s="24" t="s">
        <v>49</v>
      </c>
      <c r="E89" s="30" t="s">
        <v>259</v>
      </c>
      <c r="F89" s="31" t="s">
        <v>205</v>
      </c>
      <c r="G89" s="32">
        <v>58.871</v>
      </c>
      <c r="H89" s="33">
        <v>0</v>
      </c>
      <c r="I89" s="33">
        <f>ROUND(ROUND(H89,2)*ROUND(G89,3),2)</f>
      </c>
      <c r="O89">
        <f>(I89*21)/100</f>
      </c>
      <c r="P89" t="s">
        <v>27</v>
      </c>
    </row>
    <row r="90" spans="1:5" ht="12.75">
      <c r="A90" s="34" t="s">
        <v>52</v>
      </c>
      <c r="E90" s="35" t="s">
        <v>49</v>
      </c>
    </row>
    <row r="91" spans="1:5" ht="25.5">
      <c r="A91" s="38" t="s">
        <v>54</v>
      </c>
      <c r="E91" s="37" t="s">
        <v>260</v>
      </c>
    </row>
    <row r="92" spans="1:16" ht="12.75">
      <c r="A92" s="24" t="s">
        <v>47</v>
      </c>
      <c r="B92" s="29" t="s">
        <v>147</v>
      </c>
      <c r="C92" s="29" t="s">
        <v>261</v>
      </c>
      <c r="D92" s="24" t="s">
        <v>49</v>
      </c>
      <c r="E92" s="30" t="s">
        <v>262</v>
      </c>
      <c r="F92" s="31" t="s">
        <v>205</v>
      </c>
      <c r="G92" s="32">
        <v>58.871</v>
      </c>
      <c r="H92" s="33">
        <v>0</v>
      </c>
      <c r="I92" s="33">
        <f>ROUND(ROUND(H92,2)*ROUND(G92,3),2)</f>
      </c>
      <c r="O92">
        <f>(I92*21)/100</f>
      </c>
      <c r="P92" t="s">
        <v>27</v>
      </c>
    </row>
    <row r="93" spans="1:5" ht="12.75">
      <c r="A93" s="34" t="s">
        <v>52</v>
      </c>
      <c r="E93" s="35" t="s">
        <v>49</v>
      </c>
    </row>
    <row r="94" spans="1:5" ht="25.5">
      <c r="A94" s="36" t="s">
        <v>54</v>
      </c>
      <c r="E94" s="37" t="s">
        <v>260</v>
      </c>
    </row>
    <row r="95" spans="1:18" ht="12.75" customHeight="1">
      <c r="A95" s="6" t="s">
        <v>45</v>
      </c>
      <c r="B95" s="6"/>
      <c r="C95" s="41" t="s">
        <v>27</v>
      </c>
      <c r="D95" s="6"/>
      <c r="E95" s="27" t="s">
        <v>263</v>
      </c>
      <c r="F95" s="6"/>
      <c r="G95" s="6"/>
      <c r="H95" s="6"/>
      <c r="I95" s="42">
        <f>0+Q95</f>
      </c>
      <c r="O95">
        <f>0+R95</f>
      </c>
      <c r="Q95">
        <f>0+I96+I99+I102+I105+I108+I111+I114</f>
      </c>
      <c r="R95">
        <f>0+O96+O99+O102+O105+O108+O111+O114</f>
      </c>
    </row>
    <row r="96" spans="1:16" ht="12.75">
      <c r="A96" s="24" t="s">
        <v>47</v>
      </c>
      <c r="B96" s="29" t="s">
        <v>150</v>
      </c>
      <c r="C96" s="29" t="s">
        <v>264</v>
      </c>
      <c r="D96" s="24" t="s">
        <v>49</v>
      </c>
      <c r="E96" s="30" t="s">
        <v>265</v>
      </c>
      <c r="F96" s="31" t="s">
        <v>170</v>
      </c>
      <c r="G96" s="32">
        <v>1.357</v>
      </c>
      <c r="H96" s="33">
        <v>0</v>
      </c>
      <c r="I96" s="33">
        <f>ROUND(ROUND(H96,2)*ROUND(G96,3),2)</f>
      </c>
      <c r="O96">
        <f>(I96*21)/100</f>
      </c>
      <c r="P96" t="s">
        <v>27</v>
      </c>
    </row>
    <row r="97" spans="1:5" ht="12.75">
      <c r="A97" s="34" t="s">
        <v>52</v>
      </c>
      <c r="E97" s="35" t="s">
        <v>49</v>
      </c>
    </row>
    <row r="98" spans="1:5" ht="51">
      <c r="A98" s="38" t="s">
        <v>54</v>
      </c>
      <c r="E98" s="37" t="s">
        <v>266</v>
      </c>
    </row>
    <row r="99" spans="1:16" ht="12.75">
      <c r="A99" s="24" t="s">
        <v>47</v>
      </c>
      <c r="B99" s="29" t="s">
        <v>154</v>
      </c>
      <c r="C99" s="29" t="s">
        <v>267</v>
      </c>
      <c r="D99" s="24" t="s">
        <v>49</v>
      </c>
      <c r="E99" s="30" t="s">
        <v>268</v>
      </c>
      <c r="F99" s="31" t="s">
        <v>205</v>
      </c>
      <c r="G99" s="32">
        <v>10</v>
      </c>
      <c r="H99" s="33">
        <v>0</v>
      </c>
      <c r="I99" s="33">
        <f>ROUND(ROUND(H99,2)*ROUND(G99,3),2)</f>
      </c>
      <c r="O99">
        <f>(I99*21)/100</f>
      </c>
      <c r="P99" t="s">
        <v>27</v>
      </c>
    </row>
    <row r="100" spans="1:5" ht="12.75">
      <c r="A100" s="34" t="s">
        <v>52</v>
      </c>
      <c r="E100" s="35" t="s">
        <v>49</v>
      </c>
    </row>
    <row r="101" spans="1:5" ht="25.5">
      <c r="A101" s="38" t="s">
        <v>54</v>
      </c>
      <c r="E101" s="37" t="s">
        <v>269</v>
      </c>
    </row>
    <row r="102" spans="1:16" ht="25.5">
      <c r="A102" s="24" t="s">
        <v>47</v>
      </c>
      <c r="B102" s="29" t="s">
        <v>158</v>
      </c>
      <c r="C102" s="29" t="s">
        <v>270</v>
      </c>
      <c r="D102" s="24" t="s">
        <v>49</v>
      </c>
      <c r="E102" s="30" t="s">
        <v>271</v>
      </c>
      <c r="F102" s="31" t="s">
        <v>229</v>
      </c>
      <c r="G102" s="32">
        <v>56</v>
      </c>
      <c r="H102" s="33">
        <v>0</v>
      </c>
      <c r="I102" s="33">
        <f>ROUND(ROUND(H102,2)*ROUND(G102,3),2)</f>
      </c>
      <c r="O102">
        <f>(I102*21)/100</f>
      </c>
      <c r="P102" t="s">
        <v>27</v>
      </c>
    </row>
    <row r="103" spans="1:5" ht="12.75">
      <c r="A103" s="34" t="s">
        <v>52</v>
      </c>
      <c r="E103" s="35" t="s">
        <v>49</v>
      </c>
    </row>
    <row r="104" spans="1:5" ht="12.75">
      <c r="A104" s="38" t="s">
        <v>54</v>
      </c>
      <c r="E104" s="37" t="s">
        <v>272</v>
      </c>
    </row>
    <row r="105" spans="1:16" ht="12.75">
      <c r="A105" s="24" t="s">
        <v>47</v>
      </c>
      <c r="B105" s="29" t="s">
        <v>162</v>
      </c>
      <c r="C105" s="29" t="s">
        <v>273</v>
      </c>
      <c r="D105" s="24" t="s">
        <v>49</v>
      </c>
      <c r="E105" s="30" t="s">
        <v>274</v>
      </c>
      <c r="F105" s="31" t="s">
        <v>216</v>
      </c>
      <c r="G105" s="32">
        <v>10.934</v>
      </c>
      <c r="H105" s="33">
        <v>0</v>
      </c>
      <c r="I105" s="33">
        <f>ROUND(ROUND(H105,2)*ROUND(G105,3),2)</f>
      </c>
      <c r="O105">
        <f>(I105*21)/100</f>
      </c>
      <c r="P105" t="s">
        <v>27</v>
      </c>
    </row>
    <row r="106" spans="1:5" ht="12.75">
      <c r="A106" s="34" t="s">
        <v>52</v>
      </c>
      <c r="E106" s="35" t="s">
        <v>275</v>
      </c>
    </row>
    <row r="107" spans="1:5" ht="12.75">
      <c r="A107" s="38" t="s">
        <v>54</v>
      </c>
      <c r="E107" s="37" t="s">
        <v>276</v>
      </c>
    </row>
    <row r="108" spans="1:16" ht="25.5">
      <c r="A108" s="24" t="s">
        <v>47</v>
      </c>
      <c r="B108" s="29" t="s">
        <v>277</v>
      </c>
      <c r="C108" s="29" t="s">
        <v>278</v>
      </c>
      <c r="D108" s="24" t="s">
        <v>49</v>
      </c>
      <c r="E108" s="30" t="s">
        <v>279</v>
      </c>
      <c r="F108" s="31" t="s">
        <v>106</v>
      </c>
      <c r="G108" s="32">
        <v>264</v>
      </c>
      <c r="H108" s="33">
        <v>0</v>
      </c>
      <c r="I108" s="33">
        <f>ROUND(ROUND(H108,2)*ROUND(G108,3),2)</f>
      </c>
      <c r="O108">
        <f>(I108*21)/100</f>
      </c>
      <c r="P108" t="s">
        <v>27</v>
      </c>
    </row>
    <row r="109" spans="1:5" ht="12.75">
      <c r="A109" s="34" t="s">
        <v>52</v>
      </c>
      <c r="E109" s="35" t="s">
        <v>49</v>
      </c>
    </row>
    <row r="110" spans="1:5" ht="51">
      <c r="A110" s="38" t="s">
        <v>54</v>
      </c>
      <c r="E110" s="37" t="s">
        <v>280</v>
      </c>
    </row>
    <row r="111" spans="1:16" ht="12.75">
      <c r="A111" s="24" t="s">
        <v>47</v>
      </c>
      <c r="B111" s="29" t="s">
        <v>281</v>
      </c>
      <c r="C111" s="29" t="s">
        <v>282</v>
      </c>
      <c r="D111" s="24" t="s">
        <v>49</v>
      </c>
      <c r="E111" s="30" t="s">
        <v>283</v>
      </c>
      <c r="F111" s="31" t="s">
        <v>205</v>
      </c>
      <c r="G111" s="32">
        <v>126.65</v>
      </c>
      <c r="H111" s="33">
        <v>0</v>
      </c>
      <c r="I111" s="33">
        <f>ROUND(ROUND(H111,2)*ROUND(G111,3),2)</f>
      </c>
      <c r="O111">
        <f>(I111*21)/100</f>
      </c>
      <c r="P111" t="s">
        <v>27</v>
      </c>
    </row>
    <row r="112" spans="1:5" ht="25.5">
      <c r="A112" s="34" t="s">
        <v>52</v>
      </c>
      <c r="E112" s="35" t="s">
        <v>284</v>
      </c>
    </row>
    <row r="113" spans="1:5" ht="51">
      <c r="A113" s="38" t="s">
        <v>54</v>
      </c>
      <c r="E113" s="37" t="s">
        <v>285</v>
      </c>
    </row>
    <row r="114" spans="1:16" ht="12.75">
      <c r="A114" s="24" t="s">
        <v>47</v>
      </c>
      <c r="B114" s="29" t="s">
        <v>286</v>
      </c>
      <c r="C114" s="29" t="s">
        <v>287</v>
      </c>
      <c r="D114" s="24" t="s">
        <v>49</v>
      </c>
      <c r="E114" s="30" t="s">
        <v>288</v>
      </c>
      <c r="F114" s="31" t="s">
        <v>205</v>
      </c>
      <c r="G114" s="32">
        <v>63.325</v>
      </c>
      <c r="H114" s="33">
        <v>0</v>
      </c>
      <c r="I114" s="33">
        <f>ROUND(ROUND(H114,2)*ROUND(G114,3),2)</f>
      </c>
      <c r="O114">
        <f>(I114*21)/100</f>
      </c>
      <c r="P114" t="s">
        <v>27</v>
      </c>
    </row>
    <row r="115" spans="1:5" ht="25.5">
      <c r="A115" s="34" t="s">
        <v>52</v>
      </c>
      <c r="E115" s="35" t="s">
        <v>289</v>
      </c>
    </row>
    <row r="116" spans="1:5" ht="51">
      <c r="A116" s="36" t="s">
        <v>54</v>
      </c>
      <c r="E116" s="37" t="s">
        <v>290</v>
      </c>
    </row>
    <row r="117" spans="1:18" ht="12.75" customHeight="1">
      <c r="A117" s="6" t="s">
        <v>45</v>
      </c>
      <c r="B117" s="6"/>
      <c r="C117" s="41" t="s">
        <v>26</v>
      </c>
      <c r="D117" s="6"/>
      <c r="E117" s="27" t="s">
        <v>291</v>
      </c>
      <c r="F117" s="6"/>
      <c r="G117" s="6"/>
      <c r="H117" s="6"/>
      <c r="I117" s="42">
        <f>0+Q117</f>
      </c>
      <c r="O117">
        <f>0+R117</f>
      </c>
      <c r="Q117">
        <f>0+I118+I121+I124+I127+I130+I133</f>
      </c>
      <c r="R117">
        <f>0+O118+O121+O124+O127+O130+O133</f>
      </c>
    </row>
    <row r="118" spans="1:16" ht="12.75">
      <c r="A118" s="24" t="s">
        <v>47</v>
      </c>
      <c r="B118" s="29" t="s">
        <v>292</v>
      </c>
      <c r="C118" s="29" t="s">
        <v>293</v>
      </c>
      <c r="D118" s="24" t="s">
        <v>49</v>
      </c>
      <c r="E118" s="30" t="s">
        <v>294</v>
      </c>
      <c r="F118" s="31" t="s">
        <v>295</v>
      </c>
      <c r="G118" s="32">
        <v>32</v>
      </c>
      <c r="H118" s="33">
        <v>0</v>
      </c>
      <c r="I118" s="33">
        <f>ROUND(ROUND(H118,2)*ROUND(G118,3),2)</f>
      </c>
      <c r="O118">
        <f>(I118*21)/100</f>
      </c>
      <c r="P118" t="s">
        <v>27</v>
      </c>
    </row>
    <row r="119" spans="1:5" ht="12.75">
      <c r="A119" s="34" t="s">
        <v>52</v>
      </c>
      <c r="E119" s="35" t="s">
        <v>296</v>
      </c>
    </row>
    <row r="120" spans="1:5" ht="12.75">
      <c r="A120" s="38" t="s">
        <v>54</v>
      </c>
      <c r="E120" s="37" t="s">
        <v>297</v>
      </c>
    </row>
    <row r="121" spans="1:16" ht="12.75">
      <c r="A121" s="24" t="s">
        <v>47</v>
      </c>
      <c r="B121" s="29" t="s">
        <v>298</v>
      </c>
      <c r="C121" s="29" t="s">
        <v>299</v>
      </c>
      <c r="D121" s="24" t="s">
        <v>49</v>
      </c>
      <c r="E121" s="30" t="s">
        <v>300</v>
      </c>
      <c r="F121" s="31" t="s">
        <v>216</v>
      </c>
      <c r="G121" s="32">
        <v>38.709</v>
      </c>
      <c r="H121" s="33">
        <v>0</v>
      </c>
      <c r="I121" s="33">
        <f>ROUND(ROUND(H121,2)*ROUND(G121,3),2)</f>
      </c>
      <c r="O121">
        <f>(I121*21)/100</f>
      </c>
      <c r="P121" t="s">
        <v>27</v>
      </c>
    </row>
    <row r="122" spans="1:5" ht="51">
      <c r="A122" s="34" t="s">
        <v>52</v>
      </c>
      <c r="E122" s="35" t="s">
        <v>301</v>
      </c>
    </row>
    <row r="123" spans="1:5" ht="76.5">
      <c r="A123" s="38" t="s">
        <v>54</v>
      </c>
      <c r="E123" s="37" t="s">
        <v>302</v>
      </c>
    </row>
    <row r="124" spans="1:16" ht="12.75">
      <c r="A124" s="24" t="s">
        <v>47</v>
      </c>
      <c r="B124" s="29" t="s">
        <v>303</v>
      </c>
      <c r="C124" s="29" t="s">
        <v>304</v>
      </c>
      <c r="D124" s="24" t="s">
        <v>49</v>
      </c>
      <c r="E124" s="30" t="s">
        <v>305</v>
      </c>
      <c r="F124" s="31" t="s">
        <v>170</v>
      </c>
      <c r="G124" s="32">
        <v>6.968</v>
      </c>
      <c r="H124" s="33">
        <v>0</v>
      </c>
      <c r="I124" s="33">
        <f>ROUND(ROUND(H124,2)*ROUND(G124,3),2)</f>
      </c>
      <c r="O124">
        <f>(I124*21)/100</f>
      </c>
      <c r="P124" t="s">
        <v>27</v>
      </c>
    </row>
    <row r="125" spans="1:5" ht="38.25">
      <c r="A125" s="34" t="s">
        <v>52</v>
      </c>
      <c r="E125" s="35" t="s">
        <v>306</v>
      </c>
    </row>
    <row r="126" spans="1:5" ht="25.5">
      <c r="A126" s="38" t="s">
        <v>54</v>
      </c>
      <c r="E126" s="37" t="s">
        <v>307</v>
      </c>
    </row>
    <row r="127" spans="1:16" ht="12.75">
      <c r="A127" s="24" t="s">
        <v>47</v>
      </c>
      <c r="B127" s="29" t="s">
        <v>308</v>
      </c>
      <c r="C127" s="29" t="s">
        <v>309</v>
      </c>
      <c r="D127" s="24" t="s">
        <v>49</v>
      </c>
      <c r="E127" s="30" t="s">
        <v>310</v>
      </c>
      <c r="F127" s="31" t="s">
        <v>216</v>
      </c>
      <c r="G127" s="32">
        <v>65.069</v>
      </c>
      <c r="H127" s="33">
        <v>0</v>
      </c>
      <c r="I127" s="33">
        <f>ROUND(ROUND(H127,2)*ROUND(G127,3),2)</f>
      </c>
      <c r="O127">
        <f>(I127*21)/100</f>
      </c>
      <c r="P127" t="s">
        <v>27</v>
      </c>
    </row>
    <row r="128" spans="1:5" ht="51">
      <c r="A128" s="34" t="s">
        <v>52</v>
      </c>
      <c r="E128" s="35" t="s">
        <v>311</v>
      </c>
    </row>
    <row r="129" spans="1:5" ht="114.75">
      <c r="A129" s="38" t="s">
        <v>54</v>
      </c>
      <c r="E129" s="37" t="s">
        <v>312</v>
      </c>
    </row>
    <row r="130" spans="1:16" ht="12.75">
      <c r="A130" s="24" t="s">
        <v>47</v>
      </c>
      <c r="B130" s="29" t="s">
        <v>313</v>
      </c>
      <c r="C130" s="29" t="s">
        <v>314</v>
      </c>
      <c r="D130" s="24" t="s">
        <v>49</v>
      </c>
      <c r="E130" s="30" t="s">
        <v>315</v>
      </c>
      <c r="F130" s="31" t="s">
        <v>170</v>
      </c>
      <c r="G130" s="32">
        <v>11.713</v>
      </c>
      <c r="H130" s="33">
        <v>0</v>
      </c>
      <c r="I130" s="33">
        <f>ROUND(ROUND(H130,2)*ROUND(G130,3),2)</f>
      </c>
      <c r="O130">
        <f>(I130*21)/100</f>
      </c>
      <c r="P130" t="s">
        <v>27</v>
      </c>
    </row>
    <row r="131" spans="1:5" ht="12.75">
      <c r="A131" s="34" t="s">
        <v>52</v>
      </c>
      <c r="E131" s="35" t="s">
        <v>49</v>
      </c>
    </row>
    <row r="132" spans="1:5" ht="76.5">
      <c r="A132" s="38" t="s">
        <v>54</v>
      </c>
      <c r="E132" s="37" t="s">
        <v>316</v>
      </c>
    </row>
    <row r="133" spans="1:16" ht="12.75">
      <c r="A133" s="24" t="s">
        <v>47</v>
      </c>
      <c r="B133" s="29" t="s">
        <v>317</v>
      </c>
      <c r="C133" s="29" t="s">
        <v>318</v>
      </c>
      <c r="D133" s="24" t="s">
        <v>49</v>
      </c>
      <c r="E133" s="30" t="s">
        <v>319</v>
      </c>
      <c r="F133" s="31" t="s">
        <v>216</v>
      </c>
      <c r="G133" s="32">
        <v>0.75</v>
      </c>
      <c r="H133" s="33">
        <v>0</v>
      </c>
      <c r="I133" s="33">
        <f>ROUND(ROUND(H133,2)*ROUND(G133,3),2)</f>
      </c>
      <c r="O133">
        <f>(I133*21)/100</f>
      </c>
      <c r="P133" t="s">
        <v>27</v>
      </c>
    </row>
    <row r="134" spans="1:5" ht="12.75">
      <c r="A134" s="34" t="s">
        <v>52</v>
      </c>
      <c r="E134" s="35" t="s">
        <v>320</v>
      </c>
    </row>
    <row r="135" spans="1:5" ht="25.5">
      <c r="A135" s="36" t="s">
        <v>54</v>
      </c>
      <c r="E135" s="37" t="s">
        <v>321</v>
      </c>
    </row>
    <row r="136" spans="1:18" ht="12.75" customHeight="1">
      <c r="A136" s="6" t="s">
        <v>45</v>
      </c>
      <c r="B136" s="6"/>
      <c r="C136" s="41" t="s">
        <v>35</v>
      </c>
      <c r="D136" s="6"/>
      <c r="E136" s="27" t="s">
        <v>322</v>
      </c>
      <c r="F136" s="6"/>
      <c r="G136" s="6"/>
      <c r="H136" s="6"/>
      <c r="I136" s="42">
        <f>0+Q136</f>
      </c>
      <c r="O136">
        <f>0+R136</f>
      </c>
      <c r="Q136">
        <f>0+I137+I140+I143+I146+I149+I152+I155+I158+I161+I164+I167+I170+I173+I176</f>
      </c>
      <c r="R136">
        <f>0+O137+O140+O143+O146+O149+O152+O155+O158+O161+O164+O167+O170+O173+O176</f>
      </c>
    </row>
    <row r="137" spans="1:16" ht="12.75">
      <c r="A137" s="24" t="s">
        <v>47</v>
      </c>
      <c r="B137" s="29" t="s">
        <v>323</v>
      </c>
      <c r="C137" s="29" t="s">
        <v>324</v>
      </c>
      <c r="D137" s="24" t="s">
        <v>49</v>
      </c>
      <c r="E137" s="30" t="s">
        <v>325</v>
      </c>
      <c r="F137" s="31" t="s">
        <v>216</v>
      </c>
      <c r="G137" s="32">
        <v>12.103</v>
      </c>
      <c r="H137" s="33">
        <v>0</v>
      </c>
      <c r="I137" s="33">
        <f>ROUND(ROUND(H137,2)*ROUND(G137,3),2)</f>
      </c>
      <c r="O137">
        <f>(I137*21)/100</f>
      </c>
      <c r="P137" t="s">
        <v>27</v>
      </c>
    </row>
    <row r="138" spans="1:5" ht="38.25">
      <c r="A138" s="34" t="s">
        <v>52</v>
      </c>
      <c r="E138" s="35" t="s">
        <v>326</v>
      </c>
    </row>
    <row r="139" spans="1:5" ht="51">
      <c r="A139" s="38" t="s">
        <v>54</v>
      </c>
      <c r="E139" s="37" t="s">
        <v>327</v>
      </c>
    </row>
    <row r="140" spans="1:16" ht="12.75">
      <c r="A140" s="24" t="s">
        <v>47</v>
      </c>
      <c r="B140" s="29" t="s">
        <v>328</v>
      </c>
      <c r="C140" s="29" t="s">
        <v>329</v>
      </c>
      <c r="D140" s="24" t="s">
        <v>49</v>
      </c>
      <c r="E140" s="30" t="s">
        <v>330</v>
      </c>
      <c r="F140" s="31" t="s">
        <v>170</v>
      </c>
      <c r="G140" s="32">
        <v>1.816</v>
      </c>
      <c r="H140" s="33">
        <v>0</v>
      </c>
      <c r="I140" s="33">
        <f>ROUND(ROUND(H140,2)*ROUND(G140,3),2)</f>
      </c>
      <c r="O140">
        <f>(I140*21)/100</f>
      </c>
      <c r="P140" t="s">
        <v>27</v>
      </c>
    </row>
    <row r="141" spans="1:5" ht="12.75">
      <c r="A141" s="34" t="s">
        <v>52</v>
      </c>
      <c r="E141" s="35" t="s">
        <v>49</v>
      </c>
    </row>
    <row r="142" spans="1:5" ht="63.75">
      <c r="A142" s="38" t="s">
        <v>54</v>
      </c>
      <c r="E142" s="37" t="s">
        <v>331</v>
      </c>
    </row>
    <row r="143" spans="1:16" ht="12.75">
      <c r="A143" s="24" t="s">
        <v>47</v>
      </c>
      <c r="B143" s="29" t="s">
        <v>332</v>
      </c>
      <c r="C143" s="29" t="s">
        <v>333</v>
      </c>
      <c r="D143" s="24" t="s">
        <v>49</v>
      </c>
      <c r="E143" s="30" t="s">
        <v>334</v>
      </c>
      <c r="F143" s="31" t="s">
        <v>216</v>
      </c>
      <c r="G143" s="32">
        <v>104.377</v>
      </c>
      <c r="H143" s="33">
        <v>0</v>
      </c>
      <c r="I143" s="33">
        <f>ROUND(ROUND(H143,2)*ROUND(G143,3),2)</f>
      </c>
      <c r="O143">
        <f>(I143*21)/100</f>
      </c>
      <c r="P143" t="s">
        <v>27</v>
      </c>
    </row>
    <row r="144" spans="1:5" ht="25.5">
      <c r="A144" s="34" t="s">
        <v>52</v>
      </c>
      <c r="E144" s="35" t="s">
        <v>335</v>
      </c>
    </row>
    <row r="145" spans="1:5" ht="25.5">
      <c r="A145" s="38" t="s">
        <v>54</v>
      </c>
      <c r="E145" s="37" t="s">
        <v>336</v>
      </c>
    </row>
    <row r="146" spans="1:16" ht="12.75">
      <c r="A146" s="24" t="s">
        <v>47</v>
      </c>
      <c r="B146" s="29" t="s">
        <v>337</v>
      </c>
      <c r="C146" s="29" t="s">
        <v>338</v>
      </c>
      <c r="D146" s="24" t="s">
        <v>49</v>
      </c>
      <c r="E146" s="30" t="s">
        <v>339</v>
      </c>
      <c r="F146" s="31" t="s">
        <v>170</v>
      </c>
      <c r="G146" s="32">
        <v>20.875</v>
      </c>
      <c r="H146" s="33">
        <v>0</v>
      </c>
      <c r="I146" s="33">
        <f>ROUND(ROUND(H146,2)*ROUND(G146,3),2)</f>
      </c>
      <c r="O146">
        <f>(I146*21)/100</f>
      </c>
      <c r="P146" t="s">
        <v>27</v>
      </c>
    </row>
    <row r="147" spans="1:5" ht="12.75">
      <c r="A147" s="34" t="s">
        <v>52</v>
      </c>
      <c r="E147" s="35" t="s">
        <v>340</v>
      </c>
    </row>
    <row r="148" spans="1:5" ht="38.25">
      <c r="A148" s="38" t="s">
        <v>54</v>
      </c>
      <c r="E148" s="37" t="s">
        <v>341</v>
      </c>
    </row>
    <row r="149" spans="1:16" ht="12.75">
      <c r="A149" s="24" t="s">
        <v>47</v>
      </c>
      <c r="B149" s="29" t="s">
        <v>342</v>
      </c>
      <c r="C149" s="29" t="s">
        <v>343</v>
      </c>
      <c r="D149" s="24" t="s">
        <v>49</v>
      </c>
      <c r="E149" s="30" t="s">
        <v>344</v>
      </c>
      <c r="F149" s="31" t="s">
        <v>216</v>
      </c>
      <c r="G149" s="32">
        <v>3.24</v>
      </c>
      <c r="H149" s="33">
        <v>0</v>
      </c>
      <c r="I149" s="33">
        <f>ROUND(ROUND(H149,2)*ROUND(G149,3),2)</f>
      </c>
      <c r="O149">
        <f>(I149*21)/100</f>
      </c>
      <c r="P149" t="s">
        <v>27</v>
      </c>
    </row>
    <row r="150" spans="1:5" ht="12.75">
      <c r="A150" s="34" t="s">
        <v>52</v>
      </c>
      <c r="E150" s="35" t="s">
        <v>345</v>
      </c>
    </row>
    <row r="151" spans="1:5" ht="12.75">
      <c r="A151" s="38" t="s">
        <v>54</v>
      </c>
      <c r="E151" s="37" t="s">
        <v>346</v>
      </c>
    </row>
    <row r="152" spans="1:16" ht="12.75">
      <c r="A152" s="24" t="s">
        <v>47</v>
      </c>
      <c r="B152" s="29" t="s">
        <v>347</v>
      </c>
      <c r="C152" s="29" t="s">
        <v>348</v>
      </c>
      <c r="D152" s="24" t="s">
        <v>49</v>
      </c>
      <c r="E152" s="30" t="s">
        <v>349</v>
      </c>
      <c r="F152" s="31" t="s">
        <v>216</v>
      </c>
      <c r="G152" s="32">
        <v>9.971</v>
      </c>
      <c r="H152" s="33">
        <v>0</v>
      </c>
      <c r="I152" s="33">
        <f>ROUND(ROUND(H152,2)*ROUND(G152,3),2)</f>
      </c>
      <c r="O152">
        <f>(I152*21)/100</f>
      </c>
      <c r="P152" t="s">
        <v>27</v>
      </c>
    </row>
    <row r="153" spans="1:5" ht="12.75">
      <c r="A153" s="34" t="s">
        <v>52</v>
      </c>
      <c r="E153" s="35" t="s">
        <v>49</v>
      </c>
    </row>
    <row r="154" spans="1:5" ht="153">
      <c r="A154" s="38" t="s">
        <v>54</v>
      </c>
      <c r="E154" s="37" t="s">
        <v>350</v>
      </c>
    </row>
    <row r="155" spans="1:16" ht="12.75">
      <c r="A155" s="24" t="s">
        <v>47</v>
      </c>
      <c r="B155" s="29" t="s">
        <v>351</v>
      </c>
      <c r="C155" s="29" t="s">
        <v>352</v>
      </c>
      <c r="D155" s="24" t="s">
        <v>49</v>
      </c>
      <c r="E155" s="30" t="s">
        <v>353</v>
      </c>
      <c r="F155" s="31" t="s">
        <v>216</v>
      </c>
      <c r="G155" s="32">
        <v>3.3</v>
      </c>
      <c r="H155" s="33">
        <v>0</v>
      </c>
      <c r="I155" s="33">
        <f>ROUND(ROUND(H155,2)*ROUND(G155,3),2)</f>
      </c>
      <c r="O155">
        <f>(I155*21)/100</f>
      </c>
      <c r="P155" t="s">
        <v>27</v>
      </c>
    </row>
    <row r="156" spans="1:5" ht="25.5">
      <c r="A156" s="34" t="s">
        <v>52</v>
      </c>
      <c r="E156" s="35" t="s">
        <v>354</v>
      </c>
    </row>
    <row r="157" spans="1:5" ht="12.75">
      <c r="A157" s="38" t="s">
        <v>54</v>
      </c>
      <c r="E157" s="37" t="s">
        <v>355</v>
      </c>
    </row>
    <row r="158" spans="1:16" ht="12.75">
      <c r="A158" s="24" t="s">
        <v>47</v>
      </c>
      <c r="B158" s="29" t="s">
        <v>356</v>
      </c>
      <c r="C158" s="29" t="s">
        <v>357</v>
      </c>
      <c r="D158" s="24" t="s">
        <v>49</v>
      </c>
      <c r="E158" s="30" t="s">
        <v>358</v>
      </c>
      <c r="F158" s="31" t="s">
        <v>216</v>
      </c>
      <c r="G158" s="32">
        <v>0.405</v>
      </c>
      <c r="H158" s="33">
        <v>0</v>
      </c>
      <c r="I158" s="33">
        <f>ROUND(ROUND(H158,2)*ROUND(G158,3),2)</f>
      </c>
      <c r="O158">
        <f>(I158*21)/100</f>
      </c>
      <c r="P158" t="s">
        <v>27</v>
      </c>
    </row>
    <row r="159" spans="1:5" ht="38.25">
      <c r="A159" s="34" t="s">
        <v>52</v>
      </c>
      <c r="E159" s="35" t="s">
        <v>359</v>
      </c>
    </row>
    <row r="160" spans="1:5" ht="12.75">
      <c r="A160" s="38" t="s">
        <v>54</v>
      </c>
      <c r="E160" s="37" t="s">
        <v>360</v>
      </c>
    </row>
    <row r="161" spans="1:16" ht="12.75">
      <c r="A161" s="24" t="s">
        <v>47</v>
      </c>
      <c r="B161" s="29" t="s">
        <v>361</v>
      </c>
      <c r="C161" s="29" t="s">
        <v>362</v>
      </c>
      <c r="D161" s="24" t="s">
        <v>49</v>
      </c>
      <c r="E161" s="30" t="s">
        <v>363</v>
      </c>
      <c r="F161" s="31" t="s">
        <v>216</v>
      </c>
      <c r="G161" s="32">
        <v>0.15</v>
      </c>
      <c r="H161" s="33">
        <v>0</v>
      </c>
      <c r="I161" s="33">
        <f>ROUND(ROUND(H161,2)*ROUND(G161,3),2)</f>
      </c>
      <c r="O161">
        <f>(I161*21)/100</f>
      </c>
      <c r="P161" t="s">
        <v>27</v>
      </c>
    </row>
    <row r="162" spans="1:5" ht="25.5">
      <c r="A162" s="34" t="s">
        <v>52</v>
      </c>
      <c r="E162" s="35" t="s">
        <v>364</v>
      </c>
    </row>
    <row r="163" spans="1:5" ht="51">
      <c r="A163" s="38" t="s">
        <v>54</v>
      </c>
      <c r="E163" s="37" t="s">
        <v>365</v>
      </c>
    </row>
    <row r="164" spans="1:16" ht="12.75">
      <c r="A164" s="24" t="s">
        <v>47</v>
      </c>
      <c r="B164" s="29" t="s">
        <v>366</v>
      </c>
      <c r="C164" s="29" t="s">
        <v>367</v>
      </c>
      <c r="D164" s="24" t="s">
        <v>49</v>
      </c>
      <c r="E164" s="30" t="s">
        <v>368</v>
      </c>
      <c r="F164" s="31" t="s">
        <v>216</v>
      </c>
      <c r="G164" s="32">
        <v>18.444</v>
      </c>
      <c r="H164" s="33">
        <v>0</v>
      </c>
      <c r="I164" s="33">
        <f>ROUND(ROUND(H164,2)*ROUND(G164,3),2)</f>
      </c>
      <c r="O164">
        <f>(I164*21)/100</f>
      </c>
      <c r="P164" t="s">
        <v>27</v>
      </c>
    </row>
    <row r="165" spans="1:5" ht="12.75">
      <c r="A165" s="34" t="s">
        <v>52</v>
      </c>
      <c r="E165" s="35" t="s">
        <v>49</v>
      </c>
    </row>
    <row r="166" spans="1:5" ht="76.5">
      <c r="A166" s="38" t="s">
        <v>54</v>
      </c>
      <c r="E166" s="37" t="s">
        <v>369</v>
      </c>
    </row>
    <row r="167" spans="1:16" ht="12.75">
      <c r="A167" s="24" t="s">
        <v>47</v>
      </c>
      <c r="B167" s="29" t="s">
        <v>370</v>
      </c>
      <c r="C167" s="29" t="s">
        <v>371</v>
      </c>
      <c r="D167" s="24" t="s">
        <v>49</v>
      </c>
      <c r="E167" s="30" t="s">
        <v>372</v>
      </c>
      <c r="F167" s="31" t="s">
        <v>216</v>
      </c>
      <c r="G167" s="32">
        <v>8.028</v>
      </c>
      <c r="H167" s="33">
        <v>0</v>
      </c>
      <c r="I167" s="33">
        <f>ROUND(ROUND(H167,2)*ROUND(G167,3),2)</f>
      </c>
      <c r="O167">
        <f>(I167*21)/100</f>
      </c>
      <c r="P167" t="s">
        <v>27</v>
      </c>
    </row>
    <row r="168" spans="1:5" ht="25.5">
      <c r="A168" s="34" t="s">
        <v>52</v>
      </c>
      <c r="E168" s="35" t="s">
        <v>373</v>
      </c>
    </row>
    <row r="169" spans="1:5" ht="12.75">
      <c r="A169" s="38" t="s">
        <v>54</v>
      </c>
      <c r="E169" s="37" t="s">
        <v>374</v>
      </c>
    </row>
    <row r="170" spans="1:16" ht="12.75">
      <c r="A170" s="24" t="s">
        <v>47</v>
      </c>
      <c r="B170" s="29" t="s">
        <v>375</v>
      </c>
      <c r="C170" s="29" t="s">
        <v>376</v>
      </c>
      <c r="D170" s="24" t="s">
        <v>49</v>
      </c>
      <c r="E170" s="30" t="s">
        <v>377</v>
      </c>
      <c r="F170" s="31" t="s">
        <v>216</v>
      </c>
      <c r="G170" s="32">
        <v>2.636</v>
      </c>
      <c r="H170" s="33">
        <v>0</v>
      </c>
      <c r="I170" s="33">
        <f>ROUND(ROUND(H170,2)*ROUND(G170,3),2)</f>
      </c>
      <c r="O170">
        <f>(I170*21)/100</f>
      </c>
      <c r="P170" t="s">
        <v>27</v>
      </c>
    </row>
    <row r="171" spans="1:5" ht="12.75">
      <c r="A171" s="34" t="s">
        <v>52</v>
      </c>
      <c r="E171" s="35" t="s">
        <v>49</v>
      </c>
    </row>
    <row r="172" spans="1:5" ht="63.75">
      <c r="A172" s="38" t="s">
        <v>54</v>
      </c>
      <c r="E172" s="37" t="s">
        <v>378</v>
      </c>
    </row>
    <row r="173" spans="1:16" ht="12.75">
      <c r="A173" s="24" t="s">
        <v>47</v>
      </c>
      <c r="B173" s="29" t="s">
        <v>379</v>
      </c>
      <c r="C173" s="29" t="s">
        <v>380</v>
      </c>
      <c r="D173" s="24" t="s">
        <v>49</v>
      </c>
      <c r="E173" s="30" t="s">
        <v>381</v>
      </c>
      <c r="F173" s="31" t="s">
        <v>216</v>
      </c>
      <c r="G173" s="32">
        <v>0.675</v>
      </c>
      <c r="H173" s="33">
        <v>0</v>
      </c>
      <c r="I173" s="33">
        <f>ROUND(ROUND(H173,2)*ROUND(G173,3),2)</f>
      </c>
      <c r="O173">
        <f>(I173*21)/100</f>
      </c>
      <c r="P173" t="s">
        <v>27</v>
      </c>
    </row>
    <row r="174" spans="1:5" ht="25.5">
      <c r="A174" s="34" t="s">
        <v>52</v>
      </c>
      <c r="E174" s="35" t="s">
        <v>382</v>
      </c>
    </row>
    <row r="175" spans="1:5" ht="12.75">
      <c r="A175" s="38" t="s">
        <v>54</v>
      </c>
      <c r="E175" s="37" t="s">
        <v>383</v>
      </c>
    </row>
    <row r="176" spans="1:16" ht="12.75">
      <c r="A176" s="24" t="s">
        <v>47</v>
      </c>
      <c r="B176" s="29" t="s">
        <v>384</v>
      </c>
      <c r="C176" s="29" t="s">
        <v>385</v>
      </c>
      <c r="D176" s="24" t="s">
        <v>49</v>
      </c>
      <c r="E176" s="30" t="s">
        <v>386</v>
      </c>
      <c r="F176" s="31" t="s">
        <v>205</v>
      </c>
      <c r="G176" s="32">
        <v>34.44</v>
      </c>
      <c r="H176" s="33">
        <v>0</v>
      </c>
      <c r="I176" s="33">
        <f>ROUND(ROUND(H176,2)*ROUND(G176,3),2)</f>
      </c>
      <c r="O176">
        <f>(I176*21)/100</f>
      </c>
      <c r="P176" t="s">
        <v>27</v>
      </c>
    </row>
    <row r="177" spans="1:5" ht="38.25">
      <c r="A177" s="34" t="s">
        <v>52</v>
      </c>
      <c r="E177" s="35" t="s">
        <v>387</v>
      </c>
    </row>
    <row r="178" spans="1:5" ht="12.75">
      <c r="A178" s="36" t="s">
        <v>54</v>
      </c>
      <c r="E178" s="37" t="s">
        <v>388</v>
      </c>
    </row>
    <row r="179" spans="1:18" ht="12.75" customHeight="1">
      <c r="A179" s="6" t="s">
        <v>45</v>
      </c>
      <c r="B179" s="6"/>
      <c r="C179" s="41" t="s">
        <v>37</v>
      </c>
      <c r="D179" s="6"/>
      <c r="E179" s="27" t="s">
        <v>389</v>
      </c>
      <c r="F179" s="6"/>
      <c r="G179" s="6"/>
      <c r="H179" s="6"/>
      <c r="I179" s="42">
        <f>0+Q179</f>
      </c>
      <c r="O179">
        <f>0+R179</f>
      </c>
      <c r="Q179">
        <f>0+I180+I183+I186+I189+I192+I195+I198+I201+I204</f>
      </c>
      <c r="R179">
        <f>0+O180+O183+O186+O189+O192+O195+O198+O201+O204</f>
      </c>
    </row>
    <row r="180" spans="1:16" ht="12.75">
      <c r="A180" s="24" t="s">
        <v>47</v>
      </c>
      <c r="B180" s="29" t="s">
        <v>390</v>
      </c>
      <c r="C180" s="29" t="s">
        <v>391</v>
      </c>
      <c r="D180" s="24" t="s">
        <v>49</v>
      </c>
      <c r="E180" s="30" t="s">
        <v>392</v>
      </c>
      <c r="F180" s="31" t="s">
        <v>205</v>
      </c>
      <c r="G180" s="32">
        <v>438.077</v>
      </c>
      <c r="H180" s="33">
        <v>0</v>
      </c>
      <c r="I180" s="33">
        <f>ROUND(ROUND(H180,2)*ROUND(G180,3),2)</f>
      </c>
      <c r="O180">
        <f>(I180*21)/100</f>
      </c>
      <c r="P180" t="s">
        <v>27</v>
      </c>
    </row>
    <row r="181" spans="1:5" ht="12.75">
      <c r="A181" s="34" t="s">
        <v>52</v>
      </c>
      <c r="E181" s="35" t="s">
        <v>49</v>
      </c>
    </row>
    <row r="182" spans="1:5" ht="51">
      <c r="A182" s="38" t="s">
        <v>54</v>
      </c>
      <c r="E182" s="37" t="s">
        <v>393</v>
      </c>
    </row>
    <row r="183" spans="1:16" ht="12.75">
      <c r="A183" s="24" t="s">
        <v>47</v>
      </c>
      <c r="B183" s="29" t="s">
        <v>394</v>
      </c>
      <c r="C183" s="29" t="s">
        <v>395</v>
      </c>
      <c r="D183" s="24" t="s">
        <v>49</v>
      </c>
      <c r="E183" s="30" t="s">
        <v>396</v>
      </c>
      <c r="F183" s="31" t="s">
        <v>205</v>
      </c>
      <c r="G183" s="32">
        <v>53.519</v>
      </c>
      <c r="H183" s="33">
        <v>0</v>
      </c>
      <c r="I183" s="33">
        <f>ROUND(ROUND(H183,2)*ROUND(G183,3),2)</f>
      </c>
      <c r="O183">
        <f>(I183*21)/100</f>
      </c>
      <c r="P183" t="s">
        <v>27</v>
      </c>
    </row>
    <row r="184" spans="1:5" ht="12.75">
      <c r="A184" s="34" t="s">
        <v>52</v>
      </c>
      <c r="E184" s="35" t="s">
        <v>397</v>
      </c>
    </row>
    <row r="185" spans="1:5" ht="12.75">
      <c r="A185" s="38" t="s">
        <v>54</v>
      </c>
      <c r="E185" s="37" t="s">
        <v>398</v>
      </c>
    </row>
    <row r="186" spans="1:16" ht="12.75">
      <c r="A186" s="24" t="s">
        <v>47</v>
      </c>
      <c r="B186" s="29" t="s">
        <v>399</v>
      </c>
      <c r="C186" s="29" t="s">
        <v>400</v>
      </c>
      <c r="D186" s="24" t="s">
        <v>49</v>
      </c>
      <c r="E186" s="30" t="s">
        <v>401</v>
      </c>
      <c r="F186" s="31" t="s">
        <v>205</v>
      </c>
      <c r="G186" s="32">
        <v>224.215</v>
      </c>
      <c r="H186" s="33">
        <v>0</v>
      </c>
      <c r="I186" s="33">
        <f>ROUND(ROUND(H186,2)*ROUND(G186,3),2)</f>
      </c>
      <c r="O186">
        <f>(I186*21)/100</f>
      </c>
      <c r="P186" t="s">
        <v>27</v>
      </c>
    </row>
    <row r="187" spans="1:5" ht="12.75">
      <c r="A187" s="34" t="s">
        <v>52</v>
      </c>
      <c r="E187" s="35" t="s">
        <v>402</v>
      </c>
    </row>
    <row r="188" spans="1:5" ht="12.75">
      <c r="A188" s="38" t="s">
        <v>54</v>
      </c>
      <c r="E188" s="37" t="s">
        <v>403</v>
      </c>
    </row>
    <row r="189" spans="1:16" ht="12.75">
      <c r="A189" s="24" t="s">
        <v>47</v>
      </c>
      <c r="B189" s="29" t="s">
        <v>404</v>
      </c>
      <c r="C189" s="29" t="s">
        <v>405</v>
      </c>
      <c r="D189" s="24" t="s">
        <v>49</v>
      </c>
      <c r="E189" s="30" t="s">
        <v>406</v>
      </c>
      <c r="F189" s="31" t="s">
        <v>205</v>
      </c>
      <c r="G189" s="32">
        <v>738.154</v>
      </c>
      <c r="H189" s="33">
        <v>0</v>
      </c>
      <c r="I189" s="33">
        <f>ROUND(ROUND(H189,2)*ROUND(G189,3),2)</f>
      </c>
      <c r="O189">
        <f>(I189*21)/100</f>
      </c>
      <c r="P189" t="s">
        <v>27</v>
      </c>
    </row>
    <row r="190" spans="1:5" ht="12.75">
      <c r="A190" s="34" t="s">
        <v>52</v>
      </c>
      <c r="E190" s="35" t="s">
        <v>407</v>
      </c>
    </row>
    <row r="191" spans="1:5" ht="63.75">
      <c r="A191" s="38" t="s">
        <v>54</v>
      </c>
      <c r="E191" s="37" t="s">
        <v>408</v>
      </c>
    </row>
    <row r="192" spans="1:16" ht="12.75">
      <c r="A192" s="24" t="s">
        <v>47</v>
      </c>
      <c r="B192" s="29" t="s">
        <v>409</v>
      </c>
      <c r="C192" s="29" t="s">
        <v>410</v>
      </c>
      <c r="D192" s="24" t="s">
        <v>49</v>
      </c>
      <c r="E192" s="30" t="s">
        <v>411</v>
      </c>
      <c r="F192" s="31" t="s">
        <v>205</v>
      </c>
      <c r="G192" s="32">
        <v>414.349</v>
      </c>
      <c r="H192" s="33">
        <v>0</v>
      </c>
      <c r="I192" s="33">
        <f>ROUND(ROUND(H192,2)*ROUND(G192,3),2)</f>
      </c>
      <c r="O192">
        <f>(I192*21)/100</f>
      </c>
      <c r="P192" t="s">
        <v>27</v>
      </c>
    </row>
    <row r="193" spans="1:5" ht="12.75">
      <c r="A193" s="34" t="s">
        <v>52</v>
      </c>
      <c r="E193" s="35" t="s">
        <v>49</v>
      </c>
    </row>
    <row r="194" spans="1:5" ht="51">
      <c r="A194" s="38" t="s">
        <v>54</v>
      </c>
      <c r="E194" s="37" t="s">
        <v>412</v>
      </c>
    </row>
    <row r="195" spans="1:16" ht="12.75">
      <c r="A195" s="24" t="s">
        <v>47</v>
      </c>
      <c r="B195" s="29" t="s">
        <v>413</v>
      </c>
      <c r="C195" s="29" t="s">
        <v>414</v>
      </c>
      <c r="D195" s="24" t="s">
        <v>49</v>
      </c>
      <c r="E195" s="30" t="s">
        <v>415</v>
      </c>
      <c r="F195" s="31" t="s">
        <v>205</v>
      </c>
      <c r="G195" s="32">
        <v>98.54</v>
      </c>
      <c r="H195" s="33">
        <v>0</v>
      </c>
      <c r="I195" s="33">
        <f>ROUND(ROUND(H195,2)*ROUND(G195,3),2)</f>
      </c>
      <c r="O195">
        <f>(I195*21)/100</f>
      </c>
      <c r="P195" t="s">
        <v>27</v>
      </c>
    </row>
    <row r="196" spans="1:5" ht="12.75">
      <c r="A196" s="34" t="s">
        <v>52</v>
      </c>
      <c r="E196" s="35" t="s">
        <v>416</v>
      </c>
    </row>
    <row r="197" spans="1:5" ht="12.75">
      <c r="A197" s="38" t="s">
        <v>54</v>
      </c>
      <c r="E197" s="37" t="s">
        <v>417</v>
      </c>
    </row>
    <row r="198" spans="1:16" ht="12.75">
      <c r="A198" s="24" t="s">
        <v>47</v>
      </c>
      <c r="B198" s="29" t="s">
        <v>418</v>
      </c>
      <c r="C198" s="29" t="s">
        <v>419</v>
      </c>
      <c r="D198" s="24" t="s">
        <v>49</v>
      </c>
      <c r="E198" s="30" t="s">
        <v>420</v>
      </c>
      <c r="F198" s="31" t="s">
        <v>205</v>
      </c>
      <c r="G198" s="32">
        <v>314.134</v>
      </c>
      <c r="H198" s="33">
        <v>0</v>
      </c>
      <c r="I198" s="33">
        <f>ROUND(ROUND(H198,2)*ROUND(G198,3),2)</f>
      </c>
      <c r="O198">
        <f>(I198*21)/100</f>
      </c>
      <c r="P198" t="s">
        <v>27</v>
      </c>
    </row>
    <row r="199" spans="1:5" ht="12.75">
      <c r="A199" s="34" t="s">
        <v>52</v>
      </c>
      <c r="E199" s="35" t="s">
        <v>421</v>
      </c>
    </row>
    <row r="200" spans="1:5" ht="12.75">
      <c r="A200" s="38" t="s">
        <v>54</v>
      </c>
      <c r="E200" s="37" t="s">
        <v>422</v>
      </c>
    </row>
    <row r="201" spans="1:16" ht="25.5">
      <c r="A201" s="24" t="s">
        <v>47</v>
      </c>
      <c r="B201" s="29" t="s">
        <v>423</v>
      </c>
      <c r="C201" s="29" t="s">
        <v>424</v>
      </c>
      <c r="D201" s="24" t="s">
        <v>49</v>
      </c>
      <c r="E201" s="30" t="s">
        <v>425</v>
      </c>
      <c r="F201" s="31" t="s">
        <v>205</v>
      </c>
      <c r="G201" s="32">
        <v>208.645</v>
      </c>
      <c r="H201" s="33">
        <v>0</v>
      </c>
      <c r="I201" s="33">
        <f>ROUND(ROUND(H201,2)*ROUND(G201,3),2)</f>
      </c>
      <c r="O201">
        <f>(I201*21)/100</f>
      </c>
      <c r="P201" t="s">
        <v>27</v>
      </c>
    </row>
    <row r="202" spans="1:5" ht="12.75">
      <c r="A202" s="34" t="s">
        <v>52</v>
      </c>
      <c r="E202" s="35" t="s">
        <v>49</v>
      </c>
    </row>
    <row r="203" spans="1:5" ht="12.75">
      <c r="A203" s="38" t="s">
        <v>54</v>
      </c>
      <c r="E203" s="37" t="s">
        <v>426</v>
      </c>
    </row>
    <row r="204" spans="1:16" ht="12.75">
      <c r="A204" s="24" t="s">
        <v>47</v>
      </c>
      <c r="B204" s="29" t="s">
        <v>427</v>
      </c>
      <c r="C204" s="29" t="s">
        <v>428</v>
      </c>
      <c r="D204" s="24" t="s">
        <v>49</v>
      </c>
      <c r="E204" s="30" t="s">
        <v>429</v>
      </c>
      <c r="F204" s="31" t="s">
        <v>205</v>
      </c>
      <c r="G204" s="32">
        <v>111.625</v>
      </c>
      <c r="H204" s="33">
        <v>0</v>
      </c>
      <c r="I204" s="33">
        <f>ROUND(ROUND(H204,2)*ROUND(G204,3),2)</f>
      </c>
      <c r="O204">
        <f>(I204*21)/100</f>
      </c>
      <c r="P204" t="s">
        <v>27</v>
      </c>
    </row>
    <row r="205" spans="1:5" ht="12.75">
      <c r="A205" s="34" t="s">
        <v>52</v>
      </c>
      <c r="E205" s="35" t="s">
        <v>49</v>
      </c>
    </row>
    <row r="206" spans="1:5" ht="51">
      <c r="A206" s="36" t="s">
        <v>54</v>
      </c>
      <c r="E206" s="37" t="s">
        <v>430</v>
      </c>
    </row>
    <row r="207" spans="1:18" ht="12.75" customHeight="1">
      <c r="A207" s="6" t="s">
        <v>45</v>
      </c>
      <c r="B207" s="6"/>
      <c r="C207" s="41" t="s">
        <v>39</v>
      </c>
      <c r="D207" s="6"/>
      <c r="E207" s="27" t="s">
        <v>431</v>
      </c>
      <c r="F207" s="6"/>
      <c r="G207" s="6"/>
      <c r="H207" s="6"/>
      <c r="I207" s="42">
        <f>0+Q207</f>
      </c>
      <c r="O207">
        <f>0+R207</f>
      </c>
      <c r="Q207">
        <f>0+I208+I211</f>
      </c>
      <c r="R207">
        <f>0+O208+O211</f>
      </c>
    </row>
    <row r="208" spans="1:16" ht="12.75">
      <c r="A208" s="24" t="s">
        <v>47</v>
      </c>
      <c r="B208" s="29" t="s">
        <v>432</v>
      </c>
      <c r="C208" s="29" t="s">
        <v>433</v>
      </c>
      <c r="D208" s="24" t="s">
        <v>49</v>
      </c>
      <c r="E208" s="30" t="s">
        <v>434</v>
      </c>
      <c r="F208" s="31" t="s">
        <v>205</v>
      </c>
      <c r="G208" s="32">
        <v>75.338</v>
      </c>
      <c r="H208" s="33">
        <v>0</v>
      </c>
      <c r="I208" s="33">
        <f>ROUND(ROUND(H208,2)*ROUND(G208,3),2)</f>
      </c>
      <c r="O208">
        <f>(I208*21)/100</f>
      </c>
      <c r="P208" t="s">
        <v>27</v>
      </c>
    </row>
    <row r="209" spans="1:5" ht="12.75">
      <c r="A209" s="34" t="s">
        <v>52</v>
      </c>
      <c r="E209" s="35" t="s">
        <v>49</v>
      </c>
    </row>
    <row r="210" spans="1:5" ht="12.75">
      <c r="A210" s="38" t="s">
        <v>54</v>
      </c>
      <c r="E210" s="37" t="s">
        <v>435</v>
      </c>
    </row>
    <row r="211" spans="1:16" ht="12.75">
      <c r="A211" s="24" t="s">
        <v>47</v>
      </c>
      <c r="B211" s="29" t="s">
        <v>436</v>
      </c>
      <c r="C211" s="29" t="s">
        <v>437</v>
      </c>
      <c r="D211" s="24" t="s">
        <v>49</v>
      </c>
      <c r="E211" s="30" t="s">
        <v>438</v>
      </c>
      <c r="F211" s="31" t="s">
        <v>205</v>
      </c>
      <c r="G211" s="32">
        <v>155.604</v>
      </c>
      <c r="H211" s="33">
        <v>0</v>
      </c>
      <c r="I211" s="33">
        <f>ROUND(ROUND(H211,2)*ROUND(G211,3),2)</f>
      </c>
      <c r="O211">
        <f>(I211*21)/100</f>
      </c>
      <c r="P211" t="s">
        <v>27</v>
      </c>
    </row>
    <row r="212" spans="1:5" ht="12.75">
      <c r="A212" s="34" t="s">
        <v>52</v>
      </c>
      <c r="E212" s="35" t="s">
        <v>49</v>
      </c>
    </row>
    <row r="213" spans="1:5" ht="63.75">
      <c r="A213" s="36" t="s">
        <v>54</v>
      </c>
      <c r="E213" s="37" t="s">
        <v>439</v>
      </c>
    </row>
    <row r="214" spans="1:18" ht="12.75" customHeight="1">
      <c r="A214" s="6" t="s">
        <v>45</v>
      </c>
      <c r="B214" s="6"/>
      <c r="C214" s="41" t="s">
        <v>72</v>
      </c>
      <c r="D214" s="6"/>
      <c r="E214" s="27" t="s">
        <v>440</v>
      </c>
      <c r="F214" s="6"/>
      <c r="G214" s="6"/>
      <c r="H214" s="6"/>
      <c r="I214" s="42">
        <f>0+Q214</f>
      </c>
      <c r="O214">
        <f>0+R214</f>
      </c>
      <c r="Q214">
        <f>0+I215+I218+I221+I224</f>
      </c>
      <c r="R214">
        <f>0+O215+O218+O221+O224</f>
      </c>
    </row>
    <row r="215" spans="1:16" ht="25.5">
      <c r="A215" s="24" t="s">
        <v>47</v>
      </c>
      <c r="B215" s="29" t="s">
        <v>441</v>
      </c>
      <c r="C215" s="29" t="s">
        <v>442</v>
      </c>
      <c r="D215" s="24" t="s">
        <v>49</v>
      </c>
      <c r="E215" s="30" t="s">
        <v>443</v>
      </c>
      <c r="F215" s="31" t="s">
        <v>205</v>
      </c>
      <c r="G215" s="32">
        <v>163.178</v>
      </c>
      <c r="H215" s="33">
        <v>0</v>
      </c>
      <c r="I215" s="33">
        <f>ROUND(ROUND(H215,2)*ROUND(G215,3),2)</f>
      </c>
      <c r="O215">
        <f>(I215*21)/100</f>
      </c>
      <c r="P215" t="s">
        <v>27</v>
      </c>
    </row>
    <row r="216" spans="1:5" ht="12.75">
      <c r="A216" s="34" t="s">
        <v>52</v>
      </c>
      <c r="E216" s="35" t="s">
        <v>444</v>
      </c>
    </row>
    <row r="217" spans="1:5" ht="12.75">
      <c r="A217" s="38" t="s">
        <v>54</v>
      </c>
      <c r="E217" s="37" t="s">
        <v>445</v>
      </c>
    </row>
    <row r="218" spans="1:16" ht="12.75">
      <c r="A218" s="24" t="s">
        <v>47</v>
      </c>
      <c r="B218" s="29" t="s">
        <v>446</v>
      </c>
      <c r="C218" s="29" t="s">
        <v>447</v>
      </c>
      <c r="D218" s="24" t="s">
        <v>49</v>
      </c>
      <c r="E218" s="30" t="s">
        <v>448</v>
      </c>
      <c r="F218" s="31" t="s">
        <v>205</v>
      </c>
      <c r="G218" s="32">
        <v>59.024</v>
      </c>
      <c r="H218" s="33">
        <v>0</v>
      </c>
      <c r="I218" s="33">
        <f>ROUND(ROUND(H218,2)*ROUND(G218,3),2)</f>
      </c>
      <c r="O218">
        <f>(I218*21)/100</f>
      </c>
      <c r="P218" t="s">
        <v>27</v>
      </c>
    </row>
    <row r="219" spans="1:5" ht="25.5">
      <c r="A219" s="34" t="s">
        <v>52</v>
      </c>
      <c r="E219" s="35" t="s">
        <v>449</v>
      </c>
    </row>
    <row r="220" spans="1:5" ht="38.25">
      <c r="A220" s="38" t="s">
        <v>54</v>
      </c>
      <c r="E220" s="37" t="s">
        <v>450</v>
      </c>
    </row>
    <row r="221" spans="1:16" ht="12.75">
      <c r="A221" s="24" t="s">
        <v>47</v>
      </c>
      <c r="B221" s="29" t="s">
        <v>451</v>
      </c>
      <c r="C221" s="29" t="s">
        <v>452</v>
      </c>
      <c r="D221" s="24" t="s">
        <v>49</v>
      </c>
      <c r="E221" s="30" t="s">
        <v>453</v>
      </c>
      <c r="F221" s="31" t="s">
        <v>205</v>
      </c>
      <c r="G221" s="32">
        <v>273.079</v>
      </c>
      <c r="H221" s="33">
        <v>0</v>
      </c>
      <c r="I221" s="33">
        <f>ROUND(ROUND(H221,2)*ROUND(G221,3),2)</f>
      </c>
      <c r="O221">
        <f>(I221*21)/100</f>
      </c>
      <c r="P221" t="s">
        <v>27</v>
      </c>
    </row>
    <row r="222" spans="1:5" ht="12.75">
      <c r="A222" s="34" t="s">
        <v>52</v>
      </c>
      <c r="E222" s="35" t="s">
        <v>49</v>
      </c>
    </row>
    <row r="223" spans="1:5" ht="191.25">
      <c r="A223" s="38" t="s">
        <v>54</v>
      </c>
      <c r="E223" s="37" t="s">
        <v>454</v>
      </c>
    </row>
    <row r="224" spans="1:16" ht="12.75">
      <c r="A224" s="24" t="s">
        <v>47</v>
      </c>
      <c r="B224" s="29" t="s">
        <v>455</v>
      </c>
      <c r="C224" s="29" t="s">
        <v>456</v>
      </c>
      <c r="D224" s="24" t="s">
        <v>49</v>
      </c>
      <c r="E224" s="30" t="s">
        <v>457</v>
      </c>
      <c r="F224" s="31" t="s">
        <v>205</v>
      </c>
      <c r="G224" s="32">
        <v>24.485</v>
      </c>
      <c r="H224" s="33">
        <v>0</v>
      </c>
      <c r="I224" s="33">
        <f>ROUND(ROUND(H224,2)*ROUND(G224,3),2)</f>
      </c>
      <c r="O224">
        <f>(I224*21)/100</f>
      </c>
      <c r="P224" t="s">
        <v>27</v>
      </c>
    </row>
    <row r="225" spans="1:5" ht="12.75">
      <c r="A225" s="34" t="s">
        <v>52</v>
      </c>
      <c r="E225" s="35" t="s">
        <v>49</v>
      </c>
    </row>
    <row r="226" spans="1:5" ht="25.5">
      <c r="A226" s="36" t="s">
        <v>54</v>
      </c>
      <c r="E226" s="37" t="s">
        <v>458</v>
      </c>
    </row>
    <row r="227" spans="1:18" ht="12.75" customHeight="1">
      <c r="A227" s="6" t="s">
        <v>45</v>
      </c>
      <c r="B227" s="6"/>
      <c r="C227" s="41" t="s">
        <v>75</v>
      </c>
      <c r="D227" s="6"/>
      <c r="E227" s="27" t="s">
        <v>459</v>
      </c>
      <c r="F227" s="6"/>
      <c r="G227" s="6"/>
      <c r="H227" s="6"/>
      <c r="I227" s="42">
        <f>0+Q227</f>
      </c>
      <c r="O227">
        <f>0+R227</f>
      </c>
      <c r="Q227">
        <f>0+I228+I231+I234+I237</f>
      </c>
      <c r="R227">
        <f>0+O228+O231+O234+O237</f>
      </c>
    </row>
    <row r="228" spans="1:16" ht="12.75">
      <c r="A228" s="24" t="s">
        <v>47</v>
      </c>
      <c r="B228" s="29" t="s">
        <v>460</v>
      </c>
      <c r="C228" s="29" t="s">
        <v>461</v>
      </c>
      <c r="D228" s="24" t="s">
        <v>49</v>
      </c>
      <c r="E228" s="30" t="s">
        <v>462</v>
      </c>
      <c r="F228" s="31" t="s">
        <v>229</v>
      </c>
      <c r="G228" s="32">
        <v>18</v>
      </c>
      <c r="H228" s="33">
        <v>0</v>
      </c>
      <c r="I228" s="33">
        <f>ROUND(ROUND(H228,2)*ROUND(G228,3),2)</f>
      </c>
      <c r="O228">
        <f>(I228*21)/100</f>
      </c>
      <c r="P228" t="s">
        <v>27</v>
      </c>
    </row>
    <row r="229" spans="1:5" ht="12.75">
      <c r="A229" s="34" t="s">
        <v>52</v>
      </c>
      <c r="E229" s="35" t="s">
        <v>463</v>
      </c>
    </row>
    <row r="230" spans="1:5" ht="51">
      <c r="A230" s="38" t="s">
        <v>54</v>
      </c>
      <c r="E230" s="37" t="s">
        <v>464</v>
      </c>
    </row>
    <row r="231" spans="1:16" ht="12.75">
      <c r="A231" s="24" t="s">
        <v>47</v>
      </c>
      <c r="B231" s="29" t="s">
        <v>465</v>
      </c>
      <c r="C231" s="29" t="s">
        <v>466</v>
      </c>
      <c r="D231" s="24" t="s">
        <v>49</v>
      </c>
      <c r="E231" s="30" t="s">
        <v>467</v>
      </c>
      <c r="F231" s="31" t="s">
        <v>229</v>
      </c>
      <c r="G231" s="32">
        <v>1.7</v>
      </c>
      <c r="H231" s="33">
        <v>0</v>
      </c>
      <c r="I231" s="33">
        <f>ROUND(ROUND(H231,2)*ROUND(G231,3),2)</f>
      </c>
      <c r="O231">
        <f>(I231*21)/100</f>
      </c>
      <c r="P231" t="s">
        <v>27</v>
      </c>
    </row>
    <row r="232" spans="1:5" ht="25.5">
      <c r="A232" s="34" t="s">
        <v>52</v>
      </c>
      <c r="E232" s="35" t="s">
        <v>468</v>
      </c>
    </row>
    <row r="233" spans="1:5" ht="12.75">
      <c r="A233" s="38" t="s">
        <v>54</v>
      </c>
      <c r="E233" s="37" t="s">
        <v>469</v>
      </c>
    </row>
    <row r="234" spans="1:16" ht="12.75">
      <c r="A234" s="24" t="s">
        <v>47</v>
      </c>
      <c r="B234" s="29" t="s">
        <v>470</v>
      </c>
      <c r="C234" s="29" t="s">
        <v>471</v>
      </c>
      <c r="D234" s="24" t="s">
        <v>49</v>
      </c>
      <c r="E234" s="30" t="s">
        <v>472</v>
      </c>
      <c r="F234" s="31" t="s">
        <v>229</v>
      </c>
      <c r="G234" s="32">
        <v>5</v>
      </c>
      <c r="H234" s="33">
        <v>0</v>
      </c>
      <c r="I234" s="33">
        <f>ROUND(ROUND(H234,2)*ROUND(G234,3),2)</f>
      </c>
      <c r="O234">
        <f>(I234*21)/100</f>
      </c>
      <c r="P234" t="s">
        <v>27</v>
      </c>
    </row>
    <row r="235" spans="1:5" ht="25.5">
      <c r="A235" s="34" t="s">
        <v>52</v>
      </c>
      <c r="E235" s="35" t="s">
        <v>473</v>
      </c>
    </row>
    <row r="236" spans="1:5" ht="12.75">
      <c r="A236" s="38" t="s">
        <v>54</v>
      </c>
      <c r="E236" s="37" t="s">
        <v>474</v>
      </c>
    </row>
    <row r="237" spans="1:16" ht="12.75">
      <c r="A237" s="24" t="s">
        <v>47</v>
      </c>
      <c r="B237" s="29" t="s">
        <v>475</v>
      </c>
      <c r="C237" s="29" t="s">
        <v>476</v>
      </c>
      <c r="D237" s="24" t="s">
        <v>49</v>
      </c>
      <c r="E237" s="30" t="s">
        <v>477</v>
      </c>
      <c r="F237" s="31" t="s">
        <v>106</v>
      </c>
      <c r="G237" s="32">
        <v>1</v>
      </c>
      <c r="H237" s="33">
        <v>0</v>
      </c>
      <c r="I237" s="33">
        <f>ROUND(ROUND(H237,2)*ROUND(G237,3),2)</f>
      </c>
      <c r="O237">
        <f>(I237*21)/100</f>
      </c>
      <c r="P237" t="s">
        <v>27</v>
      </c>
    </row>
    <row r="238" spans="1:5" ht="25.5">
      <c r="A238" s="34" t="s">
        <v>52</v>
      </c>
      <c r="E238" s="35" t="s">
        <v>478</v>
      </c>
    </row>
    <row r="239" spans="1:5" ht="12.75">
      <c r="A239" s="36" t="s">
        <v>54</v>
      </c>
      <c r="E239" s="37" t="s">
        <v>67</v>
      </c>
    </row>
    <row r="240" spans="1:18" ht="12.75" customHeight="1">
      <c r="A240" s="6" t="s">
        <v>45</v>
      </c>
      <c r="B240" s="6"/>
      <c r="C240" s="41" t="s">
        <v>42</v>
      </c>
      <c r="D240" s="6"/>
      <c r="E240" s="27" t="s">
        <v>479</v>
      </c>
      <c r="F240" s="6"/>
      <c r="G240" s="6"/>
      <c r="H240" s="6"/>
      <c r="I240" s="42">
        <f>0+Q240</f>
      </c>
      <c r="O240">
        <f>0+R240</f>
      </c>
      <c r="Q240">
        <f>0+I241+I244+I247+I250+I253+I256+I259+I262+I265+I268+I271+I274+I277+I280+I283</f>
      </c>
      <c r="R240">
        <f>0+O241+O244+O247+O250+O253+O256+O259+O262+O265+O268+O271+O274+O277+O280+O283</f>
      </c>
    </row>
    <row r="241" spans="1:16" ht="12.75">
      <c r="A241" s="24" t="s">
        <v>47</v>
      </c>
      <c r="B241" s="29" t="s">
        <v>480</v>
      </c>
      <c r="C241" s="29" t="s">
        <v>481</v>
      </c>
      <c r="D241" s="24" t="s">
        <v>49</v>
      </c>
      <c r="E241" s="30" t="s">
        <v>482</v>
      </c>
      <c r="F241" s="31" t="s">
        <v>229</v>
      </c>
      <c r="G241" s="32">
        <v>65.607</v>
      </c>
      <c r="H241" s="33">
        <v>0</v>
      </c>
      <c r="I241" s="33">
        <f>ROUND(ROUND(H241,2)*ROUND(G241,3),2)</f>
      </c>
      <c r="O241">
        <f>(I241*21)/100</f>
      </c>
      <c r="P241" t="s">
        <v>27</v>
      </c>
    </row>
    <row r="242" spans="1:5" ht="12.75">
      <c r="A242" s="34" t="s">
        <v>52</v>
      </c>
      <c r="E242" s="35" t="s">
        <v>483</v>
      </c>
    </row>
    <row r="243" spans="1:5" ht="51">
      <c r="A243" s="38" t="s">
        <v>54</v>
      </c>
      <c r="E243" s="37" t="s">
        <v>484</v>
      </c>
    </row>
    <row r="244" spans="1:16" ht="12.75">
      <c r="A244" s="24" t="s">
        <v>47</v>
      </c>
      <c r="B244" s="29" t="s">
        <v>485</v>
      </c>
      <c r="C244" s="29" t="s">
        <v>486</v>
      </c>
      <c r="D244" s="24" t="s">
        <v>49</v>
      </c>
      <c r="E244" s="30" t="s">
        <v>487</v>
      </c>
      <c r="F244" s="31" t="s">
        <v>229</v>
      </c>
      <c r="G244" s="32">
        <v>62.931</v>
      </c>
      <c r="H244" s="33">
        <v>0</v>
      </c>
      <c r="I244" s="33">
        <f>ROUND(ROUND(H244,2)*ROUND(G244,3),2)</f>
      </c>
      <c r="O244">
        <f>(I244*21)/100</f>
      </c>
      <c r="P244" t="s">
        <v>27</v>
      </c>
    </row>
    <row r="245" spans="1:5" ht="25.5">
      <c r="A245" s="34" t="s">
        <v>52</v>
      </c>
      <c r="E245" s="35" t="s">
        <v>488</v>
      </c>
    </row>
    <row r="246" spans="1:5" ht="12.75">
      <c r="A246" s="38" t="s">
        <v>54</v>
      </c>
      <c r="E246" s="37" t="s">
        <v>489</v>
      </c>
    </row>
    <row r="247" spans="1:16" ht="12.75">
      <c r="A247" s="24" t="s">
        <v>47</v>
      </c>
      <c r="B247" s="29" t="s">
        <v>490</v>
      </c>
      <c r="C247" s="29" t="s">
        <v>491</v>
      </c>
      <c r="D247" s="24" t="s">
        <v>49</v>
      </c>
      <c r="E247" s="30" t="s">
        <v>492</v>
      </c>
      <c r="F247" s="31" t="s">
        <v>106</v>
      </c>
      <c r="G247" s="32">
        <v>6</v>
      </c>
      <c r="H247" s="33">
        <v>0</v>
      </c>
      <c r="I247" s="33">
        <f>ROUND(ROUND(H247,2)*ROUND(G247,3),2)</f>
      </c>
      <c r="O247">
        <f>(I247*21)/100</f>
      </c>
      <c r="P247" t="s">
        <v>27</v>
      </c>
    </row>
    <row r="248" spans="1:5" ht="12.75">
      <c r="A248" s="34" t="s">
        <v>52</v>
      </c>
      <c r="E248" s="35" t="s">
        <v>49</v>
      </c>
    </row>
    <row r="249" spans="1:5" ht="12.75">
      <c r="A249" s="38" t="s">
        <v>54</v>
      </c>
      <c r="E249" s="37" t="s">
        <v>493</v>
      </c>
    </row>
    <row r="250" spans="1:16" ht="12.75">
      <c r="A250" s="24" t="s">
        <v>47</v>
      </c>
      <c r="B250" s="29" t="s">
        <v>494</v>
      </c>
      <c r="C250" s="29" t="s">
        <v>495</v>
      </c>
      <c r="D250" s="24" t="s">
        <v>49</v>
      </c>
      <c r="E250" s="30" t="s">
        <v>496</v>
      </c>
      <c r="F250" s="31" t="s">
        <v>106</v>
      </c>
      <c r="G250" s="32">
        <v>2</v>
      </c>
      <c r="H250" s="33">
        <v>0</v>
      </c>
      <c r="I250" s="33">
        <f>ROUND(ROUND(H250,2)*ROUND(G250,3),2)</f>
      </c>
      <c r="O250">
        <f>(I250*21)/100</f>
      </c>
      <c r="P250" t="s">
        <v>27</v>
      </c>
    </row>
    <row r="251" spans="1:5" ht="12.75">
      <c r="A251" s="34" t="s">
        <v>52</v>
      </c>
      <c r="E251" s="35" t="s">
        <v>49</v>
      </c>
    </row>
    <row r="252" spans="1:5" ht="12.75">
      <c r="A252" s="38" t="s">
        <v>54</v>
      </c>
      <c r="E252" s="37" t="s">
        <v>153</v>
      </c>
    </row>
    <row r="253" spans="1:16" ht="12.75">
      <c r="A253" s="24" t="s">
        <v>47</v>
      </c>
      <c r="B253" s="29" t="s">
        <v>497</v>
      </c>
      <c r="C253" s="29" t="s">
        <v>498</v>
      </c>
      <c r="D253" s="24" t="s">
        <v>49</v>
      </c>
      <c r="E253" s="30" t="s">
        <v>499</v>
      </c>
      <c r="F253" s="31" t="s">
        <v>229</v>
      </c>
      <c r="G253" s="32">
        <v>45.034</v>
      </c>
      <c r="H253" s="33">
        <v>0</v>
      </c>
      <c r="I253" s="33">
        <f>ROUND(ROUND(H253,2)*ROUND(G253,3),2)</f>
      </c>
      <c r="O253">
        <f>(I253*21)/100</f>
      </c>
      <c r="P253" t="s">
        <v>27</v>
      </c>
    </row>
    <row r="254" spans="1:5" ht="12.75">
      <c r="A254" s="34" t="s">
        <v>52</v>
      </c>
      <c r="E254" s="35" t="s">
        <v>500</v>
      </c>
    </row>
    <row r="255" spans="1:5" ht="12.75">
      <c r="A255" s="38" t="s">
        <v>54</v>
      </c>
      <c r="E255" s="37" t="s">
        <v>501</v>
      </c>
    </row>
    <row r="256" spans="1:16" ht="12.75">
      <c r="A256" s="24" t="s">
        <v>47</v>
      </c>
      <c r="B256" s="29" t="s">
        <v>502</v>
      </c>
      <c r="C256" s="29" t="s">
        <v>503</v>
      </c>
      <c r="D256" s="24" t="s">
        <v>49</v>
      </c>
      <c r="E256" s="30" t="s">
        <v>504</v>
      </c>
      <c r="F256" s="31" t="s">
        <v>229</v>
      </c>
      <c r="G256" s="32">
        <v>14.1</v>
      </c>
      <c r="H256" s="33">
        <v>0</v>
      </c>
      <c r="I256" s="33">
        <f>ROUND(ROUND(H256,2)*ROUND(G256,3),2)</f>
      </c>
      <c r="O256">
        <f>(I256*21)/100</f>
      </c>
      <c r="P256" t="s">
        <v>27</v>
      </c>
    </row>
    <row r="257" spans="1:5" ht="12.75">
      <c r="A257" s="34" t="s">
        <v>52</v>
      </c>
      <c r="E257" s="35" t="s">
        <v>505</v>
      </c>
    </row>
    <row r="258" spans="1:5" ht="12.75">
      <c r="A258" s="38" t="s">
        <v>54</v>
      </c>
      <c r="E258" s="37" t="s">
        <v>506</v>
      </c>
    </row>
    <row r="259" spans="1:16" ht="12.75">
      <c r="A259" s="24" t="s">
        <v>47</v>
      </c>
      <c r="B259" s="29" t="s">
        <v>507</v>
      </c>
      <c r="C259" s="29" t="s">
        <v>508</v>
      </c>
      <c r="D259" s="24" t="s">
        <v>49</v>
      </c>
      <c r="E259" s="30" t="s">
        <v>509</v>
      </c>
      <c r="F259" s="31" t="s">
        <v>205</v>
      </c>
      <c r="G259" s="32">
        <v>7.169</v>
      </c>
      <c r="H259" s="33">
        <v>0</v>
      </c>
      <c r="I259" s="33">
        <f>ROUND(ROUND(H259,2)*ROUND(G259,3),2)</f>
      </c>
      <c r="O259">
        <f>(I259*21)/100</f>
      </c>
      <c r="P259" t="s">
        <v>27</v>
      </c>
    </row>
    <row r="260" spans="1:5" ht="12.75">
      <c r="A260" s="34" t="s">
        <v>52</v>
      </c>
      <c r="E260" s="35" t="s">
        <v>510</v>
      </c>
    </row>
    <row r="261" spans="1:5" ht="12.75">
      <c r="A261" s="38" t="s">
        <v>54</v>
      </c>
      <c r="E261" s="37" t="s">
        <v>511</v>
      </c>
    </row>
    <row r="262" spans="1:16" ht="12.75">
      <c r="A262" s="24" t="s">
        <v>47</v>
      </c>
      <c r="B262" s="29" t="s">
        <v>512</v>
      </c>
      <c r="C262" s="29" t="s">
        <v>513</v>
      </c>
      <c r="D262" s="24" t="s">
        <v>49</v>
      </c>
      <c r="E262" s="30" t="s">
        <v>514</v>
      </c>
      <c r="F262" s="31" t="s">
        <v>229</v>
      </c>
      <c r="G262" s="32">
        <v>103.776</v>
      </c>
      <c r="H262" s="33">
        <v>0</v>
      </c>
      <c r="I262" s="33">
        <f>ROUND(ROUND(H262,2)*ROUND(G262,3),2)</f>
      </c>
      <c r="O262">
        <f>(I262*21)/100</f>
      </c>
      <c r="P262" t="s">
        <v>27</v>
      </c>
    </row>
    <row r="263" spans="1:5" ht="12.75">
      <c r="A263" s="34" t="s">
        <v>52</v>
      </c>
      <c r="E263" s="35" t="s">
        <v>49</v>
      </c>
    </row>
    <row r="264" spans="1:5" ht="102">
      <c r="A264" s="38" t="s">
        <v>54</v>
      </c>
      <c r="E264" s="37" t="s">
        <v>515</v>
      </c>
    </row>
    <row r="265" spans="1:16" ht="12.75">
      <c r="A265" s="24" t="s">
        <v>47</v>
      </c>
      <c r="B265" s="29" t="s">
        <v>516</v>
      </c>
      <c r="C265" s="29" t="s">
        <v>517</v>
      </c>
      <c r="D265" s="24" t="s">
        <v>49</v>
      </c>
      <c r="E265" s="30" t="s">
        <v>518</v>
      </c>
      <c r="F265" s="31" t="s">
        <v>229</v>
      </c>
      <c r="G265" s="32">
        <v>19</v>
      </c>
      <c r="H265" s="33">
        <v>0</v>
      </c>
      <c r="I265" s="33">
        <f>ROUND(ROUND(H265,2)*ROUND(G265,3),2)</f>
      </c>
      <c r="O265">
        <f>(I265*21)/100</f>
      </c>
      <c r="P265" t="s">
        <v>27</v>
      </c>
    </row>
    <row r="266" spans="1:5" ht="12.75">
      <c r="A266" s="34" t="s">
        <v>52</v>
      </c>
      <c r="E266" s="35" t="s">
        <v>519</v>
      </c>
    </row>
    <row r="267" spans="1:5" ht="12.75">
      <c r="A267" s="38" t="s">
        <v>54</v>
      </c>
      <c r="E267" s="37" t="s">
        <v>520</v>
      </c>
    </row>
    <row r="268" spans="1:16" ht="12.75">
      <c r="A268" s="24" t="s">
        <v>47</v>
      </c>
      <c r="B268" s="29" t="s">
        <v>521</v>
      </c>
      <c r="C268" s="29" t="s">
        <v>522</v>
      </c>
      <c r="D268" s="24" t="s">
        <v>49</v>
      </c>
      <c r="E268" s="30" t="s">
        <v>523</v>
      </c>
      <c r="F268" s="31" t="s">
        <v>205</v>
      </c>
      <c r="G268" s="32">
        <v>155.604</v>
      </c>
      <c r="H268" s="33">
        <v>0</v>
      </c>
      <c r="I268" s="33">
        <f>ROUND(ROUND(H268,2)*ROUND(G268,3),2)</f>
      </c>
      <c r="O268">
        <f>(I268*21)/100</f>
      </c>
      <c r="P268" t="s">
        <v>27</v>
      </c>
    </row>
    <row r="269" spans="1:5" ht="12.75">
      <c r="A269" s="34" t="s">
        <v>52</v>
      </c>
      <c r="E269" s="35" t="s">
        <v>49</v>
      </c>
    </row>
    <row r="270" spans="1:5" ht="63.75">
      <c r="A270" s="38" t="s">
        <v>54</v>
      </c>
      <c r="E270" s="37" t="s">
        <v>439</v>
      </c>
    </row>
    <row r="271" spans="1:16" ht="12.75">
      <c r="A271" s="24" t="s">
        <v>47</v>
      </c>
      <c r="B271" s="29" t="s">
        <v>524</v>
      </c>
      <c r="C271" s="29" t="s">
        <v>525</v>
      </c>
      <c r="D271" s="24" t="s">
        <v>49</v>
      </c>
      <c r="E271" s="30" t="s">
        <v>526</v>
      </c>
      <c r="F271" s="31" t="s">
        <v>216</v>
      </c>
      <c r="G271" s="32">
        <v>37.21</v>
      </c>
      <c r="H271" s="33">
        <v>0</v>
      </c>
      <c r="I271" s="33">
        <f>ROUND(ROUND(H271,2)*ROUND(G271,3),2)</f>
      </c>
      <c r="O271">
        <f>(I271*21)/100</f>
      </c>
      <c r="P271" t="s">
        <v>27</v>
      </c>
    </row>
    <row r="272" spans="1:5" ht="12.75">
      <c r="A272" s="34" t="s">
        <v>52</v>
      </c>
      <c r="E272" s="35" t="s">
        <v>49</v>
      </c>
    </row>
    <row r="273" spans="1:5" ht="153">
      <c r="A273" s="38" t="s">
        <v>54</v>
      </c>
      <c r="E273" s="37" t="s">
        <v>527</v>
      </c>
    </row>
    <row r="274" spans="1:16" ht="12.75">
      <c r="A274" s="24" t="s">
        <v>47</v>
      </c>
      <c r="B274" s="29" t="s">
        <v>528</v>
      </c>
      <c r="C274" s="29" t="s">
        <v>529</v>
      </c>
      <c r="D274" s="24" t="s">
        <v>49</v>
      </c>
      <c r="E274" s="30" t="s">
        <v>530</v>
      </c>
      <c r="F274" s="31" t="s">
        <v>216</v>
      </c>
      <c r="G274" s="32">
        <v>61.593</v>
      </c>
      <c r="H274" s="33">
        <v>0</v>
      </c>
      <c r="I274" s="33">
        <f>ROUND(ROUND(H274,2)*ROUND(G274,3),2)</f>
      </c>
      <c r="O274">
        <f>(I274*21)/100</f>
      </c>
      <c r="P274" t="s">
        <v>27</v>
      </c>
    </row>
    <row r="275" spans="1:5" ht="12.75">
      <c r="A275" s="34" t="s">
        <v>52</v>
      </c>
      <c r="E275" s="35" t="s">
        <v>49</v>
      </c>
    </row>
    <row r="276" spans="1:5" ht="140.25">
      <c r="A276" s="38" t="s">
        <v>54</v>
      </c>
      <c r="E276" s="37" t="s">
        <v>531</v>
      </c>
    </row>
    <row r="277" spans="1:16" ht="12.75">
      <c r="A277" s="24" t="s">
        <v>47</v>
      </c>
      <c r="B277" s="29" t="s">
        <v>532</v>
      </c>
      <c r="C277" s="29" t="s">
        <v>533</v>
      </c>
      <c r="D277" s="24" t="s">
        <v>49</v>
      </c>
      <c r="E277" s="30" t="s">
        <v>534</v>
      </c>
      <c r="F277" s="31" t="s">
        <v>216</v>
      </c>
      <c r="G277" s="32">
        <v>62.32</v>
      </c>
      <c r="H277" s="33">
        <v>0</v>
      </c>
      <c r="I277" s="33">
        <f>ROUND(ROUND(H277,2)*ROUND(G277,3),2)</f>
      </c>
      <c r="O277">
        <f>(I277*21)/100</f>
      </c>
      <c r="P277" t="s">
        <v>27</v>
      </c>
    </row>
    <row r="278" spans="1:5" ht="12.75">
      <c r="A278" s="34" t="s">
        <v>52</v>
      </c>
      <c r="E278" s="35" t="s">
        <v>49</v>
      </c>
    </row>
    <row r="279" spans="1:5" ht="114.75">
      <c r="A279" s="38" t="s">
        <v>54</v>
      </c>
      <c r="E279" s="37" t="s">
        <v>535</v>
      </c>
    </row>
    <row r="280" spans="1:16" ht="12.75">
      <c r="A280" s="24" t="s">
        <v>47</v>
      </c>
      <c r="B280" s="29" t="s">
        <v>536</v>
      </c>
      <c r="C280" s="29" t="s">
        <v>537</v>
      </c>
      <c r="D280" s="24" t="s">
        <v>49</v>
      </c>
      <c r="E280" s="30" t="s">
        <v>538</v>
      </c>
      <c r="F280" s="31" t="s">
        <v>216</v>
      </c>
      <c r="G280" s="32">
        <v>0.75</v>
      </c>
      <c r="H280" s="33">
        <v>0</v>
      </c>
      <c r="I280" s="33">
        <f>ROUND(ROUND(H280,2)*ROUND(G280,3),2)</f>
      </c>
      <c r="O280">
        <f>(I280*21)/100</f>
      </c>
      <c r="P280" t="s">
        <v>27</v>
      </c>
    </row>
    <row r="281" spans="1:5" ht="12.75">
      <c r="A281" s="34" t="s">
        <v>52</v>
      </c>
      <c r="E281" s="35" t="s">
        <v>539</v>
      </c>
    </row>
    <row r="282" spans="1:5" ht="25.5">
      <c r="A282" s="38" t="s">
        <v>54</v>
      </c>
      <c r="E282" s="37" t="s">
        <v>321</v>
      </c>
    </row>
    <row r="283" spans="1:16" ht="12.75">
      <c r="A283" s="24" t="s">
        <v>47</v>
      </c>
      <c r="B283" s="29" t="s">
        <v>540</v>
      </c>
      <c r="C283" s="29" t="s">
        <v>541</v>
      </c>
      <c r="D283" s="24" t="s">
        <v>49</v>
      </c>
      <c r="E283" s="30" t="s">
        <v>542</v>
      </c>
      <c r="F283" s="31" t="s">
        <v>205</v>
      </c>
      <c r="G283" s="32">
        <v>161.845</v>
      </c>
      <c r="H283" s="33">
        <v>0</v>
      </c>
      <c r="I283" s="33">
        <f>ROUND(ROUND(H283,2)*ROUND(G283,3),2)</f>
      </c>
      <c r="O283">
        <f>(I283*21)/100</f>
      </c>
      <c r="P283" t="s">
        <v>27</v>
      </c>
    </row>
    <row r="284" spans="1:5" ht="12.75">
      <c r="A284" s="34" t="s">
        <v>52</v>
      </c>
      <c r="E284" s="35" t="s">
        <v>49</v>
      </c>
    </row>
    <row r="285" spans="1:5" ht="127.5">
      <c r="A285" s="36" t="s">
        <v>54</v>
      </c>
      <c r="E285" s="37" t="s">
        <v>543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