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20730" windowHeight="11625" activeTab="1"/>
  </bookViews>
  <sheets>
    <sheet name="Rekapitulace stavby" sheetId="1" r:id="rId1"/>
    <sheet name="Brand_n-Lab_Muzeum - Stav..." sheetId="2" r:id="rId2"/>
    <sheet name="List1" sheetId="3" r:id="rId3"/>
  </sheets>
  <definedNames>
    <definedName name="_xlnm.Print_Area" localSheetId="1">'Brand_n-Lab_Muzeum - Stav...'!$C$4:$Q$70,'Brand_n-Lab_Muzeum - Stav...'!$C$76:$Q$104,'Brand_n-Lab_Muzeum - Stav...'!$C$110:$Q$180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'Brand_n-Lab_Muzeum - Stav...'!$119:$119</definedName>
  </definedNames>
  <calcPr calcId="191029"/>
</workbook>
</file>

<file path=xl/sharedStrings.xml><?xml version="1.0" encoding="utf-8"?>
<sst xmlns="http://schemas.openxmlformats.org/spreadsheetml/2006/main" count="897" uniqueCount="299">
  <si>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</si>
  <si>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</si>
  <si>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</si>
  <si>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</si>
  <si>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</si>
  <si>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</si>
  <si>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</si>
  <si>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</si>
  <si>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</si>
  <si>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</si>
  <si>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</si>
  <si>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</si>
  <si>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</si>
  <si>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</si>
  <si>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</si>
  <si>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</si>
  <si>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Brand_n/Lab_Muzeum</t>
  </si>
  <si>
    <t>Stavba:</t>
  </si>
  <si>
    <t>Stavební úpravy objektu č.p. 97 na pozemku st.p.č.17/1,k.ú.Brandýs nad Labem, Masarykovo náměstí 97,250 01</t>
  </si>
  <si>
    <t>JKSO:</t>
  </si>
  <si>
    <t>CC-CZ:</t>
  </si>
  <si>
    <t>Místo:</t>
  </si>
  <si>
    <t xml:space="preserve"> </t>
  </si>
  <si>
    <t>Datum:</t>
  </si>
  <si>
    <t>Objednatel:</t>
  </si>
  <si>
    <t>IČ:</t>
  </si>
  <si>
    <t>Ing. Peter Kováčik</t>
  </si>
  <si>
    <t>DIČ:</t>
  </si>
  <si>
    <t>Zhotovitel:</t>
  </si>
  <si>
    <t>Projektant:</t>
  </si>
  <si>
    <t>Ing.arch.Zuzana Mesmacque, Ing.Peter Kováčik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</si>
  <si>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</si>
  <si>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</si>
  <si>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</si>
  <si>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</si>
  <si>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</si>
  <si>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</si>
  <si>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</si>
  <si>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</si>
  <si>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</si>
  <si>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</si>
  <si>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</si>
  <si>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</si>
  <si>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</si>
  <si>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</si>
  <si>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</si>
  <si>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</si>
  <si>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</si>
  <si>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</si>
  <si>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</si>
  <si>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</si>
  <si>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</si>
  <si>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</si>
  <si>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</si>
  <si>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</si>
  <si>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</si>
  <si>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</si>
  <si>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</si>
  <si>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</si>
  <si>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</si>
  <si>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</si>
  <si>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</si>
  <si>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</si>
  <si>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</si>
  <si>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</si>
  <si>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</si>
  <si>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</si>
  <si>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</si>
  <si>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</si>
  <si>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</si>
  <si>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</si>
  <si>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</si>
  <si>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</si>
  <si>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</si>
  <si>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</si>
  <si>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{1314e9cc-fc32-4cfc-96ec-20af119d94f2}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</si>
  <si>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</si>
  <si>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</si>
  <si>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</si>
  <si>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</si>
  <si>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</si>
  <si>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</si>
  <si>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</si>
  <si>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</si>
  <si>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</si>
  <si>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</si>
  <si>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</si>
  <si>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</si>
  <si>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</si>
  <si>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</si>
  <si>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</si>
  <si>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</si>
  <si>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</si>
  <si>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</si>
  <si>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</si>
  <si>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</si>
  <si>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</si>
  <si>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</si>
  <si>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</si>
  <si>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</si>
  <si>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</si>
  <si>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</si>
  <si>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</si>
  <si>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</si>
  <si>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</si>
  <si>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</si>
  <si>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</si>
  <si>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</si>
  <si>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</si>
  <si>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</si>
  <si>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784 - Dokončovací práce - malby a tapety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</si>
  <si>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</si>
  <si>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</si>
  <si>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</si>
  <si>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</si>
  <si>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</si>
  <si>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</si>
  <si>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</si>
  <si>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</si>
  <si>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</si>
  <si>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</si>
  <si>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</si>
  <si>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</si>
  <si>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</si>
  <si>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</si>
  <si>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</si>
  <si>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</si>
  <si>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5</t>
  </si>
  <si>
    <t>K</t>
  </si>
  <si>
    <t>Zazdívka otvorů v příčkách nebo stěnách plochy do 4 m2  tvárnicemi YTONG tl 100 mm</t>
  </si>
  <si>
    <t>m2</t>
  </si>
  <si>
    <t>4</t>
  </si>
  <si>
    <t>-1495825989</t>
  </si>
  <si>
    <t>19</t>
  </si>
  <si>
    <t>kus</t>
  </si>
  <si>
    <t>-1391774037</t>
  </si>
  <si>
    <t>16</t>
  </si>
  <si>
    <t>Dodávka a osazení předkladu nad novými dveřmi</t>
  </si>
  <si>
    <t>759188738</t>
  </si>
  <si>
    <t>33</t>
  </si>
  <si>
    <t>Omítka na dozdívce otvoru původních dveří a bourané stropní konstrukce</t>
  </si>
  <si>
    <t>-1347972596</t>
  </si>
  <si>
    <t>10</t>
  </si>
  <si>
    <t>786288278</t>
  </si>
  <si>
    <t>31</t>
  </si>
  <si>
    <t>Začištění otvoru po vybourání stropní konstrukce</t>
  </si>
  <si>
    <t>-1803214496</t>
  </si>
  <si>
    <t>22</t>
  </si>
  <si>
    <t>Bourání stropů z tvárnic HURDIS do nosníků ocelových tl do 80 mm</t>
  </si>
  <si>
    <t>2132900668</t>
  </si>
  <si>
    <t>24</t>
  </si>
  <si>
    <t>Vyříznutí profilu I200 dl do 4 m hmotnosti do 35 kg/m</t>
  </si>
  <si>
    <t>t</t>
  </si>
  <si>
    <t>1643070090</t>
  </si>
  <si>
    <t>Bourání perlitbetonu tl přes 100 mm pl do 4 m2</t>
  </si>
  <si>
    <t>m3</t>
  </si>
  <si>
    <t>97043586</t>
  </si>
  <si>
    <t>20</t>
  </si>
  <si>
    <t>Bourání potěrů cementových nebo pískocementových tl do 50 mm pl do 4 m2</t>
  </si>
  <si>
    <t>32035358</t>
  </si>
  <si>
    <t>42</t>
  </si>
  <si>
    <t>Prováděcí a výrobní dokumentace</t>
  </si>
  <si>
    <t>kpl</t>
  </si>
  <si>
    <t>951523605</t>
  </si>
  <si>
    <t>25</t>
  </si>
  <si>
    <t>Vnitrostaveništní doprava suti a vybouraných hmot vodorovná</t>
  </si>
  <si>
    <t>-950274548</t>
  </si>
  <si>
    <t>26</t>
  </si>
  <si>
    <t xml:space="preserve">Vnitrostaveništní doprava suti a vybouraných hmot svislá </t>
  </si>
  <si>
    <t>-565876405</t>
  </si>
  <si>
    <t>28</t>
  </si>
  <si>
    <t>Příplatek k odvozu suti a vybouraných hmot na skládku ZKD 1 km přes 1 km</t>
  </si>
  <si>
    <t>-907017505</t>
  </si>
  <si>
    <t>27</t>
  </si>
  <si>
    <t>Odvoz suti a vybouraných hmot na skládku do 1 km s naložením a se složením</t>
  </si>
  <si>
    <t>233713665</t>
  </si>
  <si>
    <t>30</t>
  </si>
  <si>
    <t>Poplatek za uložení na skládce (skládkovné) stavebního odpadu směsného kód odpadu 170 904</t>
  </si>
  <si>
    <t>1173405193</t>
  </si>
  <si>
    <t>39</t>
  </si>
  <si>
    <t>Osazení vypínače</t>
  </si>
  <si>
    <t>-176280984</t>
  </si>
  <si>
    <t>37</t>
  </si>
  <si>
    <t xml:space="preserve">Osazení zásuvky </t>
  </si>
  <si>
    <t>1541163235</t>
  </si>
  <si>
    <t>41</t>
  </si>
  <si>
    <t>Osazení svítidel</t>
  </si>
  <si>
    <t>36</t>
  </si>
  <si>
    <t>EPS - elektronická požární signalizace</t>
  </si>
  <si>
    <t>2039225885</t>
  </si>
  <si>
    <t>3</t>
  </si>
  <si>
    <t>93659505</t>
  </si>
  <si>
    <t>2079277714</t>
  </si>
  <si>
    <t>450088761</t>
  </si>
  <si>
    <t>1730728231</t>
  </si>
  <si>
    <t>8</t>
  </si>
  <si>
    <t>826729563</t>
  </si>
  <si>
    <t>6</t>
  </si>
  <si>
    <t>1958476174</t>
  </si>
  <si>
    <t>7</t>
  </si>
  <si>
    <t>M</t>
  </si>
  <si>
    <t>deska sdk protipožární impregnovaná DFH2 tl 12,5mm</t>
  </si>
  <si>
    <t>32</t>
  </si>
  <si>
    <t>1928603750</t>
  </si>
  <si>
    <t>Penetrační nátěr SDK konstrukcí</t>
  </si>
  <si>
    <t>-41994136</t>
  </si>
  <si>
    <t>9</t>
  </si>
  <si>
    <t>Přesun hmot tonážní pro sádrokartonové konstrukce v objektech v do 6 m</t>
  </si>
  <si>
    <t>-2027484045</t>
  </si>
  <si>
    <t>-1968269911</t>
  </si>
  <si>
    <t>17</t>
  </si>
  <si>
    <t>1704821666</t>
  </si>
  <si>
    <t>18</t>
  </si>
  <si>
    <t>-1578979502</t>
  </si>
  <si>
    <t>11</t>
  </si>
  <si>
    <t>Lepení pásů z PVC standardním lepidlem</t>
  </si>
  <si>
    <t>-1186050121</t>
  </si>
  <si>
    <t>13</t>
  </si>
  <si>
    <t>-1904984748</t>
  </si>
  <si>
    <t>14</t>
  </si>
  <si>
    <t>Přesun hmot tonážní pro podlahy povlakové v objektech v do 6 m</t>
  </si>
  <si>
    <t>230429140</t>
  </si>
  <si>
    <t>35</t>
  </si>
  <si>
    <t>1099016751</t>
  </si>
  <si>
    <t>1870106714</t>
  </si>
  <si>
    <t>Přepínač sériový, střídavý</t>
  </si>
  <si>
    <t>39R</t>
  </si>
  <si>
    <t>37R</t>
  </si>
  <si>
    <t>Zásuvka jednoduchá</t>
  </si>
  <si>
    <t>41R</t>
  </si>
  <si>
    <t>Příplatek k SDK příčce za zahuštění profilů</t>
  </si>
  <si>
    <t>Elektromontážní práce D+M</t>
  </si>
  <si>
    <t>Svítidlo  stropní přisazené 4800lm 36W led</t>
  </si>
  <si>
    <t>ocelová podpůrná konstrukce</t>
  </si>
  <si>
    <t>kg</t>
  </si>
  <si>
    <t>Schodiště+zábradlí - ocelové s plnými stupnicemi</t>
  </si>
  <si>
    <t xml:space="preserve">Vyrovnávací stěrka tl do 20 mm </t>
  </si>
  <si>
    <t>PVC heterogenní zátěžové nášlapná vrstva 0,70mm R 10 zátěž 34/43 otlak do 0,02mm stálost do 0,10%,Bfl S1, včetně soklových lišt - předpoklad, bude upřesněno konkrétním výběrem zhotovitele</t>
  </si>
  <si>
    <t>SDK příčka tl 100 mm profil CW+UW 75 desky 12,5 bez TI EI 45 Rw</t>
  </si>
  <si>
    <t>SDK příčka šikmá tl 100 mm profil CW+UW 75 desky 12,5 bez TI EI 45 Rw</t>
  </si>
  <si>
    <t>SDK příčka tl 100 mm profil CW+UW 75 desky 12,5 TI 60 mm EI 45 Rw 47 DB</t>
  </si>
  <si>
    <t>SDK příčka šikmá tl 100 mm profil CW+UW 75 desky 12,5 TI 60 mm EI 45 Rw 47 DB</t>
  </si>
  <si>
    <t>SDK opláštění sloupů desky 1xDF 12,5 protipožární opláštění EI 45 Rw 47 DB</t>
  </si>
  <si>
    <t xml:space="preserve">Montáž SDK obkladu dřevěných kcí protipožární opláštění EI 45 Rw </t>
  </si>
  <si>
    <t>Stavba</t>
  </si>
  <si>
    <t>Parotěsná folie</t>
  </si>
  <si>
    <t>IČ: 62595571</t>
  </si>
  <si>
    <t>DIČ: CZ661236173</t>
  </si>
  <si>
    <t>IČ: 04999975</t>
  </si>
  <si>
    <t>IČ:62595571</t>
  </si>
  <si>
    <t>003-X1</t>
  </si>
  <si>
    <t>004-X1</t>
  </si>
  <si>
    <t>006-X1</t>
  </si>
  <si>
    <t>006-X2</t>
  </si>
  <si>
    <t>006-X3</t>
  </si>
  <si>
    <t>006-X4</t>
  </si>
  <si>
    <t>009-X1</t>
  </si>
  <si>
    <t>009-X2</t>
  </si>
  <si>
    <t>009-X3</t>
  </si>
  <si>
    <t>009-X4</t>
  </si>
  <si>
    <t>009-X5</t>
  </si>
  <si>
    <t>997 000-X1</t>
  </si>
  <si>
    <t>997 000-X2</t>
  </si>
  <si>
    <t>998 000-X1</t>
  </si>
  <si>
    <t>998 000-X2</t>
  </si>
  <si>
    <t>999 000-X1</t>
  </si>
  <si>
    <t>741-X1</t>
  </si>
  <si>
    <t>741-X2</t>
  </si>
  <si>
    <t>741-X3</t>
  </si>
  <si>
    <t>741-X4</t>
  </si>
  <si>
    <t>741-X5</t>
  </si>
  <si>
    <t>741-X6</t>
  </si>
  <si>
    <t>741-X7</t>
  </si>
  <si>
    <t>742-X1</t>
  </si>
  <si>
    <t>763-X1</t>
  </si>
  <si>
    <t>763-X2</t>
  </si>
  <si>
    <t>763-X3</t>
  </si>
  <si>
    <t>763-X4</t>
  </si>
  <si>
    <t>763-X5</t>
  </si>
  <si>
    <t>763-X6</t>
  </si>
  <si>
    <t>763-X7</t>
  </si>
  <si>
    <t>763-X8</t>
  </si>
  <si>
    <t>763-X9</t>
  </si>
  <si>
    <t>763-X10</t>
  </si>
  <si>
    <t>763-X11</t>
  </si>
  <si>
    <t>763-X12</t>
  </si>
  <si>
    <t>766-X1</t>
  </si>
  <si>
    <t>766-X2</t>
  </si>
  <si>
    <t>766-X3</t>
  </si>
  <si>
    <t>766-X4</t>
  </si>
  <si>
    <t>776-X1</t>
  </si>
  <si>
    <t>M776_X1</t>
  </si>
  <si>
    <t>776_X2</t>
  </si>
  <si>
    <t>784-X1</t>
  </si>
  <si>
    <t>784-X2</t>
  </si>
  <si>
    <t>Protipožární poklop EW 30 900/900 mont. Dod. A montáž</t>
  </si>
  <si>
    <t xml:space="preserve">ocelová podpůrná konstrukce 900/900 mm U 160 </t>
  </si>
  <si>
    <t xml:space="preserve">Čištění vnitřních ploch podlah </t>
  </si>
  <si>
    <t>Nátěr betonové podlahy dvojnásobným nátěr, včetně penetrace a opravy podlahy z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</si>
</sst>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color theme="4" tint="-0.2499700039625167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166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/>
    </xf>
    <xf numFmtId="166" fontId="30" fillId="0" borderId="12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24" xfId="0" applyFont="1" applyBorder="1" applyAlignment="1" applyProtection="1">
      <alignment horizontal="center" vertical="center"/>
      <protection locked="0"/>
    </xf>
    <xf numFmtId="49" fontId="32" fillId="0" borderId="24" xfId="0" applyNumberFormat="1" applyFont="1" applyBorder="1" applyAlignment="1" applyProtection="1">
      <alignment horizontal="left" vertical="center" wrapText="1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167" fontId="32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167" fontId="0" fillId="0" borderId="2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67" fontId="0" fillId="0" borderId="24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0" fillId="0" borderId="24" xfId="0" applyBorder="1" applyAlignment="1" applyProtection="1">
      <alignment horizontal="left" vertical="center" wrapText="1"/>
      <protection locked="0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32" fillId="0" borderId="24" xfId="0" applyFont="1" applyBorder="1" applyAlignment="1" applyProtection="1">
      <alignment horizontal="left" vertical="center" wrapText="1"/>
      <protection locked="0"/>
    </xf>
    <xf numFmtId="4" fontId="32" fillId="0" borderId="24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0" borderId="21" xfId="0" applyNumberFormat="1" applyFont="1" applyBorder="1" applyAlignment="1" applyProtection="1">
      <alignment horizontal="right" vertical="center"/>
      <protection locked="0"/>
    </xf>
    <xf numFmtId="4" fontId="0" fillId="0" borderId="23" xfId="0" applyNumberFormat="1" applyFont="1" applyBorder="1" applyAlignment="1" applyProtection="1">
      <alignment horizontal="right" vertical="center"/>
      <protection locked="0"/>
    </xf>
    <xf numFmtId="4" fontId="0" fillId="0" borderId="22" xfId="0" applyNumberFormat="1" applyFont="1" applyBorder="1" applyAlignment="1" applyProtection="1">
      <alignment horizontal="right" vertical="center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34" fillId="0" borderId="21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4" fontId="32" fillId="0" borderId="21" xfId="0" applyNumberFormat="1" applyFont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12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3"/>
  <sheetViews>
    <sheetView showGridLines="0" workbookViewId="0" topLeftCell="A1">
      <pane ySplit="1" topLeftCell="A81" activePane="bottomLeft" state="frozen"/>
      <selection pane="bottomLeft" activeCell="AN8" sqref="AN8"/>
    </sheetView>
  </sheetViews>
  <sheetFormatPr defaultColWidth="9.33203125" defaultRowHeight="13.5"/>
  <cols>
    <col min="1" max="1" width="8.16015625" style="0" customWidth="1"/>
    <col min="2" max="2" width="1.66796875" style="0" customWidth="1"/>
    <col min="3" max="3" width="4.16015625" style="0" customWidth="1"/>
    <col min="4" max="33" width="2.33203125" style="0" customWidth="1"/>
    <col min="34" max="34" width="3.16015625" style="0" customWidth="1"/>
    <col min="35" max="36" width="2.33203125" style="0" customWidth="1"/>
    <col min="37" max="37" width="5.5" style="0" customWidth="1"/>
    <col min="38" max="38" width="8.16015625" style="0" customWidth="1"/>
    <col min="39" max="39" width="3.16015625" style="0" customWidth="1"/>
    <col min="40" max="40" width="13.16015625" style="0" customWidth="1"/>
    <col min="41" max="41" width="7.33203125" style="0" customWidth="1"/>
    <col min="42" max="42" width="4.16015625" style="0" customWidth="1"/>
    <col min="43" max="43" width="1.66796875" style="0" customWidth="1"/>
    <col min="44" max="44" width="13.66015625" style="0" hidden="1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33203125" style="0" hidden="1" customWidth="1"/>
    <col min="71" max="89" width="9.16015625" style="0" hidden="1" customWidth="1"/>
  </cols>
  <sheetData>
    <row r="1" spans="1:73" ht="21.6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67" t="s">
        <v>7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R2" s="194" t="s">
        <v>8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169" t="s">
        <v>12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23"/>
      <c r="AS4" s="17" t="s">
        <v>13</v>
      </c>
      <c r="BS4" s="18" t="s">
        <v>14</v>
      </c>
    </row>
    <row r="5" spans="2:71" ht="14.45" customHeight="1">
      <c r="B5" s="22"/>
      <c r="C5" s="24"/>
      <c r="D5" s="25" t="s">
        <v>15</v>
      </c>
      <c r="E5" s="24"/>
      <c r="F5" s="24"/>
      <c r="G5" s="24"/>
      <c r="H5" s="24"/>
      <c r="I5" s="24"/>
      <c r="J5" s="24"/>
      <c r="K5" s="171" t="s">
        <v>16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24"/>
      <c r="AQ5" s="23"/>
      <c r="BS5" s="18" t="s">
        <v>9</v>
      </c>
    </row>
    <row r="6" spans="2:71" ht="36.95" customHeight="1">
      <c r="B6" s="22"/>
      <c r="C6" s="24"/>
      <c r="D6" s="27" t="s">
        <v>17</v>
      </c>
      <c r="E6" s="24"/>
      <c r="F6" s="24"/>
      <c r="G6" s="24"/>
      <c r="H6" s="24"/>
      <c r="I6" s="24"/>
      <c r="J6" s="24"/>
      <c r="K6" s="173" t="s">
        <v>18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24"/>
      <c r="AQ6" s="23"/>
      <c r="BS6" s="18" t="s">
        <v>9</v>
      </c>
    </row>
    <row r="7" spans="2:71" ht="14.45" customHeight="1">
      <c r="B7" s="22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2:71" ht="14.45" customHeight="1">
      <c r="B8" s="22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26"/>
      <c r="AO8" s="24"/>
      <c r="AP8" s="24"/>
      <c r="AQ8" s="23"/>
      <c r="BS8" s="18" t="s">
        <v>9</v>
      </c>
    </row>
    <row r="9" spans="2:71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2:71" ht="14.45" customHeight="1">
      <c r="B10" s="22"/>
      <c r="C10" s="24"/>
      <c r="D10" s="28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246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2:71" ht="18.6" customHeight="1">
      <c r="B11" s="22"/>
      <c r="C11" s="24"/>
      <c r="D11" s="24"/>
      <c r="E11" s="26" t="s">
        <v>26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247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2:71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2:71" ht="14.45" customHeight="1">
      <c r="B13" s="22"/>
      <c r="C13" s="24"/>
      <c r="D13" s="28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25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2:71" ht="15">
      <c r="B14" s="22"/>
      <c r="C14" s="24"/>
      <c r="D14" s="24"/>
      <c r="E14" s="26" t="s">
        <v>22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27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2:71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2:71" ht="14.45" customHeight="1">
      <c r="B16" s="22"/>
      <c r="C16" s="24"/>
      <c r="D16" s="28" t="s">
        <v>29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25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6" customHeight="1">
      <c r="B17" s="22"/>
      <c r="C17" s="24"/>
      <c r="D17" s="24"/>
      <c r="E17" s="26" t="s">
        <v>30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27</v>
      </c>
      <c r="AL17" s="24"/>
      <c r="AM17" s="24"/>
      <c r="AN17" s="26" t="s">
        <v>5</v>
      </c>
      <c r="AO17" s="24"/>
      <c r="AP17" s="24"/>
      <c r="AQ17" s="23"/>
      <c r="BS17" s="18" t="s">
        <v>31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5" customHeight="1">
      <c r="B19" s="22"/>
      <c r="C19" s="24"/>
      <c r="D19" s="28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248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43" ht="18.6" customHeight="1">
      <c r="B20" s="22"/>
      <c r="C20" s="24"/>
      <c r="D20" s="24"/>
      <c r="E20" s="2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27</v>
      </c>
      <c r="AL20" s="24"/>
      <c r="AM20" s="24"/>
      <c r="AN20" s="26" t="s">
        <v>5</v>
      </c>
      <c r="AO20" s="24"/>
      <c r="AP20" s="24"/>
      <c r="AQ20" s="23"/>
    </row>
    <row r="21" spans="2:43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43" ht="15">
      <c r="B22" s="22"/>
      <c r="C22" s="24"/>
      <c r="D22" s="28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43" ht="16.5" customHeight="1">
      <c r="B23" s="22"/>
      <c r="C23" s="24"/>
      <c r="D23" s="24"/>
      <c r="E23" s="174" t="s">
        <v>5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24"/>
      <c r="AP23" s="24"/>
      <c r="AQ23" s="23"/>
    </row>
    <row r="24" spans="2:43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43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43" ht="14.45" customHeight="1">
      <c r="B26" s="22"/>
      <c r="C26" s="24"/>
      <c r="D26" s="30" t="s">
        <v>34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98">
        <f>ROUND(AG87,2)</f>
        <v>0</v>
      </c>
      <c r="AL26" s="172"/>
      <c r="AM26" s="172"/>
      <c r="AN26" s="172"/>
      <c r="AO26" s="172"/>
      <c r="AP26" s="24"/>
      <c r="AQ26" s="23"/>
    </row>
    <row r="27" spans="2:43" ht="14.45" customHeight="1">
      <c r="B27" s="22"/>
      <c r="C27" s="24"/>
      <c r="D27" s="30" t="s">
        <v>35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98">
        <f>ROUND(AG90,2)</f>
        <v>0</v>
      </c>
      <c r="AL27" s="198"/>
      <c r="AM27" s="198"/>
      <c r="AN27" s="198"/>
      <c r="AO27" s="198"/>
      <c r="AP27" s="24"/>
      <c r="AQ27" s="23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6.1" customHeight="1">
      <c r="B29" s="31"/>
      <c r="C29" s="32"/>
      <c r="D29" s="34" t="s">
        <v>36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99">
        <f>ROUND(AK26+AK27,2)</f>
        <v>0</v>
      </c>
      <c r="AL29" s="200"/>
      <c r="AM29" s="200"/>
      <c r="AN29" s="200"/>
      <c r="AO29" s="200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37</v>
      </c>
      <c r="E31" s="37"/>
      <c r="F31" s="38" t="s">
        <v>38</v>
      </c>
      <c r="G31" s="37"/>
      <c r="H31" s="37"/>
      <c r="I31" s="37"/>
      <c r="J31" s="37"/>
      <c r="K31" s="37"/>
      <c r="L31" s="164">
        <v>0.21</v>
      </c>
      <c r="M31" s="165"/>
      <c r="N31" s="165"/>
      <c r="O31" s="165"/>
      <c r="P31" s="37"/>
      <c r="Q31" s="37"/>
      <c r="R31" s="37"/>
      <c r="S31" s="37"/>
      <c r="T31" s="40" t="s">
        <v>39</v>
      </c>
      <c r="U31" s="37"/>
      <c r="V31" s="37"/>
      <c r="W31" s="166">
        <f>AK29</f>
        <v>0</v>
      </c>
      <c r="X31" s="165"/>
      <c r="Y31" s="165"/>
      <c r="Z31" s="165"/>
      <c r="AA31" s="165"/>
      <c r="AB31" s="165"/>
      <c r="AC31" s="165"/>
      <c r="AD31" s="165"/>
      <c r="AE31" s="165"/>
      <c r="AF31" s="37"/>
      <c r="AG31" s="37"/>
      <c r="AH31" s="37"/>
      <c r="AI31" s="37"/>
      <c r="AJ31" s="37"/>
      <c r="AK31" s="166">
        <f>W31*L31</f>
        <v>0</v>
      </c>
      <c r="AL31" s="165"/>
      <c r="AM31" s="165"/>
      <c r="AN31" s="165"/>
      <c r="AO31" s="165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40</v>
      </c>
      <c r="G32" s="37"/>
      <c r="H32" s="37"/>
      <c r="I32" s="37"/>
      <c r="J32" s="37"/>
      <c r="K32" s="37"/>
      <c r="L32" s="164">
        <v>0.15</v>
      </c>
      <c r="M32" s="165"/>
      <c r="N32" s="165"/>
      <c r="O32" s="165"/>
      <c r="P32" s="37"/>
      <c r="Q32" s="37"/>
      <c r="R32" s="37"/>
      <c r="S32" s="37"/>
      <c r="T32" s="40" t="s">
        <v>39</v>
      </c>
      <c r="U32" s="37"/>
      <c r="V32" s="37"/>
      <c r="W32" s="166">
        <f>ROUND(BA87+SUM(CE91),2)</f>
        <v>0</v>
      </c>
      <c r="X32" s="165"/>
      <c r="Y32" s="165"/>
      <c r="Z32" s="165"/>
      <c r="AA32" s="165"/>
      <c r="AB32" s="165"/>
      <c r="AC32" s="165"/>
      <c r="AD32" s="165"/>
      <c r="AE32" s="165"/>
      <c r="AF32" s="37"/>
      <c r="AG32" s="37"/>
      <c r="AH32" s="37"/>
      <c r="AI32" s="37"/>
      <c r="AJ32" s="37"/>
      <c r="AK32" s="166">
        <f>ROUND(AW87+SUM(BZ91),2)</f>
        <v>0</v>
      </c>
      <c r="AL32" s="165"/>
      <c r="AM32" s="165"/>
      <c r="AN32" s="165"/>
      <c r="AO32" s="165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41</v>
      </c>
      <c r="G33" s="37"/>
      <c r="H33" s="37"/>
      <c r="I33" s="37"/>
      <c r="J33" s="37"/>
      <c r="K33" s="37"/>
      <c r="L33" s="164">
        <v>0.21</v>
      </c>
      <c r="M33" s="165"/>
      <c r="N33" s="165"/>
      <c r="O33" s="165"/>
      <c r="P33" s="37"/>
      <c r="Q33" s="37"/>
      <c r="R33" s="37"/>
      <c r="S33" s="37"/>
      <c r="T33" s="40" t="s">
        <v>39</v>
      </c>
      <c r="U33" s="37"/>
      <c r="V33" s="37"/>
      <c r="W33" s="166">
        <f>ROUND(BB87+SUM(CF91),2)</f>
        <v>0</v>
      </c>
      <c r="X33" s="165"/>
      <c r="Y33" s="165"/>
      <c r="Z33" s="165"/>
      <c r="AA33" s="165"/>
      <c r="AB33" s="165"/>
      <c r="AC33" s="165"/>
      <c r="AD33" s="165"/>
      <c r="AE33" s="165"/>
      <c r="AF33" s="37"/>
      <c r="AG33" s="37"/>
      <c r="AH33" s="37"/>
      <c r="AI33" s="37"/>
      <c r="AJ33" s="37"/>
      <c r="AK33" s="166">
        <v>0</v>
      </c>
      <c r="AL33" s="165"/>
      <c r="AM33" s="165"/>
      <c r="AN33" s="165"/>
      <c r="AO33" s="165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42</v>
      </c>
      <c r="G34" s="37"/>
      <c r="H34" s="37"/>
      <c r="I34" s="37"/>
      <c r="J34" s="37"/>
      <c r="K34" s="37"/>
      <c r="L34" s="164">
        <v>0.15</v>
      </c>
      <c r="M34" s="165"/>
      <c r="N34" s="165"/>
      <c r="O34" s="165"/>
      <c r="P34" s="37"/>
      <c r="Q34" s="37"/>
      <c r="R34" s="37"/>
      <c r="S34" s="37"/>
      <c r="T34" s="40" t="s">
        <v>39</v>
      </c>
      <c r="U34" s="37"/>
      <c r="V34" s="37"/>
      <c r="W34" s="166">
        <f>ROUND(BC87+SUM(CG91),2)</f>
        <v>0</v>
      </c>
      <c r="X34" s="165"/>
      <c r="Y34" s="165"/>
      <c r="Z34" s="165"/>
      <c r="AA34" s="165"/>
      <c r="AB34" s="165"/>
      <c r="AC34" s="165"/>
      <c r="AD34" s="165"/>
      <c r="AE34" s="165"/>
      <c r="AF34" s="37"/>
      <c r="AG34" s="37"/>
      <c r="AH34" s="37"/>
      <c r="AI34" s="37"/>
      <c r="AJ34" s="37"/>
      <c r="AK34" s="166">
        <v>0</v>
      </c>
      <c r="AL34" s="165"/>
      <c r="AM34" s="165"/>
      <c r="AN34" s="165"/>
      <c r="AO34" s="165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43</v>
      </c>
      <c r="G35" s="37"/>
      <c r="H35" s="37"/>
      <c r="I35" s="37"/>
      <c r="J35" s="37"/>
      <c r="K35" s="37"/>
      <c r="L35" s="164">
        <v>0</v>
      </c>
      <c r="M35" s="165"/>
      <c r="N35" s="165"/>
      <c r="O35" s="165"/>
      <c r="P35" s="37"/>
      <c r="Q35" s="37"/>
      <c r="R35" s="37"/>
      <c r="S35" s="37"/>
      <c r="T35" s="40" t="s">
        <v>39</v>
      </c>
      <c r="U35" s="37"/>
      <c r="V35" s="37"/>
      <c r="W35" s="166">
        <f>ROUND(BD87+SUM(CH91),2)</f>
        <v>0</v>
      </c>
      <c r="X35" s="165"/>
      <c r="Y35" s="165"/>
      <c r="Z35" s="165"/>
      <c r="AA35" s="165"/>
      <c r="AB35" s="165"/>
      <c r="AC35" s="165"/>
      <c r="AD35" s="165"/>
      <c r="AE35" s="165"/>
      <c r="AF35" s="37"/>
      <c r="AG35" s="37"/>
      <c r="AH35" s="37"/>
      <c r="AI35" s="37"/>
      <c r="AJ35" s="37"/>
      <c r="AK35" s="166">
        <v>0</v>
      </c>
      <c r="AL35" s="165"/>
      <c r="AM35" s="165"/>
      <c r="AN35" s="165"/>
      <c r="AO35" s="165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6.1" customHeight="1">
      <c r="B37" s="31"/>
      <c r="C37" s="42"/>
      <c r="D37" s="43" t="s">
        <v>44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45</v>
      </c>
      <c r="U37" s="44"/>
      <c r="V37" s="44"/>
      <c r="W37" s="44"/>
      <c r="X37" s="175" t="s">
        <v>46</v>
      </c>
      <c r="Y37" s="176"/>
      <c r="Z37" s="176"/>
      <c r="AA37" s="176"/>
      <c r="AB37" s="176"/>
      <c r="AC37" s="44"/>
      <c r="AD37" s="44"/>
      <c r="AE37" s="44"/>
      <c r="AF37" s="44"/>
      <c r="AG37" s="44"/>
      <c r="AH37" s="44"/>
      <c r="AI37" s="44"/>
      <c r="AJ37" s="44"/>
      <c r="AK37" s="177">
        <f>SUM(AK29:AK35)</f>
        <v>0</v>
      </c>
      <c r="AL37" s="176"/>
      <c r="AM37" s="176"/>
      <c r="AN37" s="176"/>
      <c r="AO37" s="178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48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3.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3.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3.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3.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3.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ht="13.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3.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49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50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49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50</v>
      </c>
      <c r="AN58" s="52"/>
      <c r="AO58" s="54"/>
      <c r="AP58" s="32"/>
      <c r="AQ58" s="33"/>
    </row>
    <row r="59" spans="2:43" ht="13.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51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52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3.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3.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ht="13.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ht="13.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ht="13.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ht="13.5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ht="13.5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49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50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49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50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169" t="s">
        <v>53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Brand_n/Lab_Muzeum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79" t="str">
        <f>K6</f>
        <v>Stavební úpravy objektu č.p. 97 na pozemku st.p.č.17/1,k.ú.Brandýs nad Labem, Masarykovo náměstí 97,250 01</v>
      </c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IF(AN8="","",AN8)</f>
        <v/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24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Ing. Peter Kováčik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29</v>
      </c>
      <c r="AJ82" s="32"/>
      <c r="AK82" s="32"/>
      <c r="AL82" s="32"/>
      <c r="AM82" s="181" t="str">
        <f>IF(E17="","",E17)</f>
        <v>Ing.arch.Zuzana Mesmacque, Ing.Peter Kováčik</v>
      </c>
      <c r="AN82" s="181"/>
      <c r="AO82" s="181"/>
      <c r="AP82" s="181"/>
      <c r="AQ82" s="33"/>
      <c r="AS82" s="185" t="s">
        <v>54</v>
      </c>
      <c r="AT82" s="186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28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32</v>
      </c>
      <c r="AJ83" s="32"/>
      <c r="AK83" s="32"/>
      <c r="AL83" s="32"/>
      <c r="AM83" s="181" t="str">
        <f>IF(E20="","",E20)</f>
        <v/>
      </c>
      <c r="AN83" s="181"/>
      <c r="AO83" s="181"/>
      <c r="AP83" s="181"/>
      <c r="AQ83" s="33"/>
      <c r="AS83" s="187"/>
      <c r="AT83" s="188"/>
      <c r="AU83" s="32"/>
      <c r="AV83" s="32"/>
      <c r="AW83" s="32"/>
      <c r="AX83" s="32"/>
      <c r="AY83" s="32"/>
      <c r="AZ83" s="32"/>
      <c r="BA83" s="32"/>
      <c r="BB83" s="32"/>
      <c r="BC83" s="32"/>
      <c r="BD83" s="71"/>
    </row>
    <row r="84" spans="2:56" s="1" customFormat="1" ht="11.1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87"/>
      <c r="AT84" s="188"/>
      <c r="AU84" s="32"/>
      <c r="AV84" s="32"/>
      <c r="AW84" s="32"/>
      <c r="AX84" s="32"/>
      <c r="AY84" s="32"/>
      <c r="AZ84" s="32"/>
      <c r="BA84" s="32"/>
      <c r="BB84" s="32"/>
      <c r="BC84" s="32"/>
      <c r="BD84" s="71"/>
    </row>
    <row r="85" spans="2:56" s="1" customFormat="1" ht="29.25" customHeight="1">
      <c r="B85" s="31"/>
      <c r="C85" s="189" t="s">
        <v>55</v>
      </c>
      <c r="D85" s="190"/>
      <c r="E85" s="190"/>
      <c r="F85" s="190"/>
      <c r="G85" s="190"/>
      <c r="H85" s="72"/>
      <c r="I85" s="191" t="s">
        <v>56</v>
      </c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1" t="s">
        <v>57</v>
      </c>
      <c r="AH85" s="190"/>
      <c r="AI85" s="190"/>
      <c r="AJ85" s="190"/>
      <c r="AK85" s="190"/>
      <c r="AL85" s="190"/>
      <c r="AM85" s="190"/>
      <c r="AN85" s="191" t="s">
        <v>58</v>
      </c>
      <c r="AO85" s="190"/>
      <c r="AP85" s="192"/>
      <c r="AQ85" s="33"/>
      <c r="AS85" s="73" t="s">
        <v>59</v>
      </c>
      <c r="AT85" s="74" t="s">
        <v>60</v>
      </c>
      <c r="AU85" s="74" t="s">
        <v>61</v>
      </c>
      <c r="AV85" s="74" t="s">
        <v>62</v>
      </c>
      <c r="AW85" s="74" t="s">
        <v>63</v>
      </c>
      <c r="AX85" s="74" t="s">
        <v>64</v>
      </c>
      <c r="AY85" s="74" t="s">
        <v>65</v>
      </c>
      <c r="AZ85" s="74" t="s">
        <v>66</v>
      </c>
      <c r="BA85" s="74" t="s">
        <v>67</v>
      </c>
      <c r="BB85" s="74" t="s">
        <v>68</v>
      </c>
      <c r="BC85" s="74" t="s">
        <v>69</v>
      </c>
      <c r="BD85" s="75" t="s">
        <v>70</v>
      </c>
    </row>
    <row r="86" spans="2:56" s="1" customFormat="1" ht="11.1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6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7" t="s">
        <v>71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83">
        <f>ROUND(AG88,2)</f>
        <v>0</v>
      </c>
      <c r="AH87" s="183"/>
      <c r="AI87" s="183"/>
      <c r="AJ87" s="183"/>
      <c r="AK87" s="183"/>
      <c r="AL87" s="183"/>
      <c r="AM87" s="183"/>
      <c r="AN87" s="184">
        <f>AG87*1.21</f>
        <v>0</v>
      </c>
      <c r="AO87" s="184"/>
      <c r="AP87" s="184"/>
      <c r="AQ87" s="67"/>
      <c r="AS87" s="79">
        <f>ROUND(AS88,2)</f>
        <v>0</v>
      </c>
      <c r="AT87" s="80">
        <f>ROUND(SUM(AV87:AW87),2)</f>
        <v>0</v>
      </c>
      <c r="AU87" s="81">
        <f>ROUND(AU88,5)</f>
        <v>14.39085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72</v>
      </c>
      <c r="BT87" s="83" t="s">
        <v>73</v>
      </c>
      <c r="BV87" s="83" t="s">
        <v>74</v>
      </c>
      <c r="BW87" s="83" t="s">
        <v>75</v>
      </c>
      <c r="BX87" s="83" t="s">
        <v>76</v>
      </c>
    </row>
    <row r="88" spans="1:76" s="5" customFormat="1" ht="63" customHeight="1">
      <c r="A88" s="84" t="s">
        <v>77</v>
      </c>
      <c r="B88" s="85"/>
      <c r="C88" s="86"/>
      <c r="D88" s="182" t="s">
        <v>16</v>
      </c>
      <c r="E88" s="182"/>
      <c r="F88" s="182"/>
      <c r="G88" s="182"/>
      <c r="H88" s="182"/>
      <c r="I88" s="87"/>
      <c r="J88" s="182" t="s">
        <v>18</v>
      </c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96">
        <f>'Brand_n-Lab_Muzeum - Stav...'!M26</f>
        <v>0</v>
      </c>
      <c r="AH88" s="197"/>
      <c r="AI88" s="197"/>
      <c r="AJ88" s="197"/>
      <c r="AK88" s="197"/>
      <c r="AL88" s="197"/>
      <c r="AM88" s="197"/>
      <c r="AN88" s="196">
        <f>AG88*1.21</f>
        <v>0</v>
      </c>
      <c r="AO88" s="197"/>
      <c r="AP88" s="197"/>
      <c r="AQ88" s="88"/>
      <c r="AS88" s="89">
        <f>'Brand_n-Lab_Muzeum - Stav...'!M27</f>
        <v>0</v>
      </c>
      <c r="AT88" s="90">
        <f>ROUND(SUM(AV88:AW88),2)</f>
        <v>0</v>
      </c>
      <c r="AU88" s="91">
        <f>'Brand_n-Lab_Muzeum - Stav...'!W120</f>
        <v>14.39085</v>
      </c>
      <c r="AV88" s="90">
        <f>'Brand_n-Lab_Muzeum - Stav...'!M31</f>
        <v>0</v>
      </c>
      <c r="AW88" s="90">
        <f>'Brand_n-Lab_Muzeum - Stav...'!M32</f>
        <v>0</v>
      </c>
      <c r="AX88" s="90">
        <f>'Brand_n-Lab_Muzeum - Stav...'!M33</f>
        <v>0</v>
      </c>
      <c r="AY88" s="90">
        <f>'Brand_n-Lab_Muzeum - Stav...'!M34</f>
        <v>0</v>
      </c>
      <c r="AZ88" s="90">
        <f>'Brand_n-Lab_Muzeum - Stav...'!H31</f>
        <v>0</v>
      </c>
      <c r="BA88" s="90">
        <f>'Brand_n-Lab_Muzeum - Stav...'!H32</f>
        <v>0</v>
      </c>
      <c r="BB88" s="90">
        <f>'Brand_n-Lab_Muzeum - Stav...'!H33</f>
        <v>0</v>
      </c>
      <c r="BC88" s="90">
        <f>'Brand_n-Lab_Muzeum - Stav...'!H34</f>
        <v>0</v>
      </c>
      <c r="BD88" s="92">
        <f>'Brand_n-Lab_Muzeum - Stav...'!H35</f>
        <v>0</v>
      </c>
      <c r="BT88" s="93" t="s">
        <v>78</v>
      </c>
      <c r="BU88" s="93" t="s">
        <v>79</v>
      </c>
      <c r="BV88" s="93" t="s">
        <v>74</v>
      </c>
      <c r="BW88" s="93" t="s">
        <v>75</v>
      </c>
      <c r="BX88" s="93" t="s">
        <v>76</v>
      </c>
    </row>
    <row r="89" spans="2:43" ht="13.5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2:48" s="1" customFormat="1" ht="30" customHeight="1">
      <c r="B90" s="31"/>
      <c r="C90" s="77" t="s">
        <v>80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84">
        <f>0.05*AG88</f>
        <v>0</v>
      </c>
      <c r="AH90" s="184"/>
      <c r="AI90" s="184"/>
      <c r="AJ90" s="184"/>
      <c r="AK90" s="184"/>
      <c r="AL90" s="184"/>
      <c r="AM90" s="184"/>
      <c r="AN90" s="184">
        <f>AG90*1.21</f>
        <v>0</v>
      </c>
      <c r="AO90" s="184"/>
      <c r="AP90" s="184"/>
      <c r="AQ90" s="33"/>
      <c r="AS90" s="73" t="s">
        <v>81</v>
      </c>
      <c r="AT90" s="74" t="s">
        <v>82</v>
      </c>
      <c r="AU90" s="74" t="s">
        <v>37</v>
      </c>
      <c r="AV90" s="75" t="s">
        <v>60</v>
      </c>
    </row>
    <row r="91" spans="2:48" s="1" customFormat="1" ht="11.1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4"/>
      <c r="AT91" s="52"/>
      <c r="AU91" s="52"/>
      <c r="AV91" s="54"/>
    </row>
    <row r="92" spans="2:43" s="1" customFormat="1" ht="30" customHeight="1">
      <c r="B92" s="31"/>
      <c r="C92" s="95" t="s">
        <v>83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193">
        <f>ROUND(AG87+AG90,2)</f>
        <v>0</v>
      </c>
      <c r="AH92" s="193"/>
      <c r="AI92" s="193"/>
      <c r="AJ92" s="193"/>
      <c r="AK92" s="193"/>
      <c r="AL92" s="193"/>
      <c r="AM92" s="193"/>
      <c r="AN92" s="193">
        <f>AN87+AN90</f>
        <v>0</v>
      </c>
      <c r="AO92" s="193"/>
      <c r="AP92" s="193"/>
      <c r="AQ92" s="33"/>
    </row>
    <row r="93" spans="2:43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Brand_n-Lab_Muzeum - Stav...'!C2" display="/"/>
  </hyperlinks>
  <printOptions/>
  <pageMargins left="0.5833333" right="0.5833333" top="0.5" bottom="0.4666667" header="0" footer="0"/>
  <pageSetup blackAndWhite="1" fitToHeight="100" horizontalDpi="600" verticalDpi="600" orientation="portrait" paperSize="9" scale="9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8"/>
  <sheetViews>
    <sheetView showGridLines="0" tabSelected="1" zoomScale="85" zoomScaleNormal="85" workbookViewId="0" topLeftCell="A1">
      <pane xSplit="18" ySplit="2" topLeftCell="S146" activePane="bottomRight" state="frozen"/>
      <selection pane="topRight" activeCell="S1" sqref="S1"/>
      <selection pane="bottomLeft" activeCell="A3" sqref="A3"/>
      <selection pane="bottomRight" activeCell="F179" sqref="F179:I179"/>
    </sheetView>
  </sheetViews>
  <sheetFormatPr defaultColWidth="9.33203125" defaultRowHeight="13.5"/>
  <cols>
    <col min="1" max="1" width="8.16015625" style="0" customWidth="1"/>
    <col min="2" max="2" width="1.66796875" style="0" customWidth="1"/>
    <col min="3" max="4" width="4.16015625" style="0" customWidth="1"/>
    <col min="5" max="5" width="17.16015625" style="0" customWidth="1"/>
    <col min="6" max="6" width="12" style="0" customWidth="1"/>
    <col min="7" max="7" width="11.16015625" style="0" customWidth="1"/>
    <col min="8" max="8" width="12.33203125" style="0" customWidth="1"/>
    <col min="9" max="9" width="7" style="0" customWidth="1"/>
    <col min="10" max="10" width="5.16015625" style="0" customWidth="1"/>
    <col min="11" max="11" width="11.33203125" style="0" customWidth="1"/>
    <col min="12" max="12" width="12" style="0" customWidth="1"/>
    <col min="13" max="14" width="6" style="0" customWidth="1"/>
    <col min="15" max="15" width="2" style="0" customWidth="1"/>
    <col min="16" max="16" width="12.33203125" style="0" customWidth="1"/>
    <col min="17" max="17" width="4" style="0" customWidth="1"/>
    <col min="18" max="18" width="1.66796875" style="0" customWidth="1"/>
    <col min="19" max="19" width="7.33203125" style="0" customWidth="1"/>
    <col min="20" max="20" width="29.66015625" style="0" hidden="1" customWidth="1"/>
    <col min="21" max="21" width="16.16015625" style="0" hidden="1" customWidth="1"/>
    <col min="22" max="22" width="12.16015625" style="0" hidden="1" customWidth="1"/>
    <col min="23" max="23" width="16.160156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16015625" style="0" hidden="1" customWidth="1"/>
    <col min="29" max="29" width="11" style="0" hidden="1" customWidth="1"/>
    <col min="30" max="30" width="15" style="0" customWidth="1"/>
    <col min="31" max="31" width="16.16015625" style="0" customWidth="1"/>
    <col min="33" max="42" width="9" style="0" customWidth="1"/>
    <col min="43" max="56" width="9" style="0" hidden="1" customWidth="1"/>
    <col min="57" max="57" width="15.5" style="0" hidden="1" customWidth="1"/>
    <col min="58" max="62" width="9" style="0" hidden="1" customWidth="1"/>
    <col min="63" max="63" width="24" style="0" hidden="1" customWidth="1"/>
    <col min="64" max="66" width="9" style="0" hidden="1" customWidth="1"/>
    <col min="67" max="69" width="9" style="0" customWidth="1"/>
  </cols>
  <sheetData>
    <row r="1" spans="1:66" ht="21.75" customHeight="1">
      <c r="A1" s="97"/>
      <c r="B1" s="11"/>
      <c r="C1" s="11"/>
      <c r="D1" s="12" t="s">
        <v>1</v>
      </c>
      <c r="E1" s="11"/>
      <c r="F1" s="13" t="s">
        <v>84</v>
      </c>
      <c r="G1" s="13"/>
      <c r="H1" s="246" t="s">
        <v>85</v>
      </c>
      <c r="I1" s="246"/>
      <c r="J1" s="246"/>
      <c r="K1" s="246"/>
      <c r="L1" s="13" t="s">
        <v>86</v>
      </c>
      <c r="M1" s="11"/>
      <c r="N1" s="11"/>
      <c r="O1" s="12" t="s">
        <v>87</v>
      </c>
      <c r="P1" s="11"/>
      <c r="Q1" s="11"/>
      <c r="R1" s="11"/>
      <c r="S1" s="13" t="s">
        <v>88</v>
      </c>
      <c r="T1" s="13"/>
      <c r="U1" s="97"/>
      <c r="V1" s="9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67" t="s">
        <v>7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S2" s="194" t="s">
        <v>8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8" t="s">
        <v>75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89</v>
      </c>
    </row>
    <row r="4" spans="2:46" ht="36.95" customHeight="1">
      <c r="B4" s="22"/>
      <c r="C4" s="169" t="s">
        <v>90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23"/>
      <c r="T4" s="17" t="s">
        <v>13</v>
      </c>
      <c r="AT4" s="18" t="s">
        <v>6</v>
      </c>
    </row>
    <row r="5" spans="2:18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s="1" customFormat="1" ht="32.85" customHeight="1">
      <c r="B6" s="31"/>
      <c r="C6" s="32"/>
      <c r="D6" s="27" t="s">
        <v>17</v>
      </c>
      <c r="E6" s="32"/>
      <c r="F6" s="173" t="s">
        <v>18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32"/>
      <c r="R6" s="33"/>
    </row>
    <row r="7" spans="2:18" s="1" customFormat="1" ht="14.45" customHeight="1">
      <c r="B7" s="31"/>
      <c r="C7" s="32"/>
      <c r="D7" s="28" t="s">
        <v>19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20</v>
      </c>
      <c r="N7" s="32"/>
      <c r="O7" s="26" t="s">
        <v>5</v>
      </c>
      <c r="P7" s="32"/>
      <c r="Q7" s="32"/>
      <c r="R7" s="33"/>
    </row>
    <row r="8" spans="2:18" s="1" customFormat="1" ht="14.45" customHeight="1">
      <c r="B8" s="31"/>
      <c r="C8" s="32"/>
      <c r="D8" s="28" t="s">
        <v>21</v>
      </c>
      <c r="E8" s="32"/>
      <c r="F8" s="26" t="s">
        <v>22</v>
      </c>
      <c r="G8" s="32"/>
      <c r="H8" s="32"/>
      <c r="I8" s="32"/>
      <c r="J8" s="32"/>
      <c r="K8" s="32"/>
      <c r="L8" s="32"/>
      <c r="M8" s="28" t="s">
        <v>23</v>
      </c>
      <c r="N8" s="32"/>
      <c r="O8" s="204"/>
      <c r="P8" s="204"/>
      <c r="Q8" s="32"/>
      <c r="R8" s="33"/>
    </row>
    <row r="9" spans="2:18" s="1" customFormat="1" ht="11.1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2:18" s="1" customFormat="1" ht="14.45" customHeight="1">
      <c r="B10" s="31"/>
      <c r="C10" s="32"/>
      <c r="D10" s="28" t="s">
        <v>24</v>
      </c>
      <c r="E10" s="32"/>
      <c r="F10" s="32"/>
      <c r="G10" s="32"/>
      <c r="H10" s="32"/>
      <c r="I10" s="32"/>
      <c r="J10" s="32"/>
      <c r="K10" s="32"/>
      <c r="L10" s="32"/>
      <c r="M10" s="28" t="s">
        <v>249</v>
      </c>
      <c r="N10" s="32"/>
      <c r="O10" s="171" t="s">
        <v>5</v>
      </c>
      <c r="P10" s="171"/>
      <c r="Q10" s="32"/>
      <c r="R10" s="33"/>
    </row>
    <row r="11" spans="2:18" s="1" customFormat="1" ht="18" customHeight="1">
      <c r="B11" s="31"/>
      <c r="C11" s="32"/>
      <c r="D11" s="32"/>
      <c r="E11" s="26"/>
      <c r="F11" s="32"/>
      <c r="G11" s="32"/>
      <c r="H11" s="32"/>
      <c r="I11" s="32"/>
      <c r="J11" s="32"/>
      <c r="K11" s="32"/>
      <c r="L11" s="32"/>
      <c r="M11" s="162" t="s">
        <v>27</v>
      </c>
      <c r="N11" s="161"/>
      <c r="O11" s="171" t="s">
        <v>5</v>
      </c>
      <c r="P11" s="171"/>
      <c r="Q11" s="32"/>
      <c r="R11" s="33"/>
    </row>
    <row r="12" spans="2:18" s="1" customFormat="1" ht="6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s="1" customFormat="1" ht="14.45" customHeight="1">
      <c r="B13" s="31"/>
      <c r="C13" s="32"/>
      <c r="D13" s="28" t="s">
        <v>28</v>
      </c>
      <c r="E13" s="32"/>
      <c r="F13" s="32"/>
      <c r="G13" s="32"/>
      <c r="H13" s="32"/>
      <c r="I13" s="32"/>
      <c r="J13" s="32"/>
      <c r="K13" s="32"/>
      <c r="L13" s="32"/>
      <c r="M13" s="28" t="s">
        <v>25</v>
      </c>
      <c r="N13" s="32"/>
      <c r="O13" s="171" t="str">
        <f>IF('Rekapitulace stavby'!AN13="","",'Rekapitulace stavby'!AN13)</f>
        <v/>
      </c>
      <c r="P13" s="171"/>
      <c r="Q13" s="32"/>
      <c r="R13" s="33"/>
    </row>
    <row r="14" spans="2:18" s="1" customFormat="1" ht="18" customHeight="1">
      <c r="B14" s="31"/>
      <c r="C14" s="32"/>
      <c r="D14" s="32"/>
      <c r="E14" s="26" t="str">
        <f>IF('Rekapitulace stavby'!E14="","",'Rekapitulace stavby'!E14)</f>
        <v xml:space="preserve"> </v>
      </c>
      <c r="F14" s="32"/>
      <c r="G14" s="32"/>
      <c r="H14" s="32"/>
      <c r="I14" s="32"/>
      <c r="J14" s="32"/>
      <c r="K14" s="32"/>
      <c r="L14" s="32"/>
      <c r="M14" s="28" t="s">
        <v>27</v>
      </c>
      <c r="N14" s="32"/>
      <c r="O14" s="171" t="str">
        <f>IF('Rekapitulace stavby'!AN14="","",'Rekapitulace stavby'!AN14)</f>
        <v/>
      </c>
      <c r="P14" s="171"/>
      <c r="Q14" s="32"/>
      <c r="R14" s="33"/>
    </row>
    <row r="15" spans="2:18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s="1" customFormat="1" ht="14.45" customHeight="1">
      <c r="B16" s="31"/>
      <c r="C16" s="32"/>
      <c r="D16" s="28" t="s">
        <v>29</v>
      </c>
      <c r="E16" s="32"/>
      <c r="F16" s="32"/>
      <c r="G16" s="32"/>
      <c r="H16" s="32"/>
      <c r="I16" s="32"/>
      <c r="J16" s="32"/>
      <c r="K16" s="32"/>
      <c r="L16" s="32"/>
      <c r="M16" s="28" t="s">
        <v>25</v>
      </c>
      <c r="N16" s="32"/>
      <c r="O16" s="171" t="s">
        <v>5</v>
      </c>
      <c r="P16" s="171"/>
      <c r="Q16" s="32"/>
      <c r="R16" s="33"/>
    </row>
    <row r="17" spans="2:18" s="1" customFormat="1" ht="18" customHeight="1">
      <c r="B17" s="31"/>
      <c r="C17" s="32"/>
      <c r="D17" s="32"/>
      <c r="E17" s="26" t="s">
        <v>30</v>
      </c>
      <c r="F17" s="32"/>
      <c r="G17" s="32"/>
      <c r="H17" s="32"/>
      <c r="I17" s="32"/>
      <c r="J17" s="32"/>
      <c r="K17" s="32"/>
      <c r="L17" s="32"/>
      <c r="M17" s="28" t="s">
        <v>27</v>
      </c>
      <c r="N17" s="32"/>
      <c r="O17" s="171" t="s">
        <v>5</v>
      </c>
      <c r="P17" s="171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8" t="s">
        <v>32</v>
      </c>
      <c r="E19" s="32"/>
      <c r="F19" s="32"/>
      <c r="G19" s="32"/>
      <c r="H19" s="32"/>
      <c r="I19" s="32"/>
      <c r="J19" s="32"/>
      <c r="K19" s="32"/>
      <c r="L19" s="32"/>
      <c r="M19" s="28" t="s">
        <v>248</v>
      </c>
      <c r="N19" s="32"/>
      <c r="O19" s="171" t="s">
        <v>5</v>
      </c>
      <c r="P19" s="171"/>
      <c r="Q19" s="32"/>
      <c r="R19" s="33"/>
    </row>
    <row r="20" spans="2:18" s="1" customFormat="1" ht="18" customHeight="1">
      <c r="B20" s="31"/>
      <c r="C20" s="32"/>
      <c r="D20" s="32"/>
      <c r="E20" s="26"/>
      <c r="F20" s="32"/>
      <c r="G20" s="32"/>
      <c r="H20" s="32"/>
      <c r="I20" s="32"/>
      <c r="J20" s="32"/>
      <c r="K20" s="32"/>
      <c r="L20" s="32"/>
      <c r="M20" s="28" t="s">
        <v>27</v>
      </c>
      <c r="N20" s="32"/>
      <c r="O20" s="171" t="s">
        <v>5</v>
      </c>
      <c r="P20" s="171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8" t="s">
        <v>33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6.5" customHeight="1">
      <c r="B23" s="31"/>
      <c r="C23" s="32"/>
      <c r="D23" s="32"/>
      <c r="E23" s="174" t="s">
        <v>5</v>
      </c>
      <c r="F23" s="174"/>
      <c r="G23" s="174"/>
      <c r="H23" s="174"/>
      <c r="I23" s="174"/>
      <c r="J23" s="174"/>
      <c r="K23" s="174"/>
      <c r="L23" s="174"/>
      <c r="M23" s="32"/>
      <c r="N23" s="32"/>
      <c r="O23" s="32"/>
      <c r="P23" s="32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>
      <c r="B26" s="31"/>
      <c r="C26" s="32"/>
      <c r="D26" s="98" t="s">
        <v>91</v>
      </c>
      <c r="E26" s="32"/>
      <c r="F26" s="32"/>
      <c r="G26" s="32"/>
      <c r="H26" s="32"/>
      <c r="I26" s="32"/>
      <c r="J26" s="32"/>
      <c r="K26" s="32"/>
      <c r="L26" s="32"/>
      <c r="M26" s="198">
        <f>N87</f>
        <v>0</v>
      </c>
      <c r="N26" s="198"/>
      <c r="O26" s="198"/>
      <c r="P26" s="198"/>
      <c r="Q26" s="32"/>
      <c r="R26" s="33"/>
    </row>
    <row r="27" spans="2:18" s="1" customFormat="1" ht="14.45" customHeight="1">
      <c r="B27" s="31"/>
      <c r="C27" s="32"/>
      <c r="D27" s="30" t="s">
        <v>92</v>
      </c>
      <c r="E27" s="32"/>
      <c r="F27" s="32"/>
      <c r="G27" s="32"/>
      <c r="H27" s="32"/>
      <c r="I27" s="32"/>
      <c r="J27" s="32"/>
      <c r="K27" s="32"/>
      <c r="L27" s="32"/>
      <c r="M27" s="198">
        <f>N102</f>
        <v>0</v>
      </c>
      <c r="N27" s="198"/>
      <c r="O27" s="198"/>
      <c r="P27" s="198"/>
      <c r="Q27" s="32"/>
      <c r="R27" s="33"/>
    </row>
    <row r="28" spans="2:18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99" t="s">
        <v>36</v>
      </c>
      <c r="E29" s="32"/>
      <c r="F29" s="32"/>
      <c r="G29" s="32"/>
      <c r="H29" s="32"/>
      <c r="I29" s="32"/>
      <c r="J29" s="32"/>
      <c r="K29" s="32"/>
      <c r="L29" s="32"/>
      <c r="M29" s="201">
        <f>ROUND(M26+M27,2)</f>
        <v>0</v>
      </c>
      <c r="N29" s="202"/>
      <c r="O29" s="202"/>
      <c r="P29" s="202"/>
      <c r="Q29" s="32"/>
      <c r="R29" s="33"/>
    </row>
    <row r="30" spans="2:18" s="1" customFormat="1" ht="6.9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>
      <c r="B31" s="31"/>
      <c r="C31" s="32"/>
      <c r="D31" s="38" t="s">
        <v>37</v>
      </c>
      <c r="E31" s="38" t="s">
        <v>38</v>
      </c>
      <c r="F31" s="39">
        <v>0.21</v>
      </c>
      <c r="G31" s="100" t="s">
        <v>39</v>
      </c>
      <c r="H31" s="203">
        <f>ROUND((SUM(BE102:BE103)+SUM(BE120:BE180)),2)</f>
        <v>0</v>
      </c>
      <c r="I31" s="202"/>
      <c r="J31" s="202"/>
      <c r="K31" s="32"/>
      <c r="L31" s="32"/>
      <c r="M31" s="203">
        <f>ROUND(ROUND((SUM(BE102:BE103)+SUM(BE120:BE180)),2)*F31,2)</f>
        <v>0</v>
      </c>
      <c r="N31" s="202"/>
      <c r="O31" s="202"/>
      <c r="P31" s="202"/>
      <c r="Q31" s="32"/>
      <c r="R31" s="33"/>
    </row>
    <row r="32" spans="2:18" s="1" customFormat="1" ht="14.45" customHeight="1">
      <c r="B32" s="31"/>
      <c r="C32" s="32"/>
      <c r="D32" s="32"/>
      <c r="E32" s="38" t="s">
        <v>40</v>
      </c>
      <c r="F32" s="39">
        <v>0.15</v>
      </c>
      <c r="G32" s="100" t="s">
        <v>39</v>
      </c>
      <c r="H32" s="203">
        <f>ROUND((SUM(BF102:BF103)+SUM(BF120:BF180)),2)</f>
        <v>0</v>
      </c>
      <c r="I32" s="202"/>
      <c r="J32" s="202"/>
      <c r="K32" s="32"/>
      <c r="L32" s="32"/>
      <c r="M32" s="203">
        <f>ROUND(ROUND((SUM(BF102:BF103)+SUM(BF120:BF180)),2)*F32,2)</f>
        <v>0</v>
      </c>
      <c r="N32" s="202"/>
      <c r="O32" s="202"/>
      <c r="P32" s="202"/>
      <c r="Q32" s="32"/>
      <c r="R32" s="33"/>
    </row>
    <row r="33" spans="2:18" s="1" customFormat="1" ht="14.45" customHeight="1" hidden="1">
      <c r="B33" s="31"/>
      <c r="C33" s="32"/>
      <c r="D33" s="32"/>
      <c r="E33" s="38" t="s">
        <v>41</v>
      </c>
      <c r="F33" s="39">
        <v>0.21</v>
      </c>
      <c r="G33" s="100" t="s">
        <v>39</v>
      </c>
      <c r="H33" s="203">
        <f>ROUND((SUM(BG102:BG103)+SUM(BG120:BG180)),2)</f>
        <v>0</v>
      </c>
      <c r="I33" s="202"/>
      <c r="J33" s="202"/>
      <c r="K33" s="32"/>
      <c r="L33" s="32"/>
      <c r="M33" s="203">
        <v>0</v>
      </c>
      <c r="N33" s="202"/>
      <c r="O33" s="202"/>
      <c r="P33" s="202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42</v>
      </c>
      <c r="F34" s="39">
        <v>0.15</v>
      </c>
      <c r="G34" s="100" t="s">
        <v>39</v>
      </c>
      <c r="H34" s="203">
        <f>ROUND((SUM(BH102:BH103)+SUM(BH120:BH180)),2)</f>
        <v>0</v>
      </c>
      <c r="I34" s="202"/>
      <c r="J34" s="202"/>
      <c r="K34" s="32"/>
      <c r="L34" s="32"/>
      <c r="M34" s="203">
        <v>0</v>
      </c>
      <c r="N34" s="202"/>
      <c r="O34" s="202"/>
      <c r="P34" s="202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43</v>
      </c>
      <c r="F35" s="39">
        <v>0</v>
      </c>
      <c r="G35" s="100" t="s">
        <v>39</v>
      </c>
      <c r="H35" s="203">
        <f>ROUND((SUM(BI102:BI103)+SUM(BI120:BI180)),2)</f>
        <v>0</v>
      </c>
      <c r="I35" s="202"/>
      <c r="J35" s="202"/>
      <c r="K35" s="32"/>
      <c r="L35" s="32"/>
      <c r="M35" s="203">
        <v>0</v>
      </c>
      <c r="N35" s="202"/>
      <c r="O35" s="202"/>
      <c r="P35" s="202"/>
      <c r="Q35" s="32"/>
      <c r="R35" s="33"/>
    </row>
    <row r="36" spans="2:18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6"/>
      <c r="D37" s="101" t="s">
        <v>44</v>
      </c>
      <c r="E37" s="72"/>
      <c r="F37" s="72"/>
      <c r="G37" s="102" t="s">
        <v>45</v>
      </c>
      <c r="H37" s="103" t="s">
        <v>46</v>
      </c>
      <c r="I37" s="72"/>
      <c r="J37" s="72"/>
      <c r="K37" s="72"/>
      <c r="L37" s="205">
        <f>SUM(M29:M35)</f>
        <v>0</v>
      </c>
      <c r="M37" s="205"/>
      <c r="N37" s="205"/>
      <c r="O37" s="205"/>
      <c r="P37" s="206"/>
      <c r="Q37" s="96"/>
      <c r="R37" s="33"/>
    </row>
    <row r="38" spans="2:18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47</v>
      </c>
      <c r="E50" s="47"/>
      <c r="F50" s="47"/>
      <c r="G50" s="47"/>
      <c r="H50" s="48"/>
      <c r="I50" s="32"/>
      <c r="J50" s="46" t="s">
        <v>48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49</v>
      </c>
      <c r="E59" s="52"/>
      <c r="F59" s="52"/>
      <c r="G59" s="53" t="s">
        <v>50</v>
      </c>
      <c r="H59" s="54"/>
      <c r="I59" s="32"/>
      <c r="J59" s="51" t="s">
        <v>49</v>
      </c>
      <c r="K59" s="52"/>
      <c r="L59" s="52"/>
      <c r="M59" s="52"/>
      <c r="N59" s="53" t="s">
        <v>50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51</v>
      </c>
      <c r="E61" s="47"/>
      <c r="F61" s="47"/>
      <c r="G61" s="47"/>
      <c r="H61" s="48"/>
      <c r="I61" s="32"/>
      <c r="J61" s="46" t="s">
        <v>52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49</v>
      </c>
      <c r="E70" s="52"/>
      <c r="F70" s="52"/>
      <c r="G70" s="53" t="s">
        <v>50</v>
      </c>
      <c r="H70" s="54"/>
      <c r="I70" s="32"/>
      <c r="J70" s="51" t="s">
        <v>49</v>
      </c>
      <c r="K70" s="52"/>
      <c r="L70" s="52"/>
      <c r="M70" s="52"/>
      <c r="N70" s="53" t="s">
        <v>50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69" t="s">
        <v>93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" customHeight="1">
      <c r="B78" s="31"/>
      <c r="C78" s="65" t="s">
        <v>17</v>
      </c>
      <c r="D78" s="32"/>
      <c r="E78" s="32"/>
      <c r="F78" s="179" t="str">
        <f>F6</f>
        <v>Stavební úpravy objektu č.p. 97 na pozemku st.p.č.17/1,k.ú.Brandýs nad Labem, Masarykovo náměstí 97,250 01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32"/>
      <c r="R78" s="33"/>
    </row>
    <row r="79" spans="2:18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21</v>
      </c>
      <c r="D80" s="32"/>
      <c r="E80" s="32"/>
      <c r="F80" s="26" t="str">
        <f>F8</f>
        <v xml:space="preserve"> </v>
      </c>
      <c r="G80" s="32"/>
      <c r="H80" s="32"/>
      <c r="I80" s="32"/>
      <c r="J80" s="32"/>
      <c r="K80" s="28" t="s">
        <v>23</v>
      </c>
      <c r="L80" s="32"/>
      <c r="M80" s="204" t="str">
        <f>IF(O8="","",O8)</f>
        <v/>
      </c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5">
      <c r="B82" s="31"/>
      <c r="C82" s="28" t="s">
        <v>24</v>
      </c>
      <c r="D82" s="32"/>
      <c r="E82" s="32"/>
      <c r="F82" s="26">
        <f>E11</f>
        <v>0</v>
      </c>
      <c r="G82" s="32"/>
      <c r="H82" s="32"/>
      <c r="I82" s="32"/>
      <c r="J82" s="32"/>
      <c r="K82" s="28" t="s">
        <v>29</v>
      </c>
      <c r="L82" s="32"/>
      <c r="M82" s="171" t="str">
        <f>E17</f>
        <v>Ing.arch.Zuzana Mesmacque, Ing.Peter Kováčik</v>
      </c>
      <c r="N82" s="171"/>
      <c r="O82" s="171"/>
      <c r="P82" s="171"/>
      <c r="Q82" s="171"/>
      <c r="R82" s="33"/>
    </row>
    <row r="83" spans="2:18" s="1" customFormat="1" ht="14.45" customHeight="1">
      <c r="B83" s="31"/>
      <c r="C83" s="28" t="s">
        <v>28</v>
      </c>
      <c r="D83" s="32"/>
      <c r="E83" s="32"/>
      <c r="F83" s="26" t="str">
        <f>IF(E14="","",E14)</f>
        <v xml:space="preserve"> </v>
      </c>
      <c r="G83" s="32"/>
      <c r="H83" s="32"/>
      <c r="I83" s="32"/>
      <c r="J83" s="32"/>
      <c r="K83" s="28" t="s">
        <v>32</v>
      </c>
      <c r="L83" s="32"/>
      <c r="M83" s="171">
        <f>E20</f>
        <v>0</v>
      </c>
      <c r="N83" s="171"/>
      <c r="O83" s="171"/>
      <c r="P83" s="171"/>
      <c r="Q83" s="171"/>
      <c r="R83" s="33"/>
    </row>
    <row r="84" spans="2:18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29.25" customHeight="1">
      <c r="B85" s="31"/>
      <c r="C85" s="207" t="s">
        <v>94</v>
      </c>
      <c r="D85" s="208"/>
      <c r="E85" s="208"/>
      <c r="F85" s="208"/>
      <c r="G85" s="208"/>
      <c r="H85" s="96"/>
      <c r="I85" s="96"/>
      <c r="J85" s="96"/>
      <c r="K85" s="96"/>
      <c r="L85" s="96"/>
      <c r="M85" s="96"/>
      <c r="N85" s="207" t="s">
        <v>95</v>
      </c>
      <c r="O85" s="208"/>
      <c r="P85" s="208"/>
      <c r="Q85" s="208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4" t="s">
        <v>96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84">
        <f>N120</f>
        <v>0</v>
      </c>
      <c r="O87" s="209"/>
      <c r="P87" s="209"/>
      <c r="Q87" s="209"/>
      <c r="R87" s="33"/>
      <c r="AU87" s="18" t="s">
        <v>97</v>
      </c>
    </row>
    <row r="88" spans="2:18" s="6" customFormat="1" ht="24.95" customHeight="1">
      <c r="B88" s="105"/>
      <c r="C88" s="106"/>
      <c r="D88" s="107" t="s">
        <v>98</v>
      </c>
      <c r="E88" s="106"/>
      <c r="F88" s="106"/>
      <c r="G88" s="106"/>
      <c r="H88" s="106"/>
      <c r="I88" s="106"/>
      <c r="J88" s="106"/>
      <c r="K88" s="106"/>
      <c r="L88" s="106"/>
      <c r="M88" s="106"/>
      <c r="N88" s="210">
        <f>N121</f>
        <v>0</v>
      </c>
      <c r="O88" s="211"/>
      <c r="P88" s="211"/>
      <c r="Q88" s="211"/>
      <c r="R88" s="108"/>
    </row>
    <row r="89" spans="2:18" s="7" customFormat="1" ht="20.1" customHeight="1">
      <c r="B89" s="109"/>
      <c r="C89" s="110"/>
      <c r="D89" s="111" t="s">
        <v>99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2">
        <f>N122</f>
        <v>0</v>
      </c>
      <c r="O89" s="213"/>
      <c r="P89" s="213"/>
      <c r="Q89" s="213"/>
      <c r="R89" s="112"/>
    </row>
    <row r="90" spans="2:18" s="7" customFormat="1" ht="20.1" customHeight="1">
      <c r="B90" s="109"/>
      <c r="C90" s="110"/>
      <c r="D90" s="111" t="s">
        <v>100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12">
        <f>N124</f>
        <v>0</v>
      </c>
      <c r="O90" s="213"/>
      <c r="P90" s="213"/>
      <c r="Q90" s="213"/>
      <c r="R90" s="112"/>
    </row>
    <row r="91" spans="2:18" s="7" customFormat="1" ht="20.1" customHeight="1">
      <c r="B91" s="109"/>
      <c r="C91" s="110"/>
      <c r="D91" s="111" t="s">
        <v>101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12">
        <f>N126</f>
        <v>0</v>
      </c>
      <c r="O91" s="213"/>
      <c r="P91" s="213"/>
      <c r="Q91" s="213"/>
      <c r="R91" s="112"/>
    </row>
    <row r="92" spans="2:18" s="7" customFormat="1" ht="20.1" customHeight="1">
      <c r="B92" s="109"/>
      <c r="C92" s="110"/>
      <c r="D92" s="111" t="s">
        <v>102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12">
        <f>N131</f>
        <v>0</v>
      </c>
      <c r="O92" s="213"/>
      <c r="P92" s="213"/>
      <c r="Q92" s="213"/>
      <c r="R92" s="112"/>
    </row>
    <row r="93" spans="2:18" s="7" customFormat="1" ht="20.1" customHeight="1">
      <c r="B93" s="109"/>
      <c r="C93" s="110"/>
      <c r="D93" s="111" t="s">
        <v>103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12">
        <f>N137</f>
        <v>0</v>
      </c>
      <c r="O93" s="213"/>
      <c r="P93" s="213"/>
      <c r="Q93" s="213"/>
      <c r="R93" s="112"/>
    </row>
    <row r="94" spans="2:18" s="6" customFormat="1" ht="24.95" customHeight="1">
      <c r="B94" s="105"/>
      <c r="C94" s="106"/>
      <c r="D94" s="107" t="s">
        <v>104</v>
      </c>
      <c r="E94" s="106"/>
      <c r="F94" s="106"/>
      <c r="G94" s="106"/>
      <c r="H94" s="106"/>
      <c r="I94" s="106"/>
      <c r="J94" s="106"/>
      <c r="K94" s="106"/>
      <c r="L94" s="106"/>
      <c r="M94" s="106"/>
      <c r="N94" s="210">
        <f>N143</f>
        <v>0</v>
      </c>
      <c r="O94" s="211"/>
      <c r="P94" s="211"/>
      <c r="Q94" s="211"/>
      <c r="R94" s="108"/>
    </row>
    <row r="95" spans="2:18" s="7" customFormat="1" ht="20.1" customHeight="1">
      <c r="B95" s="109"/>
      <c r="C95" s="110"/>
      <c r="D95" s="111" t="s">
        <v>105</v>
      </c>
      <c r="E95" s="110"/>
      <c r="F95" s="110"/>
      <c r="G95" s="110"/>
      <c r="H95" s="110"/>
      <c r="I95" s="110"/>
      <c r="J95" s="110"/>
      <c r="K95" s="110"/>
      <c r="L95" s="110"/>
      <c r="M95" s="110"/>
      <c r="N95" s="212">
        <f>N144</f>
        <v>0</v>
      </c>
      <c r="O95" s="213"/>
      <c r="P95" s="213"/>
      <c r="Q95" s="213"/>
      <c r="R95" s="112"/>
    </row>
    <row r="96" spans="2:59" s="7" customFormat="1" ht="20.1" customHeight="1">
      <c r="B96" s="109"/>
      <c r="C96" s="110"/>
      <c r="D96" s="111" t="s">
        <v>106</v>
      </c>
      <c r="E96" s="110"/>
      <c r="F96" s="110"/>
      <c r="G96" s="110"/>
      <c r="H96" s="110"/>
      <c r="I96" s="110"/>
      <c r="J96" s="110"/>
      <c r="K96" s="110"/>
      <c r="L96" s="110"/>
      <c r="M96" s="110"/>
      <c r="N96" s="212">
        <f>N152</f>
        <v>0</v>
      </c>
      <c r="O96" s="213"/>
      <c r="P96" s="213"/>
      <c r="Q96" s="213"/>
      <c r="R96" s="112"/>
      <c r="AZ96" s="158"/>
      <c r="BA96" s="158"/>
      <c r="BB96" s="158"/>
      <c r="BC96" s="158"/>
      <c r="BD96" s="158"/>
      <c r="BE96" s="158"/>
      <c r="BF96" s="158"/>
      <c r="BG96" s="158"/>
    </row>
    <row r="97" spans="2:59" s="7" customFormat="1" ht="20.1" customHeight="1">
      <c r="B97" s="109"/>
      <c r="C97" s="110"/>
      <c r="D97" s="111" t="s">
        <v>107</v>
      </c>
      <c r="E97" s="110"/>
      <c r="F97" s="110"/>
      <c r="G97" s="110"/>
      <c r="H97" s="110"/>
      <c r="I97" s="110"/>
      <c r="J97" s="110"/>
      <c r="K97" s="110"/>
      <c r="L97" s="110"/>
      <c r="M97" s="110"/>
      <c r="N97" s="212">
        <f>N154</f>
        <v>0</v>
      </c>
      <c r="O97" s="213"/>
      <c r="P97" s="213"/>
      <c r="Q97" s="213"/>
      <c r="R97" s="112"/>
      <c r="AZ97" s="158"/>
      <c r="BA97" s="158"/>
      <c r="BB97" s="158"/>
      <c r="BC97" s="158"/>
      <c r="BD97" s="158"/>
      <c r="BE97" s="158"/>
      <c r="BF97" s="158"/>
      <c r="BG97" s="158"/>
    </row>
    <row r="98" spans="2:59" s="7" customFormat="1" ht="20.1" customHeight="1">
      <c r="B98" s="109"/>
      <c r="C98" s="110"/>
      <c r="D98" s="111" t="s">
        <v>108</v>
      </c>
      <c r="E98" s="110"/>
      <c r="F98" s="110"/>
      <c r="G98" s="110"/>
      <c r="H98" s="110"/>
      <c r="I98" s="110"/>
      <c r="J98" s="110"/>
      <c r="K98" s="110"/>
      <c r="L98" s="110"/>
      <c r="M98" s="110"/>
      <c r="N98" s="212">
        <f>N167</f>
        <v>0</v>
      </c>
      <c r="O98" s="213"/>
      <c r="P98" s="213"/>
      <c r="Q98" s="213"/>
      <c r="R98" s="112"/>
      <c r="AZ98" s="158"/>
      <c r="BA98" s="158"/>
      <c r="BB98" s="158"/>
      <c r="BC98" s="158"/>
      <c r="BD98" s="158"/>
      <c r="BE98" s="158"/>
      <c r="BF98" s="158"/>
      <c r="BG98" s="158"/>
    </row>
    <row r="99" spans="2:59" s="7" customFormat="1" ht="20.1" customHeight="1">
      <c r="B99" s="109"/>
      <c r="C99" s="110"/>
      <c r="D99" s="111" t="s">
        <v>109</v>
      </c>
      <c r="E99" s="110"/>
      <c r="F99" s="110"/>
      <c r="G99" s="110"/>
      <c r="H99" s="110"/>
      <c r="I99" s="110"/>
      <c r="J99" s="110"/>
      <c r="K99" s="110"/>
      <c r="L99" s="110"/>
      <c r="M99" s="110"/>
      <c r="N99" s="212">
        <f>N172</f>
        <v>0</v>
      </c>
      <c r="O99" s="213"/>
      <c r="P99" s="213"/>
      <c r="Q99" s="213"/>
      <c r="R99" s="112"/>
      <c r="AZ99" s="158"/>
      <c r="BA99" s="158"/>
      <c r="BB99" s="158"/>
      <c r="BC99" s="158"/>
      <c r="BD99" s="158"/>
      <c r="BE99" s="158"/>
      <c r="BF99" s="158"/>
      <c r="BG99" s="158"/>
    </row>
    <row r="100" spans="2:59" s="7" customFormat="1" ht="20.1" customHeight="1">
      <c r="B100" s="109"/>
      <c r="C100" s="110"/>
      <c r="D100" s="111" t="s">
        <v>110</v>
      </c>
      <c r="E100" s="110"/>
      <c r="F100" s="110"/>
      <c r="G100" s="110"/>
      <c r="H100" s="110"/>
      <c r="I100" s="110"/>
      <c r="J100" s="110"/>
      <c r="K100" s="110"/>
      <c r="L100" s="110"/>
      <c r="M100" s="110"/>
      <c r="N100" s="212">
        <f>N176</f>
        <v>0</v>
      </c>
      <c r="O100" s="213"/>
      <c r="P100" s="213"/>
      <c r="Q100" s="213"/>
      <c r="R100" s="112"/>
      <c r="AZ100" s="158"/>
      <c r="BA100" s="158"/>
      <c r="BB100" s="158"/>
      <c r="BC100" s="158"/>
      <c r="BD100" s="158"/>
      <c r="BE100" s="158"/>
      <c r="BF100" s="158"/>
      <c r="BG100" s="158"/>
    </row>
    <row r="101" spans="2:59" s="1" customFormat="1" ht="21.75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AZ101" s="159"/>
      <c r="BA101" s="159"/>
      <c r="BB101" s="159"/>
      <c r="BC101" s="159"/>
      <c r="BD101" s="159"/>
      <c r="BE101" s="159"/>
      <c r="BF101" s="159"/>
      <c r="BG101" s="159"/>
    </row>
    <row r="102" spans="2:59" s="1" customFormat="1" ht="29.25" customHeight="1">
      <c r="B102" s="31"/>
      <c r="C102" s="104" t="s">
        <v>111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209">
        <f>0.05*N87</f>
        <v>0</v>
      </c>
      <c r="O102" s="214"/>
      <c r="P102" s="214"/>
      <c r="Q102" s="214"/>
      <c r="R102" s="33"/>
      <c r="T102" s="113"/>
      <c r="U102" s="114" t="s">
        <v>38</v>
      </c>
      <c r="AZ102" s="159"/>
      <c r="BA102" s="159"/>
      <c r="BB102" s="159"/>
      <c r="BC102" s="159"/>
      <c r="BD102" s="159"/>
      <c r="BE102" s="159">
        <f>IF(U102="základní",N102,0)</f>
        <v>0</v>
      </c>
      <c r="BF102" s="159"/>
      <c r="BG102" s="159"/>
    </row>
    <row r="103" spans="2:59" s="1" customFormat="1" ht="18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  <c r="AZ103" s="159"/>
      <c r="BA103" s="159"/>
      <c r="BB103" s="159"/>
      <c r="BC103" s="159"/>
      <c r="BD103" s="159"/>
      <c r="BE103" s="159"/>
      <c r="BF103" s="159"/>
      <c r="BG103" s="159"/>
    </row>
    <row r="104" spans="2:59" s="1" customFormat="1" ht="29.25" customHeight="1">
      <c r="B104" s="31"/>
      <c r="C104" s="95" t="s">
        <v>83</v>
      </c>
      <c r="D104" s="96"/>
      <c r="E104" s="96"/>
      <c r="F104" s="96"/>
      <c r="G104" s="96"/>
      <c r="H104" s="96"/>
      <c r="I104" s="96"/>
      <c r="J104" s="96"/>
      <c r="K104" s="96"/>
      <c r="L104" s="193">
        <f>ROUND(SUM(N87+N102),2)</f>
        <v>0</v>
      </c>
      <c r="M104" s="193"/>
      <c r="N104" s="193"/>
      <c r="O104" s="193"/>
      <c r="P104" s="193"/>
      <c r="Q104" s="193"/>
      <c r="R104" s="33"/>
      <c r="AZ104" s="159"/>
      <c r="BA104" s="159"/>
      <c r="BB104" s="159"/>
      <c r="BC104" s="159"/>
      <c r="BD104" s="159"/>
      <c r="BE104" s="159"/>
      <c r="BF104" s="159"/>
      <c r="BG104" s="159"/>
    </row>
    <row r="105" spans="2:59" s="1" customFormat="1" ht="6.95" customHeight="1"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7"/>
      <c r="AZ105" s="159"/>
      <c r="BA105" s="159"/>
      <c r="BB105" s="159"/>
      <c r="BC105" s="159"/>
      <c r="BD105" s="159"/>
      <c r="BE105" s="159"/>
      <c r="BF105" s="159"/>
      <c r="BG105" s="159"/>
    </row>
    <row r="106" spans="52:59" ht="13.5">
      <c r="AZ106" s="160"/>
      <c r="BA106" s="160"/>
      <c r="BB106" s="160"/>
      <c r="BC106" s="160"/>
      <c r="BD106" s="160"/>
      <c r="BE106" s="160"/>
      <c r="BF106" s="160"/>
      <c r="BG106" s="160"/>
    </row>
    <row r="109" spans="2:18" s="1" customFormat="1" ht="6.95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spans="2:18" s="1" customFormat="1" ht="36.95" customHeight="1">
      <c r="B110" s="31"/>
      <c r="C110" s="169" t="s">
        <v>112</v>
      </c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33"/>
    </row>
    <row r="111" spans="2:18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36.95" customHeight="1">
      <c r="B112" s="31"/>
      <c r="C112" s="65" t="s">
        <v>17</v>
      </c>
      <c r="D112" s="32"/>
      <c r="E112" s="32"/>
      <c r="F112" s="179" t="str">
        <f>F6</f>
        <v>Stavební úpravy objektu č.p. 97 na pozemku st.p.č.17/1,k.ú.Brandýs nad Labem, Masarykovo náměstí 97,250 01</v>
      </c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32"/>
      <c r="R112" s="33"/>
    </row>
    <row r="113" spans="2:18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8" customHeight="1">
      <c r="B114" s="31"/>
      <c r="C114" s="28" t="s">
        <v>21</v>
      </c>
      <c r="D114" s="32"/>
      <c r="E114" s="32"/>
      <c r="F114" s="26" t="str">
        <f>F8</f>
        <v xml:space="preserve"> </v>
      </c>
      <c r="G114" s="32"/>
      <c r="H114" s="32"/>
      <c r="I114" s="32"/>
      <c r="J114" s="32"/>
      <c r="K114" s="28" t="s">
        <v>23</v>
      </c>
      <c r="L114" s="32"/>
      <c r="M114" s="204" t="str">
        <f>IF(O8="","",O8)</f>
        <v/>
      </c>
      <c r="N114" s="204"/>
      <c r="O114" s="204"/>
      <c r="P114" s="204"/>
      <c r="Q114" s="32"/>
      <c r="R114" s="33"/>
    </row>
    <row r="115" spans="2:18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18" s="1" customFormat="1" ht="15">
      <c r="B116" s="31"/>
      <c r="C116" s="28" t="s">
        <v>24</v>
      </c>
      <c r="D116" s="32"/>
      <c r="E116" s="32"/>
      <c r="F116" s="26">
        <f>E11</f>
        <v>0</v>
      </c>
      <c r="G116" s="32"/>
      <c r="H116" s="32"/>
      <c r="I116" s="32"/>
      <c r="J116" s="32"/>
      <c r="K116" s="28" t="s">
        <v>29</v>
      </c>
      <c r="L116" s="32"/>
      <c r="M116" s="171" t="str">
        <f>E17</f>
        <v>Ing.arch.Zuzana Mesmacque, Ing.Peter Kováčik</v>
      </c>
      <c r="N116" s="171"/>
      <c r="O116" s="171"/>
      <c r="P116" s="171"/>
      <c r="Q116" s="171"/>
      <c r="R116" s="33"/>
    </row>
    <row r="117" spans="2:18" s="1" customFormat="1" ht="14.45" customHeight="1">
      <c r="B117" s="31"/>
      <c r="C117" s="28" t="s">
        <v>28</v>
      </c>
      <c r="D117" s="32"/>
      <c r="E117" s="32"/>
      <c r="F117" s="26" t="str">
        <f>IF(E14="","",E14)</f>
        <v xml:space="preserve"> </v>
      </c>
      <c r="G117" s="32"/>
      <c r="H117" s="32"/>
      <c r="I117" s="32"/>
      <c r="J117" s="32"/>
      <c r="K117" s="28" t="s">
        <v>32</v>
      </c>
      <c r="L117" s="32"/>
      <c r="M117" s="171">
        <f>E20</f>
        <v>0</v>
      </c>
      <c r="N117" s="171"/>
      <c r="O117" s="171"/>
      <c r="P117" s="171"/>
      <c r="Q117" s="171"/>
      <c r="R117" s="33"/>
    </row>
    <row r="118" spans="2:18" s="1" customFormat="1" ht="10.3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27" s="8" customFormat="1" ht="29.25" customHeight="1">
      <c r="B119" s="115"/>
      <c r="C119" s="116" t="s">
        <v>113</v>
      </c>
      <c r="D119" s="117" t="s">
        <v>114</v>
      </c>
      <c r="E119" s="117" t="s">
        <v>244</v>
      </c>
      <c r="F119" s="215" t="s">
        <v>115</v>
      </c>
      <c r="G119" s="215"/>
      <c r="H119" s="215"/>
      <c r="I119" s="215"/>
      <c r="J119" s="117" t="s">
        <v>116</v>
      </c>
      <c r="K119" s="117" t="s">
        <v>117</v>
      </c>
      <c r="L119" s="215" t="s">
        <v>118</v>
      </c>
      <c r="M119" s="215"/>
      <c r="N119" s="215" t="s">
        <v>95</v>
      </c>
      <c r="O119" s="215"/>
      <c r="P119" s="215"/>
      <c r="Q119" s="216"/>
      <c r="R119" s="118"/>
      <c r="T119" s="73" t="s">
        <v>119</v>
      </c>
      <c r="U119" s="74" t="s">
        <v>37</v>
      </c>
      <c r="V119" s="74" t="s">
        <v>120</v>
      </c>
      <c r="W119" s="74" t="s">
        <v>121</v>
      </c>
      <c r="X119" s="74" t="s">
        <v>122</v>
      </c>
      <c r="Y119" s="74" t="s">
        <v>123</v>
      </c>
      <c r="Z119" s="74" t="s">
        <v>124</v>
      </c>
      <c r="AA119" s="75" t="s">
        <v>125</v>
      </c>
    </row>
    <row r="120" spans="2:63" s="1" customFormat="1" ht="29.25" customHeight="1">
      <c r="B120" s="31"/>
      <c r="C120" s="77" t="s">
        <v>91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219">
        <f>N121+N143</f>
        <v>0</v>
      </c>
      <c r="O120" s="220"/>
      <c r="P120" s="220"/>
      <c r="Q120" s="220"/>
      <c r="R120" s="33"/>
      <c r="T120" s="76"/>
      <c r="U120" s="47"/>
      <c r="V120" s="47"/>
      <c r="W120" s="119">
        <f>W121+W143</f>
        <v>14.39085</v>
      </c>
      <c r="X120" s="47"/>
      <c r="Y120" s="119">
        <f>Y121+Y143</f>
        <v>0.0014407</v>
      </c>
      <c r="Z120" s="47"/>
      <c r="AA120" s="120">
        <f>AA121+AA143</f>
        <v>1.05383</v>
      </c>
      <c r="AT120" s="18" t="s">
        <v>72</v>
      </c>
      <c r="AU120" s="18" t="s">
        <v>97</v>
      </c>
      <c r="BK120" s="121">
        <f>BK121+BK143</f>
        <v>0</v>
      </c>
    </row>
    <row r="121" spans="2:63" s="9" customFormat="1" ht="36.75" customHeight="1">
      <c r="B121" s="122"/>
      <c r="C121" s="123"/>
      <c r="D121" s="124" t="s">
        <v>98</v>
      </c>
      <c r="E121" s="124"/>
      <c r="F121" s="124"/>
      <c r="G121" s="124"/>
      <c r="H121" s="124"/>
      <c r="I121" s="124"/>
      <c r="J121" s="124"/>
      <c r="K121" s="124"/>
      <c r="L121" s="124"/>
      <c r="M121" s="124"/>
      <c r="N121" s="221">
        <f>N122+N124+N126+N131+N137</f>
        <v>0</v>
      </c>
      <c r="O121" s="210"/>
      <c r="P121" s="210"/>
      <c r="Q121" s="210"/>
      <c r="R121" s="125"/>
      <c r="T121" s="126"/>
      <c r="U121" s="123"/>
      <c r="V121" s="123"/>
      <c r="W121" s="127">
        <f>W122+W124+W126+W131+W137</f>
        <v>6.8505</v>
      </c>
      <c r="X121" s="123"/>
      <c r="Y121" s="127">
        <f>Y122+Y124+Y126+Y131+Y137</f>
        <v>0</v>
      </c>
      <c r="Z121" s="123"/>
      <c r="AA121" s="128">
        <f>AA122+AA124+AA126+AA131+AA137</f>
        <v>1.05383</v>
      </c>
      <c r="AR121" s="129" t="s">
        <v>78</v>
      </c>
      <c r="AT121" s="130" t="s">
        <v>72</v>
      </c>
      <c r="AU121" s="130" t="s">
        <v>73</v>
      </c>
      <c r="AY121" s="129" t="s">
        <v>126</v>
      </c>
      <c r="BK121" s="131">
        <f>BK122+BK124+BK126+BK131+BK137</f>
        <v>0</v>
      </c>
    </row>
    <row r="122" spans="2:63" s="9" customFormat="1" ht="20.1" customHeight="1" hidden="1">
      <c r="B122" s="122"/>
      <c r="C122" s="123"/>
      <c r="D122" s="132" t="s">
        <v>99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222">
        <f>BK122</f>
        <v>0</v>
      </c>
      <c r="O122" s="223"/>
      <c r="P122" s="223"/>
      <c r="Q122" s="223"/>
      <c r="R122" s="125"/>
      <c r="T122" s="126"/>
      <c r="U122" s="123"/>
      <c r="V122" s="123"/>
      <c r="W122" s="127">
        <f>W123</f>
        <v>0</v>
      </c>
      <c r="X122" s="123"/>
      <c r="Y122" s="127">
        <f>Y123</f>
        <v>0</v>
      </c>
      <c r="Z122" s="123"/>
      <c r="AA122" s="128">
        <f>AA123</f>
        <v>0</v>
      </c>
      <c r="AR122" s="129" t="s">
        <v>78</v>
      </c>
      <c r="AT122" s="130" t="s">
        <v>72</v>
      </c>
      <c r="AU122" s="130" t="s">
        <v>78</v>
      </c>
      <c r="AY122" s="129" t="s">
        <v>126</v>
      </c>
      <c r="BK122" s="131">
        <f>BK123</f>
        <v>0</v>
      </c>
    </row>
    <row r="123" spans="2:65" s="1" customFormat="1" ht="38.25" customHeight="1" hidden="1">
      <c r="B123" s="133"/>
      <c r="C123" s="134" t="s">
        <v>127</v>
      </c>
      <c r="D123" s="134" t="s">
        <v>128</v>
      </c>
      <c r="E123" s="135" t="s">
        <v>250</v>
      </c>
      <c r="F123" s="217" t="s">
        <v>129</v>
      </c>
      <c r="G123" s="217"/>
      <c r="H123" s="217"/>
      <c r="I123" s="217"/>
      <c r="J123" s="136" t="s">
        <v>130</v>
      </c>
      <c r="K123" s="137">
        <v>0</v>
      </c>
      <c r="L123" s="218"/>
      <c r="M123" s="218"/>
      <c r="N123" s="218">
        <f>ROUND(L123*K123,2)</f>
        <v>0</v>
      </c>
      <c r="O123" s="218"/>
      <c r="P123" s="218"/>
      <c r="Q123" s="218"/>
      <c r="R123" s="138"/>
      <c r="T123" s="139" t="s">
        <v>5</v>
      </c>
      <c r="U123" s="40" t="s">
        <v>38</v>
      </c>
      <c r="V123" s="140">
        <v>0.567</v>
      </c>
      <c r="W123" s="140">
        <f>V123*K123</f>
        <v>0</v>
      </c>
      <c r="X123" s="140">
        <v>0.07297</v>
      </c>
      <c r="Y123" s="140">
        <f>X123*K123</f>
        <v>0</v>
      </c>
      <c r="Z123" s="140">
        <v>0</v>
      </c>
      <c r="AA123" s="141">
        <f>Z123*K123</f>
        <v>0</v>
      </c>
      <c r="AR123" s="18" t="s">
        <v>131</v>
      </c>
      <c r="AT123" s="18" t="s">
        <v>128</v>
      </c>
      <c r="AU123" s="18" t="s">
        <v>89</v>
      </c>
      <c r="AY123" s="18" t="s">
        <v>126</v>
      </c>
      <c r="BE123" s="142">
        <f>IF(U123="základní",N123,0)</f>
        <v>0</v>
      </c>
      <c r="BF123" s="142">
        <f>IF(U123="snížená",N123,0)</f>
        <v>0</v>
      </c>
      <c r="BG123" s="142">
        <f>IF(U123="zákl. přenesená",N123,0)</f>
        <v>0</v>
      </c>
      <c r="BH123" s="142">
        <f>IF(U123="sníž. přenesená",N123,0)</f>
        <v>0</v>
      </c>
      <c r="BI123" s="142">
        <f>IF(U123="nulová",N123,0)</f>
        <v>0</v>
      </c>
      <c r="BJ123" s="18" t="s">
        <v>78</v>
      </c>
      <c r="BK123" s="142">
        <f>ROUND(L123*K123,2)</f>
        <v>0</v>
      </c>
      <c r="BL123" s="18" t="s">
        <v>131</v>
      </c>
      <c r="BM123" s="18" t="s">
        <v>132</v>
      </c>
    </row>
    <row r="124" spans="2:63" s="9" customFormat="1" ht="29.85" customHeight="1" hidden="1">
      <c r="B124" s="122"/>
      <c r="C124" s="123"/>
      <c r="D124" s="132" t="s">
        <v>100</v>
      </c>
      <c r="E124" s="132"/>
      <c r="F124" s="132"/>
      <c r="G124" s="132"/>
      <c r="H124" s="132"/>
      <c r="I124" s="132"/>
      <c r="J124" s="132"/>
      <c r="K124" s="132"/>
      <c r="L124" s="132"/>
      <c r="M124" s="132"/>
      <c r="N124" s="224">
        <f>BK124</f>
        <v>0</v>
      </c>
      <c r="O124" s="225"/>
      <c r="P124" s="225"/>
      <c r="Q124" s="225"/>
      <c r="R124" s="125"/>
      <c r="T124" s="126"/>
      <c r="U124" s="123"/>
      <c r="V124" s="123"/>
      <c r="W124" s="127">
        <f>W125</f>
        <v>0</v>
      </c>
      <c r="X124" s="123"/>
      <c r="Y124" s="127">
        <f>Y125</f>
        <v>0</v>
      </c>
      <c r="Z124" s="123"/>
      <c r="AA124" s="128">
        <f>AA125</f>
        <v>0</v>
      </c>
      <c r="AR124" s="129" t="s">
        <v>78</v>
      </c>
      <c r="AT124" s="130" t="s">
        <v>72</v>
      </c>
      <c r="AU124" s="130" t="s">
        <v>78</v>
      </c>
      <c r="AY124" s="129" t="s">
        <v>126</v>
      </c>
      <c r="BK124" s="131">
        <f>BK125</f>
        <v>0</v>
      </c>
    </row>
    <row r="125" spans="2:65" s="1" customFormat="1" ht="16.5" customHeight="1" hidden="1">
      <c r="B125" s="133"/>
      <c r="C125" s="134" t="s">
        <v>133</v>
      </c>
      <c r="D125" s="134" t="s">
        <v>128</v>
      </c>
      <c r="E125" s="135" t="s">
        <v>251</v>
      </c>
      <c r="F125" s="217" t="s">
        <v>235</v>
      </c>
      <c r="G125" s="217"/>
      <c r="H125" s="217"/>
      <c r="I125" s="217"/>
      <c r="J125" s="136" t="s">
        <v>134</v>
      </c>
      <c r="K125" s="137">
        <v>0</v>
      </c>
      <c r="L125" s="218"/>
      <c r="M125" s="218"/>
      <c r="N125" s="218">
        <f>K125*L125</f>
        <v>0</v>
      </c>
      <c r="O125" s="218"/>
      <c r="P125" s="218"/>
      <c r="Q125" s="218"/>
      <c r="R125" s="138"/>
      <c r="T125" s="139" t="s">
        <v>5</v>
      </c>
      <c r="U125" s="40" t="s">
        <v>38</v>
      </c>
      <c r="V125" s="140">
        <v>2.45</v>
      </c>
      <c r="W125" s="140">
        <f>V125*K125</f>
        <v>0</v>
      </c>
      <c r="X125" s="140">
        <v>2.25642</v>
      </c>
      <c r="Y125" s="140">
        <f>X125*K125</f>
        <v>0</v>
      </c>
      <c r="Z125" s="140">
        <v>0</v>
      </c>
      <c r="AA125" s="141">
        <f>Z125*K125</f>
        <v>0</v>
      </c>
      <c r="AR125" s="18" t="s">
        <v>131</v>
      </c>
      <c r="AT125" s="18" t="s">
        <v>128</v>
      </c>
      <c r="AU125" s="18" t="s">
        <v>89</v>
      </c>
      <c r="AY125" s="18" t="s">
        <v>126</v>
      </c>
      <c r="BE125" s="142">
        <f>IF(U125="základní",N125,0)</f>
        <v>0</v>
      </c>
      <c r="BF125" s="142">
        <f>IF(U125="snížená",N125,0)</f>
        <v>0</v>
      </c>
      <c r="BG125" s="142">
        <f>IF(U125="zákl. přenesená",N125,0)</f>
        <v>0</v>
      </c>
      <c r="BH125" s="142">
        <f>IF(U125="sníž. přenesená",N125,0)</f>
        <v>0</v>
      </c>
      <c r="BI125" s="142">
        <f>IF(U125="nulová",N125,0)</f>
        <v>0</v>
      </c>
      <c r="BJ125" s="18" t="s">
        <v>78</v>
      </c>
      <c r="BK125" s="142">
        <f>ROUND(L125*K125,2)</f>
        <v>0</v>
      </c>
      <c r="BL125" s="18" t="s">
        <v>131</v>
      </c>
      <c r="BM125" s="18" t="s">
        <v>135</v>
      </c>
    </row>
    <row r="126" spans="2:63" s="9" customFormat="1" ht="29.85" customHeight="1" hidden="1">
      <c r="B126" s="122"/>
      <c r="C126" s="123"/>
      <c r="D126" s="132" t="s">
        <v>101</v>
      </c>
      <c r="E126" s="132"/>
      <c r="F126" s="132"/>
      <c r="G126" s="132"/>
      <c r="H126" s="132"/>
      <c r="I126" s="132"/>
      <c r="J126" s="132"/>
      <c r="K126" s="132"/>
      <c r="L126" s="132"/>
      <c r="M126" s="132"/>
      <c r="N126" s="224">
        <f>BK126</f>
        <v>0</v>
      </c>
      <c r="O126" s="225"/>
      <c r="P126" s="225"/>
      <c r="Q126" s="225"/>
      <c r="R126" s="125"/>
      <c r="T126" s="126"/>
      <c r="U126" s="123"/>
      <c r="V126" s="123"/>
      <c r="W126" s="127">
        <f>SUM(W127:W130)</f>
        <v>0</v>
      </c>
      <c r="X126" s="123"/>
      <c r="Y126" s="127">
        <f>SUM(Y127:Y130)</f>
        <v>0</v>
      </c>
      <c r="Z126" s="123"/>
      <c r="AA126" s="128">
        <f>SUM(AA127:AA130)</f>
        <v>0</v>
      </c>
      <c r="AR126" s="129" t="s">
        <v>78</v>
      </c>
      <c r="AT126" s="130" t="s">
        <v>72</v>
      </c>
      <c r="AU126" s="130" t="s">
        <v>78</v>
      </c>
      <c r="AY126" s="129" t="s">
        <v>126</v>
      </c>
      <c r="BK126" s="131">
        <f>SUM(BK127:BK130)</f>
        <v>0</v>
      </c>
    </row>
    <row r="127" spans="2:65" s="1" customFormat="1" ht="25.5" customHeight="1" hidden="1">
      <c r="B127" s="133"/>
      <c r="C127" s="134" t="s">
        <v>136</v>
      </c>
      <c r="D127" s="134" t="s">
        <v>128</v>
      </c>
      <c r="E127" s="135" t="s">
        <v>252</v>
      </c>
      <c r="F127" s="217" t="s">
        <v>137</v>
      </c>
      <c r="G127" s="217"/>
      <c r="H127" s="217"/>
      <c r="I127" s="217"/>
      <c r="J127" s="136" t="s">
        <v>134</v>
      </c>
      <c r="K127" s="137">
        <v>0</v>
      </c>
      <c r="L127" s="218"/>
      <c r="M127" s="218"/>
      <c r="N127" s="218">
        <f>ROUND(L127*K127,2)</f>
        <v>0</v>
      </c>
      <c r="O127" s="218"/>
      <c r="P127" s="218"/>
      <c r="Q127" s="218"/>
      <c r="R127" s="138"/>
      <c r="T127" s="139" t="s">
        <v>5</v>
      </c>
      <c r="U127" s="40" t="s">
        <v>38</v>
      </c>
      <c r="V127" s="140">
        <v>0.232</v>
      </c>
      <c r="W127" s="140">
        <f>V127*K127</f>
        <v>0</v>
      </c>
      <c r="X127" s="140">
        <v>0.03208</v>
      </c>
      <c r="Y127" s="140">
        <f>X127*K127</f>
        <v>0</v>
      </c>
      <c r="Z127" s="140">
        <v>0</v>
      </c>
      <c r="AA127" s="141">
        <f>Z127*K127</f>
        <v>0</v>
      </c>
      <c r="AR127" s="18" t="s">
        <v>131</v>
      </c>
      <c r="AT127" s="18" t="s">
        <v>128</v>
      </c>
      <c r="AU127" s="18" t="s">
        <v>89</v>
      </c>
      <c r="AY127" s="18" t="s">
        <v>126</v>
      </c>
      <c r="BE127" s="142">
        <f>IF(U127="základní",N127,0)</f>
        <v>0</v>
      </c>
      <c r="BF127" s="142">
        <f>IF(U127="snížená",N127,0)</f>
        <v>0</v>
      </c>
      <c r="BG127" s="142">
        <f>IF(U127="zákl. přenesená",N127,0)</f>
        <v>0</v>
      </c>
      <c r="BH127" s="142">
        <f>IF(U127="sníž. přenesená",N127,0)</f>
        <v>0</v>
      </c>
      <c r="BI127" s="142">
        <f>IF(U127="nulová",N127,0)</f>
        <v>0</v>
      </c>
      <c r="BJ127" s="18" t="s">
        <v>78</v>
      </c>
      <c r="BK127" s="142">
        <f>ROUND(L127*K127,2)</f>
        <v>0</v>
      </c>
      <c r="BL127" s="18" t="s">
        <v>131</v>
      </c>
      <c r="BM127" s="18" t="s">
        <v>138</v>
      </c>
    </row>
    <row r="128" spans="2:65" s="1" customFormat="1" ht="25.5" customHeight="1" hidden="1">
      <c r="B128" s="133"/>
      <c r="C128" s="134" t="s">
        <v>139</v>
      </c>
      <c r="D128" s="134" t="s">
        <v>128</v>
      </c>
      <c r="E128" s="135" t="s">
        <v>253</v>
      </c>
      <c r="F128" s="217" t="s">
        <v>140</v>
      </c>
      <c r="G128" s="217"/>
      <c r="H128" s="217"/>
      <c r="I128" s="217"/>
      <c r="J128" s="136" t="s">
        <v>130</v>
      </c>
      <c r="K128" s="137">
        <v>0</v>
      </c>
      <c r="L128" s="218"/>
      <c r="M128" s="218"/>
      <c r="N128" s="218">
        <f>ROUND(L128*K128,2)</f>
        <v>0</v>
      </c>
      <c r="O128" s="218"/>
      <c r="P128" s="218"/>
      <c r="Q128" s="218"/>
      <c r="R128" s="138"/>
      <c r="T128" s="139" t="s">
        <v>5</v>
      </c>
      <c r="U128" s="40" t="s">
        <v>38</v>
      </c>
      <c r="V128" s="140">
        <v>0.36</v>
      </c>
      <c r="W128" s="140">
        <f>V128*K128</f>
        <v>0</v>
      </c>
      <c r="X128" s="140">
        <v>0.00656</v>
      </c>
      <c r="Y128" s="140">
        <f>X128*K128</f>
        <v>0</v>
      </c>
      <c r="Z128" s="140">
        <v>0</v>
      </c>
      <c r="AA128" s="141">
        <f>Z128*K128</f>
        <v>0</v>
      </c>
      <c r="AR128" s="18" t="s">
        <v>131</v>
      </c>
      <c r="AT128" s="18" t="s">
        <v>128</v>
      </c>
      <c r="AU128" s="18" t="s">
        <v>89</v>
      </c>
      <c r="AY128" s="18" t="s">
        <v>126</v>
      </c>
      <c r="BE128" s="142">
        <f>IF(U128="základní",N128,0)</f>
        <v>0</v>
      </c>
      <c r="BF128" s="142">
        <f>IF(U128="snížená",N128,0)</f>
        <v>0</v>
      </c>
      <c r="BG128" s="142">
        <f>IF(U128="zákl. přenesená",N128,0)</f>
        <v>0</v>
      </c>
      <c r="BH128" s="142">
        <f>IF(U128="sníž. přenesená",N128,0)</f>
        <v>0</v>
      </c>
      <c r="BI128" s="142">
        <f>IF(U128="nulová",N128,0)</f>
        <v>0</v>
      </c>
      <c r="BJ128" s="18" t="s">
        <v>78</v>
      </c>
      <c r="BK128" s="142">
        <f>ROUND(L128*K128,2)</f>
        <v>0</v>
      </c>
      <c r="BL128" s="18" t="s">
        <v>131</v>
      </c>
      <c r="BM128" s="18" t="s">
        <v>141</v>
      </c>
    </row>
    <row r="129" spans="2:65" s="1" customFormat="1" ht="25.5" customHeight="1" hidden="1">
      <c r="B129" s="133"/>
      <c r="C129" s="134" t="s">
        <v>142</v>
      </c>
      <c r="D129" s="134" t="s">
        <v>128</v>
      </c>
      <c r="E129" s="135" t="s">
        <v>254</v>
      </c>
      <c r="F129" s="217" t="s">
        <v>236</v>
      </c>
      <c r="G129" s="217"/>
      <c r="H129" s="217"/>
      <c r="I129" s="217"/>
      <c r="J129" s="136" t="s">
        <v>130</v>
      </c>
      <c r="K129" s="137">
        <v>0</v>
      </c>
      <c r="L129" s="218"/>
      <c r="M129" s="218"/>
      <c r="N129" s="218">
        <f>ROUND(L129*K129,2)</f>
        <v>0</v>
      </c>
      <c r="O129" s="218"/>
      <c r="P129" s="218"/>
      <c r="Q129" s="218"/>
      <c r="R129" s="138"/>
      <c r="T129" s="139" t="s">
        <v>5</v>
      </c>
      <c r="U129" s="40" t="s">
        <v>38</v>
      </c>
      <c r="V129" s="140">
        <v>0.322</v>
      </c>
      <c r="W129" s="140">
        <f>V129*K129</f>
        <v>0</v>
      </c>
      <c r="X129" s="140">
        <v>0.042</v>
      </c>
      <c r="Y129" s="140">
        <f>X129*K129</f>
        <v>0</v>
      </c>
      <c r="Z129" s="140">
        <v>0</v>
      </c>
      <c r="AA129" s="141">
        <f>Z129*K129</f>
        <v>0</v>
      </c>
      <c r="AR129" s="18" t="s">
        <v>131</v>
      </c>
      <c r="AT129" s="18" t="s">
        <v>128</v>
      </c>
      <c r="AU129" s="18" t="s">
        <v>89</v>
      </c>
      <c r="AY129" s="18" t="s">
        <v>126</v>
      </c>
      <c r="BE129" s="142">
        <f>IF(U129="základní",N129,0)</f>
        <v>0</v>
      </c>
      <c r="BF129" s="142">
        <f>IF(U129="snížená",N129,0)</f>
        <v>0</v>
      </c>
      <c r="BG129" s="142">
        <f>IF(U129="zákl. přenesená",N129,0)</f>
        <v>0</v>
      </c>
      <c r="BH129" s="142">
        <f>IF(U129="sníž. přenesená",N129,0)</f>
        <v>0</v>
      </c>
      <c r="BI129" s="142">
        <f>IF(U129="nulová",N129,0)</f>
        <v>0</v>
      </c>
      <c r="BJ129" s="18" t="s">
        <v>78</v>
      </c>
      <c r="BK129" s="142">
        <f>ROUND(L129*K129,2)</f>
        <v>0</v>
      </c>
      <c r="BL129" s="18" t="s">
        <v>131</v>
      </c>
      <c r="BM129" s="18" t="s">
        <v>143</v>
      </c>
    </row>
    <row r="130" spans="2:65" s="1" customFormat="1" ht="25.5" customHeight="1" hidden="1">
      <c r="B130" s="133"/>
      <c r="C130" s="134" t="s">
        <v>144</v>
      </c>
      <c r="D130" s="134" t="s">
        <v>128</v>
      </c>
      <c r="E130" s="135" t="s">
        <v>255</v>
      </c>
      <c r="F130" s="217" t="s">
        <v>145</v>
      </c>
      <c r="G130" s="217"/>
      <c r="H130" s="217"/>
      <c r="I130" s="217"/>
      <c r="J130" s="136" t="s">
        <v>130</v>
      </c>
      <c r="K130" s="137">
        <v>0</v>
      </c>
      <c r="L130" s="218"/>
      <c r="M130" s="218"/>
      <c r="N130" s="218">
        <f>ROUND(L130*K130,2)</f>
        <v>0</v>
      </c>
      <c r="O130" s="218"/>
      <c r="P130" s="218"/>
      <c r="Q130" s="218"/>
      <c r="R130" s="138"/>
      <c r="T130" s="139" t="s">
        <v>5</v>
      </c>
      <c r="U130" s="40" t="s">
        <v>38</v>
      </c>
      <c r="V130" s="140">
        <v>0.62</v>
      </c>
      <c r="W130" s="140">
        <f>V130*K130</f>
        <v>0</v>
      </c>
      <c r="X130" s="140">
        <v>0.09336</v>
      </c>
      <c r="Y130" s="140">
        <f>X130*K130</f>
        <v>0</v>
      </c>
      <c r="Z130" s="140">
        <v>0</v>
      </c>
      <c r="AA130" s="141">
        <f>Z130*K130</f>
        <v>0</v>
      </c>
      <c r="AR130" s="18" t="s">
        <v>131</v>
      </c>
      <c r="AT130" s="18" t="s">
        <v>128</v>
      </c>
      <c r="AU130" s="18" t="s">
        <v>89</v>
      </c>
      <c r="AY130" s="18" t="s">
        <v>126</v>
      </c>
      <c r="BE130" s="142">
        <f>IF(U130="základní",N130,0)</f>
        <v>0</v>
      </c>
      <c r="BF130" s="142">
        <f>IF(U130="snížená",N130,0)</f>
        <v>0</v>
      </c>
      <c r="BG130" s="142">
        <f>IF(U130="zákl. přenesená",N130,0)</f>
        <v>0</v>
      </c>
      <c r="BH130" s="142">
        <f>IF(U130="sníž. přenesená",N130,0)</f>
        <v>0</v>
      </c>
      <c r="BI130" s="142">
        <f>IF(U130="nulová",N130,0)</f>
        <v>0</v>
      </c>
      <c r="BJ130" s="18" t="s">
        <v>78</v>
      </c>
      <c r="BK130" s="142">
        <f>ROUND(L130*K130,2)</f>
        <v>0</v>
      </c>
      <c r="BL130" s="18" t="s">
        <v>131</v>
      </c>
      <c r="BM130" s="18" t="s">
        <v>146</v>
      </c>
    </row>
    <row r="131" spans="2:63" s="9" customFormat="1" ht="29.85" customHeight="1">
      <c r="B131" s="122"/>
      <c r="C131" s="123"/>
      <c r="D131" s="132" t="s">
        <v>102</v>
      </c>
      <c r="E131" s="132"/>
      <c r="F131" s="132"/>
      <c r="G131" s="132"/>
      <c r="H131" s="132"/>
      <c r="I131" s="132"/>
      <c r="J131" s="132"/>
      <c r="K131" s="132"/>
      <c r="L131" s="132"/>
      <c r="M131" s="132"/>
      <c r="N131" s="224">
        <f>BK131</f>
        <v>0</v>
      </c>
      <c r="O131" s="225"/>
      <c r="P131" s="225"/>
      <c r="Q131" s="225"/>
      <c r="R131" s="125"/>
      <c r="T131" s="126"/>
      <c r="U131" s="123"/>
      <c r="V131" s="123"/>
      <c r="W131" s="127">
        <f>SUM(W132:W136)</f>
        <v>4.721</v>
      </c>
      <c r="X131" s="123"/>
      <c r="Y131" s="127">
        <f>SUM(Y132:Y136)</f>
        <v>0</v>
      </c>
      <c r="Z131" s="123"/>
      <c r="AA131" s="128">
        <f>SUM(AA132:AA136)</f>
        <v>1.05383</v>
      </c>
      <c r="AR131" s="129" t="s">
        <v>78</v>
      </c>
      <c r="AT131" s="130" t="s">
        <v>72</v>
      </c>
      <c r="AU131" s="130" t="s">
        <v>78</v>
      </c>
      <c r="AY131" s="129" t="s">
        <v>126</v>
      </c>
      <c r="BK131" s="131">
        <f>SUM(BK132:BK136)</f>
        <v>0</v>
      </c>
    </row>
    <row r="132" spans="2:65" s="1" customFormat="1" ht="25.5" customHeight="1">
      <c r="B132" s="133"/>
      <c r="C132" s="134" t="s">
        <v>147</v>
      </c>
      <c r="D132" s="134" t="s">
        <v>128</v>
      </c>
      <c r="E132" s="135" t="s">
        <v>256</v>
      </c>
      <c r="F132" s="217" t="s">
        <v>148</v>
      </c>
      <c r="G132" s="217"/>
      <c r="H132" s="217"/>
      <c r="I132" s="217"/>
      <c r="J132" s="136" t="s">
        <v>130</v>
      </c>
      <c r="K132" s="137">
        <v>2</v>
      </c>
      <c r="L132" s="218"/>
      <c r="M132" s="218"/>
      <c r="N132" s="218">
        <f>ROUND(L132*K132,2)</f>
        <v>0</v>
      </c>
      <c r="O132" s="218"/>
      <c r="P132" s="218"/>
      <c r="Q132" s="218"/>
      <c r="R132" s="138"/>
      <c r="T132" s="139" t="s">
        <v>5</v>
      </c>
      <c r="U132" s="40" t="s">
        <v>38</v>
      </c>
      <c r="V132" s="140">
        <v>0.366</v>
      </c>
      <c r="W132" s="140">
        <f>V132*K132</f>
        <v>0.732</v>
      </c>
      <c r="X132" s="140">
        <v>0</v>
      </c>
      <c r="Y132" s="140">
        <f>X132*K132</f>
        <v>0</v>
      </c>
      <c r="Z132" s="140">
        <v>0.088</v>
      </c>
      <c r="AA132" s="141">
        <f>Z132*K132</f>
        <v>0.176</v>
      </c>
      <c r="AR132" s="18" t="s">
        <v>131</v>
      </c>
      <c r="AT132" s="18" t="s">
        <v>128</v>
      </c>
      <c r="AU132" s="18" t="s">
        <v>89</v>
      </c>
      <c r="AY132" s="18" t="s">
        <v>126</v>
      </c>
      <c r="BE132" s="142">
        <f>IF(U132="základní",N132,0)</f>
        <v>0</v>
      </c>
      <c r="BF132" s="142">
        <f>IF(U132="snížená",N132,0)</f>
        <v>0</v>
      </c>
      <c r="BG132" s="142">
        <f>IF(U132="zákl. přenesená",N132,0)</f>
        <v>0</v>
      </c>
      <c r="BH132" s="142">
        <f>IF(U132="sníž. přenesená",N132,0)</f>
        <v>0</v>
      </c>
      <c r="BI132" s="142">
        <f>IF(U132="nulová",N132,0)</f>
        <v>0</v>
      </c>
      <c r="BJ132" s="18" t="s">
        <v>78</v>
      </c>
      <c r="BK132" s="142">
        <f>ROUND(L132*K132,2)</f>
        <v>0</v>
      </c>
      <c r="BL132" s="18" t="s">
        <v>131</v>
      </c>
      <c r="BM132" s="18" t="s">
        <v>149</v>
      </c>
    </row>
    <row r="133" spans="2:65" s="1" customFormat="1" ht="25.5" customHeight="1">
      <c r="B133" s="133"/>
      <c r="C133" s="134" t="s">
        <v>150</v>
      </c>
      <c r="D133" s="134" t="s">
        <v>128</v>
      </c>
      <c r="E133" s="135" t="s">
        <v>257</v>
      </c>
      <c r="F133" s="217" t="s">
        <v>151</v>
      </c>
      <c r="G133" s="217"/>
      <c r="H133" s="217"/>
      <c r="I133" s="217"/>
      <c r="J133" s="136" t="s">
        <v>152</v>
      </c>
      <c r="K133" s="137">
        <v>0.03</v>
      </c>
      <c r="L133" s="218"/>
      <c r="M133" s="218"/>
      <c r="N133" s="218">
        <f>ROUND(L133*K133,2)</f>
        <v>0</v>
      </c>
      <c r="O133" s="218"/>
      <c r="P133" s="218"/>
      <c r="Q133" s="218"/>
      <c r="R133" s="138"/>
      <c r="T133" s="139" t="s">
        <v>5</v>
      </c>
      <c r="U133" s="40" t="s">
        <v>38</v>
      </c>
      <c r="V133" s="140">
        <v>13.6</v>
      </c>
      <c r="W133" s="140">
        <f>V133*K133</f>
        <v>0.408</v>
      </c>
      <c r="X133" s="140">
        <v>0</v>
      </c>
      <c r="Y133" s="140">
        <f>X133*K133</f>
        <v>0</v>
      </c>
      <c r="Z133" s="140">
        <v>1.261</v>
      </c>
      <c r="AA133" s="141">
        <f>Z133*K133</f>
        <v>0.037829999999999996</v>
      </c>
      <c r="AR133" s="18" t="s">
        <v>131</v>
      </c>
      <c r="AT133" s="18" t="s">
        <v>128</v>
      </c>
      <c r="AU133" s="18" t="s">
        <v>89</v>
      </c>
      <c r="AY133" s="18" t="s">
        <v>126</v>
      </c>
      <c r="BE133" s="142">
        <f>IF(U133="základní",N133,0)</f>
        <v>0</v>
      </c>
      <c r="BF133" s="142">
        <f>IF(U133="snížená",N133,0)</f>
        <v>0</v>
      </c>
      <c r="BG133" s="142">
        <f>IF(U133="zákl. přenesená",N133,0)</f>
        <v>0</v>
      </c>
      <c r="BH133" s="142">
        <f>IF(U133="sníž. přenesená",N133,0)</f>
        <v>0</v>
      </c>
      <c r="BI133" s="142">
        <f>IF(U133="nulová",N133,0)</f>
        <v>0</v>
      </c>
      <c r="BJ133" s="18" t="s">
        <v>78</v>
      </c>
      <c r="BK133" s="142">
        <f>ROUND(L133*K133,2)</f>
        <v>0</v>
      </c>
      <c r="BL133" s="18" t="s">
        <v>131</v>
      </c>
      <c r="BM133" s="18" t="s">
        <v>153</v>
      </c>
    </row>
    <row r="134" spans="2:65" s="1" customFormat="1" ht="25.5" customHeight="1">
      <c r="B134" s="133"/>
      <c r="C134" s="134" t="s">
        <v>10</v>
      </c>
      <c r="D134" s="134" t="s">
        <v>128</v>
      </c>
      <c r="E134" s="135" t="s">
        <v>258</v>
      </c>
      <c r="F134" s="217" t="s">
        <v>154</v>
      </c>
      <c r="G134" s="217"/>
      <c r="H134" s="217"/>
      <c r="I134" s="217"/>
      <c r="J134" s="136" t="s">
        <v>155</v>
      </c>
      <c r="K134" s="137">
        <v>0.3</v>
      </c>
      <c r="L134" s="218"/>
      <c r="M134" s="218"/>
      <c r="N134" s="218">
        <f>ROUND(L134*K134,2)</f>
        <v>0</v>
      </c>
      <c r="O134" s="218"/>
      <c r="P134" s="218"/>
      <c r="Q134" s="218"/>
      <c r="R134" s="138"/>
      <c r="T134" s="139" t="s">
        <v>5</v>
      </c>
      <c r="U134" s="40" t="s">
        <v>38</v>
      </c>
      <c r="V134" s="140">
        <v>9.07</v>
      </c>
      <c r="W134" s="140">
        <f>V134*K134</f>
        <v>2.721</v>
      </c>
      <c r="X134" s="140">
        <v>0</v>
      </c>
      <c r="Y134" s="140">
        <f>X134*K134</f>
        <v>0</v>
      </c>
      <c r="Z134" s="140">
        <v>2.2</v>
      </c>
      <c r="AA134" s="141">
        <f>Z134*K134</f>
        <v>0.66</v>
      </c>
      <c r="AR134" s="18" t="s">
        <v>131</v>
      </c>
      <c r="AT134" s="18" t="s">
        <v>128</v>
      </c>
      <c r="AU134" s="18" t="s">
        <v>89</v>
      </c>
      <c r="AY134" s="18" t="s">
        <v>126</v>
      </c>
      <c r="BE134" s="142">
        <f>IF(U134="základní",N134,0)</f>
        <v>0</v>
      </c>
      <c r="BF134" s="142">
        <f>IF(U134="snížená",N134,0)</f>
        <v>0</v>
      </c>
      <c r="BG134" s="142">
        <f>IF(U134="zákl. přenesená",N134,0)</f>
        <v>0</v>
      </c>
      <c r="BH134" s="142">
        <f>IF(U134="sníž. přenesená",N134,0)</f>
        <v>0</v>
      </c>
      <c r="BI134" s="142">
        <f>IF(U134="nulová",N134,0)</f>
        <v>0</v>
      </c>
      <c r="BJ134" s="18" t="s">
        <v>78</v>
      </c>
      <c r="BK134" s="142">
        <f>ROUND(L134*K134,2)</f>
        <v>0</v>
      </c>
      <c r="BL134" s="18" t="s">
        <v>131</v>
      </c>
      <c r="BM134" s="18" t="s">
        <v>156</v>
      </c>
    </row>
    <row r="135" spans="2:65" s="1" customFormat="1" ht="38.25" customHeight="1">
      <c r="B135" s="133"/>
      <c r="C135" s="134" t="s">
        <v>157</v>
      </c>
      <c r="D135" s="134" t="s">
        <v>128</v>
      </c>
      <c r="E135" s="135" t="s">
        <v>259</v>
      </c>
      <c r="F135" s="217" t="s">
        <v>158</v>
      </c>
      <c r="G135" s="217"/>
      <c r="H135" s="217"/>
      <c r="I135" s="217"/>
      <c r="J135" s="136" t="s">
        <v>130</v>
      </c>
      <c r="K135" s="137">
        <v>2</v>
      </c>
      <c r="L135" s="218"/>
      <c r="M135" s="218"/>
      <c r="N135" s="218">
        <f>ROUND(L135*K135,2)</f>
        <v>0</v>
      </c>
      <c r="O135" s="218"/>
      <c r="P135" s="218"/>
      <c r="Q135" s="218"/>
      <c r="R135" s="138"/>
      <c r="T135" s="139" t="s">
        <v>5</v>
      </c>
      <c r="U135" s="40" t="s">
        <v>38</v>
      </c>
      <c r="V135" s="140">
        <v>0.43</v>
      </c>
      <c r="W135" s="140">
        <f>V135*K135</f>
        <v>0.86</v>
      </c>
      <c r="X135" s="140">
        <v>0</v>
      </c>
      <c r="Y135" s="140">
        <f>X135*K135</f>
        <v>0</v>
      </c>
      <c r="Z135" s="140">
        <v>0.09</v>
      </c>
      <c r="AA135" s="141">
        <f>Z135*K135</f>
        <v>0.18</v>
      </c>
      <c r="AR135" s="18" t="s">
        <v>131</v>
      </c>
      <c r="AT135" s="18" t="s">
        <v>128</v>
      </c>
      <c r="AU135" s="18" t="s">
        <v>89</v>
      </c>
      <c r="AY135" s="18" t="s">
        <v>126</v>
      </c>
      <c r="BE135" s="142">
        <f>IF(U135="základní",N135,0)</f>
        <v>0</v>
      </c>
      <c r="BF135" s="142">
        <f>IF(U135="snížená",N135,0)</f>
        <v>0</v>
      </c>
      <c r="BG135" s="142">
        <f>IF(U135="zákl. přenesená",N135,0)</f>
        <v>0</v>
      </c>
      <c r="BH135" s="142">
        <f>IF(U135="sníž. přenesená",N135,0)</f>
        <v>0</v>
      </c>
      <c r="BI135" s="142">
        <f>IF(U135="nulová",N135,0)</f>
        <v>0</v>
      </c>
      <c r="BJ135" s="18" t="s">
        <v>78</v>
      </c>
      <c r="BK135" s="142">
        <f>ROUND(L135*K135,2)</f>
        <v>0</v>
      </c>
      <c r="BL135" s="18" t="s">
        <v>131</v>
      </c>
      <c r="BM135" s="18" t="s">
        <v>159</v>
      </c>
    </row>
    <row r="136" spans="2:65" s="1" customFormat="1" ht="16.5" customHeight="1">
      <c r="B136" s="133"/>
      <c r="C136" s="134" t="s">
        <v>160</v>
      </c>
      <c r="D136" s="134" t="s">
        <v>128</v>
      </c>
      <c r="E136" s="135" t="s">
        <v>260</v>
      </c>
      <c r="F136" s="217" t="s">
        <v>161</v>
      </c>
      <c r="G136" s="217"/>
      <c r="H136" s="217"/>
      <c r="I136" s="217"/>
      <c r="J136" s="136" t="s">
        <v>162</v>
      </c>
      <c r="K136" s="137">
        <v>0</v>
      </c>
      <c r="L136" s="218"/>
      <c r="M136" s="218"/>
      <c r="N136" s="218">
        <f>ROUND(L136*K136,2)</f>
        <v>0</v>
      </c>
      <c r="O136" s="218"/>
      <c r="P136" s="218"/>
      <c r="Q136" s="218"/>
      <c r="R136" s="138"/>
      <c r="T136" s="139" t="s">
        <v>5</v>
      </c>
      <c r="U136" s="40" t="s">
        <v>38</v>
      </c>
      <c r="V136" s="140">
        <v>0.43</v>
      </c>
      <c r="W136" s="140">
        <f>V136*K136</f>
        <v>0</v>
      </c>
      <c r="X136" s="140">
        <v>0</v>
      </c>
      <c r="Y136" s="140">
        <f>X136*K136</f>
        <v>0</v>
      </c>
      <c r="Z136" s="140">
        <v>0.09</v>
      </c>
      <c r="AA136" s="141">
        <f>Z136*K136</f>
        <v>0</v>
      </c>
      <c r="AR136" s="18" t="s">
        <v>131</v>
      </c>
      <c r="AT136" s="18" t="s">
        <v>128</v>
      </c>
      <c r="AU136" s="18" t="s">
        <v>89</v>
      </c>
      <c r="AY136" s="18" t="s">
        <v>126</v>
      </c>
      <c r="BE136" s="142">
        <f>IF(U136="základní",N136,0)</f>
        <v>0</v>
      </c>
      <c r="BF136" s="142">
        <f>IF(U136="snížená",N136,0)</f>
        <v>0</v>
      </c>
      <c r="BG136" s="142">
        <f>IF(U136="zákl. přenesená",N136,0)</f>
        <v>0</v>
      </c>
      <c r="BH136" s="142">
        <f>IF(U136="sníž. přenesená",N136,0)</f>
        <v>0</v>
      </c>
      <c r="BI136" s="142">
        <f>IF(U136="nulová",N136,0)</f>
        <v>0</v>
      </c>
      <c r="BJ136" s="18" t="s">
        <v>78</v>
      </c>
      <c r="BK136" s="142">
        <f>ROUND(L136*K136,2)</f>
        <v>0</v>
      </c>
      <c r="BL136" s="18" t="s">
        <v>131</v>
      </c>
      <c r="BM136" s="18" t="s">
        <v>163</v>
      </c>
    </row>
    <row r="137" spans="2:63" s="9" customFormat="1" ht="29.85" customHeight="1">
      <c r="B137" s="122"/>
      <c r="C137" s="123"/>
      <c r="D137" s="132" t="s">
        <v>103</v>
      </c>
      <c r="E137" s="132"/>
      <c r="F137" s="132"/>
      <c r="G137" s="132"/>
      <c r="H137" s="132"/>
      <c r="I137" s="132"/>
      <c r="J137" s="132"/>
      <c r="K137" s="132"/>
      <c r="L137" s="132"/>
      <c r="M137" s="132"/>
      <c r="N137" s="224">
        <f>BK137</f>
        <v>0</v>
      </c>
      <c r="O137" s="225"/>
      <c r="P137" s="225"/>
      <c r="Q137" s="225"/>
      <c r="R137" s="125"/>
      <c r="T137" s="126"/>
      <c r="U137" s="123"/>
      <c r="V137" s="123"/>
      <c r="W137" s="127">
        <f>SUM(W138:W142)</f>
        <v>2.1294999999999997</v>
      </c>
      <c r="X137" s="123"/>
      <c r="Y137" s="127">
        <f>SUM(Y138:Y142)</f>
        <v>0</v>
      </c>
      <c r="Z137" s="123"/>
      <c r="AA137" s="128">
        <f>SUM(AA138:AA142)</f>
        <v>0</v>
      </c>
      <c r="AR137" s="129" t="s">
        <v>78</v>
      </c>
      <c r="AT137" s="130" t="s">
        <v>72</v>
      </c>
      <c r="AU137" s="130" t="s">
        <v>78</v>
      </c>
      <c r="AY137" s="129" t="s">
        <v>126</v>
      </c>
      <c r="BK137" s="131">
        <f>SUM(BK138:BK142)</f>
        <v>0</v>
      </c>
    </row>
    <row r="138" spans="2:65" s="1" customFormat="1" ht="25.5" customHeight="1">
      <c r="B138" s="133"/>
      <c r="C138" s="134" t="s">
        <v>164</v>
      </c>
      <c r="D138" s="134" t="s">
        <v>128</v>
      </c>
      <c r="E138" s="135" t="s">
        <v>261</v>
      </c>
      <c r="F138" s="217" t="s">
        <v>165</v>
      </c>
      <c r="G138" s="217"/>
      <c r="H138" s="217"/>
      <c r="I138" s="217"/>
      <c r="J138" s="136" t="s">
        <v>152</v>
      </c>
      <c r="K138" s="137">
        <v>0.5</v>
      </c>
      <c r="L138" s="218"/>
      <c r="M138" s="218"/>
      <c r="N138" s="218">
        <f>ROUND(L138*K138,2)</f>
        <v>0</v>
      </c>
      <c r="O138" s="218"/>
      <c r="P138" s="218"/>
      <c r="Q138" s="218"/>
      <c r="R138" s="138"/>
      <c r="T138" s="139" t="s">
        <v>5</v>
      </c>
      <c r="U138" s="40" t="s">
        <v>38</v>
      </c>
      <c r="V138" s="140">
        <v>1.47</v>
      </c>
      <c r="W138" s="140">
        <f>V138*K138</f>
        <v>0.735</v>
      </c>
      <c r="X138" s="140">
        <v>0</v>
      </c>
      <c r="Y138" s="140">
        <f>X138*K138</f>
        <v>0</v>
      </c>
      <c r="Z138" s="140">
        <v>0</v>
      </c>
      <c r="AA138" s="141">
        <f>Z138*K138</f>
        <v>0</v>
      </c>
      <c r="AR138" s="18" t="s">
        <v>131</v>
      </c>
      <c r="AT138" s="18" t="s">
        <v>128</v>
      </c>
      <c r="AU138" s="18" t="s">
        <v>89</v>
      </c>
      <c r="AY138" s="18" t="s">
        <v>126</v>
      </c>
      <c r="BE138" s="142">
        <f>IF(U138="základní",N138,0)</f>
        <v>0</v>
      </c>
      <c r="BF138" s="142">
        <f>IF(U138="snížená",N138,0)</f>
        <v>0</v>
      </c>
      <c r="BG138" s="142">
        <f>IF(U138="zákl. přenesená",N138,0)</f>
        <v>0</v>
      </c>
      <c r="BH138" s="142">
        <f>IF(U138="sníž. přenesená",N138,0)</f>
        <v>0</v>
      </c>
      <c r="BI138" s="142">
        <f>IF(U138="nulová",N138,0)</f>
        <v>0</v>
      </c>
      <c r="BJ138" s="18" t="s">
        <v>78</v>
      </c>
      <c r="BK138" s="142">
        <f>ROUND(L138*K138,2)</f>
        <v>0</v>
      </c>
      <c r="BL138" s="18" t="s">
        <v>131</v>
      </c>
      <c r="BM138" s="18" t="s">
        <v>166</v>
      </c>
    </row>
    <row r="139" spans="2:65" s="1" customFormat="1" ht="25.5" customHeight="1">
      <c r="B139" s="133"/>
      <c r="C139" s="134" t="s">
        <v>167</v>
      </c>
      <c r="D139" s="134" t="s">
        <v>128</v>
      </c>
      <c r="E139" s="135" t="s">
        <v>262</v>
      </c>
      <c r="F139" s="217" t="s">
        <v>168</v>
      </c>
      <c r="G139" s="217"/>
      <c r="H139" s="217"/>
      <c r="I139" s="217"/>
      <c r="J139" s="136" t="s">
        <v>152</v>
      </c>
      <c r="K139" s="137">
        <v>0.5</v>
      </c>
      <c r="L139" s="218"/>
      <c r="M139" s="218"/>
      <c r="N139" s="218">
        <f>ROUND(L139*K139,2)</f>
        <v>0</v>
      </c>
      <c r="O139" s="218"/>
      <c r="P139" s="218"/>
      <c r="Q139" s="218"/>
      <c r="R139" s="138"/>
      <c r="T139" s="139" t="s">
        <v>5</v>
      </c>
      <c r="U139" s="40" t="s">
        <v>38</v>
      </c>
      <c r="V139" s="140">
        <v>2.42</v>
      </c>
      <c r="W139" s="140">
        <f>V139*K139</f>
        <v>1.21</v>
      </c>
      <c r="X139" s="140">
        <v>0</v>
      </c>
      <c r="Y139" s="140">
        <f>X139*K139</f>
        <v>0</v>
      </c>
      <c r="Z139" s="140">
        <v>0</v>
      </c>
      <c r="AA139" s="141">
        <f>Z139*K139</f>
        <v>0</v>
      </c>
      <c r="AR139" s="18" t="s">
        <v>131</v>
      </c>
      <c r="AT139" s="18" t="s">
        <v>128</v>
      </c>
      <c r="AU139" s="18" t="s">
        <v>89</v>
      </c>
      <c r="AY139" s="18" t="s">
        <v>126</v>
      </c>
      <c r="BE139" s="142">
        <f>IF(U139="základní",N139,0)</f>
        <v>0</v>
      </c>
      <c r="BF139" s="142">
        <f>IF(U139="snížená",N139,0)</f>
        <v>0</v>
      </c>
      <c r="BG139" s="142">
        <f>IF(U139="zákl. přenesená",N139,0)</f>
        <v>0</v>
      </c>
      <c r="BH139" s="142">
        <f>IF(U139="sníž. přenesená",N139,0)</f>
        <v>0</v>
      </c>
      <c r="BI139" s="142">
        <f>IF(U139="nulová",N139,0)</f>
        <v>0</v>
      </c>
      <c r="BJ139" s="18" t="s">
        <v>78</v>
      </c>
      <c r="BK139" s="142">
        <f>ROUND(L139*K139,2)</f>
        <v>0</v>
      </c>
      <c r="BL139" s="18" t="s">
        <v>131</v>
      </c>
      <c r="BM139" s="18" t="s">
        <v>169</v>
      </c>
    </row>
    <row r="140" spans="2:65" s="1" customFormat="1" ht="25.5" customHeight="1">
      <c r="B140" s="133"/>
      <c r="C140" s="134" t="s">
        <v>170</v>
      </c>
      <c r="D140" s="134" t="s">
        <v>128</v>
      </c>
      <c r="E140" s="135" t="s">
        <v>263</v>
      </c>
      <c r="F140" s="217" t="s">
        <v>171</v>
      </c>
      <c r="G140" s="217"/>
      <c r="H140" s="217"/>
      <c r="I140" s="217"/>
      <c r="J140" s="136" t="s">
        <v>152</v>
      </c>
      <c r="K140" s="137">
        <v>9.5</v>
      </c>
      <c r="L140" s="218"/>
      <c r="M140" s="218"/>
      <c r="N140" s="218">
        <f>ROUND(L140*K140,2)</f>
        <v>0</v>
      </c>
      <c r="O140" s="218"/>
      <c r="P140" s="218"/>
      <c r="Q140" s="218"/>
      <c r="R140" s="138"/>
      <c r="T140" s="139" t="s">
        <v>5</v>
      </c>
      <c r="U140" s="40" t="s">
        <v>38</v>
      </c>
      <c r="V140" s="140">
        <v>0.006</v>
      </c>
      <c r="W140" s="140">
        <f>V140*K140</f>
        <v>0.057</v>
      </c>
      <c r="X140" s="140">
        <v>0</v>
      </c>
      <c r="Y140" s="140">
        <f>X140*K140</f>
        <v>0</v>
      </c>
      <c r="Z140" s="140">
        <v>0</v>
      </c>
      <c r="AA140" s="141">
        <f>Z140*K140</f>
        <v>0</v>
      </c>
      <c r="AR140" s="18" t="s">
        <v>131</v>
      </c>
      <c r="AT140" s="18" t="s">
        <v>128</v>
      </c>
      <c r="AU140" s="18" t="s">
        <v>89</v>
      </c>
      <c r="AY140" s="18" t="s">
        <v>126</v>
      </c>
      <c r="BE140" s="142">
        <f>IF(U140="základní",N140,0)</f>
        <v>0</v>
      </c>
      <c r="BF140" s="142">
        <f>IF(U140="snížená",N140,0)</f>
        <v>0</v>
      </c>
      <c r="BG140" s="142">
        <f>IF(U140="zákl. přenesená",N140,0)</f>
        <v>0</v>
      </c>
      <c r="BH140" s="142">
        <f>IF(U140="sníž. přenesená",N140,0)</f>
        <v>0</v>
      </c>
      <c r="BI140" s="142">
        <f>IF(U140="nulová",N140,0)</f>
        <v>0</v>
      </c>
      <c r="BJ140" s="18" t="s">
        <v>78</v>
      </c>
      <c r="BK140" s="142">
        <f>ROUND(L140*K140,2)</f>
        <v>0</v>
      </c>
      <c r="BL140" s="18" t="s">
        <v>131</v>
      </c>
      <c r="BM140" s="18" t="s">
        <v>172</v>
      </c>
    </row>
    <row r="141" spans="2:65" s="1" customFormat="1" ht="38.25" customHeight="1">
      <c r="B141" s="133"/>
      <c r="C141" s="134" t="s">
        <v>173</v>
      </c>
      <c r="D141" s="134" t="s">
        <v>128</v>
      </c>
      <c r="E141" s="135" t="s">
        <v>264</v>
      </c>
      <c r="F141" s="217" t="s">
        <v>174</v>
      </c>
      <c r="G141" s="217"/>
      <c r="H141" s="217"/>
      <c r="I141" s="217"/>
      <c r="J141" s="136" t="s">
        <v>152</v>
      </c>
      <c r="K141" s="137">
        <v>0.5</v>
      </c>
      <c r="L141" s="218"/>
      <c r="M141" s="218"/>
      <c r="N141" s="218">
        <f>ROUND(L141*K141,2)</f>
        <v>0</v>
      </c>
      <c r="O141" s="218"/>
      <c r="P141" s="218"/>
      <c r="Q141" s="218"/>
      <c r="R141" s="138"/>
      <c r="T141" s="139" t="s">
        <v>5</v>
      </c>
      <c r="U141" s="40" t="s">
        <v>38</v>
      </c>
      <c r="V141" s="140">
        <v>0.255</v>
      </c>
      <c r="W141" s="140">
        <f>V141*K141</f>
        <v>0.1275</v>
      </c>
      <c r="X141" s="140">
        <v>0</v>
      </c>
      <c r="Y141" s="140">
        <f>X141*K141</f>
        <v>0</v>
      </c>
      <c r="Z141" s="140">
        <v>0</v>
      </c>
      <c r="AA141" s="141">
        <f>Z141*K141</f>
        <v>0</v>
      </c>
      <c r="AR141" s="18" t="s">
        <v>131</v>
      </c>
      <c r="AT141" s="18" t="s">
        <v>128</v>
      </c>
      <c r="AU141" s="18" t="s">
        <v>89</v>
      </c>
      <c r="AY141" s="18" t="s">
        <v>126</v>
      </c>
      <c r="BE141" s="142">
        <f>IF(U141="základní",N141,0)</f>
        <v>0</v>
      </c>
      <c r="BF141" s="142">
        <f>IF(U141="snížená",N141,0)</f>
        <v>0</v>
      </c>
      <c r="BG141" s="142">
        <f>IF(U141="zákl. přenesená",N141,0)</f>
        <v>0</v>
      </c>
      <c r="BH141" s="142">
        <f>IF(U141="sníž. přenesená",N141,0)</f>
        <v>0</v>
      </c>
      <c r="BI141" s="142">
        <f>IF(U141="nulová",N141,0)</f>
        <v>0</v>
      </c>
      <c r="BJ141" s="18" t="s">
        <v>78</v>
      </c>
      <c r="BK141" s="142">
        <f>ROUND(L141*K141,2)</f>
        <v>0</v>
      </c>
      <c r="BL141" s="18" t="s">
        <v>131</v>
      </c>
      <c r="BM141" s="18" t="s">
        <v>175</v>
      </c>
    </row>
    <row r="142" spans="2:65" s="1" customFormat="1" ht="38.25" customHeight="1">
      <c r="B142" s="133"/>
      <c r="C142" s="134" t="s">
        <v>176</v>
      </c>
      <c r="D142" s="134" t="s">
        <v>128</v>
      </c>
      <c r="E142" s="135" t="s">
        <v>265</v>
      </c>
      <c r="F142" s="217" t="s">
        <v>177</v>
      </c>
      <c r="G142" s="217"/>
      <c r="H142" s="217"/>
      <c r="I142" s="217"/>
      <c r="J142" s="136" t="s">
        <v>152</v>
      </c>
      <c r="K142" s="137">
        <v>0.5</v>
      </c>
      <c r="L142" s="218"/>
      <c r="M142" s="218"/>
      <c r="N142" s="218">
        <f>ROUND(L142*K142,2)</f>
        <v>0</v>
      </c>
      <c r="O142" s="218"/>
      <c r="P142" s="218"/>
      <c r="Q142" s="218"/>
      <c r="R142" s="138"/>
      <c r="T142" s="139" t="s">
        <v>5</v>
      </c>
      <c r="U142" s="40" t="s">
        <v>38</v>
      </c>
      <c r="V142" s="140">
        <v>0</v>
      </c>
      <c r="W142" s="140">
        <f>V142*K142</f>
        <v>0</v>
      </c>
      <c r="X142" s="140">
        <v>0</v>
      </c>
      <c r="Y142" s="140">
        <f>X142*K142</f>
        <v>0</v>
      </c>
      <c r="Z142" s="140">
        <v>0</v>
      </c>
      <c r="AA142" s="141">
        <f>Z142*K142</f>
        <v>0</v>
      </c>
      <c r="AR142" s="18" t="s">
        <v>131</v>
      </c>
      <c r="AT142" s="18" t="s">
        <v>128</v>
      </c>
      <c r="AU142" s="18" t="s">
        <v>89</v>
      </c>
      <c r="AY142" s="18" t="s">
        <v>126</v>
      </c>
      <c r="BE142" s="142">
        <f>IF(U142="základní",N142,0)</f>
        <v>0</v>
      </c>
      <c r="BF142" s="142">
        <f>IF(U142="snížená",N142,0)</f>
        <v>0</v>
      </c>
      <c r="BG142" s="142">
        <f>IF(U142="zákl. přenesená",N142,0)</f>
        <v>0</v>
      </c>
      <c r="BH142" s="142">
        <f>IF(U142="sníž. přenesená",N142,0)</f>
        <v>0</v>
      </c>
      <c r="BI142" s="142">
        <f>IF(U142="nulová",N142,0)</f>
        <v>0</v>
      </c>
      <c r="BJ142" s="18" t="s">
        <v>78</v>
      </c>
      <c r="BK142" s="142">
        <f>ROUND(L142*K142,2)</f>
        <v>0</v>
      </c>
      <c r="BL142" s="18" t="s">
        <v>131</v>
      </c>
      <c r="BM142" s="18" t="s">
        <v>178</v>
      </c>
    </row>
    <row r="143" spans="2:63" s="9" customFormat="1" ht="37.35" customHeight="1">
      <c r="B143" s="122"/>
      <c r="C143" s="123"/>
      <c r="D143" s="124" t="s">
        <v>104</v>
      </c>
      <c r="E143" s="124"/>
      <c r="F143" s="124"/>
      <c r="G143" s="124"/>
      <c r="H143" s="124"/>
      <c r="I143" s="124"/>
      <c r="J143" s="124"/>
      <c r="K143" s="124"/>
      <c r="L143" s="124"/>
      <c r="M143" s="124"/>
      <c r="N143" s="227">
        <f>N144+N152+N154+N167+N172+N176</f>
        <v>0</v>
      </c>
      <c r="O143" s="228"/>
      <c r="P143" s="228"/>
      <c r="Q143" s="228"/>
      <c r="R143" s="125"/>
      <c r="T143" s="126"/>
      <c r="U143" s="123"/>
      <c r="V143" s="123"/>
      <c r="W143" s="127">
        <f>W144+W152+W154+W167+W172+W176</f>
        <v>7.54035</v>
      </c>
      <c r="X143" s="123"/>
      <c r="Y143" s="127">
        <f>Y144+Y152+Y154+Y167+Y172+Y176</f>
        <v>0.0014407</v>
      </c>
      <c r="Z143" s="123"/>
      <c r="AA143" s="128">
        <f>AA144+AA152+AA154+AA167+AA172+AA176</f>
        <v>0</v>
      </c>
      <c r="AR143" s="129" t="s">
        <v>89</v>
      </c>
      <c r="AT143" s="130" t="s">
        <v>72</v>
      </c>
      <c r="AU143" s="130" t="s">
        <v>73</v>
      </c>
      <c r="AY143" s="129" t="s">
        <v>126</v>
      </c>
      <c r="BK143" s="131">
        <f>BK144+BK152+BK154+BK167+BK172+BK176</f>
        <v>0</v>
      </c>
    </row>
    <row r="144" spans="2:63" s="9" customFormat="1" ht="20.1" customHeight="1">
      <c r="B144" s="122"/>
      <c r="C144" s="123"/>
      <c r="D144" s="132" t="s">
        <v>105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222">
        <f>BK144</f>
        <v>0</v>
      </c>
      <c r="O144" s="223"/>
      <c r="P144" s="223"/>
      <c r="Q144" s="223"/>
      <c r="R144" s="125"/>
      <c r="T144" s="126"/>
      <c r="U144" s="123"/>
      <c r="V144" s="123"/>
      <c r="W144" s="127">
        <f>SUM(W145:W150)</f>
        <v>3.276</v>
      </c>
      <c r="X144" s="123"/>
      <c r="Y144" s="127">
        <f>SUM(Y145:Y150)</f>
        <v>0</v>
      </c>
      <c r="Z144" s="123"/>
      <c r="AA144" s="128">
        <f>SUM(AA145:AA150)</f>
        <v>0</v>
      </c>
      <c r="AR144" s="129" t="s">
        <v>89</v>
      </c>
      <c r="AT144" s="130" t="s">
        <v>72</v>
      </c>
      <c r="AU144" s="130" t="s">
        <v>78</v>
      </c>
      <c r="AY144" s="129" t="s">
        <v>126</v>
      </c>
      <c r="BK144" s="131">
        <f>SUM(BK145:BK151)</f>
        <v>0</v>
      </c>
    </row>
    <row r="145" spans="2:65" s="1" customFormat="1" ht="16.5" customHeight="1">
      <c r="B145" s="133"/>
      <c r="C145" s="134" t="s">
        <v>179</v>
      </c>
      <c r="D145" s="134" t="s">
        <v>128</v>
      </c>
      <c r="E145" s="135" t="s">
        <v>266</v>
      </c>
      <c r="F145" s="217" t="s">
        <v>180</v>
      </c>
      <c r="G145" s="217"/>
      <c r="H145" s="217"/>
      <c r="I145" s="217"/>
      <c r="J145" s="136" t="s">
        <v>134</v>
      </c>
      <c r="K145" s="163">
        <v>2</v>
      </c>
      <c r="L145" s="218"/>
      <c r="M145" s="218"/>
      <c r="N145" s="218">
        <f aca="true" t="shared" si="0" ref="N145:N151">ROUND(L145*K145,2)</f>
        <v>0</v>
      </c>
      <c r="O145" s="218"/>
      <c r="P145" s="218"/>
      <c r="Q145" s="218"/>
      <c r="R145" s="138"/>
      <c r="T145" s="139" t="s">
        <v>5</v>
      </c>
      <c r="U145" s="40" t="s">
        <v>38</v>
      </c>
      <c r="V145" s="140">
        <v>0.864</v>
      </c>
      <c r="W145" s="140">
        <f>V145*K145</f>
        <v>1.728</v>
      </c>
      <c r="X145" s="140">
        <v>0</v>
      </c>
      <c r="Y145" s="140">
        <f>X145*K145</f>
        <v>0</v>
      </c>
      <c r="Z145" s="140">
        <v>0</v>
      </c>
      <c r="AA145" s="141">
        <f>Z145*K145</f>
        <v>0</v>
      </c>
      <c r="AR145" s="18" t="s">
        <v>136</v>
      </c>
      <c r="AT145" s="18" t="s">
        <v>128</v>
      </c>
      <c r="AU145" s="18" t="s">
        <v>89</v>
      </c>
      <c r="AY145" s="18" t="s">
        <v>126</v>
      </c>
      <c r="BE145" s="142">
        <f>IF(U145="základní",N145,0)</f>
        <v>0</v>
      </c>
      <c r="BF145" s="142">
        <f>IF(U145="snížená",N145,0)</f>
        <v>0</v>
      </c>
      <c r="BG145" s="142">
        <f>IF(U145="zákl. přenesená",N145,0)</f>
        <v>0</v>
      </c>
      <c r="BH145" s="142">
        <f>IF(U145="sníž. přenesená",N145,0)</f>
        <v>0</v>
      </c>
      <c r="BI145" s="142">
        <f>IF(U145="nulová",N145,0)</f>
        <v>0</v>
      </c>
      <c r="BJ145" s="18" t="s">
        <v>78</v>
      </c>
      <c r="BK145" s="142">
        <f>ROUND(L145*K145,2)</f>
        <v>0</v>
      </c>
      <c r="BL145" s="18" t="s">
        <v>136</v>
      </c>
      <c r="BM145" s="18" t="s">
        <v>181</v>
      </c>
    </row>
    <row r="146" spans="2:65" s="1" customFormat="1" ht="16.5" customHeight="1">
      <c r="B146" s="133"/>
      <c r="C146" s="150" t="s">
        <v>226</v>
      </c>
      <c r="D146" s="150" t="s">
        <v>128</v>
      </c>
      <c r="E146" s="151" t="s">
        <v>267</v>
      </c>
      <c r="F146" s="226" t="s">
        <v>225</v>
      </c>
      <c r="G146" s="217"/>
      <c r="H146" s="217"/>
      <c r="I146" s="217"/>
      <c r="J146" s="152" t="s">
        <v>134</v>
      </c>
      <c r="K146" s="163">
        <v>2</v>
      </c>
      <c r="L146" s="218"/>
      <c r="M146" s="218"/>
      <c r="N146" s="218">
        <f t="shared" si="0"/>
        <v>0</v>
      </c>
      <c r="O146" s="218"/>
      <c r="P146" s="218"/>
      <c r="Q146" s="218"/>
      <c r="R146" s="138"/>
      <c r="T146" s="139"/>
      <c r="U146" s="40" t="s">
        <v>38</v>
      </c>
      <c r="V146" s="140"/>
      <c r="W146" s="140"/>
      <c r="X146" s="140"/>
      <c r="Y146" s="140"/>
      <c r="Z146" s="140"/>
      <c r="AA146" s="141"/>
      <c r="AR146" s="18"/>
      <c r="AT146" s="18"/>
      <c r="AU146" s="18"/>
      <c r="AY146" s="18"/>
      <c r="BE146" s="142">
        <f>IF(U146="základní",N146,0)</f>
        <v>0</v>
      </c>
      <c r="BF146" s="142"/>
      <c r="BG146" s="142"/>
      <c r="BH146" s="142"/>
      <c r="BI146" s="142"/>
      <c r="BJ146" s="18"/>
      <c r="BK146" s="142">
        <f>N146</f>
        <v>0</v>
      </c>
      <c r="BL146" s="18"/>
      <c r="BM146" s="18"/>
    </row>
    <row r="147" spans="2:65" s="1" customFormat="1" ht="16.5" customHeight="1">
      <c r="B147" s="133"/>
      <c r="C147" s="134" t="s">
        <v>182</v>
      </c>
      <c r="D147" s="134" t="s">
        <v>128</v>
      </c>
      <c r="E147" s="135" t="s">
        <v>268</v>
      </c>
      <c r="F147" s="217" t="s">
        <v>183</v>
      </c>
      <c r="G147" s="217"/>
      <c r="H147" s="217"/>
      <c r="I147" s="217"/>
      <c r="J147" s="136" t="s">
        <v>134</v>
      </c>
      <c r="K147" s="163">
        <v>4</v>
      </c>
      <c r="L147" s="218"/>
      <c r="M147" s="218"/>
      <c r="N147" s="218">
        <f t="shared" si="0"/>
        <v>0</v>
      </c>
      <c r="O147" s="218"/>
      <c r="P147" s="218"/>
      <c r="Q147" s="218"/>
      <c r="R147" s="138"/>
      <c r="T147" s="139" t="s">
        <v>5</v>
      </c>
      <c r="U147" s="40" t="s">
        <v>38</v>
      </c>
      <c r="V147" s="140">
        <v>0.387</v>
      </c>
      <c r="W147" s="140">
        <f>V147*K147</f>
        <v>1.548</v>
      </c>
      <c r="X147" s="140">
        <v>0</v>
      </c>
      <c r="Y147" s="140">
        <f>X147*K147</f>
        <v>0</v>
      </c>
      <c r="Z147" s="140">
        <v>0</v>
      </c>
      <c r="AA147" s="141">
        <f>Z147*K147</f>
        <v>0</v>
      </c>
      <c r="AR147" s="18" t="s">
        <v>136</v>
      </c>
      <c r="AT147" s="18" t="s">
        <v>128</v>
      </c>
      <c r="AU147" s="18" t="s">
        <v>89</v>
      </c>
      <c r="AY147" s="18" t="s">
        <v>126</v>
      </c>
      <c r="BE147" s="142">
        <f>IF(U147="základní",N147,0)</f>
        <v>0</v>
      </c>
      <c r="BF147" s="142">
        <f>IF(U147="snížená",N147,0)</f>
        <v>0</v>
      </c>
      <c r="BG147" s="142">
        <f>IF(U147="zákl. přenesená",N147,0)</f>
        <v>0</v>
      </c>
      <c r="BH147" s="142">
        <f>IF(U147="sníž. přenesená",N147,0)</f>
        <v>0</v>
      </c>
      <c r="BI147" s="142">
        <f>IF(U147="nulová",N147,0)</f>
        <v>0</v>
      </c>
      <c r="BJ147" s="18" t="s">
        <v>78</v>
      </c>
      <c r="BK147" s="142">
        <f>ROUND(L147*K147,2)</f>
        <v>0</v>
      </c>
      <c r="BL147" s="18" t="s">
        <v>136</v>
      </c>
      <c r="BM147" s="18" t="s">
        <v>184</v>
      </c>
    </row>
    <row r="148" spans="2:65" s="1" customFormat="1" ht="16.5" customHeight="1">
      <c r="B148" s="133"/>
      <c r="C148" s="150" t="s">
        <v>227</v>
      </c>
      <c r="D148" s="150" t="s">
        <v>128</v>
      </c>
      <c r="E148" s="151" t="s">
        <v>269</v>
      </c>
      <c r="F148" s="226" t="s">
        <v>228</v>
      </c>
      <c r="G148" s="217"/>
      <c r="H148" s="217"/>
      <c r="I148" s="217"/>
      <c r="J148" s="152" t="s">
        <v>134</v>
      </c>
      <c r="K148" s="163">
        <v>4</v>
      </c>
      <c r="L148" s="218"/>
      <c r="M148" s="218"/>
      <c r="N148" s="218">
        <f t="shared" si="0"/>
        <v>0</v>
      </c>
      <c r="O148" s="218"/>
      <c r="P148" s="218"/>
      <c r="Q148" s="218"/>
      <c r="R148" s="138"/>
      <c r="T148" s="139"/>
      <c r="U148" s="40" t="s">
        <v>38</v>
      </c>
      <c r="V148" s="140"/>
      <c r="W148" s="140"/>
      <c r="X148" s="140"/>
      <c r="Y148" s="140"/>
      <c r="Z148" s="140"/>
      <c r="AA148" s="141"/>
      <c r="AR148" s="18"/>
      <c r="AT148" s="18"/>
      <c r="AU148" s="18"/>
      <c r="AY148" s="18"/>
      <c r="BE148" s="142">
        <f aca="true" t="shared" si="1" ref="BE148:BE151">IF(U148="základní",N148,0)</f>
        <v>0</v>
      </c>
      <c r="BF148" s="142"/>
      <c r="BG148" s="142"/>
      <c r="BH148" s="142"/>
      <c r="BI148" s="142"/>
      <c r="BJ148" s="18"/>
      <c r="BK148" s="142">
        <f>N148</f>
        <v>0</v>
      </c>
      <c r="BL148" s="18"/>
      <c r="BM148" s="18"/>
    </row>
    <row r="149" spans="2:65" s="1" customFormat="1" ht="16.5" customHeight="1">
      <c r="B149" s="133"/>
      <c r="C149" s="134" t="s">
        <v>185</v>
      </c>
      <c r="D149" s="134" t="s">
        <v>128</v>
      </c>
      <c r="E149" s="135" t="s">
        <v>270</v>
      </c>
      <c r="F149" s="217" t="s">
        <v>186</v>
      </c>
      <c r="G149" s="217"/>
      <c r="H149" s="217"/>
      <c r="I149" s="217"/>
      <c r="J149" s="136" t="s">
        <v>134</v>
      </c>
      <c r="K149" s="163">
        <v>10</v>
      </c>
      <c r="L149" s="218"/>
      <c r="M149" s="218"/>
      <c r="N149" s="218">
        <f t="shared" si="0"/>
        <v>0</v>
      </c>
      <c r="O149" s="218"/>
      <c r="P149" s="218"/>
      <c r="Q149" s="218"/>
      <c r="R149" s="138"/>
      <c r="T149" s="139"/>
      <c r="U149" s="40" t="s">
        <v>38</v>
      </c>
      <c r="V149" s="140"/>
      <c r="W149" s="140"/>
      <c r="X149" s="140"/>
      <c r="Y149" s="140"/>
      <c r="Z149" s="140"/>
      <c r="AA149" s="141"/>
      <c r="AR149" s="18"/>
      <c r="AT149" s="18"/>
      <c r="AU149" s="18"/>
      <c r="AY149" s="18"/>
      <c r="BE149" s="142">
        <f t="shared" si="1"/>
        <v>0</v>
      </c>
      <c r="BF149" s="142"/>
      <c r="BG149" s="142"/>
      <c r="BH149" s="142"/>
      <c r="BI149" s="142"/>
      <c r="BJ149" s="18"/>
      <c r="BK149" s="142">
        <f>N149</f>
        <v>0</v>
      </c>
      <c r="BL149" s="18"/>
      <c r="BM149" s="18"/>
    </row>
    <row r="150" spans="2:65" s="1" customFormat="1" ht="16.5" customHeight="1">
      <c r="B150" s="133"/>
      <c r="C150" s="150" t="s">
        <v>229</v>
      </c>
      <c r="D150" s="150" t="s">
        <v>128</v>
      </c>
      <c r="E150" s="151" t="s">
        <v>271</v>
      </c>
      <c r="F150" s="226" t="s">
        <v>232</v>
      </c>
      <c r="G150" s="217"/>
      <c r="H150" s="217"/>
      <c r="I150" s="217"/>
      <c r="J150" s="152" t="s">
        <v>134</v>
      </c>
      <c r="K150" s="163">
        <v>10</v>
      </c>
      <c r="L150" s="218"/>
      <c r="M150" s="218"/>
      <c r="N150" s="218">
        <f t="shared" si="0"/>
        <v>0</v>
      </c>
      <c r="O150" s="218"/>
      <c r="P150" s="218"/>
      <c r="Q150" s="218"/>
      <c r="R150" s="138"/>
      <c r="T150" s="139"/>
      <c r="U150" s="40" t="s">
        <v>38</v>
      </c>
      <c r="V150" s="140"/>
      <c r="W150" s="140"/>
      <c r="X150" s="140"/>
      <c r="Y150" s="140"/>
      <c r="Z150" s="140"/>
      <c r="AA150" s="141"/>
      <c r="AR150" s="18"/>
      <c r="AT150" s="18"/>
      <c r="AU150" s="18"/>
      <c r="AY150" s="18"/>
      <c r="BE150" s="142">
        <f t="shared" si="1"/>
        <v>0</v>
      </c>
      <c r="BF150" s="142"/>
      <c r="BG150" s="142"/>
      <c r="BH150" s="142"/>
      <c r="BI150" s="142"/>
      <c r="BJ150" s="18"/>
      <c r="BK150" s="142">
        <f>N150</f>
        <v>0</v>
      </c>
      <c r="BL150" s="18"/>
      <c r="BM150" s="18"/>
    </row>
    <row r="151" spans="2:65" s="1" customFormat="1" ht="16.5" customHeight="1">
      <c r="B151" s="133"/>
      <c r="C151" s="150">
        <v>44</v>
      </c>
      <c r="D151" s="150" t="s">
        <v>128</v>
      </c>
      <c r="E151" s="135" t="s">
        <v>272</v>
      </c>
      <c r="F151" s="226" t="s">
        <v>231</v>
      </c>
      <c r="G151" s="217"/>
      <c r="H151" s="217"/>
      <c r="I151" s="217"/>
      <c r="J151" s="152" t="s">
        <v>162</v>
      </c>
      <c r="K151" s="163">
        <v>1</v>
      </c>
      <c r="L151" s="218"/>
      <c r="M151" s="218"/>
      <c r="N151" s="218">
        <f t="shared" si="0"/>
        <v>0</v>
      </c>
      <c r="O151" s="218"/>
      <c r="P151" s="218"/>
      <c r="Q151" s="218"/>
      <c r="R151" s="138"/>
      <c r="T151" s="70"/>
      <c r="U151" s="40" t="s">
        <v>38</v>
      </c>
      <c r="V151" s="140"/>
      <c r="W151" s="140"/>
      <c r="X151" s="140"/>
      <c r="Y151" s="140"/>
      <c r="Z151" s="140"/>
      <c r="AA151" s="141"/>
      <c r="AR151" s="18"/>
      <c r="AT151" s="18"/>
      <c r="AU151" s="18"/>
      <c r="AY151" s="18"/>
      <c r="BE151" s="142">
        <f t="shared" si="1"/>
        <v>0</v>
      </c>
      <c r="BF151" s="142"/>
      <c r="BG151" s="142"/>
      <c r="BH151" s="142"/>
      <c r="BI151" s="142"/>
      <c r="BJ151" s="18"/>
      <c r="BK151" s="142">
        <f>N151</f>
        <v>0</v>
      </c>
      <c r="BL151" s="18"/>
      <c r="BM151" s="18"/>
    </row>
    <row r="152" spans="2:63" s="9" customFormat="1" ht="29.85" customHeight="1" hidden="1">
      <c r="B152" s="122"/>
      <c r="C152" s="123"/>
      <c r="D152" s="132" t="s">
        <v>106</v>
      </c>
      <c r="E152" s="132"/>
      <c r="F152" s="132"/>
      <c r="G152" s="132"/>
      <c r="H152" s="132"/>
      <c r="I152" s="132"/>
      <c r="J152" s="132"/>
      <c r="K152" s="132"/>
      <c r="L152" s="132"/>
      <c r="M152" s="132"/>
      <c r="N152" s="224">
        <f>BK152</f>
        <v>0</v>
      </c>
      <c r="O152" s="225"/>
      <c r="P152" s="225"/>
      <c r="Q152" s="225"/>
      <c r="R152" s="125"/>
      <c r="T152" s="126"/>
      <c r="U152" s="123"/>
      <c r="V152" s="123"/>
      <c r="W152" s="127">
        <f>W153</f>
        <v>0</v>
      </c>
      <c r="X152" s="123"/>
      <c r="Y152" s="127">
        <f>Y153</f>
        <v>0</v>
      </c>
      <c r="Z152" s="123"/>
      <c r="AA152" s="128">
        <f>AA153</f>
        <v>0</v>
      </c>
      <c r="AR152" s="129" t="s">
        <v>89</v>
      </c>
      <c r="AT152" s="130" t="s">
        <v>72</v>
      </c>
      <c r="AU152" s="130" t="s">
        <v>78</v>
      </c>
      <c r="AY152" s="129" t="s">
        <v>126</v>
      </c>
      <c r="BK152" s="131">
        <f>BK153</f>
        <v>0</v>
      </c>
    </row>
    <row r="153" spans="2:65" s="1" customFormat="1" ht="16.5" customHeight="1" hidden="1">
      <c r="B153" s="133"/>
      <c r="C153" s="134" t="s">
        <v>187</v>
      </c>
      <c r="D153" s="134" t="s">
        <v>128</v>
      </c>
      <c r="E153" s="135" t="s">
        <v>273</v>
      </c>
      <c r="F153" s="217" t="s">
        <v>188</v>
      </c>
      <c r="G153" s="217"/>
      <c r="H153" s="217"/>
      <c r="I153" s="217"/>
      <c r="J153" s="136" t="s">
        <v>162</v>
      </c>
      <c r="K153" s="137"/>
      <c r="L153" s="218"/>
      <c r="M153" s="218"/>
      <c r="N153" s="218">
        <f>ROUND(L153*K153,2)</f>
        <v>0</v>
      </c>
      <c r="O153" s="218"/>
      <c r="P153" s="218"/>
      <c r="Q153" s="218"/>
      <c r="R153" s="138"/>
      <c r="T153" s="139" t="s">
        <v>5</v>
      </c>
      <c r="U153" s="40" t="s">
        <v>38</v>
      </c>
      <c r="V153" s="140">
        <v>0.95</v>
      </c>
      <c r="W153" s="140">
        <f>V153*K153</f>
        <v>0</v>
      </c>
      <c r="X153" s="140">
        <v>0</v>
      </c>
      <c r="Y153" s="140">
        <f>X153*K153</f>
        <v>0</v>
      </c>
      <c r="Z153" s="140">
        <v>0</v>
      </c>
      <c r="AA153" s="141">
        <f>Z153*K153</f>
        <v>0</v>
      </c>
      <c r="AR153" s="18" t="s">
        <v>136</v>
      </c>
      <c r="AT153" s="18" t="s">
        <v>128</v>
      </c>
      <c r="AU153" s="18" t="s">
        <v>89</v>
      </c>
      <c r="AY153" s="18" t="s">
        <v>126</v>
      </c>
      <c r="BE153" s="142">
        <f>IF(U153="základní",N153,0)</f>
        <v>0</v>
      </c>
      <c r="BF153" s="142">
        <f>IF(U153="snížená",N153,0)</f>
        <v>0</v>
      </c>
      <c r="BG153" s="142">
        <f>IF(U153="zákl. přenesená",N153,0)</f>
        <v>0</v>
      </c>
      <c r="BH153" s="142">
        <f>IF(U153="sníž. přenesená",N153,0)</f>
        <v>0</v>
      </c>
      <c r="BI153" s="142">
        <f>IF(U153="nulová",N153,0)</f>
        <v>0</v>
      </c>
      <c r="BJ153" s="18" t="s">
        <v>78</v>
      </c>
      <c r="BK153" s="142">
        <f>ROUND(L153*K153,2)</f>
        <v>0</v>
      </c>
      <c r="BL153" s="18" t="s">
        <v>136</v>
      </c>
      <c r="BM153" s="18" t="s">
        <v>189</v>
      </c>
    </row>
    <row r="154" spans="2:63" s="9" customFormat="1" ht="29.85" customHeight="1" hidden="1">
      <c r="B154" s="122"/>
      <c r="C154" s="123"/>
      <c r="D154" s="132" t="s">
        <v>107</v>
      </c>
      <c r="E154" s="132"/>
      <c r="F154" s="132"/>
      <c r="G154" s="132"/>
      <c r="H154" s="132"/>
      <c r="I154" s="132"/>
      <c r="J154" s="132"/>
      <c r="K154" s="132"/>
      <c r="L154" s="132"/>
      <c r="M154" s="132"/>
      <c r="N154" s="224">
        <f>N155+N156+N157+N158+N159+N160+N161+N162+N163+N164+N166+N165</f>
        <v>0</v>
      </c>
      <c r="O154" s="225"/>
      <c r="P154" s="225"/>
      <c r="Q154" s="225"/>
      <c r="R154" s="125"/>
      <c r="T154" s="126"/>
      <c r="U154" s="123"/>
      <c r="V154" s="123"/>
      <c r="W154" s="127">
        <f>SUM(W155:W166)</f>
        <v>0</v>
      </c>
      <c r="X154" s="123"/>
      <c r="Y154" s="127">
        <f>SUM(Y155:Y166)</f>
        <v>0</v>
      </c>
      <c r="Z154" s="123"/>
      <c r="AA154" s="128">
        <f>SUM(AA155:AA166)</f>
        <v>0</v>
      </c>
      <c r="AR154" s="129" t="s">
        <v>89</v>
      </c>
      <c r="AT154" s="130" t="s">
        <v>72</v>
      </c>
      <c r="AU154" s="130" t="s">
        <v>78</v>
      </c>
      <c r="AY154" s="129" t="s">
        <v>126</v>
      </c>
      <c r="BK154" s="131">
        <f>SUM(BK155:BK166)</f>
        <v>0</v>
      </c>
    </row>
    <row r="155" spans="2:65" s="1" customFormat="1" ht="25.5" customHeight="1" hidden="1">
      <c r="B155" s="133"/>
      <c r="C155" s="134" t="s">
        <v>190</v>
      </c>
      <c r="D155" s="134" t="s">
        <v>128</v>
      </c>
      <c r="E155" s="135" t="s">
        <v>274</v>
      </c>
      <c r="F155" s="217" t="s">
        <v>238</v>
      </c>
      <c r="G155" s="217"/>
      <c r="H155" s="217"/>
      <c r="I155" s="217"/>
      <c r="J155" s="136" t="s">
        <v>130</v>
      </c>
      <c r="K155" s="137"/>
      <c r="L155" s="218"/>
      <c r="M155" s="218"/>
      <c r="N155" s="218">
        <f aca="true" t="shared" si="2" ref="N155:N166">ROUND(L155*K155,2)</f>
        <v>0</v>
      </c>
      <c r="O155" s="218"/>
      <c r="P155" s="218"/>
      <c r="Q155" s="218"/>
      <c r="R155" s="138"/>
      <c r="T155" s="139" t="s">
        <v>5</v>
      </c>
      <c r="U155" s="40" t="s">
        <v>38</v>
      </c>
      <c r="V155" s="140">
        <v>0.927</v>
      </c>
      <c r="W155" s="140">
        <f aca="true" t="shared" si="3" ref="W155:W166">V155*K155</f>
        <v>0</v>
      </c>
      <c r="X155" s="140">
        <v>0.02197</v>
      </c>
      <c r="Y155" s="140">
        <f aca="true" t="shared" si="4" ref="Y155:Y166">X155*K155</f>
        <v>0</v>
      </c>
      <c r="Z155" s="140">
        <v>0</v>
      </c>
      <c r="AA155" s="141">
        <f aca="true" t="shared" si="5" ref="AA155:AA166">Z155*K155</f>
        <v>0</v>
      </c>
      <c r="AR155" s="18" t="s">
        <v>136</v>
      </c>
      <c r="AT155" s="18" t="s">
        <v>128</v>
      </c>
      <c r="AU155" s="18" t="s">
        <v>89</v>
      </c>
      <c r="AY155" s="18" t="s">
        <v>126</v>
      </c>
      <c r="BE155" s="142">
        <f aca="true" t="shared" si="6" ref="BE155:BE166">IF(U155="základní",N155,0)</f>
        <v>0</v>
      </c>
      <c r="BF155" s="142">
        <f aca="true" t="shared" si="7" ref="BF155:BF166">IF(U155="snížená",N155,0)</f>
        <v>0</v>
      </c>
      <c r="BG155" s="142">
        <f aca="true" t="shared" si="8" ref="BG155:BG166">IF(U155="zákl. přenesená",N155,0)</f>
        <v>0</v>
      </c>
      <c r="BH155" s="142">
        <f aca="true" t="shared" si="9" ref="BH155:BH166">IF(U155="sníž. přenesená",N155,0)</f>
        <v>0</v>
      </c>
      <c r="BI155" s="142">
        <f aca="true" t="shared" si="10" ref="BI155:BI166">IF(U155="nulová",N155,0)</f>
        <v>0</v>
      </c>
      <c r="BJ155" s="18" t="s">
        <v>78</v>
      </c>
      <c r="BK155" s="142">
        <f aca="true" t="shared" si="11" ref="BK155:BK166">ROUND(L155*K155,2)</f>
        <v>0</v>
      </c>
      <c r="BL155" s="18" t="s">
        <v>136</v>
      </c>
      <c r="BM155" s="18" t="s">
        <v>191</v>
      </c>
    </row>
    <row r="156" spans="2:65" s="1" customFormat="1" ht="25.5" customHeight="1" hidden="1">
      <c r="B156" s="133"/>
      <c r="C156" s="134">
        <v>42</v>
      </c>
      <c r="D156" s="150" t="s">
        <v>128</v>
      </c>
      <c r="E156" s="151" t="s">
        <v>275</v>
      </c>
      <c r="F156" s="226" t="s">
        <v>230</v>
      </c>
      <c r="G156" s="217"/>
      <c r="H156" s="217"/>
      <c r="I156" s="217"/>
      <c r="J156" s="136" t="s">
        <v>130</v>
      </c>
      <c r="K156" s="137"/>
      <c r="L156" s="218"/>
      <c r="M156" s="218"/>
      <c r="N156" s="218">
        <f aca="true" t="shared" si="12" ref="N156">ROUND(L156*K156,2)</f>
        <v>0</v>
      </c>
      <c r="O156" s="218"/>
      <c r="P156" s="218"/>
      <c r="Q156" s="218"/>
      <c r="R156" s="138"/>
      <c r="T156" s="139"/>
      <c r="U156" s="40" t="s">
        <v>38</v>
      </c>
      <c r="V156" s="140"/>
      <c r="W156" s="140"/>
      <c r="X156" s="140"/>
      <c r="Y156" s="140"/>
      <c r="Z156" s="140"/>
      <c r="AA156" s="141"/>
      <c r="AR156" s="18"/>
      <c r="AT156" s="18"/>
      <c r="AU156" s="18"/>
      <c r="AY156" s="18"/>
      <c r="BE156" s="142">
        <f t="shared" si="6"/>
        <v>0</v>
      </c>
      <c r="BF156" s="142"/>
      <c r="BG156" s="142"/>
      <c r="BH156" s="142"/>
      <c r="BI156" s="142"/>
      <c r="BJ156" s="18"/>
      <c r="BK156" s="142">
        <f>N156</f>
        <v>0</v>
      </c>
      <c r="BL156" s="18"/>
      <c r="BM156" s="18"/>
    </row>
    <row r="157" spans="2:65" s="1" customFormat="1" ht="38.25" customHeight="1" hidden="1">
      <c r="B157" s="133"/>
      <c r="C157" s="134" t="s">
        <v>131</v>
      </c>
      <c r="D157" s="134" t="s">
        <v>128</v>
      </c>
      <c r="E157" s="135" t="s">
        <v>276</v>
      </c>
      <c r="F157" s="217" t="s">
        <v>239</v>
      </c>
      <c r="G157" s="217"/>
      <c r="H157" s="217"/>
      <c r="I157" s="217"/>
      <c r="J157" s="136" t="s">
        <v>130</v>
      </c>
      <c r="K157" s="137"/>
      <c r="L157" s="218"/>
      <c r="M157" s="218"/>
      <c r="N157" s="218">
        <f t="shared" si="2"/>
        <v>0</v>
      </c>
      <c r="O157" s="218"/>
      <c r="P157" s="218"/>
      <c r="Q157" s="218"/>
      <c r="R157" s="138"/>
      <c r="T157" s="139" t="s">
        <v>5</v>
      </c>
      <c r="U157" s="40" t="s">
        <v>38</v>
      </c>
      <c r="V157" s="140">
        <v>0.927</v>
      </c>
      <c r="W157" s="140">
        <f t="shared" si="3"/>
        <v>0</v>
      </c>
      <c r="X157" s="140">
        <v>0.02197</v>
      </c>
      <c r="Y157" s="140">
        <f t="shared" si="4"/>
        <v>0</v>
      </c>
      <c r="Z157" s="140">
        <v>0</v>
      </c>
      <c r="AA157" s="141">
        <f t="shared" si="5"/>
        <v>0</v>
      </c>
      <c r="AR157" s="18" t="s">
        <v>136</v>
      </c>
      <c r="AT157" s="18" t="s">
        <v>128</v>
      </c>
      <c r="AU157" s="18" t="s">
        <v>89</v>
      </c>
      <c r="AY157" s="18" t="s">
        <v>126</v>
      </c>
      <c r="BE157" s="142">
        <f t="shared" si="6"/>
        <v>0</v>
      </c>
      <c r="BF157" s="142">
        <f t="shared" si="7"/>
        <v>0</v>
      </c>
      <c r="BG157" s="142">
        <f t="shared" si="8"/>
        <v>0</v>
      </c>
      <c r="BH157" s="142">
        <f t="shared" si="9"/>
        <v>0</v>
      </c>
      <c r="BI157" s="142">
        <f t="shared" si="10"/>
        <v>0</v>
      </c>
      <c r="BJ157" s="18" t="s">
        <v>78</v>
      </c>
      <c r="BK157" s="142">
        <f t="shared" si="11"/>
        <v>0</v>
      </c>
      <c r="BL157" s="18" t="s">
        <v>136</v>
      </c>
      <c r="BM157" s="18" t="s">
        <v>192</v>
      </c>
    </row>
    <row r="158" spans="2:65" s="1" customFormat="1" ht="38.25" customHeight="1" hidden="1">
      <c r="B158" s="133"/>
      <c r="C158" s="134">
        <v>43</v>
      </c>
      <c r="D158" s="150" t="s">
        <v>128</v>
      </c>
      <c r="E158" s="151" t="s">
        <v>277</v>
      </c>
      <c r="F158" s="226" t="s">
        <v>233</v>
      </c>
      <c r="G158" s="217"/>
      <c r="H158" s="217"/>
      <c r="I158" s="217"/>
      <c r="J158" s="152" t="s">
        <v>234</v>
      </c>
      <c r="K158" s="157"/>
      <c r="L158" s="218"/>
      <c r="M158" s="218"/>
      <c r="N158" s="218">
        <f aca="true" t="shared" si="13" ref="N158">ROUND(L158*K158,2)</f>
        <v>0</v>
      </c>
      <c r="O158" s="218"/>
      <c r="P158" s="218"/>
      <c r="Q158" s="218"/>
      <c r="R158" s="138"/>
      <c r="T158" s="139"/>
      <c r="U158" s="40" t="s">
        <v>38</v>
      </c>
      <c r="V158" s="140"/>
      <c r="W158" s="140"/>
      <c r="X158" s="140"/>
      <c r="Y158" s="140"/>
      <c r="Z158" s="140"/>
      <c r="AA158" s="141"/>
      <c r="AR158" s="18"/>
      <c r="AT158" s="18"/>
      <c r="AU158" s="18"/>
      <c r="AY158" s="18"/>
      <c r="BE158" s="142">
        <f t="shared" si="6"/>
        <v>0</v>
      </c>
      <c r="BF158" s="142"/>
      <c r="BG158" s="142"/>
      <c r="BH158" s="142"/>
      <c r="BI158" s="142"/>
      <c r="BJ158" s="18"/>
      <c r="BK158" s="142">
        <f>N158</f>
        <v>0</v>
      </c>
      <c r="BL158" s="18"/>
      <c r="BM158" s="18"/>
    </row>
    <row r="159" spans="2:65" s="1" customFormat="1" ht="38.25" customHeight="1" hidden="1">
      <c r="B159" s="133"/>
      <c r="C159" s="134" t="s">
        <v>78</v>
      </c>
      <c r="D159" s="134" t="s">
        <v>128</v>
      </c>
      <c r="E159" s="135" t="s">
        <v>278</v>
      </c>
      <c r="F159" s="217" t="s">
        <v>240</v>
      </c>
      <c r="G159" s="217"/>
      <c r="H159" s="217"/>
      <c r="I159" s="217"/>
      <c r="J159" s="136" t="s">
        <v>130</v>
      </c>
      <c r="K159" s="137"/>
      <c r="L159" s="218"/>
      <c r="M159" s="218"/>
      <c r="N159" s="218">
        <f t="shared" si="2"/>
        <v>0</v>
      </c>
      <c r="O159" s="218"/>
      <c r="P159" s="218"/>
      <c r="Q159" s="218"/>
      <c r="R159" s="138"/>
      <c r="T159" s="139" t="s">
        <v>5</v>
      </c>
      <c r="U159" s="40" t="s">
        <v>38</v>
      </c>
      <c r="V159" s="140">
        <v>0.999</v>
      </c>
      <c r="W159" s="140">
        <f t="shared" si="3"/>
        <v>0</v>
      </c>
      <c r="X159" s="140">
        <v>0.02503</v>
      </c>
      <c r="Y159" s="140">
        <f t="shared" si="4"/>
        <v>0</v>
      </c>
      <c r="Z159" s="140">
        <v>0</v>
      </c>
      <c r="AA159" s="141">
        <f t="shared" si="5"/>
        <v>0</v>
      </c>
      <c r="AR159" s="18" t="s">
        <v>136</v>
      </c>
      <c r="AT159" s="18" t="s">
        <v>128</v>
      </c>
      <c r="AU159" s="18" t="s">
        <v>89</v>
      </c>
      <c r="AY159" s="18" t="s">
        <v>126</v>
      </c>
      <c r="BE159" s="142">
        <f t="shared" si="6"/>
        <v>0</v>
      </c>
      <c r="BF159" s="142">
        <f t="shared" si="7"/>
        <v>0</v>
      </c>
      <c r="BG159" s="142">
        <f t="shared" si="8"/>
        <v>0</v>
      </c>
      <c r="BH159" s="142">
        <f t="shared" si="9"/>
        <v>0</v>
      </c>
      <c r="BI159" s="142">
        <f t="shared" si="10"/>
        <v>0</v>
      </c>
      <c r="BJ159" s="18" t="s">
        <v>78</v>
      </c>
      <c r="BK159" s="142">
        <f t="shared" si="11"/>
        <v>0</v>
      </c>
      <c r="BL159" s="18" t="s">
        <v>136</v>
      </c>
      <c r="BM159" s="18" t="s">
        <v>193</v>
      </c>
    </row>
    <row r="160" spans="2:65" s="1" customFormat="1" ht="38.25" customHeight="1" hidden="1">
      <c r="B160" s="133"/>
      <c r="C160" s="134" t="s">
        <v>89</v>
      </c>
      <c r="D160" s="134" t="s">
        <v>128</v>
      </c>
      <c r="E160" s="151" t="s">
        <v>279</v>
      </c>
      <c r="F160" s="217" t="s">
        <v>241</v>
      </c>
      <c r="G160" s="217"/>
      <c r="H160" s="217"/>
      <c r="I160" s="217"/>
      <c r="J160" s="136" t="s">
        <v>130</v>
      </c>
      <c r="K160" s="137"/>
      <c r="L160" s="218"/>
      <c r="M160" s="218"/>
      <c r="N160" s="218">
        <f t="shared" si="2"/>
        <v>0</v>
      </c>
      <c r="O160" s="218"/>
      <c r="P160" s="218"/>
      <c r="Q160" s="218"/>
      <c r="R160" s="138"/>
      <c r="T160" s="139" t="s">
        <v>5</v>
      </c>
      <c r="U160" s="40" t="s">
        <v>38</v>
      </c>
      <c r="V160" s="140">
        <v>0.999</v>
      </c>
      <c r="W160" s="140">
        <f t="shared" si="3"/>
        <v>0</v>
      </c>
      <c r="X160" s="140">
        <v>0.02503</v>
      </c>
      <c r="Y160" s="140">
        <f t="shared" si="4"/>
        <v>0</v>
      </c>
      <c r="Z160" s="140">
        <v>0</v>
      </c>
      <c r="AA160" s="141">
        <f t="shared" si="5"/>
        <v>0</v>
      </c>
      <c r="AR160" s="18" t="s">
        <v>136</v>
      </c>
      <c r="AT160" s="18" t="s">
        <v>128</v>
      </c>
      <c r="AU160" s="18" t="s">
        <v>89</v>
      </c>
      <c r="AY160" s="18" t="s">
        <v>126</v>
      </c>
      <c r="BE160" s="142">
        <f t="shared" si="6"/>
        <v>0</v>
      </c>
      <c r="BF160" s="142">
        <f t="shared" si="7"/>
        <v>0</v>
      </c>
      <c r="BG160" s="142">
        <f t="shared" si="8"/>
        <v>0</v>
      </c>
      <c r="BH160" s="142">
        <f t="shared" si="9"/>
        <v>0</v>
      </c>
      <c r="BI160" s="142">
        <f t="shared" si="10"/>
        <v>0</v>
      </c>
      <c r="BJ160" s="18" t="s">
        <v>78</v>
      </c>
      <c r="BK160" s="142">
        <f t="shared" si="11"/>
        <v>0</v>
      </c>
      <c r="BL160" s="18" t="s">
        <v>136</v>
      </c>
      <c r="BM160" s="18" t="s">
        <v>194</v>
      </c>
    </row>
    <row r="161" spans="2:65" s="1" customFormat="1" ht="24.75" customHeight="1" hidden="1">
      <c r="B161" s="133"/>
      <c r="C161" s="134" t="s">
        <v>195</v>
      </c>
      <c r="D161" s="134" t="s">
        <v>128</v>
      </c>
      <c r="E161" s="135" t="s">
        <v>280</v>
      </c>
      <c r="F161" s="217" t="s">
        <v>242</v>
      </c>
      <c r="G161" s="217"/>
      <c r="H161" s="217"/>
      <c r="I161" s="217"/>
      <c r="J161" s="136" t="s">
        <v>130</v>
      </c>
      <c r="K161" s="137"/>
      <c r="L161" s="218"/>
      <c r="M161" s="218"/>
      <c r="N161" s="218">
        <f t="shared" si="2"/>
        <v>0</v>
      </c>
      <c r="O161" s="218"/>
      <c r="P161" s="218"/>
      <c r="Q161" s="218"/>
      <c r="R161" s="138"/>
      <c r="T161" s="139" t="s">
        <v>5</v>
      </c>
      <c r="U161" s="40" t="s">
        <v>38</v>
      </c>
      <c r="V161" s="140">
        <v>0.852</v>
      </c>
      <c r="W161" s="140">
        <f t="shared" si="3"/>
        <v>0</v>
      </c>
      <c r="X161" s="140">
        <v>0.01358</v>
      </c>
      <c r="Y161" s="140">
        <f t="shared" si="4"/>
        <v>0</v>
      </c>
      <c r="Z161" s="140">
        <v>0</v>
      </c>
      <c r="AA161" s="141">
        <f t="shared" si="5"/>
        <v>0</v>
      </c>
      <c r="AR161" s="18" t="s">
        <v>136</v>
      </c>
      <c r="AT161" s="18" t="s">
        <v>128</v>
      </c>
      <c r="AU161" s="18" t="s">
        <v>89</v>
      </c>
      <c r="AY161" s="18" t="s">
        <v>126</v>
      </c>
      <c r="BE161" s="142">
        <f t="shared" si="6"/>
        <v>0</v>
      </c>
      <c r="BF161" s="142">
        <f t="shared" si="7"/>
        <v>0</v>
      </c>
      <c r="BG161" s="142">
        <f t="shared" si="8"/>
        <v>0</v>
      </c>
      <c r="BH161" s="142">
        <f t="shared" si="9"/>
        <v>0</v>
      </c>
      <c r="BI161" s="142">
        <f t="shared" si="10"/>
        <v>0</v>
      </c>
      <c r="BJ161" s="18" t="s">
        <v>78</v>
      </c>
      <c r="BK161" s="142">
        <f t="shared" si="11"/>
        <v>0</v>
      </c>
      <c r="BL161" s="18" t="s">
        <v>136</v>
      </c>
      <c r="BM161" s="18" t="s">
        <v>196</v>
      </c>
    </row>
    <row r="162" spans="2:65" s="1" customFormat="1" ht="25.5" customHeight="1" hidden="1">
      <c r="B162" s="133"/>
      <c r="C162" s="134" t="s">
        <v>197</v>
      </c>
      <c r="D162" s="134" t="s">
        <v>128</v>
      </c>
      <c r="E162" s="151" t="s">
        <v>281</v>
      </c>
      <c r="F162" s="217" t="s">
        <v>243</v>
      </c>
      <c r="G162" s="217"/>
      <c r="H162" s="217"/>
      <c r="I162" s="217"/>
      <c r="J162" s="136" t="s">
        <v>130</v>
      </c>
      <c r="K162" s="137"/>
      <c r="L162" s="218"/>
      <c r="M162" s="218"/>
      <c r="N162" s="218">
        <f t="shared" si="2"/>
        <v>0</v>
      </c>
      <c r="O162" s="218"/>
      <c r="P162" s="218"/>
      <c r="Q162" s="218"/>
      <c r="R162" s="138"/>
      <c r="T162" s="139" t="s">
        <v>5</v>
      </c>
      <c r="U162" s="40" t="s">
        <v>38</v>
      </c>
      <c r="V162" s="140">
        <v>0.965</v>
      </c>
      <c r="W162" s="140">
        <f t="shared" si="3"/>
        <v>0</v>
      </c>
      <c r="X162" s="140">
        <v>0.00075</v>
      </c>
      <c r="Y162" s="140">
        <f t="shared" si="4"/>
        <v>0</v>
      </c>
      <c r="Z162" s="140">
        <v>0</v>
      </c>
      <c r="AA162" s="141">
        <f t="shared" si="5"/>
        <v>0</v>
      </c>
      <c r="AR162" s="18" t="s">
        <v>136</v>
      </c>
      <c r="AT162" s="18" t="s">
        <v>128</v>
      </c>
      <c r="AU162" s="18" t="s">
        <v>89</v>
      </c>
      <c r="AY162" s="18" t="s">
        <v>126</v>
      </c>
      <c r="BE162" s="142">
        <f t="shared" si="6"/>
        <v>0</v>
      </c>
      <c r="BF162" s="142">
        <f t="shared" si="7"/>
        <v>0</v>
      </c>
      <c r="BG162" s="142">
        <f t="shared" si="8"/>
        <v>0</v>
      </c>
      <c r="BH162" s="142">
        <f t="shared" si="9"/>
        <v>0</v>
      </c>
      <c r="BI162" s="142">
        <f t="shared" si="10"/>
        <v>0</v>
      </c>
      <c r="BJ162" s="18" t="s">
        <v>78</v>
      </c>
      <c r="BK162" s="142">
        <f t="shared" si="11"/>
        <v>0</v>
      </c>
      <c r="BL162" s="18" t="s">
        <v>136</v>
      </c>
      <c r="BM162" s="18" t="s">
        <v>198</v>
      </c>
    </row>
    <row r="163" spans="2:65" s="1" customFormat="1" ht="25.5" customHeight="1" hidden="1">
      <c r="B163" s="133"/>
      <c r="C163" s="143" t="s">
        <v>199</v>
      </c>
      <c r="D163" s="143" t="s">
        <v>200</v>
      </c>
      <c r="E163" s="135" t="s">
        <v>282</v>
      </c>
      <c r="F163" s="229" t="s">
        <v>201</v>
      </c>
      <c r="G163" s="229"/>
      <c r="H163" s="229"/>
      <c r="I163" s="229"/>
      <c r="J163" s="145" t="s">
        <v>130</v>
      </c>
      <c r="K163" s="146"/>
      <c r="L163" s="230"/>
      <c r="M163" s="230"/>
      <c r="N163" s="230">
        <f t="shared" si="2"/>
        <v>0</v>
      </c>
      <c r="O163" s="218"/>
      <c r="P163" s="218"/>
      <c r="Q163" s="218"/>
      <c r="R163" s="138"/>
      <c r="T163" s="139" t="s">
        <v>5</v>
      </c>
      <c r="U163" s="40" t="s">
        <v>38</v>
      </c>
      <c r="V163" s="140">
        <v>0</v>
      </c>
      <c r="W163" s="140">
        <f t="shared" si="3"/>
        <v>0</v>
      </c>
      <c r="X163" s="140">
        <v>0.0105</v>
      </c>
      <c r="Y163" s="140">
        <f t="shared" si="4"/>
        <v>0</v>
      </c>
      <c r="Z163" s="140">
        <v>0</v>
      </c>
      <c r="AA163" s="141">
        <f t="shared" si="5"/>
        <v>0</v>
      </c>
      <c r="AR163" s="18" t="s">
        <v>202</v>
      </c>
      <c r="AT163" s="18" t="s">
        <v>200</v>
      </c>
      <c r="AU163" s="18" t="s">
        <v>89</v>
      </c>
      <c r="AY163" s="18" t="s">
        <v>126</v>
      </c>
      <c r="BE163" s="142">
        <f t="shared" si="6"/>
        <v>0</v>
      </c>
      <c r="BF163" s="142">
        <f t="shared" si="7"/>
        <v>0</v>
      </c>
      <c r="BG163" s="142">
        <f t="shared" si="8"/>
        <v>0</v>
      </c>
      <c r="BH163" s="142">
        <f t="shared" si="9"/>
        <v>0</v>
      </c>
      <c r="BI163" s="142">
        <f t="shared" si="10"/>
        <v>0</v>
      </c>
      <c r="BJ163" s="18" t="s">
        <v>78</v>
      </c>
      <c r="BK163" s="142">
        <f t="shared" si="11"/>
        <v>0</v>
      </c>
      <c r="BL163" s="18" t="s">
        <v>136</v>
      </c>
      <c r="BM163" s="18" t="s">
        <v>203</v>
      </c>
    </row>
    <row r="164" spans="2:65" s="1" customFormat="1" ht="16.5" customHeight="1" hidden="1">
      <c r="B164" s="133"/>
      <c r="C164" s="134" t="s">
        <v>202</v>
      </c>
      <c r="D164" s="134" t="s">
        <v>128</v>
      </c>
      <c r="E164" s="151" t="s">
        <v>283</v>
      </c>
      <c r="F164" s="217" t="s">
        <v>204</v>
      </c>
      <c r="G164" s="217"/>
      <c r="H164" s="217"/>
      <c r="I164" s="217"/>
      <c r="J164" s="136" t="s">
        <v>130</v>
      </c>
      <c r="K164" s="137"/>
      <c r="L164" s="218"/>
      <c r="M164" s="218"/>
      <c r="N164" s="218">
        <f t="shared" si="2"/>
        <v>0</v>
      </c>
      <c r="O164" s="218"/>
      <c r="P164" s="218"/>
      <c r="Q164" s="218"/>
      <c r="R164" s="138"/>
      <c r="T164" s="139" t="s">
        <v>5</v>
      </c>
      <c r="U164" s="40" t="s">
        <v>38</v>
      </c>
      <c r="V164" s="140">
        <v>0.064</v>
      </c>
      <c r="W164" s="140">
        <f t="shared" si="3"/>
        <v>0</v>
      </c>
      <c r="X164" s="140">
        <v>0.0002</v>
      </c>
      <c r="Y164" s="140">
        <f t="shared" si="4"/>
        <v>0</v>
      </c>
      <c r="Z164" s="140">
        <v>0</v>
      </c>
      <c r="AA164" s="141">
        <f t="shared" si="5"/>
        <v>0</v>
      </c>
      <c r="AR164" s="18" t="s">
        <v>136</v>
      </c>
      <c r="AT164" s="18" t="s">
        <v>128</v>
      </c>
      <c r="AU164" s="18" t="s">
        <v>89</v>
      </c>
      <c r="AY164" s="18" t="s">
        <v>126</v>
      </c>
      <c r="BE164" s="142">
        <f t="shared" si="6"/>
        <v>0</v>
      </c>
      <c r="BF164" s="142">
        <f t="shared" si="7"/>
        <v>0</v>
      </c>
      <c r="BG164" s="142">
        <f t="shared" si="8"/>
        <v>0</v>
      </c>
      <c r="BH164" s="142">
        <f t="shared" si="9"/>
        <v>0</v>
      </c>
      <c r="BI164" s="142">
        <f t="shared" si="10"/>
        <v>0</v>
      </c>
      <c r="BJ164" s="18" t="s">
        <v>78</v>
      </c>
      <c r="BK164" s="142">
        <f t="shared" si="11"/>
        <v>0</v>
      </c>
      <c r="BL164" s="18" t="s">
        <v>136</v>
      </c>
      <c r="BM164" s="18" t="s">
        <v>205</v>
      </c>
    </row>
    <row r="165" spans="2:65" s="1" customFormat="1" ht="16.5" customHeight="1" hidden="1">
      <c r="B165" s="133"/>
      <c r="C165" s="134">
        <v>10</v>
      </c>
      <c r="D165" s="134" t="s">
        <v>128</v>
      </c>
      <c r="E165" s="135" t="s">
        <v>284</v>
      </c>
      <c r="F165" s="231" t="s">
        <v>245</v>
      </c>
      <c r="G165" s="232"/>
      <c r="H165" s="232"/>
      <c r="I165" s="233"/>
      <c r="J165" s="136" t="s">
        <v>130</v>
      </c>
      <c r="K165" s="137"/>
      <c r="L165" s="234"/>
      <c r="M165" s="235"/>
      <c r="N165" s="234">
        <f aca="true" t="shared" si="14" ref="N165">ROUND(L165*K165,2)</f>
        <v>0</v>
      </c>
      <c r="O165" s="236"/>
      <c r="P165" s="236"/>
      <c r="Q165" s="235"/>
      <c r="R165" s="138"/>
      <c r="T165" s="139"/>
      <c r="U165" s="40" t="s">
        <v>38</v>
      </c>
      <c r="V165" s="140"/>
      <c r="W165" s="140"/>
      <c r="X165" s="140"/>
      <c r="Y165" s="140"/>
      <c r="Z165" s="140"/>
      <c r="AA165" s="141"/>
      <c r="AR165" s="18"/>
      <c r="AT165" s="18"/>
      <c r="AU165" s="18"/>
      <c r="AY165" s="18"/>
      <c r="BE165" s="142">
        <f t="shared" si="6"/>
        <v>0</v>
      </c>
      <c r="BF165" s="142"/>
      <c r="BG165" s="142"/>
      <c r="BH165" s="142"/>
      <c r="BI165" s="142"/>
      <c r="BJ165" s="18"/>
      <c r="BK165" s="142">
        <f t="shared" si="11"/>
        <v>0</v>
      </c>
      <c r="BL165" s="18"/>
      <c r="BM165" s="18"/>
    </row>
    <row r="166" spans="2:65" s="1" customFormat="1" ht="25.5" customHeight="1" hidden="1">
      <c r="B166" s="133"/>
      <c r="C166" s="134" t="s">
        <v>206</v>
      </c>
      <c r="D166" s="134" t="s">
        <v>128</v>
      </c>
      <c r="E166" s="151" t="s">
        <v>285</v>
      </c>
      <c r="F166" s="217" t="s">
        <v>207</v>
      </c>
      <c r="G166" s="217"/>
      <c r="H166" s="217"/>
      <c r="I166" s="217"/>
      <c r="J166" s="136" t="s">
        <v>152</v>
      </c>
      <c r="K166" s="137"/>
      <c r="L166" s="218"/>
      <c r="M166" s="218"/>
      <c r="N166" s="218">
        <f t="shared" si="2"/>
        <v>0</v>
      </c>
      <c r="O166" s="218"/>
      <c r="P166" s="218"/>
      <c r="Q166" s="218"/>
      <c r="R166" s="138"/>
      <c r="T166" s="139" t="s">
        <v>5</v>
      </c>
      <c r="U166" s="40" t="s">
        <v>38</v>
      </c>
      <c r="V166" s="140">
        <v>2.16</v>
      </c>
      <c r="W166" s="140">
        <f t="shared" si="3"/>
        <v>0</v>
      </c>
      <c r="X166" s="140">
        <v>0</v>
      </c>
      <c r="Y166" s="140">
        <f t="shared" si="4"/>
        <v>0</v>
      </c>
      <c r="Z166" s="140">
        <v>0</v>
      </c>
      <c r="AA166" s="141">
        <f t="shared" si="5"/>
        <v>0</v>
      </c>
      <c r="AR166" s="18" t="s">
        <v>136</v>
      </c>
      <c r="AT166" s="18" t="s">
        <v>128</v>
      </c>
      <c r="AU166" s="18" t="s">
        <v>89</v>
      </c>
      <c r="AY166" s="18" t="s">
        <v>126</v>
      </c>
      <c r="BE166" s="142">
        <f t="shared" si="6"/>
        <v>0</v>
      </c>
      <c r="BF166" s="142">
        <f t="shared" si="7"/>
        <v>0</v>
      </c>
      <c r="BG166" s="142">
        <f t="shared" si="8"/>
        <v>0</v>
      </c>
      <c r="BH166" s="142">
        <f t="shared" si="9"/>
        <v>0</v>
      </c>
      <c r="BI166" s="142">
        <f t="shared" si="10"/>
        <v>0</v>
      </c>
      <c r="BJ166" s="18" t="s">
        <v>78</v>
      </c>
      <c r="BK166" s="142">
        <f t="shared" si="11"/>
        <v>0</v>
      </c>
      <c r="BL166" s="18" t="s">
        <v>136</v>
      </c>
      <c r="BM166" s="18" t="s">
        <v>208</v>
      </c>
    </row>
    <row r="167" spans="2:63" s="9" customFormat="1" ht="29.85" customHeight="1">
      <c r="B167" s="122"/>
      <c r="C167" s="123"/>
      <c r="D167" s="132" t="s">
        <v>108</v>
      </c>
      <c r="E167" s="132"/>
      <c r="F167" s="132"/>
      <c r="G167" s="132"/>
      <c r="H167" s="132"/>
      <c r="I167" s="132"/>
      <c r="J167" s="132"/>
      <c r="K167" s="132"/>
      <c r="L167" s="132"/>
      <c r="M167" s="132"/>
      <c r="N167" s="224">
        <f>BK167</f>
        <v>0</v>
      </c>
      <c r="O167" s="225"/>
      <c r="P167" s="225"/>
      <c r="Q167" s="225"/>
      <c r="R167" s="125"/>
      <c r="T167" s="126"/>
      <c r="U167" s="123"/>
      <c r="V167" s="123"/>
      <c r="W167" s="127">
        <f>SUM(W168:W171)</f>
        <v>3.544</v>
      </c>
      <c r="X167" s="123"/>
      <c r="Y167" s="127">
        <f>SUM(Y168:Y171)</f>
        <v>0</v>
      </c>
      <c r="Z167" s="123"/>
      <c r="AA167" s="128">
        <f>SUM(AA168:AA171)</f>
        <v>0</v>
      </c>
      <c r="AR167" s="129" t="s">
        <v>89</v>
      </c>
      <c r="AT167" s="130" t="s">
        <v>72</v>
      </c>
      <c r="AU167" s="130" t="s">
        <v>78</v>
      </c>
      <c r="AY167" s="129" t="s">
        <v>126</v>
      </c>
      <c r="BK167" s="131">
        <f>SUM(BK168:BK171)</f>
        <v>0</v>
      </c>
    </row>
    <row r="168" spans="2:65" s="1" customFormat="1" ht="27" customHeight="1">
      <c r="B168" s="133"/>
      <c r="C168" s="134" t="s">
        <v>11</v>
      </c>
      <c r="D168" s="134" t="s">
        <v>128</v>
      </c>
      <c r="E168" s="135" t="s">
        <v>286</v>
      </c>
      <c r="F168" s="217" t="s">
        <v>295</v>
      </c>
      <c r="G168" s="217"/>
      <c r="H168" s="217"/>
      <c r="I168" s="217"/>
      <c r="J168" s="136" t="s">
        <v>134</v>
      </c>
      <c r="K168" s="137">
        <v>1</v>
      </c>
      <c r="L168" s="218"/>
      <c r="M168" s="218"/>
      <c r="N168" s="218">
        <f>ROUND(L168*K168,2)</f>
        <v>0</v>
      </c>
      <c r="O168" s="218"/>
      <c r="P168" s="218"/>
      <c r="Q168" s="218"/>
      <c r="R168" s="138"/>
      <c r="T168" s="139" t="s">
        <v>5</v>
      </c>
      <c r="U168" s="40" t="s">
        <v>38</v>
      </c>
      <c r="V168" s="140">
        <v>3.544</v>
      </c>
      <c r="W168" s="140">
        <f>V168*K168</f>
        <v>3.544</v>
      </c>
      <c r="X168" s="140">
        <v>0</v>
      </c>
      <c r="Y168" s="140">
        <f>X168*K168</f>
        <v>0</v>
      </c>
      <c r="Z168" s="140">
        <v>0</v>
      </c>
      <c r="AA168" s="141">
        <f>Z168*K168</f>
        <v>0</v>
      </c>
      <c r="AR168" s="18" t="s">
        <v>136</v>
      </c>
      <c r="AT168" s="18" t="s">
        <v>128</v>
      </c>
      <c r="AU168" s="18" t="s">
        <v>89</v>
      </c>
      <c r="AY168" s="18" t="s">
        <v>126</v>
      </c>
      <c r="BE168" s="142">
        <f>IF(U168="základní",N168,0)</f>
        <v>0</v>
      </c>
      <c r="BF168" s="142">
        <f>IF(U168="snížená",N168,0)</f>
        <v>0</v>
      </c>
      <c r="BG168" s="142">
        <f>IF(U168="zákl. přenesená",N168,0)</f>
        <v>0</v>
      </c>
      <c r="BH168" s="142">
        <f>IF(U168="sníž. přenesená",N168,0)</f>
        <v>0</v>
      </c>
      <c r="BI168" s="142">
        <f>IF(U168="nulová",N168,0)</f>
        <v>0</v>
      </c>
      <c r="BJ168" s="18" t="s">
        <v>78</v>
      </c>
      <c r="BK168" s="142">
        <f>ROUND(L168*K168,2)</f>
        <v>0</v>
      </c>
      <c r="BL168" s="18" t="s">
        <v>136</v>
      </c>
      <c r="BM168" s="18" t="s">
        <v>209</v>
      </c>
    </row>
    <row r="169" spans="2:65" s="1" customFormat="1" ht="16.5" customHeight="1">
      <c r="B169" s="133"/>
      <c r="C169" s="134">
        <v>16</v>
      </c>
      <c r="D169" s="134" t="s">
        <v>128</v>
      </c>
      <c r="E169" s="135" t="s">
        <v>287</v>
      </c>
      <c r="F169" s="231" t="s">
        <v>296</v>
      </c>
      <c r="G169" s="232"/>
      <c r="H169" s="232"/>
      <c r="I169" s="233"/>
      <c r="J169" s="136" t="s">
        <v>134</v>
      </c>
      <c r="K169" s="137">
        <v>1</v>
      </c>
      <c r="L169" s="234"/>
      <c r="M169" s="235"/>
      <c r="N169" s="234">
        <f>ROUND(L169*K169,2)</f>
        <v>0</v>
      </c>
      <c r="O169" s="236"/>
      <c r="P169" s="236"/>
      <c r="Q169" s="235"/>
      <c r="R169" s="138"/>
      <c r="T169" s="139"/>
      <c r="U169" s="40" t="s">
        <v>38</v>
      </c>
      <c r="V169" s="140"/>
      <c r="W169" s="140"/>
      <c r="X169" s="140"/>
      <c r="Y169" s="140"/>
      <c r="Z169" s="140"/>
      <c r="AA169" s="141"/>
      <c r="AR169" s="18"/>
      <c r="AT169" s="18"/>
      <c r="AU169" s="18"/>
      <c r="AY169" s="18"/>
      <c r="BE169" s="142">
        <f>IF(U169="základní",N169,0)</f>
        <v>0</v>
      </c>
      <c r="BF169" s="142"/>
      <c r="BG169" s="142"/>
      <c r="BH169" s="142"/>
      <c r="BI169" s="142"/>
      <c r="BJ169" s="18"/>
      <c r="BK169" s="142">
        <f>ROUND(L169*K169,2)</f>
        <v>0</v>
      </c>
      <c r="BL169" s="18"/>
      <c r="BM169" s="18"/>
    </row>
    <row r="170" spans="2:65" s="1" customFormat="1" ht="25.5" customHeight="1" hidden="1">
      <c r="B170" s="133"/>
      <c r="C170" s="134" t="s">
        <v>210</v>
      </c>
      <c r="D170" s="134" t="s">
        <v>128</v>
      </c>
      <c r="E170" s="135" t="s">
        <v>288</v>
      </c>
      <c r="F170" s="217"/>
      <c r="G170" s="217"/>
      <c r="H170" s="217"/>
      <c r="I170" s="217"/>
      <c r="J170" s="136" t="s">
        <v>134</v>
      </c>
      <c r="K170" s="137"/>
      <c r="L170" s="218"/>
      <c r="M170" s="218"/>
      <c r="N170" s="218">
        <f>ROUND(L170*K170,2)</f>
        <v>0</v>
      </c>
      <c r="O170" s="218"/>
      <c r="P170" s="218"/>
      <c r="Q170" s="218"/>
      <c r="R170" s="138"/>
      <c r="T170" s="139" t="s">
        <v>5</v>
      </c>
      <c r="U170" s="40" t="s">
        <v>38</v>
      </c>
      <c r="V170" s="140">
        <v>3.534</v>
      </c>
      <c r="W170" s="140">
        <f>V170*K170</f>
        <v>0</v>
      </c>
      <c r="X170" s="140">
        <v>0.00047</v>
      </c>
      <c r="Y170" s="140">
        <f>X170*K170</f>
        <v>0</v>
      </c>
      <c r="Z170" s="140">
        <v>0</v>
      </c>
      <c r="AA170" s="141">
        <f>Z170*K170</f>
        <v>0</v>
      </c>
      <c r="AR170" s="18" t="s">
        <v>136</v>
      </c>
      <c r="AT170" s="18" t="s">
        <v>128</v>
      </c>
      <c r="AU170" s="18" t="s">
        <v>89</v>
      </c>
      <c r="AY170" s="18" t="s">
        <v>126</v>
      </c>
      <c r="BE170" s="142">
        <f>IF(U170="základní",N170,0)</f>
        <v>0</v>
      </c>
      <c r="BF170" s="142">
        <f>IF(U170="snížená",N170,0)</f>
        <v>0</v>
      </c>
      <c r="BG170" s="142">
        <f>IF(U170="zákl. přenesená",N170,0)</f>
        <v>0</v>
      </c>
      <c r="BH170" s="142">
        <f>IF(U170="sníž. přenesená",N170,0)</f>
        <v>0</v>
      </c>
      <c r="BI170" s="142">
        <f>IF(U170="nulová",N170,0)</f>
        <v>0</v>
      </c>
      <c r="BJ170" s="18" t="s">
        <v>78</v>
      </c>
      <c r="BK170" s="142">
        <f>ROUND(L170*K170,2)</f>
        <v>0</v>
      </c>
      <c r="BL170" s="18" t="s">
        <v>136</v>
      </c>
      <c r="BM170" s="18" t="s">
        <v>211</v>
      </c>
    </row>
    <row r="171" spans="2:65" s="1" customFormat="1" ht="25.5" customHeight="1" hidden="1">
      <c r="B171" s="133"/>
      <c r="C171" s="143" t="s">
        <v>212</v>
      </c>
      <c r="D171" s="143" t="s">
        <v>200</v>
      </c>
      <c r="E171" s="135" t="s">
        <v>289</v>
      </c>
      <c r="F171" s="229"/>
      <c r="G171" s="229"/>
      <c r="H171" s="229"/>
      <c r="I171" s="229"/>
      <c r="J171" s="145" t="s">
        <v>134</v>
      </c>
      <c r="K171" s="146"/>
      <c r="L171" s="230"/>
      <c r="M171" s="230"/>
      <c r="N171" s="230">
        <f>ROUND(L171*K171,2)</f>
        <v>0</v>
      </c>
      <c r="O171" s="218"/>
      <c r="P171" s="218"/>
      <c r="Q171" s="218"/>
      <c r="R171" s="138"/>
      <c r="T171" s="139" t="s">
        <v>5</v>
      </c>
      <c r="U171" s="40" t="s">
        <v>38</v>
      </c>
      <c r="V171" s="140">
        <v>0</v>
      </c>
      <c r="W171" s="140">
        <f>V171*K171</f>
        <v>0</v>
      </c>
      <c r="X171" s="140">
        <v>0.01</v>
      </c>
      <c r="Y171" s="140">
        <f>X171*K171</f>
        <v>0</v>
      </c>
      <c r="Z171" s="140">
        <v>0</v>
      </c>
      <c r="AA171" s="141">
        <f>Z171*K171</f>
        <v>0</v>
      </c>
      <c r="AR171" s="18" t="s">
        <v>202</v>
      </c>
      <c r="AT171" s="18" t="s">
        <v>200</v>
      </c>
      <c r="AU171" s="18" t="s">
        <v>89</v>
      </c>
      <c r="AY171" s="18" t="s">
        <v>126</v>
      </c>
      <c r="BE171" s="142">
        <f>IF(U171="základní",N171,0)</f>
        <v>0</v>
      </c>
      <c r="BF171" s="142">
        <f>IF(U171="snížená",N171,0)</f>
        <v>0</v>
      </c>
      <c r="BG171" s="142">
        <f>IF(U171="zákl. přenesená",N171,0)</f>
        <v>0</v>
      </c>
      <c r="BH171" s="142">
        <f>IF(U171="sníž. přenesená",N171,0)</f>
        <v>0</v>
      </c>
      <c r="BI171" s="142">
        <f>IF(U171="nulová",N171,0)</f>
        <v>0</v>
      </c>
      <c r="BJ171" s="18" t="s">
        <v>78</v>
      </c>
      <c r="BK171" s="142">
        <f>ROUND(L171*K171,2)</f>
        <v>0</v>
      </c>
      <c r="BL171" s="18" t="s">
        <v>136</v>
      </c>
      <c r="BM171" s="18" t="s">
        <v>213</v>
      </c>
    </row>
    <row r="172" spans="2:63" s="9" customFormat="1" ht="29.85" customHeight="1" hidden="1">
      <c r="B172" s="122"/>
      <c r="C172" s="123"/>
      <c r="D172" s="132" t="s">
        <v>109</v>
      </c>
      <c r="E172" s="132"/>
      <c r="F172" s="132"/>
      <c r="G172" s="132"/>
      <c r="H172" s="132"/>
      <c r="I172" s="132"/>
      <c r="J172" s="132"/>
      <c r="K172" s="132"/>
      <c r="L172" s="132"/>
      <c r="M172" s="132"/>
      <c r="N172" s="224">
        <f>BK172</f>
        <v>0</v>
      </c>
      <c r="O172" s="224"/>
      <c r="P172" s="224"/>
      <c r="Q172" s="224"/>
      <c r="R172" s="125"/>
      <c r="T172" s="126"/>
      <c r="U172" s="123"/>
      <c r="V172" s="123"/>
      <c r="W172" s="127">
        <f>SUM(W173:W175)</f>
        <v>0</v>
      </c>
      <c r="X172" s="123"/>
      <c r="Y172" s="127">
        <f>SUM(Y173:Y175)</f>
        <v>0</v>
      </c>
      <c r="Z172" s="123"/>
      <c r="AA172" s="128">
        <f>SUM(AA173:AA175)</f>
        <v>0</v>
      </c>
      <c r="AR172" s="129" t="s">
        <v>89</v>
      </c>
      <c r="AT172" s="130" t="s">
        <v>72</v>
      </c>
      <c r="AU172" s="130" t="s">
        <v>78</v>
      </c>
      <c r="AY172" s="129" t="s">
        <v>126</v>
      </c>
      <c r="BK172" s="131">
        <f>SUM(BK173:BK175)</f>
        <v>0</v>
      </c>
    </row>
    <row r="173" spans="2:65" s="1" customFormat="1" ht="16.5" customHeight="1" hidden="1">
      <c r="B173" s="133"/>
      <c r="C173" s="134" t="s">
        <v>214</v>
      </c>
      <c r="D173" s="134" t="s">
        <v>128</v>
      </c>
      <c r="E173" s="135" t="s">
        <v>290</v>
      </c>
      <c r="F173" s="231" t="s">
        <v>215</v>
      </c>
      <c r="G173" s="232"/>
      <c r="H173" s="232"/>
      <c r="I173" s="233"/>
      <c r="J173" s="136" t="s">
        <v>130</v>
      </c>
      <c r="K173" s="137"/>
      <c r="L173" s="237"/>
      <c r="M173" s="238"/>
      <c r="N173" s="237">
        <f>ROUND(L173*K173,2)</f>
        <v>0</v>
      </c>
      <c r="O173" s="239"/>
      <c r="P173" s="239"/>
      <c r="Q173" s="238"/>
      <c r="R173" s="138"/>
      <c r="T173" s="139" t="s">
        <v>5</v>
      </c>
      <c r="U173" s="40" t="s">
        <v>38</v>
      </c>
      <c r="V173" s="140">
        <v>0.233</v>
      </c>
      <c r="W173" s="140">
        <f>V173*K173</f>
        <v>0</v>
      </c>
      <c r="X173" s="140">
        <v>0.0003</v>
      </c>
      <c r="Y173" s="140">
        <f>X173*K173</f>
        <v>0</v>
      </c>
      <c r="Z173" s="140">
        <v>0</v>
      </c>
      <c r="AA173" s="141">
        <f>Z173*K173</f>
        <v>0</v>
      </c>
      <c r="AR173" s="18" t="s">
        <v>136</v>
      </c>
      <c r="AT173" s="18" t="s">
        <v>128</v>
      </c>
      <c r="AU173" s="18" t="s">
        <v>89</v>
      </c>
      <c r="AY173" s="18" t="s">
        <v>126</v>
      </c>
      <c r="BE173" s="142">
        <f>IF(U173="základní",N173,0)</f>
        <v>0</v>
      </c>
      <c r="BF173" s="142">
        <f>IF(U173="snížená",N173,0)</f>
        <v>0</v>
      </c>
      <c r="BG173" s="142">
        <f>IF(U173="zákl. přenesená",N173,0)</f>
        <v>0</v>
      </c>
      <c r="BH173" s="142">
        <f>IF(U173="sníž. přenesená",N173,0)</f>
        <v>0</v>
      </c>
      <c r="BI173" s="142">
        <f>IF(U173="nulová",N173,0)</f>
        <v>0</v>
      </c>
      <c r="BJ173" s="18" t="s">
        <v>78</v>
      </c>
      <c r="BK173" s="142">
        <f>ROUND(L173*K173,2)</f>
        <v>0</v>
      </c>
      <c r="BL173" s="18" t="s">
        <v>136</v>
      </c>
      <c r="BM173" s="18" t="s">
        <v>216</v>
      </c>
    </row>
    <row r="174" spans="2:65" s="1" customFormat="1" ht="63.75" customHeight="1" hidden="1">
      <c r="B174" s="133"/>
      <c r="C174" s="143" t="s">
        <v>217</v>
      </c>
      <c r="D174" s="143" t="s">
        <v>200</v>
      </c>
      <c r="E174" s="144" t="s">
        <v>291</v>
      </c>
      <c r="F174" s="240" t="s">
        <v>237</v>
      </c>
      <c r="G174" s="241"/>
      <c r="H174" s="241"/>
      <c r="I174" s="242"/>
      <c r="J174" s="145" t="s">
        <v>130</v>
      </c>
      <c r="K174" s="146"/>
      <c r="L174" s="243"/>
      <c r="M174" s="244"/>
      <c r="N174" s="243">
        <f>ROUND(L174*K174,2)</f>
        <v>0</v>
      </c>
      <c r="O174" s="245"/>
      <c r="P174" s="245"/>
      <c r="Q174" s="244"/>
      <c r="R174" s="138"/>
      <c r="T174" s="139" t="s">
        <v>5</v>
      </c>
      <c r="U174" s="40" t="s">
        <v>38</v>
      </c>
      <c r="V174" s="140">
        <v>0</v>
      </c>
      <c r="W174" s="140">
        <f>V174*K174</f>
        <v>0</v>
      </c>
      <c r="X174" s="140">
        <v>0.0024</v>
      </c>
      <c r="Y174" s="140">
        <f>X174*K174</f>
        <v>0</v>
      </c>
      <c r="Z174" s="140">
        <v>0</v>
      </c>
      <c r="AA174" s="141">
        <f>Z174*K174</f>
        <v>0</v>
      </c>
      <c r="AR174" s="18" t="s">
        <v>202</v>
      </c>
      <c r="AT174" s="18" t="s">
        <v>200</v>
      </c>
      <c r="AU174" s="18" t="s">
        <v>89</v>
      </c>
      <c r="AY174" s="18" t="s">
        <v>126</v>
      </c>
      <c r="BE174" s="142">
        <f>IF(U174="základní",N174,0)</f>
        <v>0</v>
      </c>
      <c r="BF174" s="142">
        <f>IF(U174="snížená",N174,0)</f>
        <v>0</v>
      </c>
      <c r="BG174" s="142">
        <f>IF(U174="zákl. přenesená",N174,0)</f>
        <v>0</v>
      </c>
      <c r="BH174" s="142">
        <f>IF(U174="sníž. přenesená",N174,0)</f>
        <v>0</v>
      </c>
      <c r="BI174" s="142">
        <f>IF(U174="nulová",N174,0)</f>
        <v>0</v>
      </c>
      <c r="BJ174" s="18" t="s">
        <v>78</v>
      </c>
      <c r="BK174" s="142">
        <f>ROUND(L174*K174,2)</f>
        <v>0</v>
      </c>
      <c r="BL174" s="18" t="s">
        <v>136</v>
      </c>
      <c r="BM174" s="18" t="s">
        <v>218</v>
      </c>
    </row>
    <row r="175" spans="2:65" s="1" customFormat="1" ht="25.5" customHeight="1" hidden="1">
      <c r="B175" s="133"/>
      <c r="C175" s="134" t="s">
        <v>219</v>
      </c>
      <c r="D175" s="134" t="s">
        <v>128</v>
      </c>
      <c r="E175" s="135" t="s">
        <v>292</v>
      </c>
      <c r="F175" s="231" t="s">
        <v>220</v>
      </c>
      <c r="G175" s="232"/>
      <c r="H175" s="232"/>
      <c r="I175" s="233"/>
      <c r="J175" s="136" t="s">
        <v>152</v>
      </c>
      <c r="K175" s="137"/>
      <c r="L175" s="237"/>
      <c r="M175" s="238"/>
      <c r="N175" s="237">
        <f>ROUND(L175*K175,2)</f>
        <v>0</v>
      </c>
      <c r="O175" s="239"/>
      <c r="P175" s="239"/>
      <c r="Q175" s="238"/>
      <c r="R175" s="138"/>
      <c r="T175" s="139" t="s">
        <v>5</v>
      </c>
      <c r="U175" s="40" t="s">
        <v>38</v>
      </c>
      <c r="V175" s="140">
        <v>1.091</v>
      </c>
      <c r="W175" s="140">
        <f>V175*K175</f>
        <v>0</v>
      </c>
      <c r="X175" s="140">
        <v>0</v>
      </c>
      <c r="Y175" s="140">
        <f>X175*K175</f>
        <v>0</v>
      </c>
      <c r="Z175" s="140">
        <v>0</v>
      </c>
      <c r="AA175" s="141">
        <f>Z175*K175</f>
        <v>0</v>
      </c>
      <c r="AR175" s="18" t="s">
        <v>136</v>
      </c>
      <c r="AT175" s="18" t="s">
        <v>128</v>
      </c>
      <c r="AU175" s="18" t="s">
        <v>89</v>
      </c>
      <c r="AY175" s="18" t="s">
        <v>126</v>
      </c>
      <c r="BE175" s="142">
        <f>IF(U175="základní",N175,0)</f>
        <v>0</v>
      </c>
      <c r="BF175" s="142">
        <f>IF(U175="snížená",N175,0)</f>
        <v>0</v>
      </c>
      <c r="BG175" s="142">
        <f>IF(U175="zákl. přenesená",N175,0)</f>
        <v>0</v>
      </c>
      <c r="BH175" s="142">
        <f>IF(U175="sníž. přenesená",N175,0)</f>
        <v>0</v>
      </c>
      <c r="BI175" s="142">
        <f>IF(U175="nulová",N175,0)</f>
        <v>0</v>
      </c>
      <c r="BJ175" s="18" t="s">
        <v>78</v>
      </c>
      <c r="BK175" s="142">
        <f>ROUND(L175*K175,2)</f>
        <v>0</v>
      </c>
      <c r="BL175" s="18" t="s">
        <v>136</v>
      </c>
      <c r="BM175" s="18" t="s">
        <v>221</v>
      </c>
    </row>
    <row r="176" spans="2:63" s="9" customFormat="1" ht="29.85" customHeight="1">
      <c r="B176" s="122"/>
      <c r="C176" s="123"/>
      <c r="D176" s="132" t="s">
        <v>110</v>
      </c>
      <c r="E176" s="132"/>
      <c r="F176" s="132"/>
      <c r="G176" s="132"/>
      <c r="H176" s="132"/>
      <c r="I176" s="132"/>
      <c r="J176" s="132"/>
      <c r="K176" s="132"/>
      <c r="L176" s="132"/>
      <c r="M176" s="132"/>
      <c r="N176" s="224">
        <f>N177+N179+N180</f>
        <v>0</v>
      </c>
      <c r="O176" s="225"/>
      <c r="P176" s="225"/>
      <c r="Q176" s="225"/>
      <c r="R176" s="125"/>
      <c r="T176" s="126"/>
      <c r="U176" s="123"/>
      <c r="V176" s="123"/>
      <c r="W176" s="127">
        <f>SUM(W177:W180)</f>
        <v>0.7203499999999999</v>
      </c>
      <c r="X176" s="123"/>
      <c r="Y176" s="127">
        <f>SUM(Y177:Y180)</f>
        <v>0.0014407</v>
      </c>
      <c r="Z176" s="123"/>
      <c r="AA176" s="128">
        <f>SUM(AA177:AA180)</f>
        <v>0</v>
      </c>
      <c r="AR176" s="129" t="s">
        <v>89</v>
      </c>
      <c r="AT176" s="130" t="s">
        <v>72</v>
      </c>
      <c r="AU176" s="130" t="s">
        <v>78</v>
      </c>
      <c r="AY176" s="129" t="s">
        <v>126</v>
      </c>
      <c r="BK176" s="131">
        <f>SUM(BK177:BK180)</f>
        <v>0</v>
      </c>
    </row>
    <row r="177" spans="2:65" s="1" customFormat="1" ht="25.5" customHeight="1">
      <c r="B177" s="133"/>
      <c r="C177" s="134" t="s">
        <v>222</v>
      </c>
      <c r="D177" s="134" t="s">
        <v>128</v>
      </c>
      <c r="E177" s="135" t="s">
        <v>293</v>
      </c>
      <c r="F177" s="217" t="s">
        <v>297</v>
      </c>
      <c r="G177" s="217"/>
      <c r="H177" s="217"/>
      <c r="I177" s="217"/>
      <c r="J177" s="136" t="s">
        <v>130</v>
      </c>
      <c r="K177" s="137">
        <v>144.07</v>
      </c>
      <c r="L177" s="218"/>
      <c r="M177" s="218"/>
      <c r="N177" s="218">
        <f>ROUND(L177*K177,2)</f>
        <v>0</v>
      </c>
      <c r="O177" s="218"/>
      <c r="P177" s="218"/>
      <c r="Q177" s="218"/>
      <c r="R177" s="138"/>
      <c r="T177" s="139" t="s">
        <v>5</v>
      </c>
      <c r="U177" s="40" t="s">
        <v>38</v>
      </c>
      <c r="V177" s="140">
        <v>0.005</v>
      </c>
      <c r="W177" s="140">
        <f>V177*K177</f>
        <v>0.7203499999999999</v>
      </c>
      <c r="X177" s="140">
        <v>1E-05</v>
      </c>
      <c r="Y177" s="140">
        <f>X177*K177</f>
        <v>0.0014407</v>
      </c>
      <c r="Z177" s="140">
        <v>0</v>
      </c>
      <c r="AA177" s="141">
        <f>Z177*K177</f>
        <v>0</v>
      </c>
      <c r="AR177" s="18" t="s">
        <v>136</v>
      </c>
      <c r="AT177" s="18" t="s">
        <v>128</v>
      </c>
      <c r="AU177" s="18" t="s">
        <v>89</v>
      </c>
      <c r="AY177" s="18" t="s">
        <v>126</v>
      </c>
      <c r="BE177" s="142">
        <f>IF(U177="základní",N177,0)</f>
        <v>0</v>
      </c>
      <c r="BF177" s="142">
        <f>IF(U177="snížená",N177,0)</f>
        <v>0</v>
      </c>
      <c r="BG177" s="142">
        <f>IF(U177="zákl. přenesená",N177,0)</f>
        <v>0</v>
      </c>
      <c r="BH177" s="142">
        <f>IF(U177="sníž. přenesená",N177,0)</f>
        <v>0</v>
      </c>
      <c r="BI177" s="142">
        <f>IF(U177="nulová",N177,0)</f>
        <v>0</v>
      </c>
      <c r="BJ177" s="18" t="s">
        <v>78</v>
      </c>
      <c r="BK177" s="142">
        <f>ROUND(L177*K177,2)</f>
        <v>0</v>
      </c>
      <c r="BL177" s="18" t="s">
        <v>136</v>
      </c>
      <c r="BM177" s="18" t="s">
        <v>223</v>
      </c>
    </row>
    <row r="178" spans="2:65" s="1" customFormat="1" ht="25.5" customHeight="1" hidden="1">
      <c r="B178" s="133"/>
      <c r="C178" s="134"/>
      <c r="D178" s="134"/>
      <c r="E178" s="135"/>
      <c r="F178" s="154"/>
      <c r="G178" s="155"/>
      <c r="H178" s="155"/>
      <c r="I178" s="155"/>
      <c r="J178" s="136"/>
      <c r="K178" s="137"/>
      <c r="L178" s="156"/>
      <c r="M178" s="156"/>
      <c r="N178" s="156"/>
      <c r="O178" s="156"/>
      <c r="P178" s="156"/>
      <c r="Q178" s="156"/>
      <c r="R178" s="138"/>
      <c r="T178" s="139"/>
      <c r="U178" s="40" t="s">
        <v>38</v>
      </c>
      <c r="V178" s="140"/>
      <c r="W178" s="140"/>
      <c r="X178" s="140"/>
      <c r="Y178" s="140"/>
      <c r="Z178" s="140"/>
      <c r="AA178" s="141"/>
      <c r="AR178" s="18" t="s">
        <v>210</v>
      </c>
      <c r="AT178" s="18" t="s">
        <v>128</v>
      </c>
      <c r="AU178" s="18" t="s">
        <v>190</v>
      </c>
      <c r="AY178" s="18" t="s">
        <v>126</v>
      </c>
      <c r="BE178" s="142">
        <f aca="true" t="shared" si="15" ref="BE178:BE179">IF(U178="základní",N178,0)</f>
        <v>0</v>
      </c>
      <c r="BF178" s="142">
        <f aca="true" t="shared" si="16" ref="BF178:BF179">IF(U178="snížená",N178,0)</f>
        <v>0</v>
      </c>
      <c r="BG178" s="142">
        <f aca="true" t="shared" si="17" ref="BG178:BG179">IF(U178="zákl. přenesená",N178,0)</f>
        <v>0</v>
      </c>
      <c r="BH178" s="142">
        <f aca="true" t="shared" si="18" ref="BH178:BH179">IF(U178="sníž. přenesená",N178,0)</f>
        <v>0</v>
      </c>
      <c r="BI178" s="142">
        <f aca="true" t="shared" si="19" ref="BI178:BI179">IF(U178="nulová",N178,0)</f>
        <v>0</v>
      </c>
      <c r="BJ178" s="18" t="s">
        <v>89</v>
      </c>
      <c r="BK178" s="142">
        <f aca="true" t="shared" si="20" ref="BK178:BK179">ROUND(L178*K178,2)</f>
        <v>0</v>
      </c>
      <c r="BL178" s="18"/>
      <c r="BM178" s="18"/>
    </row>
    <row r="179" spans="2:65" s="1" customFormat="1" ht="39.75" customHeight="1">
      <c r="B179" s="133"/>
      <c r="C179" s="134">
        <v>36</v>
      </c>
      <c r="D179" s="134"/>
      <c r="E179" s="135" t="s">
        <v>294</v>
      </c>
      <c r="F179" s="226" t="s">
        <v>298</v>
      </c>
      <c r="G179" s="217"/>
      <c r="H179" s="217"/>
      <c r="I179" s="217"/>
      <c r="J179" s="152" t="s">
        <v>130</v>
      </c>
      <c r="K179" s="137">
        <v>144.07</v>
      </c>
      <c r="L179" s="218"/>
      <c r="M179" s="218"/>
      <c r="N179" s="218">
        <f>ROUND(L179*K179,2)</f>
        <v>0</v>
      </c>
      <c r="O179" s="218"/>
      <c r="P179" s="218"/>
      <c r="Q179" s="218"/>
      <c r="R179" s="138"/>
      <c r="T179" s="139"/>
      <c r="U179" s="40" t="s">
        <v>38</v>
      </c>
      <c r="V179" s="140"/>
      <c r="W179" s="140"/>
      <c r="X179" s="140"/>
      <c r="Y179" s="140"/>
      <c r="Z179" s="140"/>
      <c r="AA179" s="141"/>
      <c r="AR179" s="18" t="s">
        <v>212</v>
      </c>
      <c r="AT179" s="18" t="s">
        <v>128</v>
      </c>
      <c r="AU179" s="18" t="s">
        <v>131</v>
      </c>
      <c r="AY179" s="18" t="s">
        <v>126</v>
      </c>
      <c r="BE179" s="142">
        <f t="shared" si="15"/>
        <v>0</v>
      </c>
      <c r="BF179" s="142">
        <f t="shared" si="16"/>
        <v>0</v>
      </c>
      <c r="BG179" s="142">
        <f t="shared" si="17"/>
        <v>0</v>
      </c>
      <c r="BH179" s="142">
        <f t="shared" si="18"/>
        <v>0</v>
      </c>
      <c r="BI179" s="142">
        <f t="shared" si="19"/>
        <v>0</v>
      </c>
      <c r="BJ179" s="18" t="s">
        <v>190</v>
      </c>
      <c r="BK179" s="142">
        <f t="shared" si="20"/>
        <v>0</v>
      </c>
      <c r="BL179" s="18"/>
      <c r="BM179" s="18"/>
    </row>
    <row r="180" spans="2:65" s="1" customFormat="1" ht="38.25" customHeight="1">
      <c r="B180" s="133"/>
      <c r="C180" s="134"/>
      <c r="D180" s="134"/>
      <c r="E180" s="135"/>
      <c r="F180" s="217"/>
      <c r="G180" s="217"/>
      <c r="H180" s="217"/>
      <c r="I180" s="217"/>
      <c r="J180" s="136"/>
      <c r="K180" s="137"/>
      <c r="L180" s="218"/>
      <c r="M180" s="218"/>
      <c r="N180" s="218"/>
      <c r="O180" s="218"/>
      <c r="P180" s="218"/>
      <c r="Q180" s="218"/>
      <c r="R180" s="138"/>
      <c r="T180" s="139" t="s">
        <v>5</v>
      </c>
      <c r="U180" s="147" t="s">
        <v>38</v>
      </c>
      <c r="V180" s="148">
        <v>0.104</v>
      </c>
      <c r="W180" s="148">
        <f>V180*K180</f>
        <v>0</v>
      </c>
      <c r="X180" s="148">
        <v>0.00026</v>
      </c>
      <c r="Y180" s="148">
        <f>X180*K180</f>
        <v>0</v>
      </c>
      <c r="Z180" s="148">
        <v>0</v>
      </c>
      <c r="AA180" s="149">
        <f>Z180*K180</f>
        <v>0</v>
      </c>
      <c r="AR180" s="18" t="s">
        <v>136</v>
      </c>
      <c r="AT180" s="18" t="s">
        <v>128</v>
      </c>
      <c r="AU180" s="18" t="s">
        <v>89</v>
      </c>
      <c r="AY180" s="18" t="s">
        <v>126</v>
      </c>
      <c r="BE180" s="142">
        <f>IF(U180="základní",N180,0)</f>
        <v>0</v>
      </c>
      <c r="BF180" s="142">
        <f>IF(U180="snížená",N180,0)</f>
        <v>0</v>
      </c>
      <c r="BG180" s="142">
        <f>IF(U180="zákl. přenesená",N180,0)</f>
        <v>0</v>
      </c>
      <c r="BH180" s="142">
        <f>IF(U180="sníž. přenesená",N180,0)</f>
        <v>0</v>
      </c>
      <c r="BI180" s="142">
        <f>IF(U180="nulová",N180,0)</f>
        <v>0</v>
      </c>
      <c r="BJ180" s="18" t="s">
        <v>78</v>
      </c>
      <c r="BK180" s="142">
        <f>ROUND(L180*K180,2)</f>
        <v>0</v>
      </c>
      <c r="BL180" s="18" t="s">
        <v>136</v>
      </c>
      <c r="BM180" s="18" t="s">
        <v>224</v>
      </c>
    </row>
    <row r="181" spans="2:18" s="1" customFormat="1" ht="6.95" customHeight="1">
      <c r="B181" s="55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7"/>
    </row>
    <row r="188" ht="13.5">
      <c r="F188" s="153" t="s">
        <v>22</v>
      </c>
    </row>
  </sheetData>
  <mergeCells count="212">
    <mergeCell ref="H1:K1"/>
    <mergeCell ref="S2:AC2"/>
    <mergeCell ref="F146:I146"/>
    <mergeCell ref="L146:M146"/>
    <mergeCell ref="N146:Q146"/>
    <mergeCell ref="F148:I148"/>
    <mergeCell ref="L148:M148"/>
    <mergeCell ref="N148:Q148"/>
    <mergeCell ref="F150:I150"/>
    <mergeCell ref="L150:M150"/>
    <mergeCell ref="N150:Q150"/>
    <mergeCell ref="F147:I147"/>
    <mergeCell ref="L147:M147"/>
    <mergeCell ref="N147:Q147"/>
    <mergeCell ref="F149:I149"/>
    <mergeCell ref="L149:M149"/>
    <mergeCell ref="N149:Q149"/>
    <mergeCell ref="F138:I138"/>
    <mergeCell ref="L138:M138"/>
    <mergeCell ref="N138:Q138"/>
    <mergeCell ref="F139:I139"/>
    <mergeCell ref="N126:Q126"/>
    <mergeCell ref="N131:Q131"/>
    <mergeCell ref="N137:Q137"/>
    <mergeCell ref="F180:I180"/>
    <mergeCell ref="L180:M180"/>
    <mergeCell ref="N180:Q180"/>
    <mergeCell ref="N152:Q152"/>
    <mergeCell ref="N154:Q154"/>
    <mergeCell ref="N167:Q167"/>
    <mergeCell ref="N172:Q172"/>
    <mergeCell ref="N176:Q176"/>
    <mergeCell ref="F156:I156"/>
    <mergeCell ref="L156:M156"/>
    <mergeCell ref="N156:Q156"/>
    <mergeCell ref="F158:I158"/>
    <mergeCell ref="F173:I173"/>
    <mergeCell ref="L173:M173"/>
    <mergeCell ref="N173:Q173"/>
    <mergeCell ref="F174:I174"/>
    <mergeCell ref="L174:M174"/>
    <mergeCell ref="N174:Q174"/>
    <mergeCell ref="F179:I179"/>
    <mergeCell ref="L179:M179"/>
    <mergeCell ref="N179:Q179"/>
    <mergeCell ref="L164:M164"/>
    <mergeCell ref="N164:Q164"/>
    <mergeCell ref="F166:I166"/>
    <mergeCell ref="F177:I177"/>
    <mergeCell ref="L177:M177"/>
    <mergeCell ref="N177:Q177"/>
    <mergeCell ref="F175:I175"/>
    <mergeCell ref="L175:M175"/>
    <mergeCell ref="N175:Q175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69:I169"/>
    <mergeCell ref="L169:M169"/>
    <mergeCell ref="N169:Q169"/>
    <mergeCell ref="L166:M166"/>
    <mergeCell ref="N166:Q16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F165:I165"/>
    <mergeCell ref="L165:M165"/>
    <mergeCell ref="N165:Q165"/>
    <mergeCell ref="F155:I155"/>
    <mergeCell ref="L155:M155"/>
    <mergeCell ref="N155:Q155"/>
    <mergeCell ref="F157:I157"/>
    <mergeCell ref="L157:M157"/>
    <mergeCell ref="N157:Q157"/>
    <mergeCell ref="F159:I159"/>
    <mergeCell ref="L159:M159"/>
    <mergeCell ref="N159:Q159"/>
    <mergeCell ref="L158:M158"/>
    <mergeCell ref="N158:Q158"/>
    <mergeCell ref="F153:I153"/>
    <mergeCell ref="L153:M153"/>
    <mergeCell ref="N153:Q153"/>
    <mergeCell ref="F151:I151"/>
    <mergeCell ref="L151:M151"/>
    <mergeCell ref="N151:Q151"/>
    <mergeCell ref="F141:I141"/>
    <mergeCell ref="L141:M141"/>
    <mergeCell ref="N141:Q141"/>
    <mergeCell ref="F142:I142"/>
    <mergeCell ref="L142:M142"/>
    <mergeCell ref="N142:Q142"/>
    <mergeCell ref="F145:I145"/>
    <mergeCell ref="L145:M145"/>
    <mergeCell ref="N145:Q145"/>
    <mergeCell ref="N143:Q143"/>
    <mergeCell ref="N144:Q144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L139:M139"/>
    <mergeCell ref="N139:Q139"/>
    <mergeCell ref="F140:I140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M117:Q117"/>
    <mergeCell ref="F119:I119"/>
    <mergeCell ref="L119:M119"/>
    <mergeCell ref="N119:Q119"/>
    <mergeCell ref="F123:I123"/>
    <mergeCell ref="L123:M123"/>
    <mergeCell ref="N123:Q123"/>
    <mergeCell ref="F125:I125"/>
    <mergeCell ref="L125:M125"/>
    <mergeCell ref="N125:Q125"/>
    <mergeCell ref="N120:Q120"/>
    <mergeCell ref="N121:Q121"/>
    <mergeCell ref="N122:Q122"/>
    <mergeCell ref="N124:Q124"/>
    <mergeCell ref="N98:Q98"/>
    <mergeCell ref="N99:Q99"/>
    <mergeCell ref="N100:Q100"/>
    <mergeCell ref="N102:Q102"/>
    <mergeCell ref="L104:Q104"/>
    <mergeCell ref="C110:Q110"/>
    <mergeCell ref="F112:P112"/>
    <mergeCell ref="M114:P114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</mergeCells>
  <hyperlinks>
    <hyperlink ref="F1:G1" location="C2" display="1) Krycí list rozpočtu"/>
    <hyperlink ref="H1:K1" location="C85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3.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Muzeum Brandýs nad Labem</dc:title>
  <dc:subject>Stavební úpravy_rozpočet</dc:subject>
  <dc:creator>Peter;Ing. Peter Kováčik</dc:creator>
  <cp:keywords/>
  <dc:description/>
  <cp:lastModifiedBy>Honza</cp:lastModifiedBy>
  <cp:lastPrinted>2021-04-12T18:46:23Z</cp:lastPrinted>
  <dcterms:created xsi:type="dcterms:W3CDTF">2018-05-11T12:22:48Z</dcterms:created>
  <dcterms:modified xsi:type="dcterms:W3CDTF">2022-02-23T17:43:41Z</dcterms:modified>
  <cp:category/>
  <cp:version/>
  <cp:contentType/>
  <cp:contentStatus/>
</cp:coreProperties>
</file>