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75" windowWidth="13680" windowHeight="12735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'Rekapitulace'!$G$13</definedName>
    <definedName name="Dodavka0">'Položky'!#REF!</definedName>
    <definedName name="HSV">'Rekapitulace'!$E$13</definedName>
    <definedName name="HSV0">'Položky'!#REF!</definedName>
    <definedName name="HZS">'Rekapitulace'!$I$13</definedName>
    <definedName name="HZS0">'Položky'!#REF!</definedName>
    <definedName name="JKSO">'Krycí list'!$G$2</definedName>
    <definedName name="MJ">'Krycí list'!$G$5</definedName>
    <definedName name="Mont">'Rekapitulace'!$H$13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'Položky'!$A$1:$G$91</definedName>
    <definedName name="_xlnm.Print_Area" localSheetId="1">'Rekapitulace'!$A$1:$I$27</definedName>
    <definedName name="PocetMJ">'Krycí list'!$G$6</definedName>
    <definedName name="Poznamka">'Krycí list'!$B$37</definedName>
    <definedName name="Projektant">'Krycí list'!$C$8</definedName>
    <definedName name="PSV">'Rekapitulace'!$F$13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'Rekapitulace'!$H$26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<sst xmlns="http://schemas.openxmlformats.org/spreadsheetml/2006/main" count="314" uniqueCount="215">
  <si>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</si>
  <si>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</si>
  <si>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</si>
  <si>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</si>
  <si>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</si>
  <si>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</si>
  <si>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</si>
  <si>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</si>
  <si>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</si>
  <si>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</si>
  <si>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</si>
  <si>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</si>
  <si>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</si>
  <si>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</si>
  <si>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</si>
  <si>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</si>
  <si>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</si>
  <si>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</si>
  <si>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</si>
  <si>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</si>
  <si>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</si>
  <si>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</si>
  <si>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</si>
  <si>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</si>
  <si>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</si>
  <si>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</si>
  <si>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</si>
  <si>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</si>
  <si>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</si>
  <si>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</si>
  <si>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</si>
  <si>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</si>
  <si>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</si>
  <si>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</si>
  <si>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</si>
  <si>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</si>
  <si>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</si>
  <si>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</si>
  <si>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</si>
  <si>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</si>
  <si>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</si>
  <si>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</si>
  <si>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</si>
  <si>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</si>
  <si>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</si>
  <si>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</si>
  <si>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</si>
  <si>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</si>
  <si>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</si>
  <si>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</si>
  <si>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</si>
  <si>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</si>
  <si>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</si>
  <si>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</si>
  <si>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</si>
  <si>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</si>
  <si>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</si>
  <si>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</si>
  <si>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</si>
  <si>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</si>
  <si>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</si>
  <si>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</si>
  <si>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</si>
  <si>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</si>
  <si>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</si>
  <si>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</si>
  <si>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</si>
  <si>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</si>
  <si>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</si>
  <si>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</si>
  <si>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</si>
  <si>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</si>
  <si>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</si>
  <si>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</si>
  <si>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SLEPÝ ROZPOČET</t>
  </si>
  <si>
    <t>Slepý rozpočet</t>
  </si>
  <si>
    <t>20210020</t>
  </si>
  <si>
    <t>CENTRUM Rožmitál podTřemšínem čp.589 - Blok B+C</t>
  </si>
  <si>
    <t>002</t>
  </si>
  <si>
    <t>Oprava vnitřních instalací pokojů a výměna PVC</t>
  </si>
  <si>
    <t>6</t>
  </si>
  <si>
    <t>Úpravy povrchu, podlahy</t>
  </si>
  <si>
    <t>611403380R00</t>
  </si>
  <si>
    <t xml:space="preserve">Hrubá výplň rýh ve stropech 2x2 cm maltou z SMS </t>
  </si>
  <si>
    <t>m</t>
  </si>
  <si>
    <t>pokoj typ 1):2,5*(8+4)</t>
  </si>
  <si>
    <t>pokoj typ 2=4):4,4*(2+1)</t>
  </si>
  <si>
    <t>pokoj typ 3):2,8*(48+6)</t>
  </si>
  <si>
    <t>611421231R00</t>
  </si>
  <si>
    <t xml:space="preserve">Oprava váp.omítek stropů do 10% plochy - štukových </t>
  </si>
  <si>
    <t>m2</t>
  </si>
  <si>
    <t>Začátek provozního součtu</t>
  </si>
  <si>
    <t>pokoj typ 1, 1*):(15,5*8)+(16,9*4)</t>
  </si>
  <si>
    <t>pokoj typ 2=4):30,5*(2+1)</t>
  </si>
  <si>
    <t>pokoj typ 3, 3*):(18,8*48)+(20,5*6)</t>
  </si>
  <si>
    <t>Konec provozního součtu</t>
  </si>
  <si>
    <t>1308,5</t>
  </si>
  <si>
    <t>612403381R00</t>
  </si>
  <si>
    <t xml:space="preserve">Hrubá výplň rýh ve stěnách 6x2 cm maltou ze SMS </t>
  </si>
  <si>
    <t>pokoj typ 1):14,8*(8+4)</t>
  </si>
  <si>
    <t>pokoj typ 2=4):19,9*(2+1)</t>
  </si>
  <si>
    <t>pokoj typ 3):17,3*(48+6)</t>
  </si>
  <si>
    <t>612421231R00</t>
  </si>
  <si>
    <t xml:space="preserve">Oprava vápen.omítek stěn do 10 % pl. - štukových </t>
  </si>
  <si>
    <t>pokoj typ 1):(3,43+4,555)*2*2,6*8</t>
  </si>
  <si>
    <t>pokoj typ 1*):(3,73+4,555)*2*2,6*4</t>
  </si>
  <si>
    <t>(-1,97*12)-(3,0*1,5*12)+(6,0*0,2*12)</t>
  </si>
  <si>
    <t>pokoj typ 2=4):(7,03+4,555+0,75+0,5)*2*2,6*3</t>
  </si>
  <si>
    <t>(-1,97*3)-(3,0*1,5*2*3)+(6,0*0,2*3*2)</t>
  </si>
  <si>
    <t>pokoj typ 3):(3,43+5,455)*2*2,6*48</t>
  </si>
  <si>
    <t>(3,73+5,455)*2*2,6*6</t>
  </si>
  <si>
    <t>(-1,97*54)-(0,7*2,4*54)-(1,5*1,65*54)+(7,05*0,2*54)</t>
  </si>
  <si>
    <t>2865,4</t>
  </si>
  <si>
    <t>9</t>
  </si>
  <si>
    <t>Ostatní konstrukce</t>
  </si>
  <si>
    <t>610991111R00</t>
  </si>
  <si>
    <t xml:space="preserve">Zakrývání výplní vnitřních otvorů </t>
  </si>
  <si>
    <t>3,0*1,5*12</t>
  </si>
  <si>
    <t>3,0*1,5*2*3</t>
  </si>
  <si>
    <t>(1,5*1,65*54)+(0,7*2,4*54)</t>
  </si>
  <si>
    <t>306,0</t>
  </si>
  <si>
    <t>941955001R01</t>
  </si>
  <si>
    <t xml:space="preserve">Lešení lehké pomocné pro opravu omítek </t>
  </si>
  <si>
    <t>96</t>
  </si>
  <si>
    <t>Bourání konstrukcí</t>
  </si>
  <si>
    <t>776511810R00</t>
  </si>
  <si>
    <t>974031121R00</t>
  </si>
  <si>
    <t xml:space="preserve">Vysekání rýh v omítce 2 x 2 cm </t>
  </si>
  <si>
    <t>974031122R00</t>
  </si>
  <si>
    <t xml:space="preserve">Vysekání rýh v omítce 2 x 6 cm </t>
  </si>
  <si>
    <t>979990001R00</t>
  </si>
  <si>
    <t xml:space="preserve">Poplatek za skládku stavební suti </t>
  </si>
  <si>
    <t>t</t>
  </si>
  <si>
    <t>9,6546-4,57975</t>
  </si>
  <si>
    <t>979990191R00</t>
  </si>
  <si>
    <t xml:space="preserve">Poplatek za skládku - PVC </t>
  </si>
  <si>
    <t>979011111R00</t>
  </si>
  <si>
    <t xml:space="preserve">Svislá doprava suti a vybour. hmot </t>
  </si>
  <si>
    <t>979081111R00</t>
  </si>
  <si>
    <t xml:space="preserve">Odvoz suti a vybour.hmot na skládku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</si>
  <si>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</si>
  <si>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</si>
  <si>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</si>
  <si>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</si>
  <si>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99</t>
  </si>
  <si>
    <t>Staveništní přesun hmot</t>
  </si>
  <si>
    <t>999281108R00</t>
  </si>
  <si>
    <t xml:space="preserve">Přesun hmot pro opravy a údržbu do výšky 12 m </t>
  </si>
  <si>
    <t>776</t>
  </si>
  <si>
    <t>Podlahy povlakové</t>
  </si>
  <si>
    <t>632902311R00</t>
  </si>
  <si>
    <t>Příprava povrchu přebroušením zbytků lepidla a nerovností</t>
  </si>
  <si>
    <t>776520010RAF</t>
  </si>
  <si>
    <t>Podlaha povlaková z PVC pásů, soklík podlahovina Standard plus tl. 2,0 mm</t>
  </si>
  <si>
    <t>777561020R00</t>
  </si>
  <si>
    <t xml:space="preserve">Vyrovnání podlahy stěrkou </t>
  </si>
  <si>
    <t>998776102R00</t>
  </si>
  <si>
    <t xml:space="preserve">Přesun hmot pro podlahy povlakové, výšky do 12 m </t>
  </si>
  <si>
    <t>784</t>
  </si>
  <si>
    <t>Malby</t>
  </si>
  <si>
    <t>784191101R00</t>
  </si>
  <si>
    <t xml:space="preserve">Penetrace podkladu univerzální 1x </t>
  </si>
  <si>
    <t>1308,5+2865,4</t>
  </si>
  <si>
    <t>784195112R00</t>
  </si>
  <si>
    <t xml:space="preserve">Malba tekutá bílá, 2 x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</si>
  <si>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</si>
  <si>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</si>
  <si>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</si>
  <si>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</si>
  <si>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</si>
  <si>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</si>
  <si>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</si>
  <si>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</si>
  <si>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Centrum Rožmitál p.Tř. poskytovatel soc.služeb</t>
  </si>
  <si>
    <t>Benda Marek</t>
  </si>
  <si>
    <r>
      <t>pokoj typ 3):2,8*(</t>
    </r>
    <r>
      <rPr>
        <sz val="8"/>
        <color indexed="10"/>
        <rFont val="Arial"/>
        <family val="2"/>
      </rPr>
      <t>16+2</t>
    </r>
    <r>
      <rPr>
        <sz val="8"/>
        <color indexed="12"/>
        <rFont val="Arial"/>
        <family val="2"/>
      </rPr>
      <t>)</t>
    </r>
  </si>
  <si>
    <r>
      <t>pokoj typ 1):2,5*(</t>
    </r>
    <r>
      <rPr>
        <sz val="8"/>
        <color indexed="10"/>
        <rFont val="Arial"/>
        <family val="2"/>
      </rPr>
      <t>2+1</t>
    </r>
    <r>
      <rPr>
        <sz val="8"/>
        <color indexed="12"/>
        <rFont val="Arial"/>
        <family val="2"/>
      </rPr>
      <t>)</t>
    </r>
  </si>
  <si>
    <r>
      <t>pokoj typ 1, 1*):(15,5*</t>
    </r>
    <r>
      <rPr>
        <sz val="8"/>
        <color indexed="10"/>
        <rFont val="Arial"/>
        <family val="2"/>
      </rPr>
      <t>2</t>
    </r>
    <r>
      <rPr>
        <sz val="8"/>
        <color indexed="17"/>
        <rFont val="Arial"/>
        <family val="2"/>
      </rPr>
      <t>)+(16,9*</t>
    </r>
    <r>
      <rPr>
        <sz val="8"/>
        <color indexed="10"/>
        <rFont val="Arial"/>
        <family val="2"/>
      </rPr>
      <t>1</t>
    </r>
    <r>
      <rPr>
        <sz val="8"/>
        <color indexed="17"/>
        <rFont val="Arial"/>
        <family val="2"/>
      </rPr>
      <t>)</t>
    </r>
  </si>
  <si>
    <r>
      <t>pokoj typ 3, 3*):(18,8*</t>
    </r>
    <r>
      <rPr>
        <sz val="8"/>
        <color indexed="10"/>
        <rFont val="Arial"/>
        <family val="2"/>
      </rPr>
      <t>16</t>
    </r>
    <r>
      <rPr>
        <sz val="8"/>
        <color indexed="17"/>
        <rFont val="Arial"/>
        <family val="2"/>
      </rPr>
      <t>)+(20,5*</t>
    </r>
    <r>
      <rPr>
        <sz val="8"/>
        <color indexed="10"/>
        <rFont val="Arial"/>
        <family val="2"/>
      </rPr>
      <t>2</t>
    </r>
    <r>
      <rPr>
        <sz val="8"/>
        <color indexed="17"/>
        <rFont val="Arial"/>
        <family val="2"/>
      </rPr>
      <t>)</t>
    </r>
  </si>
  <si>
    <r>
      <t>pokoj typ 2):4,4*(</t>
    </r>
    <r>
      <rPr>
        <sz val="8"/>
        <color indexed="10"/>
        <rFont val="Arial"/>
        <family val="2"/>
      </rPr>
      <t>1</t>
    </r>
    <r>
      <rPr>
        <sz val="8"/>
        <color indexed="12"/>
        <rFont val="Arial"/>
        <family val="2"/>
      </rPr>
      <t>)</t>
    </r>
  </si>
  <si>
    <r>
      <t>pokoj typ 1):(3,43+4,555)*2*2,6*</t>
    </r>
    <r>
      <rPr>
        <sz val="8"/>
        <color indexed="10"/>
        <rFont val="Arial"/>
        <family val="2"/>
      </rPr>
      <t>2</t>
    </r>
  </si>
  <si>
    <r>
      <t>pokoj typ 1*):(3,73+4,555)*2*2,6*</t>
    </r>
    <r>
      <rPr>
        <sz val="8"/>
        <color indexed="10"/>
        <rFont val="Arial"/>
        <family val="2"/>
      </rPr>
      <t>1</t>
    </r>
  </si>
  <si>
    <r>
      <t>(-1,97*</t>
    </r>
    <r>
      <rPr>
        <sz val="8"/>
        <color indexed="10"/>
        <rFont val="Arial"/>
        <family val="2"/>
      </rPr>
      <t>3</t>
    </r>
    <r>
      <rPr>
        <sz val="8"/>
        <color indexed="17"/>
        <rFont val="Arial"/>
        <family val="2"/>
      </rPr>
      <t>)-(3,0*1,5*</t>
    </r>
    <r>
      <rPr>
        <sz val="8"/>
        <color indexed="10"/>
        <rFont val="Arial"/>
        <family val="2"/>
      </rPr>
      <t>3</t>
    </r>
    <r>
      <rPr>
        <sz val="8"/>
        <color indexed="17"/>
        <rFont val="Arial"/>
        <family val="2"/>
      </rPr>
      <t>)+(6,0*0,2*</t>
    </r>
    <r>
      <rPr>
        <sz val="8"/>
        <color indexed="10"/>
        <rFont val="Arial"/>
        <family val="2"/>
      </rPr>
      <t>3</t>
    </r>
    <r>
      <rPr>
        <sz val="8"/>
        <color indexed="17"/>
        <rFont val="Arial"/>
        <family val="2"/>
      </rPr>
      <t>)</t>
    </r>
  </si>
  <si>
    <r>
      <t>pokoj typ 2):(7,03+4,555+0,75+0,5)*2*2,6*</t>
    </r>
    <r>
      <rPr>
        <sz val="8"/>
        <color indexed="10"/>
        <rFont val="Arial"/>
        <family val="2"/>
      </rPr>
      <t>1</t>
    </r>
  </si>
  <si>
    <r>
      <t>(-1,97*</t>
    </r>
    <r>
      <rPr>
        <sz val="8"/>
        <color indexed="10"/>
        <rFont val="Arial"/>
        <family val="2"/>
      </rPr>
      <t>1</t>
    </r>
    <r>
      <rPr>
        <sz val="8"/>
        <color indexed="17"/>
        <rFont val="Arial"/>
        <family val="2"/>
      </rPr>
      <t>)-(3,0*1,5*2*</t>
    </r>
    <r>
      <rPr>
        <sz val="8"/>
        <color indexed="10"/>
        <rFont val="Arial"/>
        <family val="2"/>
      </rPr>
      <t>1</t>
    </r>
    <r>
      <rPr>
        <sz val="8"/>
        <color indexed="17"/>
        <rFont val="Arial"/>
        <family val="2"/>
      </rPr>
      <t>)+(6,0*0,2*</t>
    </r>
    <r>
      <rPr>
        <sz val="8"/>
        <color indexed="10"/>
        <rFont val="Arial"/>
        <family val="2"/>
      </rPr>
      <t>1</t>
    </r>
    <r>
      <rPr>
        <sz val="8"/>
        <color indexed="17"/>
        <rFont val="Arial"/>
        <family val="2"/>
      </rPr>
      <t>*2)</t>
    </r>
  </si>
  <si>
    <r>
      <t>pokoj typ 3):(3,43+5,455)*2*2,6*</t>
    </r>
    <r>
      <rPr>
        <sz val="8"/>
        <color indexed="10"/>
        <rFont val="Arial"/>
        <family val="2"/>
      </rPr>
      <t>16</t>
    </r>
  </si>
  <si>
    <r>
      <t>(3,73+5,455)*2*2,6*</t>
    </r>
    <r>
      <rPr>
        <sz val="8"/>
        <color indexed="10"/>
        <rFont val="Arial"/>
        <family val="2"/>
      </rPr>
      <t>2</t>
    </r>
  </si>
  <si>
    <r>
      <t>(-1,97*</t>
    </r>
    <r>
      <rPr>
        <sz val="8"/>
        <color indexed="10"/>
        <rFont val="Arial"/>
        <family val="2"/>
      </rPr>
      <t>18</t>
    </r>
    <r>
      <rPr>
        <sz val="8"/>
        <color indexed="17"/>
        <rFont val="Arial"/>
        <family val="2"/>
      </rPr>
      <t>)-(0,7*2,4*</t>
    </r>
    <r>
      <rPr>
        <sz val="8"/>
        <color indexed="10"/>
        <rFont val="Arial"/>
        <family val="2"/>
      </rPr>
      <t>18</t>
    </r>
    <r>
      <rPr>
        <sz val="8"/>
        <color indexed="17"/>
        <rFont val="Arial"/>
        <family val="2"/>
      </rPr>
      <t>)-(1,5*1,65*</t>
    </r>
    <r>
      <rPr>
        <sz val="8"/>
        <color indexed="10"/>
        <rFont val="Arial"/>
        <family val="2"/>
      </rPr>
      <t>18</t>
    </r>
    <r>
      <rPr>
        <sz val="8"/>
        <color indexed="17"/>
        <rFont val="Arial"/>
        <family val="2"/>
      </rPr>
      <t>)+(7,05*0,2*</t>
    </r>
    <r>
      <rPr>
        <sz val="8"/>
        <color indexed="10"/>
        <rFont val="Arial"/>
        <family val="2"/>
      </rPr>
      <t>18</t>
    </r>
    <r>
      <rPr>
        <sz val="8"/>
        <color indexed="17"/>
        <rFont val="Arial"/>
        <family val="2"/>
      </rPr>
      <t>)</t>
    </r>
  </si>
  <si>
    <r>
      <t>3,0*1,5*</t>
    </r>
    <r>
      <rPr>
        <sz val="8"/>
        <color indexed="10"/>
        <rFont val="Arial"/>
        <family val="2"/>
      </rPr>
      <t>3</t>
    </r>
  </si>
  <si>
    <r>
      <t>3,0*1,5*2*</t>
    </r>
    <r>
      <rPr>
        <sz val="8"/>
        <color indexed="10"/>
        <rFont val="Arial"/>
        <family val="2"/>
      </rPr>
      <t>1</t>
    </r>
  </si>
  <si>
    <r>
      <t>(1,5*1,65*</t>
    </r>
    <r>
      <rPr>
        <sz val="8"/>
        <color indexed="10"/>
        <rFont val="Arial"/>
        <family val="2"/>
      </rPr>
      <t>18</t>
    </r>
    <r>
      <rPr>
        <sz val="8"/>
        <color indexed="17"/>
        <rFont val="Arial"/>
        <family val="2"/>
      </rPr>
      <t>)+(0,7*2,4*</t>
    </r>
    <r>
      <rPr>
        <sz val="8"/>
        <color indexed="10"/>
        <rFont val="Arial"/>
        <family val="2"/>
      </rPr>
      <t>18</t>
    </r>
    <r>
      <rPr>
        <sz val="8"/>
        <color indexed="17"/>
        <rFont val="Arial"/>
        <family val="2"/>
      </rPr>
      <t>)</t>
    </r>
  </si>
  <si>
    <r>
      <t>pokoj typ 1):2,5*(</t>
    </r>
    <r>
      <rPr>
        <sz val="8"/>
        <color indexed="10"/>
        <rFont val="Arial"/>
        <family val="2"/>
      </rPr>
      <t>2</t>
    </r>
    <r>
      <rPr>
        <sz val="8"/>
        <color indexed="12"/>
        <rFont val="Arial"/>
        <family val="2"/>
      </rPr>
      <t>+</t>
    </r>
    <r>
      <rPr>
        <sz val="8"/>
        <color indexed="10"/>
        <rFont val="Arial"/>
        <family val="2"/>
      </rPr>
      <t>1</t>
    </r>
    <r>
      <rPr>
        <sz val="8"/>
        <color indexed="12"/>
        <rFont val="Arial"/>
        <family val="2"/>
      </rPr>
      <t>)</t>
    </r>
  </si>
  <si>
    <r>
      <t>pokoj typ 3):2,8*(</t>
    </r>
    <r>
      <rPr>
        <sz val="8"/>
        <color indexed="10"/>
        <rFont val="Arial"/>
        <family val="2"/>
      </rPr>
      <t>16</t>
    </r>
    <r>
      <rPr>
        <sz val="8"/>
        <color indexed="12"/>
        <rFont val="Arial"/>
        <family val="2"/>
      </rPr>
      <t>+</t>
    </r>
    <r>
      <rPr>
        <sz val="8"/>
        <color indexed="10"/>
        <rFont val="Arial"/>
        <family val="2"/>
      </rPr>
      <t>2</t>
    </r>
    <r>
      <rPr>
        <sz val="8"/>
        <color indexed="12"/>
        <rFont val="Arial"/>
        <family val="2"/>
      </rPr>
      <t>)</t>
    </r>
  </si>
  <si>
    <t>7,6546-3,25 : 2</t>
  </si>
  <si>
    <t>840,40+1910,26 : 2</t>
  </si>
  <si>
    <t>420,2</t>
  </si>
  <si>
    <t>918,37</t>
  </si>
  <si>
    <t>97,29</t>
  </si>
  <si>
    <r>
      <t>pokoj typ 2):30,5*(</t>
    </r>
    <r>
      <rPr>
        <sz val="8"/>
        <color indexed="10"/>
        <rFont val="Arial"/>
        <family val="2"/>
      </rPr>
      <t>1</t>
    </r>
    <r>
      <rPr>
        <sz val="8"/>
        <color indexed="17"/>
        <rFont val="Arial"/>
        <family val="2"/>
      </rPr>
      <t>)</t>
    </r>
  </si>
  <si>
    <r>
      <t>pokoj typ 2):4,4*(</t>
    </r>
    <r>
      <rPr>
        <sz val="8"/>
        <color indexed="10"/>
        <rFont val="Arial"/>
        <family val="2"/>
      </rPr>
      <t>1</t>
    </r>
    <r>
      <rPr>
        <sz val="8"/>
        <color indexed="12"/>
        <rFont val="Arial"/>
        <family val="2"/>
      </rPr>
      <t>)</t>
    </r>
  </si>
  <si>
    <t>M210</t>
  </si>
  <si>
    <t>Elektroinstalace</t>
  </si>
  <si>
    <t>210 00</t>
  </si>
  <si>
    <t>Elektroinstalace - 4 x trojzásuvka na 1 pokoj (22 pokojů), kabely CYKY 3x2,5 - 1300 bm, CAT UTP5 - 700 bm</t>
  </si>
  <si>
    <t>ks</t>
  </si>
  <si>
    <r>
      <t>pokoj typ 2):30,5*(</t>
    </r>
    <r>
      <rPr>
        <sz val="8"/>
        <color indexed="10"/>
        <rFont val="Arial"/>
        <family val="2"/>
      </rPr>
      <t>1</t>
    </r>
    <r>
      <rPr>
        <sz val="8"/>
        <color indexed="17"/>
        <rFont val="Arial"/>
        <family val="2"/>
      </rPr>
      <t>)</t>
    </r>
  </si>
  <si>
    <t>ÚPRAVY 2.NP</t>
  </si>
  <si>
    <t xml:space="preserve">Malba tekutá bílá, emailová do v. 1,5 m, 2 x </t>
  </si>
  <si>
    <t>Obnova nátěru radiátorů, syntetický, 2x(po článcích-14čl)</t>
  </si>
  <si>
    <r>
      <t xml:space="preserve">pokoj typ 1):14,8 </t>
    </r>
    <r>
      <rPr>
        <sz val="8"/>
        <color indexed="29"/>
        <rFont val="Arial"/>
        <family val="2"/>
      </rPr>
      <t>+ 5</t>
    </r>
    <r>
      <rPr>
        <sz val="8"/>
        <color indexed="12"/>
        <rFont val="Arial"/>
        <family val="2"/>
      </rPr>
      <t>*(</t>
    </r>
    <r>
      <rPr>
        <sz val="8"/>
        <color indexed="10"/>
        <rFont val="Arial"/>
        <family val="2"/>
      </rPr>
      <t>2+1</t>
    </r>
    <r>
      <rPr>
        <sz val="8"/>
        <color indexed="12"/>
        <rFont val="Arial"/>
        <family val="2"/>
      </rPr>
      <t xml:space="preserve">) </t>
    </r>
    <r>
      <rPr>
        <sz val="8"/>
        <color indexed="12"/>
        <rFont val="Arial"/>
        <family val="2"/>
      </rPr>
      <t xml:space="preserve"> </t>
    </r>
  </si>
  <si>
    <r>
      <t xml:space="preserve">pokoj typ 2):19,9 </t>
    </r>
    <r>
      <rPr>
        <sz val="8"/>
        <color indexed="29"/>
        <rFont val="Arial"/>
        <family val="2"/>
      </rPr>
      <t>+ 5</t>
    </r>
    <r>
      <rPr>
        <sz val="8"/>
        <color indexed="12"/>
        <rFont val="Arial"/>
        <family val="2"/>
      </rPr>
      <t>*(</t>
    </r>
    <r>
      <rPr>
        <sz val="8"/>
        <color indexed="10"/>
        <rFont val="Arial"/>
        <family val="2"/>
      </rPr>
      <t>1</t>
    </r>
    <r>
      <rPr>
        <sz val="8"/>
        <color indexed="12"/>
        <rFont val="Arial"/>
        <family val="2"/>
      </rPr>
      <t>)</t>
    </r>
    <r>
      <rPr>
        <sz val="8"/>
        <color indexed="29"/>
        <rFont val="Arial"/>
        <family val="2"/>
      </rPr>
      <t xml:space="preserve"> </t>
    </r>
  </si>
  <si>
    <r>
      <t xml:space="preserve">pokoj typ 3):17,3 </t>
    </r>
    <r>
      <rPr>
        <sz val="8"/>
        <color indexed="29"/>
        <rFont val="Arial"/>
        <family val="2"/>
      </rPr>
      <t>+ 5</t>
    </r>
    <r>
      <rPr>
        <sz val="8"/>
        <color indexed="12"/>
        <rFont val="Arial"/>
        <family val="2"/>
      </rPr>
      <t>*(</t>
    </r>
    <r>
      <rPr>
        <sz val="8"/>
        <color indexed="10"/>
        <rFont val="Arial"/>
        <family val="2"/>
      </rPr>
      <t>16+2</t>
    </r>
    <r>
      <rPr>
        <sz val="8"/>
        <color indexed="12"/>
        <rFont val="Arial"/>
        <family val="2"/>
      </rPr>
      <t xml:space="preserve">) </t>
    </r>
  </si>
  <si>
    <t>784195112</t>
  </si>
  <si>
    <t>Odstranění 2 x PVC lepených s asf. podložkou</t>
  </si>
  <si>
    <t>MB20220001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</si>
</sst>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</numFmts>
  <fonts count="62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17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8"/>
      <color indexed="10"/>
      <name val="Arial"/>
      <family val="2"/>
    </font>
    <font>
      <sz val="8"/>
      <color indexed="2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</borders>
  <cellStyleXfs count="62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0" fillId="0" borderId="0">
      <alignment/>
      <protection/>
    </xf>
    <xf numFmtId="0" fontId="43" fillId="23" borderId="6" applyNumberFormat="0" applyFont="0" applyAlignment="0" applyProtection="0"/>
    <xf numFmtId="9" fontId="43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51">
    <xf numFmtId="0" fontId="0" fillId="0" borderId="0" xfId="0" applyAlignment="1">
      <alignment/>
    </xf>
    <xf numFmtId="0" fontId="2" fillId="0" borderId="10" xfId="0" applyFont="1" applyBorder="1" applyAlignment="1">
      <alignment horizontal="centerContinuous" vertical="top"/>
    </xf>
    <xf numFmtId="0" fontId="3" fillId="0" borderId="10" xfId="0" applyFont="1" applyBorder="1" applyAlignment="1">
      <alignment horizontal="centerContinuous"/>
    </xf>
    <xf numFmtId="0" fontId="4" fillId="33" borderId="11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centerContinuous"/>
    </xf>
    <xf numFmtId="49" fontId="6" fillId="33" borderId="13" xfId="0" applyNumberFormat="1" applyFont="1" applyFill="1" applyBorder="1" applyAlignment="1">
      <alignment horizontal="left"/>
    </xf>
    <xf numFmtId="49" fontId="5" fillId="33" borderId="12" xfId="0" applyNumberFormat="1" applyFont="1" applyFill="1" applyBorder="1" applyAlignment="1">
      <alignment horizontal="centerContinuous"/>
    </xf>
    <xf numFmtId="0" fontId="5" fillId="0" borderId="14" xfId="0" applyFont="1" applyBorder="1" applyAlignment="1">
      <alignment/>
    </xf>
    <xf numFmtId="49" fontId="5" fillId="0" borderId="15" xfId="0" applyNumberFormat="1" applyFont="1" applyBorder="1" applyAlignment="1">
      <alignment horizontal="left"/>
    </xf>
    <xf numFmtId="0" fontId="3" fillId="0" borderId="16" xfId="0" applyFont="1" applyBorder="1" applyAlignment="1">
      <alignment/>
    </xf>
    <xf numFmtId="0" fontId="5" fillId="0" borderId="17" xfId="0" applyFont="1" applyBorder="1" applyAlignment="1">
      <alignment/>
    </xf>
    <xf numFmtId="49" fontId="5" fillId="0" borderId="18" xfId="0" applyNumberFormat="1" applyFont="1" applyBorder="1" applyAlignment="1">
      <alignment/>
    </xf>
    <xf numFmtId="49" fontId="5" fillId="0" borderId="17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4" fillId="0" borderId="16" xfId="0" applyFont="1" applyBorder="1" applyAlignment="1">
      <alignment/>
    </xf>
    <xf numFmtId="49" fontId="5" fillId="0" borderId="20" xfId="0" applyNumberFormat="1" applyFont="1" applyBorder="1" applyAlignment="1">
      <alignment horizontal="left"/>
    </xf>
    <xf numFmtId="49" fontId="4" fillId="33" borderId="16" xfId="0" applyNumberFormat="1" applyFont="1" applyFill="1" applyBorder="1" applyAlignment="1">
      <alignment/>
    </xf>
    <xf numFmtId="49" fontId="3" fillId="33" borderId="17" xfId="0" applyNumberFormat="1" applyFont="1" applyFill="1" applyBorder="1" applyAlignment="1">
      <alignment/>
    </xf>
    <xf numFmtId="49" fontId="4" fillId="33" borderId="18" xfId="0" applyNumberFormat="1" applyFont="1" applyFill="1" applyBorder="1" applyAlignment="1">
      <alignment/>
    </xf>
    <xf numFmtId="49" fontId="3" fillId="33" borderId="18" xfId="0" applyNumberFormat="1" applyFont="1" applyFill="1" applyBorder="1" applyAlignment="1">
      <alignment/>
    </xf>
    <xf numFmtId="0" fontId="5" fillId="0" borderId="19" xfId="0" applyFont="1" applyFill="1" applyBorder="1" applyAlignment="1">
      <alignment/>
    </xf>
    <xf numFmtId="3" fontId="5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4" fillId="33" borderId="21" xfId="0" applyNumberFormat="1" applyFont="1" applyFill="1" applyBorder="1" applyAlignment="1">
      <alignment/>
    </xf>
    <xf numFmtId="49" fontId="3" fillId="33" borderId="22" xfId="0" applyNumberFormat="1" applyFont="1" applyFill="1" applyBorder="1" applyAlignment="1">
      <alignment/>
    </xf>
    <xf numFmtId="49" fontId="4" fillId="33" borderId="0" xfId="0" applyNumberFormat="1" applyFont="1" applyFill="1" applyBorder="1" applyAlignment="1">
      <alignment/>
    </xf>
    <xf numFmtId="49" fontId="3" fillId="33" borderId="0" xfId="0" applyNumberFormat="1" applyFont="1" applyFill="1" applyBorder="1" applyAlignment="1">
      <alignment/>
    </xf>
    <xf numFmtId="49" fontId="5" fillId="0" borderId="19" xfId="0" applyNumberFormat="1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19" xfId="0" applyNumberFormat="1" applyFont="1" applyBorder="1" applyAlignment="1">
      <alignment/>
    </xf>
    <xf numFmtId="0" fontId="5" fillId="0" borderId="24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5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9" xfId="0" applyFont="1" applyBorder="1" applyAlignment="1">
      <alignment/>
    </xf>
    <xf numFmtId="0" fontId="5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5" fillId="0" borderId="16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2" fillId="0" borderId="26" xfId="0" applyFont="1" applyBorder="1" applyAlignment="1">
      <alignment horizontal="centerContinuous" vertical="center"/>
    </xf>
    <xf numFmtId="0" fontId="7" fillId="0" borderId="27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4" fillId="33" borderId="29" xfId="0" applyFont="1" applyFill="1" applyBorder="1" applyAlignment="1">
      <alignment horizontal="left"/>
    </xf>
    <xf numFmtId="0" fontId="3" fillId="33" borderId="30" xfId="0" applyFont="1" applyFill="1" applyBorder="1" applyAlignment="1">
      <alignment horizontal="left"/>
    </xf>
    <xf numFmtId="0" fontId="3" fillId="33" borderId="31" xfId="0" applyFont="1" applyFill="1" applyBorder="1" applyAlignment="1">
      <alignment horizontal="centerContinuous"/>
    </xf>
    <xf numFmtId="0" fontId="4" fillId="33" borderId="30" xfId="0" applyFont="1" applyFill="1" applyBorder="1" applyAlignment="1">
      <alignment horizontal="centerContinuous"/>
    </xf>
    <xf numFmtId="0" fontId="3" fillId="33" borderId="30" xfId="0" applyFont="1" applyFill="1" applyBorder="1" applyAlignment="1">
      <alignment horizontal="centerContinuous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3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8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3" xfId="0" applyFont="1" applyBorder="1" applyAlignment="1">
      <alignment shrinkToFit="1"/>
    </xf>
    <xf numFmtId="0" fontId="3" fillId="0" borderId="35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36" xfId="0" applyNumberFormat="1" applyFont="1" applyBorder="1" applyAlignment="1">
      <alignment/>
    </xf>
    <xf numFmtId="0" fontId="3" fillId="0" borderId="37" xfId="0" applyFont="1" applyBorder="1" applyAlignment="1">
      <alignment/>
    </xf>
    <xf numFmtId="3" fontId="3" fillId="0" borderId="38" xfId="0" applyNumberFormat="1" applyFont="1" applyBorder="1" applyAlignment="1">
      <alignment/>
    </xf>
    <xf numFmtId="0" fontId="3" fillId="0" borderId="39" xfId="0" applyFont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41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165" fontId="3" fillId="0" borderId="48" xfId="0" applyNumberFormat="1" applyFont="1" applyBorder="1" applyAlignment="1">
      <alignment horizontal="right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165" fontId="3" fillId="0" borderId="17" xfId="0" applyNumberFormat="1" applyFont="1" applyBorder="1" applyAlignment="1">
      <alignment horizontal="right"/>
    </xf>
    <xf numFmtId="0" fontId="7" fillId="33" borderId="37" xfId="0" applyFont="1" applyFill="1" applyBorder="1" applyAlignment="1">
      <alignment/>
    </xf>
    <xf numFmtId="0" fontId="7" fillId="33" borderId="38" xfId="0" applyFont="1" applyFill="1" applyBorder="1" applyAlignment="1">
      <alignment/>
    </xf>
    <xf numFmtId="0" fontId="7" fillId="33" borderId="39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49" fontId="4" fillId="0" borderId="49" xfId="46" applyNumberFormat="1" applyFont="1" applyBorder="1">
      <alignment/>
      <protection/>
    </xf>
    <xf numFmtId="49" fontId="3" fillId="0" borderId="49" xfId="46" applyNumberFormat="1" applyFont="1" applyBorder="1">
      <alignment/>
      <protection/>
    </xf>
    <xf numFmtId="49" fontId="3" fillId="0" borderId="49" xfId="46" applyNumberFormat="1" applyFont="1" applyBorder="1" applyAlignment="1">
      <alignment horizontal="right"/>
      <protection/>
    </xf>
    <xf numFmtId="0" fontId="3" fillId="0" borderId="50" xfId="46" applyFont="1" applyBorder="1">
      <alignment/>
      <protection/>
    </xf>
    <xf numFmtId="49" fontId="3" fillId="0" borderId="49" xfId="0" applyNumberFormat="1" applyFont="1" applyBorder="1" applyAlignment="1">
      <alignment horizontal="left"/>
    </xf>
    <xf numFmtId="0" fontId="3" fillId="0" borderId="51" xfId="0" applyNumberFormat="1" applyFont="1" applyBorder="1" applyAlignment="1">
      <alignment/>
    </xf>
    <xf numFmtId="49" fontId="4" fillId="0" borderId="52" xfId="46" applyNumberFormat="1" applyFont="1" applyBorder="1">
      <alignment/>
      <protection/>
    </xf>
    <xf numFmtId="49" fontId="3" fillId="0" borderId="52" xfId="46" applyNumberFormat="1" applyFont="1" applyBorder="1">
      <alignment/>
      <protection/>
    </xf>
    <xf numFmtId="49" fontId="3" fillId="0" borderId="52" xfId="46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4" fillId="33" borderId="29" xfId="0" applyNumberFormat="1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4" fillId="33" borderId="53" xfId="0" applyFont="1" applyFill="1" applyBorder="1" applyAlignment="1">
      <alignment horizontal="center"/>
    </xf>
    <xf numFmtId="0" fontId="4" fillId="33" borderId="54" xfId="0" applyFont="1" applyFill="1" applyBorder="1" applyAlignment="1">
      <alignment horizontal="center"/>
    </xf>
    <xf numFmtId="0" fontId="4" fillId="33" borderId="55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3" fontId="3" fillId="0" borderId="43" xfId="0" applyNumberFormat="1" applyFont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3" fontId="4" fillId="33" borderId="31" xfId="0" applyNumberFormat="1" applyFont="1" applyFill="1" applyBorder="1" applyAlignment="1">
      <alignment/>
    </xf>
    <xf numFmtId="3" fontId="4" fillId="33" borderId="53" xfId="0" applyNumberFormat="1" applyFont="1" applyFill="1" applyBorder="1" applyAlignment="1">
      <alignment/>
    </xf>
    <xf numFmtId="3" fontId="4" fillId="33" borderId="54" xfId="0" applyNumberFormat="1" applyFont="1" applyFill="1" applyBorder="1" applyAlignment="1">
      <alignment/>
    </xf>
    <xf numFmtId="3" fontId="4" fillId="33" borderId="55" xfId="0" applyNumberFormat="1" applyFont="1" applyFill="1" applyBorder="1" applyAlignment="1">
      <alignment/>
    </xf>
    <xf numFmtId="0" fontId="10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0" fontId="3" fillId="33" borderId="41" xfId="0" applyFont="1" applyFill="1" applyBorder="1" applyAlignment="1">
      <alignment/>
    </xf>
    <xf numFmtId="0" fontId="4" fillId="33" borderId="56" xfId="0" applyFont="1" applyFill="1" applyBorder="1" applyAlignment="1">
      <alignment horizontal="right"/>
    </xf>
    <xf numFmtId="0" fontId="4" fillId="33" borderId="13" xfId="0" applyFont="1" applyFill="1" applyBorder="1" applyAlignment="1">
      <alignment horizontal="right"/>
    </xf>
    <xf numFmtId="0" fontId="4" fillId="33" borderId="12" xfId="0" applyFont="1" applyFill="1" applyBorder="1" applyAlignment="1">
      <alignment horizontal="center"/>
    </xf>
    <xf numFmtId="4" fontId="6" fillId="33" borderId="13" xfId="0" applyNumberFormat="1" applyFont="1" applyFill="1" applyBorder="1" applyAlignment="1">
      <alignment horizontal="right"/>
    </xf>
    <xf numFmtId="4" fontId="6" fillId="33" borderId="41" xfId="0" applyNumberFormat="1" applyFont="1" applyFill="1" applyBorder="1" applyAlignment="1">
      <alignment horizontal="right"/>
    </xf>
    <xf numFmtId="0" fontId="3" fillId="0" borderId="25" xfId="0" applyFont="1" applyBorder="1" applyAlignment="1">
      <alignment/>
    </xf>
    <xf numFmtId="3" fontId="3" fillId="0" borderId="34" xfId="0" applyNumberFormat="1" applyFont="1" applyBorder="1" applyAlignment="1">
      <alignment horizontal="right"/>
    </xf>
    <xf numFmtId="165" fontId="3" fillId="0" borderId="19" xfId="0" applyNumberFormat="1" applyFont="1" applyBorder="1" applyAlignment="1">
      <alignment horizontal="right"/>
    </xf>
    <xf numFmtId="3" fontId="3" fillId="0" borderId="44" xfId="0" applyNumberFormat="1" applyFont="1" applyBorder="1" applyAlignment="1">
      <alignment horizontal="right"/>
    </xf>
    <xf numFmtId="4" fontId="3" fillId="0" borderId="33" xfId="0" applyNumberFormat="1" applyFont="1" applyBorder="1" applyAlignment="1">
      <alignment horizontal="right"/>
    </xf>
    <xf numFmtId="3" fontId="3" fillId="0" borderId="25" xfId="0" applyNumberFormat="1" applyFont="1" applyBorder="1" applyAlignment="1">
      <alignment horizontal="right"/>
    </xf>
    <xf numFmtId="0" fontId="3" fillId="33" borderId="37" xfId="0" applyFont="1" applyFill="1" applyBorder="1" applyAlignment="1">
      <alignment/>
    </xf>
    <xf numFmtId="0" fontId="4" fillId="33" borderId="38" xfId="0" applyFont="1" applyFill="1" applyBorder="1" applyAlignment="1">
      <alignment/>
    </xf>
    <xf numFmtId="0" fontId="3" fillId="33" borderId="38" xfId="0" applyFont="1" applyFill="1" applyBorder="1" applyAlignment="1">
      <alignment/>
    </xf>
    <xf numFmtId="4" fontId="3" fillId="33" borderId="57" xfId="0" applyNumberFormat="1" applyFont="1" applyFill="1" applyBorder="1" applyAlignment="1">
      <alignment/>
    </xf>
    <xf numFmtId="4" fontId="3" fillId="33" borderId="37" xfId="0" applyNumberFormat="1" applyFont="1" applyFill="1" applyBorder="1" applyAlignment="1">
      <alignment/>
    </xf>
    <xf numFmtId="4" fontId="3" fillId="33" borderId="38" xfId="0" applyNumberFormat="1" applyFont="1" applyFill="1" applyBorder="1" applyAlignment="1">
      <alignment/>
    </xf>
    <xf numFmtId="3" fontId="11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3" fillId="0" borderId="0" xfId="46" applyFont="1">
      <alignment/>
      <protection/>
    </xf>
    <xf numFmtId="0" fontId="13" fillId="0" borderId="0" xfId="46" applyFont="1" applyAlignment="1">
      <alignment horizontal="centerContinuous"/>
      <protection/>
    </xf>
    <xf numFmtId="0" fontId="14" fillId="0" borderId="0" xfId="46" applyFont="1" applyAlignment="1">
      <alignment horizontal="centerContinuous"/>
      <protection/>
    </xf>
    <xf numFmtId="0" fontId="14" fillId="0" borderId="0" xfId="46" applyFont="1" applyAlignment="1">
      <alignment horizontal="right"/>
      <protection/>
    </xf>
    <xf numFmtId="0" fontId="3" fillId="0" borderId="49" xfId="46" applyFont="1" applyBorder="1">
      <alignment/>
      <protection/>
    </xf>
    <xf numFmtId="0" fontId="5" fillId="0" borderId="50" xfId="46" applyFont="1" applyBorder="1" applyAlignment="1">
      <alignment horizontal="right"/>
      <protection/>
    </xf>
    <xf numFmtId="49" fontId="3" fillId="0" borderId="49" xfId="46" applyNumberFormat="1" applyFont="1" applyBorder="1" applyAlignment="1">
      <alignment horizontal="left"/>
      <protection/>
    </xf>
    <xf numFmtId="0" fontId="3" fillId="0" borderId="51" xfId="46" applyFont="1" applyBorder="1">
      <alignment/>
      <protection/>
    </xf>
    <xf numFmtId="0" fontId="3" fillId="0" borderId="52" xfId="46" applyFont="1" applyBorder="1">
      <alignment/>
      <protection/>
    </xf>
    <xf numFmtId="0" fontId="5" fillId="0" borderId="0" xfId="46" applyFont="1">
      <alignment/>
      <protection/>
    </xf>
    <xf numFmtId="0" fontId="3" fillId="0" borderId="0" xfId="46" applyFont="1" applyAlignment="1">
      <alignment horizontal="right"/>
      <protection/>
    </xf>
    <xf numFmtId="0" fontId="3" fillId="0" borderId="0" xfId="46" applyFont="1" applyAlignment="1">
      <alignment/>
      <protection/>
    </xf>
    <xf numFmtId="49" fontId="5" fillId="33" borderId="19" xfId="46" applyNumberFormat="1" applyFont="1" applyFill="1" applyBorder="1">
      <alignment/>
      <protection/>
    </xf>
    <xf numFmtId="0" fontId="5" fillId="33" borderId="17" xfId="46" applyFont="1" applyFill="1" applyBorder="1" applyAlignment="1">
      <alignment horizontal="center"/>
      <protection/>
    </xf>
    <xf numFmtId="0" fontId="5" fillId="33" borderId="17" xfId="46" applyNumberFormat="1" applyFont="1" applyFill="1" applyBorder="1" applyAlignment="1">
      <alignment horizontal="center"/>
      <protection/>
    </xf>
    <xf numFmtId="0" fontId="5" fillId="33" borderId="19" xfId="46" applyFont="1" applyFill="1" applyBorder="1" applyAlignment="1">
      <alignment horizontal="center"/>
      <protection/>
    </xf>
    <xf numFmtId="0" fontId="4" fillId="0" borderId="58" xfId="46" applyFont="1" applyBorder="1" applyAlignment="1">
      <alignment horizontal="center"/>
      <protection/>
    </xf>
    <xf numFmtId="49" fontId="4" fillId="0" borderId="58" xfId="46" applyNumberFormat="1" applyFont="1" applyBorder="1" applyAlignment="1">
      <alignment horizontal="left"/>
      <protection/>
    </xf>
    <xf numFmtId="0" fontId="4" fillId="0" borderId="59" xfId="46" applyFont="1" applyBorder="1">
      <alignment/>
      <protection/>
    </xf>
    <xf numFmtId="0" fontId="3" fillId="0" borderId="18" xfId="46" applyFont="1" applyBorder="1" applyAlignment="1">
      <alignment horizontal="center"/>
      <protection/>
    </xf>
    <xf numFmtId="0" fontId="3" fillId="0" borderId="18" xfId="46" applyNumberFormat="1" applyFont="1" applyBorder="1" applyAlignment="1">
      <alignment horizontal="right"/>
      <protection/>
    </xf>
    <xf numFmtId="0" fontId="3" fillId="0" borderId="17" xfId="46" applyNumberFormat="1" applyFont="1" applyBorder="1">
      <alignment/>
      <protection/>
    </xf>
    <xf numFmtId="0" fontId="0" fillId="0" borderId="0" xfId="46" applyNumberFormat="1">
      <alignment/>
      <protection/>
    </xf>
    <xf numFmtId="0" fontId="15" fillId="0" borderId="0" xfId="46" applyFont="1">
      <alignment/>
      <protection/>
    </xf>
    <xf numFmtId="0" fontId="16" fillId="0" borderId="60" xfId="46" applyFont="1" applyBorder="1" applyAlignment="1">
      <alignment horizontal="center" vertical="top"/>
      <protection/>
    </xf>
    <xf numFmtId="49" fontId="16" fillId="0" borderId="60" xfId="46" applyNumberFormat="1" applyFont="1" applyBorder="1" applyAlignment="1">
      <alignment horizontal="left" vertical="top"/>
      <protection/>
    </xf>
    <xf numFmtId="0" fontId="16" fillId="0" borderId="60" xfId="46" applyFont="1" applyBorder="1" applyAlignment="1">
      <alignment vertical="top" wrapText="1"/>
      <protection/>
    </xf>
    <xf numFmtId="49" fontId="16" fillId="0" borderId="60" xfId="46" applyNumberFormat="1" applyFont="1" applyBorder="1" applyAlignment="1">
      <alignment horizontal="center" shrinkToFit="1"/>
      <protection/>
    </xf>
    <xf numFmtId="4" fontId="16" fillId="0" borderId="60" xfId="46" applyNumberFormat="1" applyFont="1" applyBorder="1" applyAlignment="1">
      <alignment horizontal="right"/>
      <protection/>
    </xf>
    <xf numFmtId="4" fontId="16" fillId="0" borderId="60" xfId="46" applyNumberFormat="1" applyFont="1" applyBorder="1">
      <alignment/>
      <protection/>
    </xf>
    <xf numFmtId="0" fontId="15" fillId="0" borderId="0" xfId="46" applyFont="1">
      <alignment/>
      <protection/>
    </xf>
    <xf numFmtId="0" fontId="5" fillId="0" borderId="58" xfId="46" applyFont="1" applyBorder="1" applyAlignment="1">
      <alignment horizontal="center"/>
      <protection/>
    </xf>
    <xf numFmtId="0" fontId="18" fillId="0" borderId="0" xfId="46" applyFont="1" applyAlignment="1">
      <alignment wrapText="1"/>
      <protection/>
    </xf>
    <xf numFmtId="49" fontId="5" fillId="0" borderId="58" xfId="46" applyNumberFormat="1" applyFont="1" applyBorder="1" applyAlignment="1">
      <alignment horizontal="right"/>
      <protection/>
    </xf>
    <xf numFmtId="0" fontId="19" fillId="34" borderId="42" xfId="46" applyFont="1" applyFill="1" applyBorder="1" applyAlignment="1">
      <alignment horizontal="left" wrapText="1"/>
      <protection/>
    </xf>
    <xf numFmtId="0" fontId="19" fillId="0" borderId="22" xfId="0" applyFont="1" applyBorder="1" applyAlignment="1">
      <alignment horizontal="right"/>
    </xf>
    <xf numFmtId="0" fontId="3" fillId="33" borderId="19" xfId="46" applyFont="1" applyFill="1" applyBorder="1" applyAlignment="1">
      <alignment horizontal="center"/>
      <protection/>
    </xf>
    <xf numFmtId="49" fontId="21" fillId="33" borderId="19" xfId="46" applyNumberFormat="1" applyFont="1" applyFill="1" applyBorder="1" applyAlignment="1">
      <alignment horizontal="left"/>
      <protection/>
    </xf>
    <xf numFmtId="0" fontId="21" fillId="33" borderId="59" xfId="46" applyFont="1" applyFill="1" applyBorder="1">
      <alignment/>
      <protection/>
    </xf>
    <xf numFmtId="0" fontId="3" fillId="33" borderId="18" xfId="46" applyFont="1" applyFill="1" applyBorder="1" applyAlignment="1">
      <alignment horizontal="center"/>
      <protection/>
    </xf>
    <xf numFmtId="4" fontId="3" fillId="33" borderId="18" xfId="46" applyNumberFormat="1" applyFont="1" applyFill="1" applyBorder="1" applyAlignment="1">
      <alignment horizontal="right"/>
      <protection/>
    </xf>
    <xf numFmtId="4" fontId="3" fillId="33" borderId="17" xfId="46" applyNumberFormat="1" applyFont="1" applyFill="1" applyBorder="1" applyAlignment="1">
      <alignment horizontal="right"/>
      <protection/>
    </xf>
    <xf numFmtId="4" fontId="4" fillId="33" borderId="19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22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23" fillId="0" borderId="0" xfId="46" applyFont="1" applyBorder="1">
      <alignment/>
      <protection/>
    </xf>
    <xf numFmtId="3" fontId="23" fillId="0" borderId="0" xfId="46" applyNumberFormat="1" applyFont="1" applyBorder="1" applyAlignment="1">
      <alignment horizontal="right"/>
      <protection/>
    </xf>
    <xf numFmtId="4" fontId="23" fillId="0" borderId="0" xfId="46" applyNumberFormat="1" applyFont="1" applyBorder="1">
      <alignment/>
      <protection/>
    </xf>
    <xf numFmtId="0" fontId="22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5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58" xfId="0" applyNumberFormat="1" applyFont="1" applyBorder="1" applyAlignment="1">
      <alignment/>
    </xf>
    <xf numFmtId="3" fontId="3" fillId="0" borderId="61" xfId="0" applyNumberFormat="1" applyFont="1" applyBorder="1" applyAlignment="1">
      <alignment/>
    </xf>
    <xf numFmtId="4" fontId="60" fillId="0" borderId="60" xfId="46" applyNumberFormat="1" applyFont="1" applyFill="1" applyBorder="1" applyAlignment="1">
      <alignment horizontal="right"/>
      <protection/>
    </xf>
    <xf numFmtId="4" fontId="60" fillId="0" borderId="62" xfId="46" applyNumberFormat="1" applyFont="1" applyFill="1" applyBorder="1" applyAlignment="1">
      <alignment horizontal="right" wrapText="1"/>
      <protection/>
    </xf>
    <xf numFmtId="4" fontId="17" fillId="0" borderId="62" xfId="46" applyNumberFormat="1" applyFont="1" applyFill="1" applyBorder="1" applyAlignment="1">
      <alignment horizontal="right" wrapText="1"/>
      <protection/>
    </xf>
    <xf numFmtId="49" fontId="6" fillId="0" borderId="18" xfId="0" applyNumberFormat="1" applyFont="1" applyBorder="1" applyAlignment="1">
      <alignment/>
    </xf>
    <xf numFmtId="4" fontId="16" fillId="0" borderId="60" xfId="46" applyNumberFormat="1" applyFont="1" applyFill="1" applyBorder="1" applyAlignment="1">
      <alignment horizontal="right"/>
      <protection/>
    </xf>
    <xf numFmtId="4" fontId="16" fillId="0" borderId="60" xfId="46" applyNumberFormat="1" applyFont="1" applyFill="1" applyBorder="1">
      <alignment/>
      <protection/>
    </xf>
    <xf numFmtId="49" fontId="4" fillId="0" borderId="58" xfId="46" applyNumberFormat="1" applyFont="1" applyFill="1" applyBorder="1" applyAlignment="1">
      <alignment horizontal="left"/>
      <protection/>
    </xf>
    <xf numFmtId="0" fontId="0" fillId="0" borderId="0" xfId="0" applyAlignment="1">
      <alignment horizontal="left" wrapText="1"/>
    </xf>
    <xf numFmtId="166" fontId="3" fillId="0" borderId="59" xfId="0" applyNumberFormat="1" applyFont="1" applyBorder="1" applyAlignment="1">
      <alignment horizontal="right" indent="2"/>
    </xf>
    <xf numFmtId="166" fontId="3" fillId="0" borderId="24" xfId="0" applyNumberFormat="1" applyFont="1" applyBorder="1" applyAlignment="1">
      <alignment horizontal="right" indent="2"/>
    </xf>
    <xf numFmtId="166" fontId="7" fillId="33" borderId="63" xfId="0" applyNumberFormat="1" applyFont="1" applyFill="1" applyBorder="1" applyAlignment="1">
      <alignment horizontal="right" indent="2"/>
    </xf>
    <xf numFmtId="166" fontId="7" fillId="33" borderId="57" xfId="0" applyNumberFormat="1" applyFont="1" applyFill="1" applyBorder="1" applyAlignment="1">
      <alignment horizontal="right" indent="2"/>
    </xf>
    <xf numFmtId="0" fontId="9" fillId="0" borderId="0" xfId="0" applyFont="1" applyAlignment="1">
      <alignment horizontal="left" vertical="top" wrapText="1"/>
    </xf>
    <xf numFmtId="0" fontId="5" fillId="0" borderId="19" xfId="0" applyFont="1" applyBorder="1" applyAlignment="1">
      <alignment horizontal="left"/>
    </xf>
    <xf numFmtId="0" fontId="5" fillId="0" borderId="59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3" fillId="0" borderId="37" xfId="0" applyFont="1" applyBorder="1" applyAlignment="1">
      <alignment horizontal="center" shrinkToFit="1"/>
    </xf>
    <xf numFmtId="0" fontId="3" fillId="0" borderId="39" xfId="0" applyFont="1" applyBorder="1" applyAlignment="1">
      <alignment horizontal="center" shrinkToFit="1"/>
    </xf>
    <xf numFmtId="0" fontId="3" fillId="0" borderId="64" xfId="46" applyFont="1" applyBorder="1" applyAlignment="1">
      <alignment horizontal="center"/>
      <protection/>
    </xf>
    <xf numFmtId="0" fontId="3" fillId="0" borderId="65" xfId="46" applyFont="1" applyBorder="1" applyAlignment="1">
      <alignment horizontal="center"/>
      <protection/>
    </xf>
    <xf numFmtId="0" fontId="3" fillId="0" borderId="66" xfId="46" applyFont="1" applyBorder="1" applyAlignment="1">
      <alignment horizontal="center"/>
      <protection/>
    </xf>
    <xf numFmtId="0" fontId="3" fillId="0" borderId="67" xfId="46" applyFont="1" applyBorder="1" applyAlignment="1">
      <alignment horizontal="center"/>
      <protection/>
    </xf>
    <xf numFmtId="0" fontId="3" fillId="0" borderId="68" xfId="46" applyFont="1" applyBorder="1" applyAlignment="1">
      <alignment horizontal="left"/>
      <protection/>
    </xf>
    <xf numFmtId="0" fontId="3" fillId="0" borderId="52" xfId="46" applyFont="1" applyBorder="1" applyAlignment="1">
      <alignment horizontal="left"/>
      <protection/>
    </xf>
    <xf numFmtId="0" fontId="3" fillId="0" borderId="69" xfId="46" applyFont="1" applyBorder="1" applyAlignment="1">
      <alignment horizontal="left"/>
      <protection/>
    </xf>
    <xf numFmtId="3" fontId="4" fillId="33" borderId="38" xfId="0" applyNumberFormat="1" applyFont="1" applyFill="1" applyBorder="1" applyAlignment="1">
      <alignment horizontal="right"/>
    </xf>
    <xf numFmtId="3" fontId="4" fillId="33" borderId="57" xfId="0" applyNumberFormat="1" applyFont="1" applyFill="1" applyBorder="1" applyAlignment="1">
      <alignment horizontal="right"/>
    </xf>
    <xf numFmtId="49" fontId="60" fillId="34" borderId="70" xfId="46" applyNumberFormat="1" applyFont="1" applyFill="1" applyBorder="1" applyAlignment="1">
      <alignment horizontal="left" wrapText="1"/>
      <protection/>
    </xf>
    <xf numFmtId="49" fontId="61" fillId="0" borderId="71" xfId="0" applyNumberFormat="1" applyFont="1" applyBorder="1" applyAlignment="1">
      <alignment horizontal="left" wrapText="1"/>
    </xf>
    <xf numFmtId="49" fontId="17" fillId="34" borderId="70" xfId="46" applyNumberFormat="1" applyFont="1" applyFill="1" applyBorder="1" applyAlignment="1">
      <alignment horizontal="left" wrapText="1"/>
      <protection/>
    </xf>
    <xf numFmtId="49" fontId="20" fillId="0" borderId="71" xfId="0" applyNumberFormat="1" applyFont="1" applyBorder="1" applyAlignment="1">
      <alignment horizontal="left" wrapText="1"/>
    </xf>
    <xf numFmtId="49" fontId="19" fillId="34" borderId="70" xfId="46" applyNumberFormat="1" applyFont="1" applyFill="1" applyBorder="1" applyAlignment="1">
      <alignment horizontal="left" wrapText="1"/>
      <protection/>
    </xf>
    <xf numFmtId="0" fontId="12" fillId="0" borderId="0" xfId="46" applyFont="1" applyAlignment="1">
      <alignment horizontal="center"/>
      <protection/>
    </xf>
    <xf numFmtId="49" fontId="3" fillId="0" borderId="66" xfId="46" applyNumberFormat="1" applyFont="1" applyBorder="1" applyAlignment="1">
      <alignment horizontal="center"/>
      <protection/>
    </xf>
    <xf numFmtId="0" fontId="3" fillId="0" borderId="68" xfId="46" applyFont="1" applyBorder="1" applyAlignment="1">
      <alignment horizontal="center" shrinkToFit="1"/>
      <protection/>
    </xf>
    <xf numFmtId="0" fontId="3" fillId="0" borderId="52" xfId="46" applyFont="1" applyBorder="1" applyAlignment="1">
      <alignment horizontal="center" shrinkToFit="1"/>
      <protection/>
    </xf>
    <xf numFmtId="0" fontId="3" fillId="0" borderId="69" xfId="46" applyFont="1" applyBorder="1" applyAlignment="1">
      <alignment horizontal="center" shrinkToFit="1"/>
      <protection/>
    </xf>
    <xf numFmtId="0" fontId="5" fillId="0" borderId="58" xfId="46" applyFont="1" applyFill="1" applyBorder="1" applyAlignment="1">
      <alignment horizontal="center"/>
      <protection/>
    </xf>
    <xf numFmtId="49" fontId="5" fillId="0" borderId="58" xfId="46" applyNumberFormat="1" applyFont="1" applyFill="1" applyBorder="1" applyAlignment="1">
      <alignment horizontal="right"/>
      <protection/>
    </xf>
    <xf numFmtId="49" fontId="19" fillId="0" borderId="70" xfId="46" applyNumberFormat="1" applyFont="1" applyFill="1" applyBorder="1" applyAlignment="1">
      <alignment horizontal="left" wrapText="1"/>
      <protection/>
    </xf>
    <xf numFmtId="49" fontId="20" fillId="0" borderId="71" xfId="0" applyNumberFormat="1" applyFont="1" applyFill="1" applyBorder="1" applyAlignment="1">
      <alignment horizontal="left" wrapText="1"/>
    </xf>
    <xf numFmtId="0" fontId="19" fillId="0" borderId="42" xfId="46" applyFont="1" applyFill="1" applyBorder="1" applyAlignment="1">
      <alignment horizontal="left" wrapText="1"/>
      <protection/>
    </xf>
    <xf numFmtId="0" fontId="16" fillId="0" borderId="60" xfId="46" applyFont="1" applyFill="1" applyBorder="1" applyAlignment="1">
      <alignment horizontal="center" vertical="top"/>
      <protection/>
    </xf>
    <xf numFmtId="49" fontId="16" fillId="0" borderId="60" xfId="46" applyNumberFormat="1" applyFont="1" applyFill="1" applyBorder="1" applyAlignment="1">
      <alignment horizontal="left" vertical="top"/>
      <protection/>
    </xf>
    <xf numFmtId="0" fontId="16" fillId="0" borderId="60" xfId="46" applyFont="1" applyFill="1" applyBorder="1" applyAlignment="1">
      <alignment vertical="top" wrapText="1"/>
      <protection/>
    </xf>
    <xf numFmtId="49" fontId="16" fillId="0" borderId="60" xfId="46" applyNumberFormat="1" applyFont="1" applyFill="1" applyBorder="1" applyAlignment="1">
      <alignment horizontal="center" shrinkToFit="1"/>
      <protection/>
    </xf>
    <xf numFmtId="49" fontId="60" fillId="0" borderId="70" xfId="46" applyNumberFormat="1" applyFont="1" applyFill="1" applyBorder="1" applyAlignment="1">
      <alignment horizontal="left" wrapText="1"/>
      <protection/>
    </xf>
    <xf numFmtId="49" fontId="61" fillId="0" borderId="71" xfId="0" applyNumberFormat="1" applyFont="1" applyFill="1" applyBorder="1" applyAlignment="1">
      <alignment horizontal="left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zoomScalePageLayoutView="0" workbookViewId="0" topLeftCell="A1">
      <selection activeCell="G11" sqref="G1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74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 t="str">
        <f>Rekapitulace!H1</f>
        <v>MB20220001</v>
      </c>
      <c r="D2" s="5">
        <f>Rekapitulace!G2</f>
        <v>0</v>
      </c>
      <c r="E2" s="6"/>
      <c r="F2" s="7" t="s">
        <v>1</v>
      </c>
      <c r="G2" s="8"/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7" ht="12.75" customHeight="1">
      <c r="A5" s="17" t="s">
        <v>78</v>
      </c>
      <c r="B5" s="18"/>
      <c r="C5" s="19" t="s">
        <v>79</v>
      </c>
      <c r="D5" s="20"/>
      <c r="E5" s="18"/>
      <c r="F5" s="13" t="s">
        <v>6</v>
      </c>
      <c r="G5" s="14"/>
    </row>
    <row r="6" spans="1:15" ht="12.75" customHeight="1">
      <c r="A6" s="15" t="s">
        <v>7</v>
      </c>
      <c r="B6" s="10"/>
      <c r="C6" s="11" t="s">
        <v>8</v>
      </c>
      <c r="D6" s="206" t="s">
        <v>206</v>
      </c>
      <c r="E6" s="12"/>
      <c r="F6" s="21" t="s">
        <v>9</v>
      </c>
      <c r="G6" s="22"/>
      <c r="O6" s="23"/>
    </row>
    <row r="7" spans="1:7" ht="12.75" customHeight="1">
      <c r="A7" s="24" t="s">
        <v>76</v>
      </c>
      <c r="B7" s="25"/>
      <c r="C7" s="26" t="s">
        <v>77</v>
      </c>
      <c r="D7" s="27"/>
      <c r="E7" s="27"/>
      <c r="F7" s="28" t="s">
        <v>10</v>
      </c>
      <c r="G7" s="22">
        <f>IF(PocetMJ=0,,ROUND((F30+F32)/PocetMJ,1))</f>
        <v>0</v>
      </c>
    </row>
    <row r="8" spans="1:9" ht="12.75">
      <c r="A8" s="29" t="s">
        <v>11</v>
      </c>
      <c r="B8" s="13"/>
      <c r="C8" s="216" t="s">
        <v>174</v>
      </c>
      <c r="D8" s="216"/>
      <c r="E8" s="217"/>
      <c r="F8" s="30" t="s">
        <v>12</v>
      </c>
      <c r="G8" s="31"/>
      <c r="H8" s="32"/>
      <c r="I8" s="33"/>
    </row>
    <row r="9" spans="1:8" ht="12.75">
      <c r="A9" s="29" t="s">
        <v>13</v>
      </c>
      <c r="B9" s="13"/>
      <c r="C9" s="216" t="str">
        <f>Projektant</f>
        <v>Benda Marek</v>
      </c>
      <c r="D9" s="216"/>
      <c r="E9" s="217"/>
      <c r="F9" s="13"/>
      <c r="G9" s="34"/>
      <c r="H9" s="35"/>
    </row>
    <row r="10" spans="1:8" ht="12.75">
      <c r="A10" s="29" t="s">
        <v>14</v>
      </c>
      <c r="B10" s="13"/>
      <c r="C10" s="216" t="s">
        <v>173</v>
      </c>
      <c r="D10" s="216"/>
      <c r="E10" s="216"/>
      <c r="F10" s="36"/>
      <c r="G10" s="37"/>
      <c r="H10" s="38"/>
    </row>
    <row r="11" spans="1:57" ht="13.5" customHeight="1">
      <c r="A11" s="29" t="s">
        <v>15</v>
      </c>
      <c r="B11" s="13"/>
      <c r="C11" s="216"/>
      <c r="D11" s="216"/>
      <c r="E11" s="216"/>
      <c r="F11" s="39" t="s">
        <v>16</v>
      </c>
      <c r="G11" s="40" t="s">
        <v>214</v>
      </c>
      <c r="H11" s="35"/>
      <c r="BA11" s="41"/>
      <c r="BB11" s="41"/>
      <c r="BC11" s="41"/>
      <c r="BD11" s="41"/>
      <c r="BE11" s="41"/>
    </row>
    <row r="12" spans="1:8" ht="12.75" customHeight="1">
      <c r="A12" s="42" t="s">
        <v>17</v>
      </c>
      <c r="B12" s="10"/>
      <c r="C12" s="218"/>
      <c r="D12" s="218"/>
      <c r="E12" s="218"/>
      <c r="F12" s="43" t="s">
        <v>18</v>
      </c>
      <c r="G12" s="44"/>
      <c r="H12" s="35"/>
    </row>
    <row r="13" spans="1:8" ht="28.5" customHeight="1" thickBot="1">
      <c r="A13" s="45" t="s">
        <v>19</v>
      </c>
      <c r="B13" s="46"/>
      <c r="C13" s="46"/>
      <c r="D13" s="46"/>
      <c r="E13" s="47"/>
      <c r="F13" s="47"/>
      <c r="G13" s="48"/>
      <c r="H13" s="35"/>
    </row>
    <row r="14" spans="1:7" ht="17.25" customHeight="1" thickBot="1">
      <c r="A14" s="49" t="s">
        <v>20</v>
      </c>
      <c r="B14" s="50"/>
      <c r="C14" s="51"/>
      <c r="D14" s="52" t="s">
        <v>21</v>
      </c>
      <c r="E14" s="53"/>
      <c r="F14" s="53"/>
      <c r="G14" s="51"/>
    </row>
    <row r="15" spans="1:7" ht="15.75" customHeight="1">
      <c r="A15" s="54"/>
      <c r="B15" s="55" t="s">
        <v>22</v>
      </c>
      <c r="C15" s="56">
        <f>HSV</f>
        <v>0</v>
      </c>
      <c r="D15" s="57" t="str">
        <f>Rekapitulace!A18</f>
        <v>Ztížené výrobní podmínky</v>
      </c>
      <c r="E15" s="58"/>
      <c r="F15" s="59"/>
      <c r="G15" s="56">
        <f>Rekapitulace!I18</f>
        <v>0</v>
      </c>
    </row>
    <row r="16" spans="1:7" ht="15.75" customHeight="1">
      <c r="A16" s="54" t="s">
        <v>23</v>
      </c>
      <c r="B16" s="55" t="s">
        <v>24</v>
      </c>
      <c r="C16" s="56">
        <f>PSV</f>
        <v>0</v>
      </c>
      <c r="D16" s="9" t="str">
        <f>Rekapitulace!A19</f>
        <v>Oborová přirážka</v>
      </c>
      <c r="E16" s="60"/>
      <c r="F16" s="61"/>
      <c r="G16" s="56">
        <f>Rekapitulace!I19</f>
        <v>0</v>
      </c>
    </row>
    <row r="17" spans="1:7" ht="15.75" customHeight="1">
      <c r="A17" s="54" t="s">
        <v>25</v>
      </c>
      <c r="B17" s="55" t="s">
        <v>26</v>
      </c>
      <c r="C17" s="56">
        <f>Mont</f>
        <v>0</v>
      </c>
      <c r="D17" s="9" t="str">
        <f>Rekapitulace!A20</f>
        <v>Přesun stavebních kapacit</v>
      </c>
      <c r="E17" s="60"/>
      <c r="F17" s="61"/>
      <c r="G17" s="56">
        <f>Rekapitulace!I20</f>
        <v>0</v>
      </c>
    </row>
    <row r="18" spans="1:7" ht="15.75" customHeight="1">
      <c r="A18" s="62" t="s">
        <v>27</v>
      </c>
      <c r="B18" s="63" t="s">
        <v>28</v>
      </c>
      <c r="C18" s="56">
        <f>Dodavka</f>
        <v>0</v>
      </c>
      <c r="D18" s="9" t="str">
        <f>Rekapitulace!A21</f>
        <v>Mimostaveništní doprava</v>
      </c>
      <c r="E18" s="60"/>
      <c r="F18" s="61"/>
      <c r="G18" s="56">
        <f>Rekapitulace!I21</f>
        <v>0</v>
      </c>
    </row>
    <row r="19" spans="1:7" ht="15.75" customHeight="1">
      <c r="A19" s="64" t="s">
        <v>29</v>
      </c>
      <c r="B19" s="55"/>
      <c r="C19" s="56">
        <f>SUM(C15:C18)</f>
        <v>0</v>
      </c>
      <c r="D19" s="9" t="str">
        <f>Rekapitulace!A22</f>
        <v>Zařízení staveniště</v>
      </c>
      <c r="E19" s="60"/>
      <c r="F19" s="61"/>
      <c r="G19" s="56">
        <f>Rekapitulace!I22</f>
        <v>0</v>
      </c>
    </row>
    <row r="20" spans="1:7" ht="15.75" customHeight="1">
      <c r="A20" s="64"/>
      <c r="B20" s="55"/>
      <c r="C20" s="56"/>
      <c r="D20" s="9" t="str">
        <f>Rekapitulace!A23</f>
        <v>Provoz investora</v>
      </c>
      <c r="E20" s="60"/>
      <c r="F20" s="61"/>
      <c r="G20" s="56">
        <f>Rekapitulace!I23</f>
        <v>0</v>
      </c>
    </row>
    <row r="21" spans="1:7" ht="15.75" customHeight="1">
      <c r="A21" s="64" t="s">
        <v>30</v>
      </c>
      <c r="B21" s="55"/>
      <c r="C21" s="56">
        <f>HZS</f>
        <v>0</v>
      </c>
      <c r="D21" s="9" t="str">
        <f>Rekapitulace!A24</f>
        <v>Kompletační činnost (IČD)</v>
      </c>
      <c r="E21" s="60"/>
      <c r="F21" s="61"/>
      <c r="G21" s="56">
        <f>Rekapitulace!I24</f>
        <v>0</v>
      </c>
    </row>
    <row r="22" spans="1:7" ht="15.75" customHeight="1">
      <c r="A22" s="65" t="s">
        <v>31</v>
      </c>
      <c r="B22" s="66"/>
      <c r="C22" s="56">
        <f>C19+C21</f>
        <v>0</v>
      </c>
      <c r="D22" s="9" t="s">
        <v>32</v>
      </c>
      <c r="E22" s="60"/>
      <c r="F22" s="61"/>
      <c r="G22" s="56">
        <f>G23-SUM(G15:G21)</f>
        <v>0</v>
      </c>
    </row>
    <row r="23" spans="1:7" ht="15.75" customHeight="1" thickBot="1">
      <c r="A23" s="219" t="s">
        <v>33</v>
      </c>
      <c r="B23" s="220"/>
      <c r="C23" s="67">
        <f>C22+G23</f>
        <v>0</v>
      </c>
      <c r="D23" s="68" t="s">
        <v>34</v>
      </c>
      <c r="E23" s="69"/>
      <c r="F23" s="70"/>
      <c r="G23" s="56">
        <f>VRN</f>
        <v>0</v>
      </c>
    </row>
    <row r="24" spans="1:7" ht="12.75">
      <c r="A24" s="71" t="s">
        <v>35</v>
      </c>
      <c r="B24" s="72"/>
      <c r="C24" s="73"/>
      <c r="D24" s="72" t="s">
        <v>36</v>
      </c>
      <c r="E24" s="72"/>
      <c r="F24" s="74" t="s">
        <v>37</v>
      </c>
      <c r="G24" s="75"/>
    </row>
    <row r="25" spans="1:7" ht="12.75">
      <c r="A25" s="65" t="s">
        <v>38</v>
      </c>
      <c r="B25" s="66"/>
      <c r="C25" s="76"/>
      <c r="D25" s="66" t="s">
        <v>38</v>
      </c>
      <c r="E25" s="77"/>
      <c r="F25" s="78" t="s">
        <v>38</v>
      </c>
      <c r="G25" s="79"/>
    </row>
    <row r="26" spans="1:7" ht="37.5" customHeight="1">
      <c r="A26" s="65" t="s">
        <v>39</v>
      </c>
      <c r="B26" s="80"/>
      <c r="C26" s="76"/>
      <c r="D26" s="66" t="s">
        <v>39</v>
      </c>
      <c r="E26" s="77"/>
      <c r="F26" s="78" t="s">
        <v>39</v>
      </c>
      <c r="G26" s="79"/>
    </row>
    <row r="27" spans="1:7" ht="12.75">
      <c r="A27" s="65"/>
      <c r="B27" s="81"/>
      <c r="C27" s="76"/>
      <c r="D27" s="66"/>
      <c r="E27" s="77"/>
      <c r="F27" s="78"/>
      <c r="G27" s="79"/>
    </row>
    <row r="28" spans="1:7" ht="12.75">
      <c r="A28" s="65" t="s">
        <v>40</v>
      </c>
      <c r="B28" s="66"/>
      <c r="C28" s="76"/>
      <c r="D28" s="78" t="s">
        <v>41</v>
      </c>
      <c r="E28" s="76"/>
      <c r="F28" s="82" t="s">
        <v>41</v>
      </c>
      <c r="G28" s="79"/>
    </row>
    <row r="29" spans="1:7" ht="69" customHeight="1">
      <c r="A29" s="65"/>
      <c r="B29" s="66"/>
      <c r="C29" s="83"/>
      <c r="D29" s="84"/>
      <c r="E29" s="83"/>
      <c r="F29" s="66"/>
      <c r="G29" s="79"/>
    </row>
    <row r="30" spans="1:7" ht="12.75">
      <c r="A30" s="85" t="s">
        <v>42</v>
      </c>
      <c r="B30" s="86"/>
      <c r="C30" s="87">
        <v>21</v>
      </c>
      <c r="D30" s="86" t="s">
        <v>43</v>
      </c>
      <c r="E30" s="88"/>
      <c r="F30" s="211">
        <f>C23-F32</f>
        <v>0</v>
      </c>
      <c r="G30" s="212"/>
    </row>
    <row r="31" spans="1:7" ht="12.75">
      <c r="A31" s="85" t="s">
        <v>44</v>
      </c>
      <c r="B31" s="86"/>
      <c r="C31" s="87">
        <f>SazbaDPH1</f>
        <v>21</v>
      </c>
      <c r="D31" s="86" t="s">
        <v>45</v>
      </c>
      <c r="E31" s="88"/>
      <c r="F31" s="211">
        <f>ROUND(PRODUCT(F30,C31/100),0)</f>
        <v>0</v>
      </c>
      <c r="G31" s="212"/>
    </row>
    <row r="32" spans="1:7" ht="12.75">
      <c r="A32" s="85" t="s">
        <v>42</v>
      </c>
      <c r="B32" s="86"/>
      <c r="C32" s="87">
        <v>0</v>
      </c>
      <c r="D32" s="86" t="s">
        <v>45</v>
      </c>
      <c r="E32" s="88"/>
      <c r="F32" s="211">
        <v>0</v>
      </c>
      <c r="G32" s="212"/>
    </row>
    <row r="33" spans="1:7" ht="12.75">
      <c r="A33" s="85" t="s">
        <v>44</v>
      </c>
      <c r="B33" s="89"/>
      <c r="C33" s="90">
        <f>SazbaDPH2</f>
        <v>0</v>
      </c>
      <c r="D33" s="86" t="s">
        <v>45</v>
      </c>
      <c r="E33" s="61"/>
      <c r="F33" s="211">
        <f>ROUND(PRODUCT(F32,C33/100),0)</f>
        <v>0</v>
      </c>
      <c r="G33" s="212"/>
    </row>
    <row r="34" spans="1:7" s="94" customFormat="1" ht="19.5" customHeight="1" thickBot="1">
      <c r="A34" s="91" t="s">
        <v>46</v>
      </c>
      <c r="B34" s="92"/>
      <c r="C34" s="92"/>
      <c r="D34" s="92"/>
      <c r="E34" s="93"/>
      <c r="F34" s="213">
        <f>ROUND(SUM(F30:F33),0)</f>
        <v>0</v>
      </c>
      <c r="G34" s="214"/>
    </row>
    <row r="36" spans="1:8" ht="12.75">
      <c r="A36" s="95" t="s">
        <v>47</v>
      </c>
      <c r="B36" s="95"/>
      <c r="C36" s="95"/>
      <c r="D36" s="95"/>
      <c r="E36" s="95"/>
      <c r="F36" s="95"/>
      <c r="G36" s="95"/>
      <c r="H36" t="s">
        <v>5</v>
      </c>
    </row>
    <row r="37" spans="1:8" ht="14.25" customHeight="1">
      <c r="A37" s="95"/>
      <c r="B37" s="215"/>
      <c r="C37" s="215"/>
      <c r="D37" s="215"/>
      <c r="E37" s="215"/>
      <c r="F37" s="215"/>
      <c r="G37" s="215"/>
      <c r="H37" t="s">
        <v>5</v>
      </c>
    </row>
    <row r="38" spans="1:8" ht="12.75" customHeight="1">
      <c r="A38" s="96"/>
      <c r="B38" s="215"/>
      <c r="C38" s="215"/>
      <c r="D38" s="215"/>
      <c r="E38" s="215"/>
      <c r="F38" s="215"/>
      <c r="G38" s="215"/>
      <c r="H38" t="s">
        <v>5</v>
      </c>
    </row>
    <row r="39" spans="1:8" ht="12.75">
      <c r="A39" s="96"/>
      <c r="B39" s="215"/>
      <c r="C39" s="215"/>
      <c r="D39" s="215"/>
      <c r="E39" s="215"/>
      <c r="F39" s="215"/>
      <c r="G39" s="215"/>
      <c r="H39" t="s">
        <v>5</v>
      </c>
    </row>
    <row r="40" spans="1:8" ht="12.75">
      <c r="A40" s="96"/>
      <c r="B40" s="215"/>
      <c r="C40" s="215"/>
      <c r="D40" s="215"/>
      <c r="E40" s="215"/>
      <c r="F40" s="215"/>
      <c r="G40" s="215"/>
      <c r="H40" t="s">
        <v>5</v>
      </c>
    </row>
    <row r="41" spans="1:8" ht="12.75">
      <c r="A41" s="96"/>
      <c r="B41" s="215"/>
      <c r="C41" s="215"/>
      <c r="D41" s="215"/>
      <c r="E41" s="215"/>
      <c r="F41" s="215"/>
      <c r="G41" s="215"/>
      <c r="H41" t="s">
        <v>5</v>
      </c>
    </row>
    <row r="42" spans="1:8" ht="12.75">
      <c r="A42" s="96"/>
      <c r="B42" s="215"/>
      <c r="C42" s="215"/>
      <c r="D42" s="215"/>
      <c r="E42" s="215"/>
      <c r="F42" s="215"/>
      <c r="G42" s="215"/>
      <c r="H42" t="s">
        <v>5</v>
      </c>
    </row>
    <row r="43" spans="1:8" ht="12.75">
      <c r="A43" s="96"/>
      <c r="B43" s="215"/>
      <c r="C43" s="215"/>
      <c r="D43" s="215"/>
      <c r="E43" s="215"/>
      <c r="F43" s="215"/>
      <c r="G43" s="215"/>
      <c r="H43" t="s">
        <v>5</v>
      </c>
    </row>
    <row r="44" spans="1:8" ht="12.75">
      <c r="A44" s="96"/>
      <c r="B44" s="215"/>
      <c r="C44" s="215"/>
      <c r="D44" s="215"/>
      <c r="E44" s="215"/>
      <c r="F44" s="215"/>
      <c r="G44" s="215"/>
      <c r="H44" t="s">
        <v>5</v>
      </c>
    </row>
    <row r="45" spans="1:8" ht="0.75" customHeight="1">
      <c r="A45" s="96"/>
      <c r="B45" s="215"/>
      <c r="C45" s="215"/>
      <c r="D45" s="215"/>
      <c r="E45" s="215"/>
      <c r="F45" s="215"/>
      <c r="G45" s="215"/>
      <c r="H45" t="s">
        <v>5</v>
      </c>
    </row>
    <row r="46" spans="2:7" ht="12.75">
      <c r="B46" s="210"/>
      <c r="C46" s="210"/>
      <c r="D46" s="210"/>
      <c r="E46" s="210"/>
      <c r="F46" s="210"/>
      <c r="G46" s="210"/>
    </row>
    <row r="47" spans="2:7" ht="12.75">
      <c r="B47" s="210"/>
      <c r="C47" s="210"/>
      <c r="D47" s="210"/>
      <c r="E47" s="210"/>
      <c r="F47" s="210"/>
      <c r="G47" s="210"/>
    </row>
    <row r="48" spans="2:7" ht="12.75">
      <c r="B48" s="210"/>
      <c r="C48" s="210"/>
      <c r="D48" s="210"/>
      <c r="E48" s="210"/>
      <c r="F48" s="210"/>
      <c r="G48" s="210"/>
    </row>
    <row r="49" spans="2:7" ht="12.75">
      <c r="B49" s="210"/>
      <c r="C49" s="210"/>
      <c r="D49" s="210"/>
      <c r="E49" s="210"/>
      <c r="F49" s="210"/>
      <c r="G49" s="210"/>
    </row>
    <row r="50" spans="2:7" ht="12.75">
      <c r="B50" s="210"/>
      <c r="C50" s="210"/>
      <c r="D50" s="210"/>
      <c r="E50" s="210"/>
      <c r="F50" s="210"/>
      <c r="G50" s="210"/>
    </row>
    <row r="51" spans="2:7" ht="12.75">
      <c r="B51" s="210"/>
      <c r="C51" s="210"/>
      <c r="D51" s="210"/>
      <c r="E51" s="210"/>
      <c r="F51" s="210"/>
      <c r="G51" s="210"/>
    </row>
    <row r="52" spans="2:7" ht="12.75">
      <c r="B52" s="210"/>
      <c r="C52" s="210"/>
      <c r="D52" s="210"/>
      <c r="E52" s="210"/>
      <c r="F52" s="210"/>
      <c r="G52" s="210"/>
    </row>
    <row r="53" spans="2:7" ht="12.75">
      <c r="B53" s="210"/>
      <c r="C53" s="210"/>
      <c r="D53" s="210"/>
      <c r="E53" s="210"/>
      <c r="F53" s="210"/>
      <c r="G53" s="210"/>
    </row>
    <row r="54" spans="2:7" ht="12.75">
      <c r="B54" s="210"/>
      <c r="C54" s="210"/>
      <c r="D54" s="210"/>
      <c r="E54" s="210"/>
      <c r="F54" s="210"/>
      <c r="G54" s="210"/>
    </row>
    <row r="55" spans="2:7" ht="12.75">
      <c r="B55" s="210"/>
      <c r="C55" s="210"/>
      <c r="D55" s="210"/>
      <c r="E55" s="210"/>
      <c r="F55" s="210"/>
      <c r="G55" s="210"/>
    </row>
  </sheetData>
  <sheetProtection/>
  <mergeCells count="22"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37:G45"/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7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21" t="s">
        <v>48</v>
      </c>
      <c r="B1" s="222"/>
      <c r="C1" s="97" t="str">
        <f>CONCATENATE(cislostavby," ",nazevstavby)</f>
        <v>20210020 CENTRUM Rožmitál podTřemšínem čp.589 - Blok B+C</v>
      </c>
      <c r="D1" s="98"/>
      <c r="E1" s="99"/>
      <c r="F1" s="98"/>
      <c r="G1" s="100" t="s">
        <v>49</v>
      </c>
      <c r="H1" s="101" t="s">
        <v>214</v>
      </c>
      <c r="I1" s="102"/>
    </row>
    <row r="2" spans="1:9" ht="13.5" thickBot="1">
      <c r="A2" s="223" t="s">
        <v>50</v>
      </c>
      <c r="B2" s="224"/>
      <c r="C2" s="103" t="str">
        <f>CONCATENATE(cisloobjektu," ",nazevobjektu)</f>
        <v>002 Oprava vnitřních instalací pokojů a výměna PVC</v>
      </c>
      <c r="D2" s="104"/>
      <c r="E2" s="105"/>
      <c r="F2" s="104"/>
      <c r="G2" s="225"/>
      <c r="H2" s="226"/>
      <c r="I2" s="227"/>
    </row>
    <row r="3" spans="1:9" ht="13.5" thickTop="1">
      <c r="A3" s="77"/>
      <c r="B3" s="77"/>
      <c r="C3" s="77"/>
      <c r="D3" s="77"/>
      <c r="E3" s="77"/>
      <c r="F3" s="66"/>
      <c r="G3" s="77"/>
      <c r="H3" s="77"/>
      <c r="I3" s="77"/>
    </row>
    <row r="4" spans="1:9" ht="19.5" customHeight="1">
      <c r="A4" s="106" t="s">
        <v>51</v>
      </c>
      <c r="B4" s="107"/>
      <c r="C4" s="107"/>
      <c r="D4" s="107"/>
      <c r="E4" s="108"/>
      <c r="F4" s="107"/>
      <c r="G4" s="107"/>
      <c r="H4" s="107"/>
      <c r="I4" s="107"/>
    </row>
    <row r="5" spans="1:9" ht="13.5" thickBot="1">
      <c r="A5" s="77"/>
      <c r="B5" s="77"/>
      <c r="C5" s="77"/>
      <c r="D5" s="77"/>
      <c r="E5" s="77"/>
      <c r="F5" s="77"/>
      <c r="G5" s="77"/>
      <c r="H5" s="77"/>
      <c r="I5" s="77"/>
    </row>
    <row r="6" spans="1:9" s="35" customFormat="1" ht="13.5" thickBot="1">
      <c r="A6" s="109"/>
      <c r="B6" s="110" t="s">
        <v>52</v>
      </c>
      <c r="C6" s="110"/>
      <c r="D6" s="111"/>
      <c r="E6" s="112" t="s">
        <v>53</v>
      </c>
      <c r="F6" s="113" t="s">
        <v>54</v>
      </c>
      <c r="G6" s="113" t="s">
        <v>55</v>
      </c>
      <c r="H6" s="113" t="s">
        <v>56</v>
      </c>
      <c r="I6" s="114" t="s">
        <v>30</v>
      </c>
    </row>
    <row r="7" spans="1:9" s="35" customFormat="1" ht="12.75">
      <c r="A7" s="199" t="str">
        <f>Položky!B7</f>
        <v>6</v>
      </c>
      <c r="B7" s="115" t="str">
        <f>Položky!C7</f>
        <v>Úpravy povrchu, podlahy</v>
      </c>
      <c r="C7" s="66"/>
      <c r="D7" s="116"/>
      <c r="E7" s="200">
        <f>Položky!BA35</f>
        <v>0</v>
      </c>
      <c r="F7" s="201">
        <f>Položky!BB35</f>
        <v>0</v>
      </c>
      <c r="G7" s="201">
        <f>Položky!BC35</f>
        <v>0</v>
      </c>
      <c r="H7" s="201">
        <f>Položky!BD35</f>
        <v>0</v>
      </c>
      <c r="I7" s="202">
        <f>Položky!BE35</f>
        <v>0</v>
      </c>
    </row>
    <row r="8" spans="1:9" s="35" customFormat="1" ht="12.75">
      <c r="A8" s="199" t="str">
        <f>Položky!B36</f>
        <v>9</v>
      </c>
      <c r="B8" s="115" t="str">
        <f>Položky!C36</f>
        <v>Ostatní konstrukce</v>
      </c>
      <c r="C8" s="66"/>
      <c r="D8" s="116"/>
      <c r="E8" s="200">
        <f>Položky!BA45</f>
        <v>0</v>
      </c>
      <c r="F8" s="201">
        <f>Položky!BB45</f>
        <v>0</v>
      </c>
      <c r="G8" s="201">
        <f>Položky!BC45</f>
        <v>0</v>
      </c>
      <c r="H8" s="201">
        <f>Položky!BD45</f>
        <v>0</v>
      </c>
      <c r="I8" s="202">
        <f>Položky!BE45</f>
        <v>0</v>
      </c>
    </row>
    <row r="9" spans="1:9" s="35" customFormat="1" ht="12.75">
      <c r="A9" s="199" t="str">
        <f>Položky!B46</f>
        <v>96</v>
      </c>
      <c r="B9" s="115" t="str">
        <f>Položky!C46</f>
        <v>Bourání konstrukcí</v>
      </c>
      <c r="C9" s="66"/>
      <c r="D9" s="116"/>
      <c r="E9" s="200">
        <f>Položky!BA69</f>
        <v>0</v>
      </c>
      <c r="F9" s="201">
        <f>Položky!BB69</f>
        <v>0</v>
      </c>
      <c r="G9" s="201">
        <f>Položky!BC69</f>
        <v>0</v>
      </c>
      <c r="H9" s="201">
        <f>Položky!BD69</f>
        <v>0</v>
      </c>
      <c r="I9" s="202">
        <f>Položky!BE69</f>
        <v>0</v>
      </c>
    </row>
    <row r="10" spans="1:9" s="35" customFormat="1" ht="12.75">
      <c r="A10" s="199" t="str">
        <f>Položky!B70</f>
        <v>99</v>
      </c>
      <c r="B10" s="115" t="str">
        <f>Položky!C70</f>
        <v>Staveništní přesun hmot</v>
      </c>
      <c r="C10" s="66"/>
      <c r="D10" s="116"/>
      <c r="E10" s="200">
        <f>Položky!BA72</f>
        <v>0</v>
      </c>
      <c r="F10" s="201">
        <f>Položky!BB72</f>
        <v>0</v>
      </c>
      <c r="G10" s="201">
        <f>Položky!BC72</f>
        <v>0</v>
      </c>
      <c r="H10" s="201">
        <f>Položky!BD72</f>
        <v>0</v>
      </c>
      <c r="I10" s="202">
        <f>Položky!BE72</f>
        <v>0</v>
      </c>
    </row>
    <row r="11" spans="1:9" s="35" customFormat="1" ht="12.75">
      <c r="A11" s="199" t="str">
        <f>Položky!B73</f>
        <v>776</v>
      </c>
      <c r="B11" s="115" t="str">
        <f>Položky!C73</f>
        <v>Podlahy povlakové</v>
      </c>
      <c r="C11" s="66"/>
      <c r="D11" s="116"/>
      <c r="E11" s="200">
        <f>Položky!BA84</f>
        <v>0</v>
      </c>
      <c r="F11" s="201">
        <f>Položky!BB84</f>
        <v>0</v>
      </c>
      <c r="G11" s="201">
        <f>Položky!BC84</f>
        <v>0</v>
      </c>
      <c r="H11" s="201">
        <f>Položky!BD84</f>
        <v>0</v>
      </c>
      <c r="I11" s="202">
        <f>Položky!BE84</f>
        <v>0</v>
      </c>
    </row>
    <row r="12" spans="1:9" s="35" customFormat="1" ht="13.5" thickBot="1">
      <c r="A12" s="199" t="str">
        <f>Položky!B85</f>
        <v>784</v>
      </c>
      <c r="B12" s="115" t="str">
        <f>Položky!C85</f>
        <v>Malby</v>
      </c>
      <c r="C12" s="66"/>
      <c r="D12" s="116"/>
      <c r="E12" s="200">
        <f>Položky!BA91</f>
        <v>0</v>
      </c>
      <c r="F12" s="201">
        <f>Položky!BB91</f>
        <v>0</v>
      </c>
      <c r="G12" s="201">
        <f>Položky!BC91</f>
        <v>0</v>
      </c>
      <c r="H12" s="201">
        <f>Položky!BD91</f>
        <v>0</v>
      </c>
      <c r="I12" s="202">
        <f>Položky!BE91</f>
        <v>0</v>
      </c>
    </row>
    <row r="13" spans="1:9" s="123" customFormat="1" ht="13.5" thickBot="1">
      <c r="A13" s="117"/>
      <c r="B13" s="118" t="s">
        <v>57</v>
      </c>
      <c r="C13" s="118"/>
      <c r="D13" s="119"/>
      <c r="E13" s="120">
        <f>SUM(E7:E12)</f>
        <v>0</v>
      </c>
      <c r="F13" s="121">
        <f>SUM(F7:F12)</f>
        <v>0</v>
      </c>
      <c r="G13" s="121">
        <f>SUM(G7:G12)</f>
        <v>0</v>
      </c>
      <c r="H13" s="121">
        <f>SUM(H7:H12)</f>
        <v>0</v>
      </c>
      <c r="I13" s="122">
        <f>SUM(I7:I12)</f>
        <v>0</v>
      </c>
    </row>
    <row r="14" spans="1:9" ht="12.75">
      <c r="A14" s="66"/>
      <c r="B14" s="66"/>
      <c r="C14" s="66"/>
      <c r="D14" s="66"/>
      <c r="E14" s="66"/>
      <c r="F14" s="66"/>
      <c r="G14" s="66"/>
      <c r="H14" s="66"/>
      <c r="I14" s="66"/>
    </row>
    <row r="15" spans="1:57" ht="19.5" customHeight="1">
      <c r="A15" s="107" t="s">
        <v>58</v>
      </c>
      <c r="B15" s="107"/>
      <c r="C15" s="107"/>
      <c r="D15" s="107"/>
      <c r="E15" s="107"/>
      <c r="F15" s="107"/>
      <c r="G15" s="124"/>
      <c r="H15" s="107"/>
      <c r="I15" s="107"/>
      <c r="BA15" s="41"/>
      <c r="BB15" s="41"/>
      <c r="BC15" s="41"/>
      <c r="BD15" s="41"/>
      <c r="BE15" s="41"/>
    </row>
    <row r="16" spans="1:9" ht="13.5" thickBot="1">
      <c r="A16" s="77"/>
      <c r="B16" s="77"/>
      <c r="C16" s="77"/>
      <c r="D16" s="77"/>
      <c r="E16" s="77"/>
      <c r="F16" s="77"/>
      <c r="G16" s="77"/>
      <c r="H16" s="77"/>
      <c r="I16" s="77"/>
    </row>
    <row r="17" spans="1:9" ht="12.75">
      <c r="A17" s="71" t="s">
        <v>59</v>
      </c>
      <c r="B17" s="72"/>
      <c r="C17" s="72"/>
      <c r="D17" s="125"/>
      <c r="E17" s="126" t="s">
        <v>60</v>
      </c>
      <c r="F17" s="127" t="s">
        <v>61</v>
      </c>
      <c r="G17" s="128" t="s">
        <v>62</v>
      </c>
      <c r="H17" s="129"/>
      <c r="I17" s="130" t="s">
        <v>60</v>
      </c>
    </row>
    <row r="18" spans="1:53" ht="12.75">
      <c r="A18" s="64" t="s">
        <v>165</v>
      </c>
      <c r="B18" s="55"/>
      <c r="C18" s="55"/>
      <c r="D18" s="131"/>
      <c r="E18" s="132"/>
      <c r="F18" s="133"/>
      <c r="G18" s="134">
        <f aca="true" t="shared" si="0" ref="G18:G25">CHOOSE(BA18+1,HSV+PSV,HSV+PSV+Mont,HSV+PSV+Dodavka+Mont,HSV,PSV,Mont,Dodavka,Mont+Dodavka,0)</f>
        <v>0</v>
      </c>
      <c r="H18" s="135"/>
      <c r="I18" s="136">
        <f aca="true" t="shared" si="1" ref="I18:I25">E18+F18*G18/100</f>
        <v>0</v>
      </c>
      <c r="BA18">
        <v>0</v>
      </c>
    </row>
    <row r="19" spans="1:53" ht="12.75">
      <c r="A19" s="64" t="s">
        <v>166</v>
      </c>
      <c r="B19" s="55"/>
      <c r="C19" s="55"/>
      <c r="D19" s="131"/>
      <c r="E19" s="132"/>
      <c r="F19" s="133"/>
      <c r="G19" s="134">
        <f t="shared" si="0"/>
        <v>0</v>
      </c>
      <c r="H19" s="135"/>
      <c r="I19" s="136">
        <f t="shared" si="1"/>
        <v>0</v>
      </c>
      <c r="BA19">
        <v>0</v>
      </c>
    </row>
    <row r="20" spans="1:53" ht="12.75">
      <c r="A20" s="64" t="s">
        <v>167</v>
      </c>
      <c r="B20" s="55"/>
      <c r="C20" s="55"/>
      <c r="D20" s="131"/>
      <c r="E20" s="132"/>
      <c r="F20" s="133"/>
      <c r="G20" s="134">
        <f t="shared" si="0"/>
        <v>0</v>
      </c>
      <c r="H20" s="135"/>
      <c r="I20" s="136">
        <f t="shared" si="1"/>
        <v>0</v>
      </c>
      <c r="BA20">
        <v>0</v>
      </c>
    </row>
    <row r="21" spans="1:53" ht="12.75">
      <c r="A21" s="64" t="s">
        <v>168</v>
      </c>
      <c r="B21" s="55"/>
      <c r="C21" s="55"/>
      <c r="D21" s="131"/>
      <c r="E21" s="132"/>
      <c r="F21" s="133"/>
      <c r="G21" s="134">
        <f t="shared" si="0"/>
        <v>0</v>
      </c>
      <c r="H21" s="135"/>
      <c r="I21" s="136">
        <f t="shared" si="1"/>
        <v>0</v>
      </c>
      <c r="BA21">
        <v>0</v>
      </c>
    </row>
    <row r="22" spans="1:53" ht="12.75">
      <c r="A22" s="64" t="s">
        <v>169</v>
      </c>
      <c r="B22" s="55"/>
      <c r="C22" s="55"/>
      <c r="D22" s="131"/>
      <c r="E22" s="132"/>
      <c r="F22" s="133"/>
      <c r="G22" s="134">
        <f t="shared" si="0"/>
        <v>0</v>
      </c>
      <c r="H22" s="135"/>
      <c r="I22" s="136">
        <f t="shared" si="1"/>
        <v>0</v>
      </c>
      <c r="BA22">
        <v>1</v>
      </c>
    </row>
    <row r="23" spans="1:53" ht="12.75">
      <c r="A23" s="64" t="s">
        <v>170</v>
      </c>
      <c r="B23" s="55"/>
      <c r="C23" s="55"/>
      <c r="D23" s="131"/>
      <c r="E23" s="132"/>
      <c r="F23" s="133"/>
      <c r="G23" s="134">
        <f t="shared" si="0"/>
        <v>0</v>
      </c>
      <c r="H23" s="135"/>
      <c r="I23" s="136">
        <f t="shared" si="1"/>
        <v>0</v>
      </c>
      <c r="BA23">
        <v>1</v>
      </c>
    </row>
    <row r="24" spans="1:53" ht="12.75">
      <c r="A24" s="64" t="s">
        <v>171</v>
      </c>
      <c r="B24" s="55"/>
      <c r="C24" s="55"/>
      <c r="D24" s="131"/>
      <c r="E24" s="132"/>
      <c r="F24" s="133"/>
      <c r="G24" s="134">
        <f t="shared" si="0"/>
        <v>0</v>
      </c>
      <c r="H24" s="135"/>
      <c r="I24" s="136">
        <f t="shared" si="1"/>
        <v>0</v>
      </c>
      <c r="BA24">
        <v>2</v>
      </c>
    </row>
    <row r="25" spans="1:53" ht="12.75">
      <c r="A25" s="64" t="s">
        <v>172</v>
      </c>
      <c r="B25" s="55"/>
      <c r="C25" s="55"/>
      <c r="D25" s="131"/>
      <c r="E25" s="132"/>
      <c r="F25" s="133"/>
      <c r="G25" s="134">
        <f t="shared" si="0"/>
        <v>0</v>
      </c>
      <c r="H25" s="135"/>
      <c r="I25" s="136">
        <f t="shared" si="1"/>
        <v>0</v>
      </c>
      <c r="BA25">
        <v>2</v>
      </c>
    </row>
    <row r="26" spans="1:9" ht="13.5" thickBot="1">
      <c r="A26" s="137"/>
      <c r="B26" s="138" t="s">
        <v>63</v>
      </c>
      <c r="C26" s="139"/>
      <c r="D26" s="140"/>
      <c r="E26" s="141"/>
      <c r="F26" s="142"/>
      <c r="G26" s="142"/>
      <c r="H26" s="228">
        <f>SUM(I18:I25)</f>
        <v>0</v>
      </c>
      <c r="I26" s="229"/>
    </row>
    <row r="28" spans="2:9" ht="12.75">
      <c r="B28" s="123"/>
      <c r="F28" s="143"/>
      <c r="G28" s="144"/>
      <c r="H28" s="144"/>
      <c r="I28" s="145"/>
    </row>
    <row r="29" spans="6:9" ht="12.75">
      <c r="F29" s="143"/>
      <c r="G29" s="144"/>
      <c r="H29" s="144"/>
      <c r="I29" s="145"/>
    </row>
    <row r="30" spans="6:9" ht="12.75">
      <c r="F30" s="143"/>
      <c r="G30" s="144"/>
      <c r="H30" s="144"/>
      <c r="I30" s="145"/>
    </row>
    <row r="31" spans="6:9" ht="12.75">
      <c r="F31" s="143"/>
      <c r="G31" s="144"/>
      <c r="H31" s="144"/>
      <c r="I31" s="145"/>
    </row>
    <row r="32" spans="6:9" ht="12.75">
      <c r="F32" s="143"/>
      <c r="G32" s="144"/>
      <c r="H32" s="144"/>
      <c r="I32" s="145"/>
    </row>
    <row r="33" spans="6:9" ht="12.75">
      <c r="F33" s="143"/>
      <c r="G33" s="144"/>
      <c r="H33" s="144"/>
      <c r="I33" s="145"/>
    </row>
    <row r="34" spans="6:9" ht="12.75">
      <c r="F34" s="143"/>
      <c r="G34" s="144"/>
      <c r="H34" s="144"/>
      <c r="I34" s="145"/>
    </row>
    <row r="35" spans="6:9" ht="12.75">
      <c r="F35" s="143"/>
      <c r="G35" s="144"/>
      <c r="H35" s="144"/>
      <c r="I35" s="145"/>
    </row>
    <row r="36" spans="6:9" ht="12.75">
      <c r="F36" s="143"/>
      <c r="G36" s="144"/>
      <c r="H36" s="144"/>
      <c r="I36" s="145"/>
    </row>
    <row r="37" spans="6:9" ht="12.75">
      <c r="F37" s="143"/>
      <c r="G37" s="144"/>
      <c r="H37" s="144"/>
      <c r="I37" s="145"/>
    </row>
    <row r="38" spans="6:9" ht="12.75">
      <c r="F38" s="143"/>
      <c r="G38" s="144"/>
      <c r="H38" s="144"/>
      <c r="I38" s="145"/>
    </row>
    <row r="39" spans="6:9" ht="12.75">
      <c r="F39" s="143"/>
      <c r="G39" s="144"/>
      <c r="H39" s="144"/>
      <c r="I39" s="145"/>
    </row>
    <row r="40" spans="6:9" ht="12.75">
      <c r="F40" s="143"/>
      <c r="G40" s="144"/>
      <c r="H40" s="144"/>
      <c r="I40" s="145"/>
    </row>
    <row r="41" spans="6:9" ht="12.75">
      <c r="F41" s="143"/>
      <c r="G41" s="144"/>
      <c r="H41" s="144"/>
      <c r="I41" s="145"/>
    </row>
    <row r="42" spans="6:9" ht="12.75">
      <c r="F42" s="143"/>
      <c r="G42" s="144"/>
      <c r="H42" s="144"/>
      <c r="I42" s="145"/>
    </row>
    <row r="43" spans="6:9" ht="12.75">
      <c r="F43" s="143"/>
      <c r="G43" s="144"/>
      <c r="H43" s="144"/>
      <c r="I43" s="145"/>
    </row>
    <row r="44" spans="6:9" ht="12.75">
      <c r="F44" s="143"/>
      <c r="G44" s="144"/>
      <c r="H44" s="144"/>
      <c r="I44" s="145"/>
    </row>
    <row r="45" spans="6:9" ht="12.75">
      <c r="F45" s="143"/>
      <c r="G45" s="144"/>
      <c r="H45" s="144"/>
      <c r="I45" s="145"/>
    </row>
    <row r="46" spans="6:9" ht="12.75">
      <c r="F46" s="143"/>
      <c r="G46" s="144"/>
      <c r="H46" s="144"/>
      <c r="I46" s="145"/>
    </row>
    <row r="47" spans="6:9" ht="12.75">
      <c r="F47" s="143"/>
      <c r="G47" s="144"/>
      <c r="H47" s="144"/>
      <c r="I47" s="145"/>
    </row>
    <row r="48" spans="6:9" ht="12.75">
      <c r="F48" s="143"/>
      <c r="G48" s="144"/>
      <c r="H48" s="144"/>
      <c r="I48" s="145"/>
    </row>
    <row r="49" spans="6:9" ht="12.75">
      <c r="F49" s="143"/>
      <c r="G49" s="144"/>
      <c r="H49" s="144"/>
      <c r="I49" s="145"/>
    </row>
    <row r="50" spans="6:9" ht="12.75">
      <c r="F50" s="143"/>
      <c r="G50" s="144"/>
      <c r="H50" s="144"/>
      <c r="I50" s="145"/>
    </row>
    <row r="51" spans="6:9" ht="12.75">
      <c r="F51" s="143"/>
      <c r="G51" s="144"/>
      <c r="H51" s="144"/>
      <c r="I51" s="145"/>
    </row>
    <row r="52" spans="6:9" ht="12.75">
      <c r="F52" s="143"/>
      <c r="G52" s="144"/>
      <c r="H52" s="144"/>
      <c r="I52" s="145"/>
    </row>
    <row r="53" spans="6:9" ht="12.75">
      <c r="F53" s="143"/>
      <c r="G53" s="144"/>
      <c r="H53" s="144"/>
      <c r="I53" s="145"/>
    </row>
    <row r="54" spans="6:9" ht="12.75">
      <c r="F54" s="143"/>
      <c r="G54" s="144"/>
      <c r="H54" s="144"/>
      <c r="I54" s="145"/>
    </row>
    <row r="55" spans="6:9" ht="12.75">
      <c r="F55" s="143"/>
      <c r="G55" s="144"/>
      <c r="H55" s="144"/>
      <c r="I55" s="145"/>
    </row>
    <row r="56" spans="6:9" ht="12.75">
      <c r="F56" s="143"/>
      <c r="G56" s="144"/>
      <c r="H56" s="144"/>
      <c r="I56" s="145"/>
    </row>
    <row r="57" spans="6:9" ht="12.75">
      <c r="F57" s="143"/>
      <c r="G57" s="144"/>
      <c r="H57" s="144"/>
      <c r="I57" s="145"/>
    </row>
    <row r="58" spans="6:9" ht="12.75">
      <c r="F58" s="143"/>
      <c r="G58" s="144"/>
      <c r="H58" s="144"/>
      <c r="I58" s="145"/>
    </row>
    <row r="59" spans="6:9" ht="12.75">
      <c r="F59" s="143"/>
      <c r="G59" s="144"/>
      <c r="H59" s="144"/>
      <c r="I59" s="145"/>
    </row>
    <row r="60" spans="6:9" ht="12.75">
      <c r="F60" s="143"/>
      <c r="G60" s="144"/>
      <c r="H60" s="144"/>
      <c r="I60" s="145"/>
    </row>
    <row r="61" spans="6:9" ht="12.75">
      <c r="F61" s="143"/>
      <c r="G61" s="144"/>
      <c r="H61" s="144"/>
      <c r="I61" s="145"/>
    </row>
    <row r="62" spans="6:9" ht="12.75">
      <c r="F62" s="143"/>
      <c r="G62" s="144"/>
      <c r="H62" s="144"/>
      <c r="I62" s="145"/>
    </row>
    <row r="63" spans="6:9" ht="12.75">
      <c r="F63" s="143"/>
      <c r="G63" s="144"/>
      <c r="H63" s="144"/>
      <c r="I63" s="145"/>
    </row>
    <row r="64" spans="6:9" ht="12.75">
      <c r="F64" s="143"/>
      <c r="G64" s="144"/>
      <c r="H64" s="144"/>
      <c r="I64" s="145"/>
    </row>
    <row r="65" spans="6:9" ht="12.75">
      <c r="F65" s="143"/>
      <c r="G65" s="144"/>
      <c r="H65" s="144"/>
      <c r="I65" s="145"/>
    </row>
    <row r="66" spans="6:9" ht="12.75">
      <c r="F66" s="143"/>
      <c r="G66" s="144"/>
      <c r="H66" s="144"/>
      <c r="I66" s="145"/>
    </row>
    <row r="67" spans="6:9" ht="12.75">
      <c r="F67" s="143"/>
      <c r="G67" s="144"/>
      <c r="H67" s="144"/>
      <c r="I67" s="145"/>
    </row>
    <row r="68" spans="6:9" ht="12.75">
      <c r="F68" s="143"/>
      <c r="G68" s="144"/>
      <c r="H68" s="144"/>
      <c r="I68" s="145"/>
    </row>
    <row r="69" spans="6:9" ht="12.75">
      <c r="F69" s="143"/>
      <c r="G69" s="144"/>
      <c r="H69" s="144"/>
      <c r="I69" s="145"/>
    </row>
    <row r="70" spans="6:9" ht="12.75">
      <c r="F70" s="143"/>
      <c r="G70" s="144"/>
      <c r="H70" s="144"/>
      <c r="I70" s="145"/>
    </row>
    <row r="71" spans="6:9" ht="12.75">
      <c r="F71" s="143"/>
      <c r="G71" s="144"/>
      <c r="H71" s="144"/>
      <c r="I71" s="145"/>
    </row>
    <row r="72" spans="6:9" ht="12.75">
      <c r="F72" s="143"/>
      <c r="G72" s="144"/>
      <c r="H72" s="144"/>
      <c r="I72" s="145"/>
    </row>
    <row r="73" spans="6:9" ht="12.75">
      <c r="F73" s="143"/>
      <c r="G73" s="144"/>
      <c r="H73" s="144"/>
      <c r="I73" s="145"/>
    </row>
    <row r="74" spans="6:9" ht="12.75">
      <c r="F74" s="143"/>
      <c r="G74" s="144"/>
      <c r="H74" s="144"/>
      <c r="I74" s="145"/>
    </row>
    <row r="75" spans="6:9" ht="12.75">
      <c r="F75" s="143"/>
      <c r="G75" s="144"/>
      <c r="H75" s="144"/>
      <c r="I75" s="145"/>
    </row>
    <row r="76" spans="6:9" ht="12.75">
      <c r="F76" s="143"/>
      <c r="G76" s="144"/>
      <c r="H76" s="144"/>
      <c r="I76" s="145"/>
    </row>
    <row r="77" spans="6:9" ht="12.75">
      <c r="F77" s="143"/>
      <c r="G77" s="144"/>
      <c r="H77" s="144"/>
      <c r="I77" s="145"/>
    </row>
  </sheetData>
  <sheetProtection/>
  <mergeCells count="4">
    <mergeCell ref="A1:B1"/>
    <mergeCell ref="A2:B2"/>
    <mergeCell ref="G2:I2"/>
    <mergeCell ref="H26:I26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67"/>
  <sheetViews>
    <sheetView showGridLines="0" showZeros="0" tabSelected="1" zoomScale="120" zoomScaleNormal="120" zoomScalePageLayoutView="0" workbookViewId="0" topLeftCell="A1">
      <selection activeCell="C25" sqref="C25:D25"/>
    </sheetView>
  </sheetViews>
  <sheetFormatPr defaultColWidth="9.00390625" defaultRowHeight="12.75"/>
  <cols>
    <col min="1" max="1" width="4.375" style="146" customWidth="1"/>
    <col min="2" max="2" width="11.625" style="146" customWidth="1"/>
    <col min="3" max="3" width="40.375" style="146" customWidth="1"/>
    <col min="4" max="4" width="5.625" style="146" customWidth="1"/>
    <col min="5" max="5" width="8.625" style="193" customWidth="1"/>
    <col min="6" max="6" width="9.875" style="146" customWidth="1"/>
    <col min="7" max="7" width="13.875" style="146" customWidth="1"/>
    <col min="8" max="11" width="9.125" style="146" customWidth="1"/>
    <col min="12" max="12" width="75.375" style="146" customWidth="1"/>
    <col min="13" max="13" width="45.25390625" style="146" customWidth="1"/>
    <col min="14" max="16384" width="9.125" style="146" customWidth="1"/>
  </cols>
  <sheetData>
    <row r="1" spans="1:7" ht="15.75">
      <c r="A1" s="235" t="s">
        <v>75</v>
      </c>
      <c r="B1" s="235"/>
      <c r="C1" s="235"/>
      <c r="D1" s="235"/>
      <c r="E1" s="235"/>
      <c r="F1" s="235"/>
      <c r="G1" s="235"/>
    </row>
    <row r="2" spans="1:7" ht="14.25" customHeight="1" thickBot="1">
      <c r="A2" s="147"/>
      <c r="B2" s="148"/>
      <c r="C2" s="149"/>
      <c r="D2" s="149"/>
      <c r="E2" s="150"/>
      <c r="F2" s="149"/>
      <c r="G2" s="149"/>
    </row>
    <row r="3" spans="1:7" ht="13.5" thickTop="1">
      <c r="A3" s="221" t="s">
        <v>48</v>
      </c>
      <c r="B3" s="222"/>
      <c r="C3" s="97" t="str">
        <f>CONCATENATE(cislostavby," ",nazevstavby)</f>
        <v>20210020 CENTRUM Rožmitál podTřemšínem čp.589 - Blok B+C</v>
      </c>
      <c r="D3" s="151"/>
      <c r="E3" s="152" t="s">
        <v>64</v>
      </c>
      <c r="F3" s="153" t="str">
        <f>Rekapitulace!H1</f>
        <v>MB20220001</v>
      </c>
      <c r="G3" s="154"/>
    </row>
    <row r="4" spans="1:7" ht="13.5" thickBot="1">
      <c r="A4" s="236" t="s">
        <v>50</v>
      </c>
      <c r="B4" s="224"/>
      <c r="C4" s="103" t="str">
        <f>CONCATENATE(cisloobjektu," ",nazevobjektu)</f>
        <v>002 Oprava vnitřních instalací pokojů a výměna PVC</v>
      </c>
      <c r="D4" s="155"/>
      <c r="E4" s="237">
        <f>Rekapitulace!G2</f>
        <v>0</v>
      </c>
      <c r="F4" s="238"/>
      <c r="G4" s="239"/>
    </row>
    <row r="5" spans="1:7" ht="13.5" thickTop="1">
      <c r="A5" s="156"/>
      <c r="B5" s="147"/>
      <c r="C5" s="147"/>
      <c r="D5" s="147"/>
      <c r="E5" s="157"/>
      <c r="F5" s="147"/>
      <c r="G5" s="158"/>
    </row>
    <row r="6" spans="1:7" ht="12.75">
      <c r="A6" s="159" t="s">
        <v>65</v>
      </c>
      <c r="B6" s="160" t="s">
        <v>66</v>
      </c>
      <c r="C6" s="160" t="s">
        <v>67</v>
      </c>
      <c r="D6" s="160" t="s">
        <v>68</v>
      </c>
      <c r="E6" s="161" t="s">
        <v>69</v>
      </c>
      <c r="F6" s="160" t="s">
        <v>70</v>
      </c>
      <c r="G6" s="162" t="s">
        <v>71</v>
      </c>
    </row>
    <row r="7" spans="1:15" ht="12.75">
      <c r="A7" s="163" t="s">
        <v>72</v>
      </c>
      <c r="B7" s="209" t="s">
        <v>80</v>
      </c>
      <c r="C7" s="165" t="s">
        <v>81</v>
      </c>
      <c r="D7" s="166"/>
      <c r="E7" s="167"/>
      <c r="F7" s="167"/>
      <c r="G7" s="168"/>
      <c r="H7" s="169"/>
      <c r="I7" s="169"/>
      <c r="O7" s="170">
        <v>1</v>
      </c>
    </row>
    <row r="8" spans="1:104" ht="12.75">
      <c r="A8" s="171">
        <v>1</v>
      </c>
      <c r="B8" s="172" t="s">
        <v>82</v>
      </c>
      <c r="C8" s="173" t="s">
        <v>83</v>
      </c>
      <c r="D8" s="174" t="s">
        <v>84</v>
      </c>
      <c r="E8" s="203">
        <f>E9+E10+E11</f>
        <v>62.3</v>
      </c>
      <c r="F8" s="175">
        <v>0</v>
      </c>
      <c r="G8" s="176">
        <f>E8*F8</f>
        <v>0</v>
      </c>
      <c r="O8" s="170">
        <v>2</v>
      </c>
      <c r="AA8" s="146">
        <v>1</v>
      </c>
      <c r="AB8" s="146">
        <v>1</v>
      </c>
      <c r="AC8" s="146">
        <v>1</v>
      </c>
      <c r="AZ8" s="146">
        <v>1</v>
      </c>
      <c r="BA8" s="146">
        <f>IF(AZ8=1,G8,0)</f>
        <v>0</v>
      </c>
      <c r="BB8" s="146">
        <f>IF(AZ8=2,G8,0)</f>
        <v>0</v>
      </c>
      <c r="BC8" s="146">
        <f>IF(AZ8=3,G8,0)</f>
        <v>0</v>
      </c>
      <c r="BD8" s="146">
        <f>IF(AZ8=4,G8,0)</f>
        <v>0</v>
      </c>
      <c r="BE8" s="146">
        <f>IF(AZ8=5,G8,0)</f>
        <v>0</v>
      </c>
      <c r="CA8" s="177">
        <v>1</v>
      </c>
      <c r="CB8" s="177">
        <v>1</v>
      </c>
      <c r="CZ8" s="146">
        <v>0.00156</v>
      </c>
    </row>
    <row r="9" spans="1:15" ht="12.75">
      <c r="A9" s="178"/>
      <c r="B9" s="180"/>
      <c r="C9" s="234" t="s">
        <v>176</v>
      </c>
      <c r="D9" s="233"/>
      <c r="E9" s="204">
        <v>7.5</v>
      </c>
      <c r="F9" s="181"/>
      <c r="G9" s="182"/>
      <c r="M9" s="179" t="s">
        <v>85</v>
      </c>
      <c r="O9" s="170"/>
    </row>
    <row r="10" spans="1:15" ht="12.75">
      <c r="A10" s="178"/>
      <c r="B10" s="180"/>
      <c r="C10" s="234" t="s">
        <v>179</v>
      </c>
      <c r="D10" s="233"/>
      <c r="E10" s="204">
        <v>4.4</v>
      </c>
      <c r="F10" s="181"/>
      <c r="G10" s="182"/>
      <c r="M10" s="179" t="s">
        <v>86</v>
      </c>
      <c r="O10" s="170"/>
    </row>
    <row r="11" spans="1:15" ht="12.75">
      <c r="A11" s="178"/>
      <c r="B11" s="180"/>
      <c r="C11" s="234" t="s">
        <v>175</v>
      </c>
      <c r="D11" s="233"/>
      <c r="E11" s="204">
        <v>50.4</v>
      </c>
      <c r="F11" s="181"/>
      <c r="G11" s="182"/>
      <c r="M11" s="179" t="s">
        <v>87</v>
      </c>
      <c r="O11" s="170"/>
    </row>
    <row r="12" spans="1:104" ht="12.75">
      <c r="A12" s="171">
        <v>2</v>
      </c>
      <c r="B12" s="172" t="s">
        <v>88</v>
      </c>
      <c r="C12" s="173" t="s">
        <v>89</v>
      </c>
      <c r="D12" s="174" t="s">
        <v>90</v>
      </c>
      <c r="E12" s="203">
        <f>E18</f>
        <v>420.20000000000005</v>
      </c>
      <c r="F12" s="175">
        <v>0</v>
      </c>
      <c r="G12" s="176">
        <f>E12*F12</f>
        <v>0</v>
      </c>
      <c r="O12" s="170">
        <v>2</v>
      </c>
      <c r="AA12" s="146">
        <v>1</v>
      </c>
      <c r="AB12" s="146">
        <v>1</v>
      </c>
      <c r="AC12" s="146">
        <v>1</v>
      </c>
      <c r="AZ12" s="146">
        <v>1</v>
      </c>
      <c r="BA12" s="146">
        <f>IF(AZ12=1,G12,0)</f>
        <v>0</v>
      </c>
      <c r="BB12" s="146">
        <f>IF(AZ12=2,G12,0)</f>
        <v>0</v>
      </c>
      <c r="BC12" s="146">
        <f>IF(AZ12=3,G12,0)</f>
        <v>0</v>
      </c>
      <c r="BD12" s="146">
        <f>IF(AZ12=4,G12,0)</f>
        <v>0</v>
      </c>
      <c r="BE12" s="146">
        <f>IF(AZ12=5,G12,0)</f>
        <v>0</v>
      </c>
      <c r="CA12" s="177">
        <v>1</v>
      </c>
      <c r="CB12" s="177">
        <v>1</v>
      </c>
      <c r="CZ12" s="146">
        <v>0.00609</v>
      </c>
    </row>
    <row r="13" spans="1:15" ht="12.75">
      <c r="A13" s="178"/>
      <c r="B13" s="180"/>
      <c r="C13" s="232" t="s">
        <v>91</v>
      </c>
      <c r="D13" s="233"/>
      <c r="E13" s="205">
        <v>0</v>
      </c>
      <c r="F13" s="181"/>
      <c r="G13" s="182"/>
      <c r="M13" s="179" t="s">
        <v>91</v>
      </c>
      <c r="O13" s="170"/>
    </row>
    <row r="14" spans="1:15" ht="12.75">
      <c r="A14" s="178"/>
      <c r="B14" s="180"/>
      <c r="C14" s="232" t="s">
        <v>177</v>
      </c>
      <c r="D14" s="233"/>
      <c r="E14" s="204">
        <v>47.9</v>
      </c>
      <c r="F14" s="181"/>
      <c r="G14" s="182"/>
      <c r="M14" s="179" t="s">
        <v>92</v>
      </c>
      <c r="O14" s="170"/>
    </row>
    <row r="15" spans="1:15" ht="12.75">
      <c r="A15" s="178"/>
      <c r="B15" s="180"/>
      <c r="C15" s="232" t="s">
        <v>205</v>
      </c>
      <c r="D15" s="233"/>
      <c r="E15" s="204">
        <v>30.5</v>
      </c>
      <c r="F15" s="181"/>
      <c r="G15" s="182"/>
      <c r="M15" s="179" t="s">
        <v>93</v>
      </c>
      <c r="O15" s="170"/>
    </row>
    <row r="16" spans="1:15" ht="12.75">
      <c r="A16" s="178"/>
      <c r="B16" s="180"/>
      <c r="C16" s="232" t="s">
        <v>178</v>
      </c>
      <c r="D16" s="233"/>
      <c r="E16" s="204">
        <v>341.8</v>
      </c>
      <c r="F16" s="181"/>
      <c r="G16" s="182"/>
      <c r="M16" s="179" t="s">
        <v>94</v>
      </c>
      <c r="O16" s="170"/>
    </row>
    <row r="17" spans="1:15" ht="12.75">
      <c r="A17" s="178"/>
      <c r="B17" s="180"/>
      <c r="C17" s="232" t="s">
        <v>95</v>
      </c>
      <c r="D17" s="233"/>
      <c r="E17" s="204">
        <f>E14+E15+E16</f>
        <v>420.20000000000005</v>
      </c>
      <c r="F17" s="181"/>
      <c r="G17" s="182"/>
      <c r="M17" s="179" t="s">
        <v>95</v>
      </c>
      <c r="O17" s="170"/>
    </row>
    <row r="18" spans="1:15" ht="12.75">
      <c r="A18" s="178"/>
      <c r="B18" s="180"/>
      <c r="C18" s="234" t="s">
        <v>195</v>
      </c>
      <c r="D18" s="233"/>
      <c r="E18" s="204">
        <f>E17</f>
        <v>420.20000000000005</v>
      </c>
      <c r="F18" s="181"/>
      <c r="G18" s="182"/>
      <c r="M18" s="179" t="s">
        <v>96</v>
      </c>
      <c r="O18" s="170"/>
    </row>
    <row r="19" spans="1:104" ht="12.75">
      <c r="A19" s="171">
        <v>3</v>
      </c>
      <c r="B19" s="172" t="s">
        <v>97</v>
      </c>
      <c r="C19" s="173" t="s">
        <v>98</v>
      </c>
      <c r="D19" s="174" t="s">
        <v>84</v>
      </c>
      <c r="E19" s="203">
        <f>E20+E21+E22</f>
        <v>485.7</v>
      </c>
      <c r="F19" s="175">
        <v>0</v>
      </c>
      <c r="G19" s="176">
        <f>E19*F19</f>
        <v>0</v>
      </c>
      <c r="O19" s="170">
        <v>2</v>
      </c>
      <c r="AA19" s="146">
        <v>1</v>
      </c>
      <c r="AB19" s="146">
        <v>1</v>
      </c>
      <c r="AC19" s="146">
        <v>1</v>
      </c>
      <c r="AZ19" s="146">
        <v>1</v>
      </c>
      <c r="BA19" s="146">
        <f>IF(AZ19=1,G19,0)</f>
        <v>0</v>
      </c>
      <c r="BB19" s="146">
        <f>IF(AZ19=2,G19,0)</f>
        <v>0</v>
      </c>
      <c r="BC19" s="146">
        <f>IF(AZ19=3,G19,0)</f>
        <v>0</v>
      </c>
      <c r="BD19" s="146">
        <f>IF(AZ19=4,G19,0)</f>
        <v>0</v>
      </c>
      <c r="BE19" s="146">
        <f>IF(AZ19=5,G19,0)</f>
        <v>0</v>
      </c>
      <c r="CA19" s="177">
        <v>1</v>
      </c>
      <c r="CB19" s="177">
        <v>1</v>
      </c>
      <c r="CZ19" s="146">
        <v>0.0026</v>
      </c>
    </row>
    <row r="20" spans="1:15" ht="12.75">
      <c r="A20" s="240"/>
      <c r="B20" s="241"/>
      <c r="C20" s="242" t="s">
        <v>209</v>
      </c>
      <c r="D20" s="243"/>
      <c r="E20" s="204">
        <v>59.4</v>
      </c>
      <c r="F20" s="244"/>
      <c r="G20" s="182"/>
      <c r="M20" s="179" t="s">
        <v>99</v>
      </c>
      <c r="O20" s="170"/>
    </row>
    <row r="21" spans="1:15" ht="12.75">
      <c r="A21" s="240"/>
      <c r="B21" s="241"/>
      <c r="C21" s="242" t="s">
        <v>210</v>
      </c>
      <c r="D21" s="243"/>
      <c r="E21" s="204">
        <v>24.9</v>
      </c>
      <c r="F21" s="244"/>
      <c r="G21" s="182"/>
      <c r="M21" s="179" t="s">
        <v>100</v>
      </c>
      <c r="O21" s="170"/>
    </row>
    <row r="22" spans="1:15" ht="12.75">
      <c r="A22" s="240"/>
      <c r="B22" s="241"/>
      <c r="C22" s="242" t="s">
        <v>211</v>
      </c>
      <c r="D22" s="243"/>
      <c r="E22" s="204">
        <v>401.4</v>
      </c>
      <c r="F22" s="244"/>
      <c r="G22" s="182"/>
      <c r="M22" s="179" t="s">
        <v>101</v>
      </c>
      <c r="O22" s="170"/>
    </row>
    <row r="23" spans="1:104" ht="12.75">
      <c r="A23" s="171">
        <v>4</v>
      </c>
      <c r="B23" s="172" t="s">
        <v>102</v>
      </c>
      <c r="C23" s="173" t="s">
        <v>103</v>
      </c>
      <c r="D23" s="174" t="s">
        <v>90</v>
      </c>
      <c r="E23" s="204">
        <f>E33</f>
        <v>918.374</v>
      </c>
      <c r="F23" s="175">
        <v>0</v>
      </c>
      <c r="G23" s="176">
        <f>E23*F23</f>
        <v>0</v>
      </c>
      <c r="O23" s="170">
        <v>2</v>
      </c>
      <c r="AA23" s="146">
        <v>1</v>
      </c>
      <c r="AB23" s="146">
        <v>1</v>
      </c>
      <c r="AC23" s="146">
        <v>1</v>
      </c>
      <c r="AZ23" s="146">
        <v>1</v>
      </c>
      <c r="BA23" s="146">
        <f>IF(AZ23=1,G23,0)</f>
        <v>0</v>
      </c>
      <c r="BB23" s="146">
        <f>IF(AZ23=2,G23,0)</f>
        <v>0</v>
      </c>
      <c r="BC23" s="146">
        <f>IF(AZ23=3,G23,0)</f>
        <v>0</v>
      </c>
      <c r="BD23" s="146">
        <f>IF(AZ23=4,G23,0)</f>
        <v>0</v>
      </c>
      <c r="BE23" s="146">
        <f>IF(AZ23=5,G23,0)</f>
        <v>0</v>
      </c>
      <c r="CA23" s="177">
        <v>1</v>
      </c>
      <c r="CB23" s="177">
        <v>1</v>
      </c>
      <c r="CZ23" s="146">
        <v>0.00543</v>
      </c>
    </row>
    <row r="24" spans="1:15" ht="12.75">
      <c r="A24" s="178"/>
      <c r="B24" s="180"/>
      <c r="C24" s="232" t="s">
        <v>91</v>
      </c>
      <c r="D24" s="233"/>
      <c r="E24" s="205">
        <v>0</v>
      </c>
      <c r="F24" s="181"/>
      <c r="G24" s="182"/>
      <c r="M24" s="179" t="s">
        <v>91</v>
      </c>
      <c r="O24" s="170"/>
    </row>
    <row r="25" spans="1:15" ht="12.75">
      <c r="A25" s="178"/>
      <c r="B25" s="180"/>
      <c r="C25" s="232" t="s">
        <v>180</v>
      </c>
      <c r="D25" s="233"/>
      <c r="E25" s="204">
        <v>83.044</v>
      </c>
      <c r="F25" s="181"/>
      <c r="G25" s="182"/>
      <c r="M25" s="179" t="s">
        <v>104</v>
      </c>
      <c r="O25" s="170"/>
    </row>
    <row r="26" spans="1:15" ht="12.75">
      <c r="A26" s="178"/>
      <c r="B26" s="180"/>
      <c r="C26" s="232" t="s">
        <v>181</v>
      </c>
      <c r="D26" s="233"/>
      <c r="E26" s="204">
        <v>43.082</v>
      </c>
      <c r="F26" s="181"/>
      <c r="G26" s="182"/>
      <c r="M26" s="179" t="s">
        <v>105</v>
      </c>
      <c r="O26" s="170"/>
    </row>
    <row r="27" spans="1:15" ht="12.75">
      <c r="A27" s="178"/>
      <c r="B27" s="180"/>
      <c r="C27" s="232" t="s">
        <v>182</v>
      </c>
      <c r="D27" s="233"/>
      <c r="E27" s="204">
        <v>-15.81</v>
      </c>
      <c r="F27" s="181"/>
      <c r="G27" s="182"/>
      <c r="M27" s="179" t="s">
        <v>106</v>
      </c>
      <c r="O27" s="170"/>
    </row>
    <row r="28" spans="1:15" ht="12.75">
      <c r="A28" s="178"/>
      <c r="B28" s="180"/>
      <c r="C28" s="232" t="s">
        <v>183</v>
      </c>
      <c r="D28" s="233"/>
      <c r="E28" s="204">
        <v>66.742</v>
      </c>
      <c r="F28" s="181"/>
      <c r="G28" s="182"/>
      <c r="M28" s="179" t="s">
        <v>107</v>
      </c>
      <c r="O28" s="170"/>
    </row>
    <row r="29" spans="1:15" ht="12.75">
      <c r="A29" s="178"/>
      <c r="B29" s="180"/>
      <c r="C29" s="232" t="s">
        <v>184</v>
      </c>
      <c r="D29" s="233"/>
      <c r="E29" s="204">
        <v>-8.57</v>
      </c>
      <c r="F29" s="181"/>
      <c r="G29" s="182"/>
      <c r="M29" s="179" t="s">
        <v>108</v>
      </c>
      <c r="O29" s="170"/>
    </row>
    <row r="30" spans="1:15" ht="12.75">
      <c r="A30" s="178"/>
      <c r="B30" s="180"/>
      <c r="C30" s="232" t="s">
        <v>185</v>
      </c>
      <c r="D30" s="233"/>
      <c r="E30" s="204">
        <v>739.232</v>
      </c>
      <c r="F30" s="181"/>
      <c r="G30" s="182"/>
      <c r="M30" s="179" t="s">
        <v>109</v>
      </c>
      <c r="O30" s="170"/>
    </row>
    <row r="31" spans="1:15" ht="12.75">
      <c r="A31" s="178"/>
      <c r="B31" s="180"/>
      <c r="C31" s="232" t="s">
        <v>186</v>
      </c>
      <c r="D31" s="233"/>
      <c r="E31" s="204">
        <v>95.524</v>
      </c>
      <c r="F31" s="181"/>
      <c r="G31" s="182"/>
      <c r="M31" s="179" t="s">
        <v>110</v>
      </c>
      <c r="O31" s="170"/>
    </row>
    <row r="32" spans="1:15" ht="12.75">
      <c r="A32" s="178"/>
      <c r="B32" s="180"/>
      <c r="C32" s="232" t="s">
        <v>187</v>
      </c>
      <c r="D32" s="233"/>
      <c r="E32" s="204">
        <v>-84.87</v>
      </c>
      <c r="F32" s="181"/>
      <c r="G32" s="182"/>
      <c r="M32" s="179" t="s">
        <v>111</v>
      </c>
      <c r="O32" s="170"/>
    </row>
    <row r="33" spans="1:15" ht="12.75">
      <c r="A33" s="178"/>
      <c r="B33" s="180"/>
      <c r="C33" s="232" t="s">
        <v>95</v>
      </c>
      <c r="D33" s="233"/>
      <c r="E33" s="204">
        <f>SUM(E25:E32)</f>
        <v>918.374</v>
      </c>
      <c r="F33" s="181"/>
      <c r="G33" s="182"/>
      <c r="M33" s="179" t="s">
        <v>95</v>
      </c>
      <c r="O33" s="170"/>
    </row>
    <row r="34" spans="1:15" ht="12.75">
      <c r="A34" s="178"/>
      <c r="B34" s="180"/>
      <c r="C34" s="234" t="s">
        <v>196</v>
      </c>
      <c r="D34" s="233"/>
      <c r="E34" s="204">
        <f>E33</f>
        <v>918.374</v>
      </c>
      <c r="F34" s="181"/>
      <c r="G34" s="182"/>
      <c r="M34" s="179" t="s">
        <v>112</v>
      </c>
      <c r="O34" s="170"/>
    </row>
    <row r="35" spans="1:57" ht="12.75">
      <c r="A35" s="183"/>
      <c r="B35" s="184" t="s">
        <v>73</v>
      </c>
      <c r="C35" s="185" t="str">
        <f>CONCATENATE(B7," ",C7)</f>
        <v>6 Úpravy povrchu, podlahy</v>
      </c>
      <c r="D35" s="186"/>
      <c r="E35" s="187"/>
      <c r="F35" s="188"/>
      <c r="G35" s="189">
        <f>SUM(G7:G34)</f>
        <v>0</v>
      </c>
      <c r="O35" s="170">
        <v>4</v>
      </c>
      <c r="BA35" s="190">
        <f>SUM(BA7:BA34)</f>
        <v>0</v>
      </c>
      <c r="BB35" s="190">
        <f>SUM(BB7:BB34)</f>
        <v>0</v>
      </c>
      <c r="BC35" s="190">
        <f>SUM(BC7:BC34)</f>
        <v>0</v>
      </c>
      <c r="BD35" s="190">
        <f>SUM(BD7:BD34)</f>
        <v>0</v>
      </c>
      <c r="BE35" s="190">
        <f>SUM(BE7:BE34)</f>
        <v>0</v>
      </c>
    </row>
    <row r="36" spans="1:15" ht="12.75">
      <c r="A36" s="163" t="s">
        <v>72</v>
      </c>
      <c r="B36" s="164" t="s">
        <v>113</v>
      </c>
      <c r="C36" s="165" t="s">
        <v>114</v>
      </c>
      <c r="D36" s="166"/>
      <c r="E36" s="167"/>
      <c r="F36" s="167"/>
      <c r="G36" s="168"/>
      <c r="H36" s="169"/>
      <c r="I36" s="169"/>
      <c r="O36" s="170">
        <v>1</v>
      </c>
    </row>
    <row r="37" spans="1:104" ht="12.75">
      <c r="A37" s="171">
        <v>5</v>
      </c>
      <c r="B37" s="172" t="s">
        <v>115</v>
      </c>
      <c r="C37" s="173" t="s">
        <v>116</v>
      </c>
      <c r="D37" s="174" t="s">
        <v>90</v>
      </c>
      <c r="E37" s="203">
        <f>E42</f>
        <v>97.29</v>
      </c>
      <c r="F37" s="175">
        <v>0</v>
      </c>
      <c r="G37" s="176">
        <f>E37*F37</f>
        <v>0</v>
      </c>
      <c r="O37" s="170">
        <v>2</v>
      </c>
      <c r="AA37" s="146">
        <v>1</v>
      </c>
      <c r="AB37" s="146">
        <v>1</v>
      </c>
      <c r="AC37" s="146">
        <v>1</v>
      </c>
      <c r="AZ37" s="146">
        <v>1</v>
      </c>
      <c r="BA37" s="146">
        <f>IF(AZ37=1,G37,0)</f>
        <v>0</v>
      </c>
      <c r="BB37" s="146">
        <f>IF(AZ37=2,G37,0)</f>
        <v>0</v>
      </c>
      <c r="BC37" s="146">
        <f>IF(AZ37=3,G37,0)</f>
        <v>0</v>
      </c>
      <c r="BD37" s="146">
        <f>IF(AZ37=4,G37,0)</f>
        <v>0</v>
      </c>
      <c r="BE37" s="146">
        <f>IF(AZ37=5,G37,0)</f>
        <v>0</v>
      </c>
      <c r="CA37" s="177">
        <v>1</v>
      </c>
      <c r="CB37" s="177">
        <v>1</v>
      </c>
      <c r="CZ37" s="146">
        <v>4E-05</v>
      </c>
    </row>
    <row r="38" spans="1:15" ht="12.75">
      <c r="A38" s="178"/>
      <c r="B38" s="180"/>
      <c r="C38" s="232" t="s">
        <v>91</v>
      </c>
      <c r="D38" s="233"/>
      <c r="E38" s="205">
        <v>0</v>
      </c>
      <c r="F38" s="181"/>
      <c r="G38" s="182"/>
      <c r="M38" s="179" t="s">
        <v>91</v>
      </c>
      <c r="O38" s="170"/>
    </row>
    <row r="39" spans="1:15" ht="12.75">
      <c r="A39" s="178"/>
      <c r="B39" s="180"/>
      <c r="C39" s="232" t="s">
        <v>188</v>
      </c>
      <c r="D39" s="233"/>
      <c r="E39" s="204">
        <v>13.5</v>
      </c>
      <c r="F39" s="181"/>
      <c r="G39" s="182"/>
      <c r="M39" s="179" t="s">
        <v>117</v>
      </c>
      <c r="O39" s="170"/>
    </row>
    <row r="40" spans="1:15" ht="12.75">
      <c r="A40" s="178"/>
      <c r="B40" s="180"/>
      <c r="C40" s="232" t="s">
        <v>189</v>
      </c>
      <c r="D40" s="233"/>
      <c r="E40" s="204">
        <v>9</v>
      </c>
      <c r="F40" s="181"/>
      <c r="G40" s="182"/>
      <c r="M40" s="179" t="s">
        <v>118</v>
      </c>
      <c r="O40" s="170"/>
    </row>
    <row r="41" spans="1:15" ht="12.75">
      <c r="A41" s="178"/>
      <c r="B41" s="180"/>
      <c r="C41" s="232" t="s">
        <v>190</v>
      </c>
      <c r="D41" s="233"/>
      <c r="E41" s="204">
        <v>74.79</v>
      </c>
      <c r="F41" s="181"/>
      <c r="G41" s="182"/>
      <c r="M41" s="179" t="s">
        <v>119</v>
      </c>
      <c r="O41" s="170"/>
    </row>
    <row r="42" spans="1:15" ht="12.75">
      <c r="A42" s="178"/>
      <c r="B42" s="180"/>
      <c r="C42" s="232" t="s">
        <v>95</v>
      </c>
      <c r="D42" s="233"/>
      <c r="E42" s="204">
        <f>E39+E40+E41</f>
        <v>97.29</v>
      </c>
      <c r="F42" s="181"/>
      <c r="G42" s="182"/>
      <c r="M42" s="179" t="s">
        <v>95</v>
      </c>
      <c r="O42" s="170"/>
    </row>
    <row r="43" spans="1:15" ht="12.75">
      <c r="A43" s="178"/>
      <c r="B43" s="180"/>
      <c r="C43" s="234" t="s">
        <v>197</v>
      </c>
      <c r="D43" s="233"/>
      <c r="E43" s="204">
        <f>E42</f>
        <v>97.29</v>
      </c>
      <c r="F43" s="181"/>
      <c r="G43" s="182"/>
      <c r="M43" s="179" t="s">
        <v>120</v>
      </c>
      <c r="O43" s="170"/>
    </row>
    <row r="44" spans="1:104" ht="12.75">
      <c r="A44" s="171">
        <v>6</v>
      </c>
      <c r="B44" s="172" t="s">
        <v>121</v>
      </c>
      <c r="C44" s="173" t="s">
        <v>122</v>
      </c>
      <c r="D44" s="174" t="s">
        <v>90</v>
      </c>
      <c r="E44" s="203">
        <v>420</v>
      </c>
      <c r="F44" s="175">
        <v>0</v>
      </c>
      <c r="G44" s="176">
        <f>E44*F44</f>
        <v>0</v>
      </c>
      <c r="O44" s="170">
        <v>2</v>
      </c>
      <c r="AA44" s="146">
        <v>1</v>
      </c>
      <c r="AB44" s="146">
        <v>1</v>
      </c>
      <c r="AC44" s="146">
        <v>1</v>
      </c>
      <c r="AZ44" s="146">
        <v>1</v>
      </c>
      <c r="BA44" s="146">
        <f>IF(AZ44=1,G44,0)</f>
        <v>0</v>
      </c>
      <c r="BB44" s="146">
        <f>IF(AZ44=2,G44,0)</f>
        <v>0</v>
      </c>
      <c r="BC44" s="146">
        <f>IF(AZ44=3,G44,0)</f>
        <v>0</v>
      </c>
      <c r="BD44" s="146">
        <f>IF(AZ44=4,G44,0)</f>
        <v>0</v>
      </c>
      <c r="BE44" s="146">
        <f>IF(AZ44=5,G44,0)</f>
        <v>0</v>
      </c>
      <c r="CA44" s="177">
        <v>1</v>
      </c>
      <c r="CB44" s="177">
        <v>1</v>
      </c>
      <c r="CZ44" s="146">
        <v>0.00121</v>
      </c>
    </row>
    <row r="45" spans="1:57" ht="12.75">
      <c r="A45" s="183"/>
      <c r="B45" s="184" t="s">
        <v>73</v>
      </c>
      <c r="C45" s="185" t="str">
        <f>CONCATENATE(B36," ",C36)</f>
        <v>9 Ostatní konstrukce</v>
      </c>
      <c r="D45" s="186"/>
      <c r="E45" s="187"/>
      <c r="F45" s="188"/>
      <c r="G45" s="189">
        <f>SUM(G36:G44)</f>
        <v>0</v>
      </c>
      <c r="O45" s="170">
        <v>4</v>
      </c>
      <c r="BA45" s="190">
        <f>SUM(BA36:BA44)</f>
        <v>0</v>
      </c>
      <c r="BB45" s="190">
        <f>SUM(BB36:BB44)</f>
        <v>0</v>
      </c>
      <c r="BC45" s="190">
        <f>SUM(BC36:BC44)</f>
        <v>0</v>
      </c>
      <c r="BD45" s="190">
        <f>SUM(BD36:BD44)</f>
        <v>0</v>
      </c>
      <c r="BE45" s="190">
        <f>SUM(BE36:BE44)</f>
        <v>0</v>
      </c>
    </row>
    <row r="46" spans="1:15" ht="12.75">
      <c r="A46" s="163" t="s">
        <v>72</v>
      </c>
      <c r="B46" s="164" t="s">
        <v>123</v>
      </c>
      <c r="C46" s="165" t="s">
        <v>124</v>
      </c>
      <c r="D46" s="166"/>
      <c r="E46" s="167"/>
      <c r="F46" s="167"/>
      <c r="G46" s="168"/>
      <c r="H46" s="169"/>
      <c r="I46" s="169"/>
      <c r="O46" s="170">
        <v>1</v>
      </c>
    </row>
    <row r="47" spans="1:104" ht="12.75">
      <c r="A47" s="245">
        <v>7</v>
      </c>
      <c r="B47" s="246" t="s">
        <v>125</v>
      </c>
      <c r="C47" s="247" t="s">
        <v>213</v>
      </c>
      <c r="D47" s="248" t="s">
        <v>90</v>
      </c>
      <c r="E47" s="204">
        <f>E52</f>
        <v>420.20000000000005</v>
      </c>
      <c r="F47" s="207">
        <v>0</v>
      </c>
      <c r="G47" s="176">
        <f>E47*F47</f>
        <v>0</v>
      </c>
      <c r="O47" s="170">
        <v>2</v>
      </c>
      <c r="AA47" s="146">
        <v>1</v>
      </c>
      <c r="AB47" s="146">
        <v>0</v>
      </c>
      <c r="AC47" s="146">
        <v>0</v>
      </c>
      <c r="AZ47" s="146">
        <v>1</v>
      </c>
      <c r="BA47" s="146">
        <f>IF(AZ47=1,G47,0)</f>
        <v>0</v>
      </c>
      <c r="BB47" s="146">
        <f>IF(AZ47=2,G47,0)</f>
        <v>0</v>
      </c>
      <c r="BC47" s="146">
        <f>IF(AZ47=3,G47,0)</f>
        <v>0</v>
      </c>
      <c r="BD47" s="146">
        <f>IF(AZ47=4,G47,0)</f>
        <v>0</v>
      </c>
      <c r="BE47" s="146">
        <f>IF(AZ47=5,G47,0)</f>
        <v>0</v>
      </c>
      <c r="CA47" s="177">
        <v>1</v>
      </c>
      <c r="CB47" s="177">
        <v>0</v>
      </c>
      <c r="CZ47" s="146">
        <v>0</v>
      </c>
    </row>
    <row r="48" spans="1:15" ht="12.75">
      <c r="A48" s="178"/>
      <c r="B48" s="180"/>
      <c r="C48" s="232" t="s">
        <v>91</v>
      </c>
      <c r="D48" s="233"/>
      <c r="E48" s="205">
        <v>0</v>
      </c>
      <c r="F48" s="181"/>
      <c r="G48" s="182"/>
      <c r="M48" s="179" t="s">
        <v>91</v>
      </c>
      <c r="O48" s="170"/>
    </row>
    <row r="49" spans="1:15" ht="12.75">
      <c r="A49" s="178"/>
      <c r="B49" s="180"/>
      <c r="C49" s="232" t="s">
        <v>177</v>
      </c>
      <c r="D49" s="233"/>
      <c r="E49" s="204">
        <v>47.9</v>
      </c>
      <c r="F49" s="181"/>
      <c r="G49" s="182"/>
      <c r="M49" s="179" t="s">
        <v>92</v>
      </c>
      <c r="O49" s="170"/>
    </row>
    <row r="50" spans="1:15" ht="12.75">
      <c r="A50" s="178"/>
      <c r="B50" s="180"/>
      <c r="C50" s="232" t="s">
        <v>198</v>
      </c>
      <c r="D50" s="233"/>
      <c r="E50" s="204">
        <v>30.5</v>
      </c>
      <c r="F50" s="181"/>
      <c r="G50" s="182"/>
      <c r="M50" s="179" t="s">
        <v>93</v>
      </c>
      <c r="O50" s="170"/>
    </row>
    <row r="51" spans="1:15" ht="12.75">
      <c r="A51" s="178"/>
      <c r="B51" s="180"/>
      <c r="C51" s="232" t="s">
        <v>178</v>
      </c>
      <c r="D51" s="233"/>
      <c r="E51" s="204">
        <v>341.8</v>
      </c>
      <c r="F51" s="181"/>
      <c r="G51" s="182"/>
      <c r="M51" s="179" t="s">
        <v>94</v>
      </c>
      <c r="O51" s="170"/>
    </row>
    <row r="52" spans="1:15" ht="12.75">
      <c r="A52" s="178"/>
      <c r="B52" s="180"/>
      <c r="C52" s="232" t="s">
        <v>95</v>
      </c>
      <c r="D52" s="233"/>
      <c r="E52" s="204">
        <f>E49+E50+E51</f>
        <v>420.20000000000005</v>
      </c>
      <c r="F52" s="181"/>
      <c r="G52" s="182"/>
      <c r="M52" s="179" t="s">
        <v>95</v>
      </c>
      <c r="O52" s="170"/>
    </row>
    <row r="53" spans="1:15" ht="12.75">
      <c r="A53" s="178"/>
      <c r="B53" s="180"/>
      <c r="C53" s="234" t="s">
        <v>195</v>
      </c>
      <c r="D53" s="233"/>
      <c r="E53" s="204">
        <f>E52</f>
        <v>420.20000000000005</v>
      </c>
      <c r="F53" s="244"/>
      <c r="G53" s="182"/>
      <c r="M53" s="179" t="s">
        <v>96</v>
      </c>
      <c r="O53" s="170"/>
    </row>
    <row r="54" spans="1:104" ht="12.75">
      <c r="A54" s="171">
        <v>8</v>
      </c>
      <c r="B54" s="172" t="s">
        <v>126</v>
      </c>
      <c r="C54" s="173" t="s">
        <v>127</v>
      </c>
      <c r="D54" s="174" t="s">
        <v>84</v>
      </c>
      <c r="E54" s="203">
        <f>E55+E56+E57</f>
        <v>62.3</v>
      </c>
      <c r="F54" s="175">
        <v>0</v>
      </c>
      <c r="G54" s="176">
        <f>E54*F54</f>
        <v>0</v>
      </c>
      <c r="O54" s="170">
        <v>2</v>
      </c>
      <c r="AA54" s="146">
        <v>1</v>
      </c>
      <c r="AB54" s="146">
        <v>1</v>
      </c>
      <c r="AC54" s="146">
        <v>1</v>
      </c>
      <c r="AZ54" s="146">
        <v>1</v>
      </c>
      <c r="BA54" s="146">
        <f>IF(AZ54=1,G54,0)</f>
        <v>0</v>
      </c>
      <c r="BB54" s="146">
        <f>IF(AZ54=2,G54,0)</f>
        <v>0</v>
      </c>
      <c r="BC54" s="146">
        <f>IF(AZ54=3,G54,0)</f>
        <v>0</v>
      </c>
      <c r="BD54" s="146">
        <f>IF(AZ54=4,G54,0)</f>
        <v>0</v>
      </c>
      <c r="BE54" s="146">
        <f>IF(AZ54=5,G54,0)</f>
        <v>0</v>
      </c>
      <c r="CA54" s="177">
        <v>1</v>
      </c>
      <c r="CB54" s="177">
        <v>1</v>
      </c>
      <c r="CZ54" s="146">
        <v>0.00049</v>
      </c>
    </row>
    <row r="55" spans="1:15" ht="12.75">
      <c r="A55" s="178"/>
      <c r="B55" s="180"/>
      <c r="C55" s="234" t="s">
        <v>191</v>
      </c>
      <c r="D55" s="233"/>
      <c r="E55" s="204">
        <v>7.5</v>
      </c>
      <c r="F55" s="181"/>
      <c r="G55" s="182"/>
      <c r="M55" s="179" t="s">
        <v>85</v>
      </c>
      <c r="O55" s="170"/>
    </row>
    <row r="56" spans="1:15" ht="12.75">
      <c r="A56" s="178"/>
      <c r="B56" s="180"/>
      <c r="C56" s="234" t="s">
        <v>199</v>
      </c>
      <c r="D56" s="233"/>
      <c r="E56" s="204">
        <v>4.4</v>
      </c>
      <c r="F56" s="181"/>
      <c r="G56" s="182"/>
      <c r="M56" s="179" t="s">
        <v>86</v>
      </c>
      <c r="O56" s="170"/>
    </row>
    <row r="57" spans="1:15" ht="12.75">
      <c r="A57" s="178"/>
      <c r="B57" s="180"/>
      <c r="C57" s="234" t="s">
        <v>192</v>
      </c>
      <c r="D57" s="233"/>
      <c r="E57" s="204">
        <v>50.4</v>
      </c>
      <c r="F57" s="181"/>
      <c r="G57" s="182"/>
      <c r="M57" s="179" t="s">
        <v>87</v>
      </c>
      <c r="O57" s="170"/>
    </row>
    <row r="58" spans="1:104" ht="12.75">
      <c r="A58" s="171">
        <v>9</v>
      </c>
      <c r="B58" s="172" t="s">
        <v>128</v>
      </c>
      <c r="C58" s="173" t="s">
        <v>129</v>
      </c>
      <c r="D58" s="174" t="s">
        <v>84</v>
      </c>
      <c r="E58" s="203">
        <f>E59+E60+E61</f>
        <v>485.7</v>
      </c>
      <c r="F58" s="175">
        <v>0</v>
      </c>
      <c r="G58" s="176">
        <f>E58*F58</f>
        <v>0</v>
      </c>
      <c r="O58" s="170">
        <v>2</v>
      </c>
      <c r="AA58" s="146">
        <v>1</v>
      </c>
      <c r="AB58" s="146">
        <v>1</v>
      </c>
      <c r="AC58" s="146">
        <v>1</v>
      </c>
      <c r="AZ58" s="146">
        <v>1</v>
      </c>
      <c r="BA58" s="146">
        <f>IF(AZ58=1,G58,0)</f>
        <v>0</v>
      </c>
      <c r="BB58" s="146">
        <f>IF(AZ58=2,G58,0)</f>
        <v>0</v>
      </c>
      <c r="BC58" s="146">
        <f>IF(AZ58=3,G58,0)</f>
        <v>0</v>
      </c>
      <c r="BD58" s="146">
        <f>IF(AZ58=4,G58,0)</f>
        <v>0</v>
      </c>
      <c r="BE58" s="146">
        <f>IF(AZ58=5,G58,0)</f>
        <v>0</v>
      </c>
      <c r="CA58" s="177">
        <v>1</v>
      </c>
      <c r="CB58" s="177">
        <v>1</v>
      </c>
      <c r="CZ58" s="146">
        <v>0.00049</v>
      </c>
    </row>
    <row r="59" spans="1:15" ht="12.75">
      <c r="A59" s="240"/>
      <c r="B59" s="241"/>
      <c r="C59" s="242" t="s">
        <v>209</v>
      </c>
      <c r="D59" s="243"/>
      <c r="E59" s="204">
        <v>59.4</v>
      </c>
      <c r="F59" s="244"/>
      <c r="G59" s="182"/>
      <c r="M59" s="179" t="s">
        <v>99</v>
      </c>
      <c r="O59" s="170"/>
    </row>
    <row r="60" spans="1:15" ht="12.75">
      <c r="A60" s="240"/>
      <c r="B60" s="241"/>
      <c r="C60" s="242" t="s">
        <v>210</v>
      </c>
      <c r="D60" s="243"/>
      <c r="E60" s="204">
        <v>24.9</v>
      </c>
      <c r="F60" s="244"/>
      <c r="G60" s="182"/>
      <c r="M60" s="179" t="s">
        <v>100</v>
      </c>
      <c r="O60" s="170"/>
    </row>
    <row r="61" spans="1:15" ht="12.75">
      <c r="A61" s="240"/>
      <c r="B61" s="241"/>
      <c r="C61" s="242" t="s">
        <v>211</v>
      </c>
      <c r="D61" s="243"/>
      <c r="E61" s="204">
        <v>401.4</v>
      </c>
      <c r="F61" s="244"/>
      <c r="G61" s="182"/>
      <c r="M61" s="179" t="s">
        <v>101</v>
      </c>
      <c r="O61" s="170"/>
    </row>
    <row r="62" spans="1:104" ht="12.75">
      <c r="A62" s="245">
        <v>10</v>
      </c>
      <c r="B62" s="246" t="s">
        <v>130</v>
      </c>
      <c r="C62" s="247" t="s">
        <v>131</v>
      </c>
      <c r="D62" s="248" t="s">
        <v>132</v>
      </c>
      <c r="E62" s="203">
        <v>2.5</v>
      </c>
      <c r="F62" s="207">
        <v>0</v>
      </c>
      <c r="G62" s="176">
        <f>E62*F62</f>
        <v>0</v>
      </c>
      <c r="O62" s="170">
        <v>2</v>
      </c>
      <c r="AA62" s="146">
        <v>1</v>
      </c>
      <c r="AB62" s="146">
        <v>1</v>
      </c>
      <c r="AC62" s="146">
        <v>1</v>
      </c>
      <c r="AZ62" s="146">
        <v>1</v>
      </c>
      <c r="BA62" s="146">
        <f>IF(AZ62=1,G62,0)</f>
        <v>0</v>
      </c>
      <c r="BB62" s="146">
        <f>IF(AZ62=2,G62,0)</f>
        <v>0</v>
      </c>
      <c r="BC62" s="146">
        <f>IF(AZ62=3,G62,0)</f>
        <v>0</v>
      </c>
      <c r="BD62" s="146">
        <f>IF(AZ62=4,G62,0)</f>
        <v>0</v>
      </c>
      <c r="BE62" s="146">
        <f>IF(AZ62=5,G62,0)</f>
        <v>0</v>
      </c>
      <c r="CA62" s="177">
        <v>1</v>
      </c>
      <c r="CB62" s="177">
        <v>1</v>
      </c>
      <c r="CZ62" s="146">
        <v>0</v>
      </c>
    </row>
    <row r="63" spans="1:15" ht="12.75">
      <c r="A63" s="240"/>
      <c r="B63" s="241"/>
      <c r="C63" s="249" t="s">
        <v>193</v>
      </c>
      <c r="D63" s="250"/>
      <c r="E63" s="204">
        <v>2.2</v>
      </c>
      <c r="F63" s="244"/>
      <c r="G63" s="182"/>
      <c r="M63" s="179" t="s">
        <v>133</v>
      </c>
      <c r="O63" s="170"/>
    </row>
    <row r="64" spans="1:104" ht="12.75">
      <c r="A64" s="245">
        <v>11</v>
      </c>
      <c r="B64" s="246" t="s">
        <v>134</v>
      </c>
      <c r="C64" s="247" t="s">
        <v>135</v>
      </c>
      <c r="D64" s="248" t="s">
        <v>132</v>
      </c>
      <c r="E64" s="203">
        <v>2.5</v>
      </c>
      <c r="F64" s="207">
        <v>0</v>
      </c>
      <c r="G64" s="176">
        <f>E64*F64</f>
        <v>0</v>
      </c>
      <c r="O64" s="170">
        <v>2</v>
      </c>
      <c r="AA64" s="146">
        <v>1</v>
      </c>
      <c r="AB64" s="146">
        <v>3</v>
      </c>
      <c r="AC64" s="146">
        <v>3</v>
      </c>
      <c r="AZ64" s="146">
        <v>1</v>
      </c>
      <c r="BA64" s="146">
        <f>IF(AZ64=1,G64,0)</f>
        <v>0</v>
      </c>
      <c r="BB64" s="146">
        <f>IF(AZ64=2,G64,0)</f>
        <v>0</v>
      </c>
      <c r="BC64" s="146">
        <f>IF(AZ64=3,G64,0)</f>
        <v>0</v>
      </c>
      <c r="BD64" s="146">
        <f>IF(AZ64=4,G64,0)</f>
        <v>0</v>
      </c>
      <c r="BE64" s="146">
        <f>IF(AZ64=5,G64,0)</f>
        <v>0</v>
      </c>
      <c r="CA64" s="177">
        <v>1</v>
      </c>
      <c r="CB64" s="177">
        <v>3</v>
      </c>
      <c r="CZ64" s="146">
        <v>0</v>
      </c>
    </row>
    <row r="65" spans="1:104" ht="12.75">
      <c r="A65" s="171">
        <v>12</v>
      </c>
      <c r="B65" s="172" t="s">
        <v>136</v>
      </c>
      <c r="C65" s="173" t="s">
        <v>137</v>
      </c>
      <c r="D65" s="174" t="s">
        <v>132</v>
      </c>
      <c r="E65" s="203">
        <v>3.825</v>
      </c>
      <c r="F65" s="175">
        <v>0</v>
      </c>
      <c r="G65" s="176">
        <f>E65*F65</f>
        <v>0</v>
      </c>
      <c r="O65" s="170">
        <v>2</v>
      </c>
      <c r="AA65" s="146">
        <v>8</v>
      </c>
      <c r="AB65" s="146">
        <v>0</v>
      </c>
      <c r="AC65" s="146">
        <v>3</v>
      </c>
      <c r="AZ65" s="146">
        <v>1</v>
      </c>
      <c r="BA65" s="146">
        <f>IF(AZ65=1,G65,0)</f>
        <v>0</v>
      </c>
      <c r="BB65" s="146">
        <f>IF(AZ65=2,G65,0)</f>
        <v>0</v>
      </c>
      <c r="BC65" s="146">
        <f>IF(AZ65=3,G65,0)</f>
        <v>0</v>
      </c>
      <c r="BD65" s="146">
        <f>IF(AZ65=4,G65,0)</f>
        <v>0</v>
      </c>
      <c r="BE65" s="146">
        <f>IF(AZ65=5,G65,0)</f>
        <v>0</v>
      </c>
      <c r="CA65" s="177">
        <v>8</v>
      </c>
      <c r="CB65" s="177">
        <v>0</v>
      </c>
      <c r="CZ65" s="146">
        <v>0</v>
      </c>
    </row>
    <row r="66" spans="1:104" ht="12.75">
      <c r="A66" s="171">
        <v>13</v>
      </c>
      <c r="B66" s="172" t="s">
        <v>138</v>
      </c>
      <c r="C66" s="173" t="s">
        <v>139</v>
      </c>
      <c r="D66" s="174" t="s">
        <v>132</v>
      </c>
      <c r="E66" s="203">
        <v>3.825</v>
      </c>
      <c r="F66" s="175">
        <v>0</v>
      </c>
      <c r="G66" s="176">
        <f>E66*F66</f>
        <v>0</v>
      </c>
      <c r="O66" s="170">
        <v>2</v>
      </c>
      <c r="AA66" s="146">
        <v>8</v>
      </c>
      <c r="AB66" s="146">
        <v>0</v>
      </c>
      <c r="AC66" s="146">
        <v>3</v>
      </c>
      <c r="AZ66" s="146">
        <v>1</v>
      </c>
      <c r="BA66" s="146">
        <f>IF(AZ66=1,G66,0)</f>
        <v>0</v>
      </c>
      <c r="BB66" s="146">
        <f>IF(AZ66=2,G66,0)</f>
        <v>0</v>
      </c>
      <c r="BC66" s="146">
        <f>IF(AZ66=3,G66,0)</f>
        <v>0</v>
      </c>
      <c r="BD66" s="146">
        <f>IF(AZ66=4,G66,0)</f>
        <v>0</v>
      </c>
      <c r="BE66" s="146">
        <f>IF(AZ66=5,G66,0)</f>
        <v>0</v>
      </c>
      <c r="CA66" s="177">
        <v>8</v>
      </c>
      <c r="CB66" s="177">
        <v>0</v>
      </c>
      <c r="CZ66" s="146">
        <v>0</v>
      </c>
    </row>
    <row r="67" spans="1:104" ht="12.75">
      <c r="A67" s="171">
        <v>14</v>
      </c>
      <c r="B67" s="172" t="s">
        <v>140</v>
      </c>
      <c r="C67" s="173" t="s">
        <v>141</v>
      </c>
      <c r="D67" s="174" t="s">
        <v>132</v>
      </c>
      <c r="E67" s="203">
        <v>3.825</v>
      </c>
      <c r="F67" s="175">
        <v>0</v>
      </c>
      <c r="G67" s="176">
        <f>E67*F67</f>
        <v>0</v>
      </c>
      <c r="O67" s="170">
        <v>2</v>
      </c>
      <c r="AA67" s="146">
        <v>8</v>
      </c>
      <c r="AB67" s="146">
        <v>0</v>
      </c>
      <c r="AC67" s="146">
        <v>3</v>
      </c>
      <c r="AZ67" s="146">
        <v>1</v>
      </c>
      <c r="BA67" s="146">
        <f>IF(AZ67=1,G67,0)</f>
        <v>0</v>
      </c>
      <c r="BB67" s="146">
        <f>IF(AZ67=2,G67,0)</f>
        <v>0</v>
      </c>
      <c r="BC67" s="146">
        <f>IF(AZ67=3,G67,0)</f>
        <v>0</v>
      </c>
      <c r="BD67" s="146">
        <f>IF(AZ67=4,G67,0)</f>
        <v>0</v>
      </c>
      <c r="BE67" s="146">
        <f>IF(AZ67=5,G67,0)</f>
        <v>0</v>
      </c>
      <c r="CA67" s="177">
        <v>8</v>
      </c>
      <c r="CB67" s="177">
        <v>0</v>
      </c>
      <c r="CZ67" s="146">
        <v>0</v>
      </c>
    </row>
    <row r="68" spans="1:104" ht="12.75">
      <c r="A68" s="171">
        <v>15</v>
      </c>
      <c r="B68" s="172" t="s">
        <v>142</v>
      </c>
      <c r="C68" s="173" t="s">
        <v>143</v>
      </c>
      <c r="D68" s="174" t="s">
        <v>132</v>
      </c>
      <c r="E68" s="203">
        <v>15.3</v>
      </c>
      <c r="F68" s="175">
        <v>0</v>
      </c>
      <c r="G68" s="176">
        <f>E68*F68</f>
        <v>0</v>
      </c>
      <c r="O68" s="170">
        <v>2</v>
      </c>
      <c r="AA68" s="146">
        <v>8</v>
      </c>
      <c r="AB68" s="146">
        <v>0</v>
      </c>
      <c r="AC68" s="146">
        <v>3</v>
      </c>
      <c r="AZ68" s="146">
        <v>1</v>
      </c>
      <c r="BA68" s="146">
        <f>IF(AZ68=1,G68,0)</f>
        <v>0</v>
      </c>
      <c r="BB68" s="146">
        <f>IF(AZ68=2,G68,0)</f>
        <v>0</v>
      </c>
      <c r="BC68" s="146">
        <f>IF(AZ68=3,G68,0)</f>
        <v>0</v>
      </c>
      <c r="BD68" s="146">
        <f>IF(AZ68=4,G68,0)</f>
        <v>0</v>
      </c>
      <c r="BE68" s="146">
        <f>IF(AZ68=5,G68,0)</f>
        <v>0</v>
      </c>
      <c r="CA68" s="177">
        <v>8</v>
      </c>
      <c r="CB68" s="177">
        <v>0</v>
      </c>
      <c r="CZ68" s="146">
        <v>0</v>
      </c>
    </row>
    <row r="69" spans="1:57" ht="12.75">
      <c r="A69" s="183"/>
      <c r="B69" s="184" t="s">
        <v>73</v>
      </c>
      <c r="C69" s="185" t="str">
        <f>CONCATENATE(B46," ",C46)</f>
        <v>96 Bourání konstrukcí</v>
      </c>
      <c r="D69" s="186"/>
      <c r="E69" s="187"/>
      <c r="F69" s="188"/>
      <c r="G69" s="189">
        <f>SUM(G46:G68)</f>
        <v>0</v>
      </c>
      <c r="O69" s="170">
        <v>4</v>
      </c>
      <c r="BA69" s="190">
        <f>SUM(BA46:BA68)</f>
        <v>0</v>
      </c>
      <c r="BB69" s="190">
        <f>SUM(BB46:BB68)</f>
        <v>0</v>
      </c>
      <c r="BC69" s="190">
        <f>SUM(BC46:BC68)</f>
        <v>0</v>
      </c>
      <c r="BD69" s="190">
        <f>SUM(BD46:BD68)</f>
        <v>0</v>
      </c>
      <c r="BE69" s="190">
        <f>SUM(BE46:BE68)</f>
        <v>0</v>
      </c>
    </row>
    <row r="70" spans="1:15" ht="12.75">
      <c r="A70" s="163" t="s">
        <v>72</v>
      </c>
      <c r="B70" s="164" t="s">
        <v>144</v>
      </c>
      <c r="C70" s="165" t="s">
        <v>145</v>
      </c>
      <c r="D70" s="166"/>
      <c r="E70" s="167"/>
      <c r="F70" s="167"/>
      <c r="G70" s="168"/>
      <c r="H70" s="169"/>
      <c r="I70" s="169"/>
      <c r="O70" s="170">
        <v>1</v>
      </c>
    </row>
    <row r="71" spans="1:104" ht="12.75">
      <c r="A71" s="171">
        <v>16</v>
      </c>
      <c r="B71" s="172" t="s">
        <v>146</v>
      </c>
      <c r="C71" s="173" t="s">
        <v>147</v>
      </c>
      <c r="D71" s="174" t="s">
        <v>132</v>
      </c>
      <c r="E71" s="203">
        <v>12.5</v>
      </c>
      <c r="F71" s="175">
        <v>0</v>
      </c>
      <c r="G71" s="176">
        <f>E71*F71</f>
        <v>0</v>
      </c>
      <c r="O71" s="170">
        <v>2</v>
      </c>
      <c r="AA71" s="146">
        <v>7</v>
      </c>
      <c r="AB71" s="146">
        <v>1</v>
      </c>
      <c r="AC71" s="146">
        <v>2</v>
      </c>
      <c r="AZ71" s="146">
        <v>1</v>
      </c>
      <c r="BA71" s="146">
        <f>IF(AZ71=1,G71,0)</f>
        <v>0</v>
      </c>
      <c r="BB71" s="146">
        <f>IF(AZ71=2,G71,0)</f>
        <v>0</v>
      </c>
      <c r="BC71" s="146">
        <f>IF(AZ71=3,G71,0)</f>
        <v>0</v>
      </c>
      <c r="BD71" s="146">
        <f>IF(AZ71=4,G71,0)</f>
        <v>0</v>
      </c>
      <c r="BE71" s="146">
        <f>IF(AZ71=5,G71,0)</f>
        <v>0</v>
      </c>
      <c r="CA71" s="177">
        <v>7</v>
      </c>
      <c r="CB71" s="177">
        <v>1</v>
      </c>
      <c r="CZ71" s="146">
        <v>0</v>
      </c>
    </row>
    <row r="72" spans="1:57" ht="12.75">
      <c r="A72" s="183"/>
      <c r="B72" s="184" t="s">
        <v>73</v>
      </c>
      <c r="C72" s="185" t="str">
        <f>CONCATENATE(B70," ",C70)</f>
        <v>99 Staveništní přesun hmot</v>
      </c>
      <c r="D72" s="186"/>
      <c r="E72" s="187"/>
      <c r="F72" s="188"/>
      <c r="G72" s="189">
        <f>SUM(G70:G71)</f>
        <v>0</v>
      </c>
      <c r="O72" s="170">
        <v>4</v>
      </c>
      <c r="BA72" s="190">
        <f>SUM(BA70:BA71)</f>
        <v>0</v>
      </c>
      <c r="BB72" s="190">
        <f>SUM(BB70:BB71)</f>
        <v>0</v>
      </c>
      <c r="BC72" s="190">
        <f>SUM(BC70:BC71)</f>
        <v>0</v>
      </c>
      <c r="BD72" s="190">
        <f>SUM(BD70:BD71)</f>
        <v>0</v>
      </c>
      <c r="BE72" s="190">
        <f>SUM(BE70:BE71)</f>
        <v>0</v>
      </c>
    </row>
    <row r="73" spans="1:15" ht="12.75">
      <c r="A73" s="163" t="s">
        <v>72</v>
      </c>
      <c r="B73" s="164" t="s">
        <v>148</v>
      </c>
      <c r="C73" s="165" t="s">
        <v>149</v>
      </c>
      <c r="D73" s="166"/>
      <c r="E73" s="167"/>
      <c r="F73" s="167"/>
      <c r="G73" s="168"/>
      <c r="H73" s="169"/>
      <c r="I73" s="169"/>
      <c r="O73" s="170">
        <v>1</v>
      </c>
    </row>
    <row r="74" spans="1:104" ht="22.5">
      <c r="A74" s="245">
        <v>17</v>
      </c>
      <c r="B74" s="246" t="s">
        <v>150</v>
      </c>
      <c r="C74" s="247" t="s">
        <v>151</v>
      </c>
      <c r="D74" s="248" t="s">
        <v>90</v>
      </c>
      <c r="E74" s="204">
        <f>E80</f>
        <v>420.20000000000005</v>
      </c>
      <c r="F74" s="207">
        <v>0</v>
      </c>
      <c r="G74" s="176">
        <f>E74*F74</f>
        <v>0</v>
      </c>
      <c r="O74" s="170">
        <v>2</v>
      </c>
      <c r="AA74" s="146">
        <v>1</v>
      </c>
      <c r="AB74" s="146">
        <v>0</v>
      </c>
      <c r="AC74" s="146">
        <v>0</v>
      </c>
      <c r="AZ74" s="146">
        <v>2</v>
      </c>
      <c r="BA74" s="146">
        <f>IF(AZ74=1,G74,0)</f>
        <v>0</v>
      </c>
      <c r="BB74" s="146">
        <f>IF(AZ74=2,G74,0)</f>
        <v>0</v>
      </c>
      <c r="BC74" s="146">
        <f>IF(AZ74=3,G74,0)</f>
        <v>0</v>
      </c>
      <c r="BD74" s="146">
        <f>IF(AZ74=4,G74,0)</f>
        <v>0</v>
      </c>
      <c r="BE74" s="146">
        <f>IF(AZ74=5,G74,0)</f>
        <v>0</v>
      </c>
      <c r="CA74" s="177">
        <v>1</v>
      </c>
      <c r="CB74" s="177">
        <v>0</v>
      </c>
      <c r="CZ74" s="146">
        <v>0.0042</v>
      </c>
    </row>
    <row r="75" spans="1:104" ht="22.5">
      <c r="A75" s="171">
        <v>18</v>
      </c>
      <c r="B75" s="172" t="s">
        <v>152</v>
      </c>
      <c r="C75" s="173" t="s">
        <v>153</v>
      </c>
      <c r="D75" s="174" t="s">
        <v>90</v>
      </c>
      <c r="E75" s="204">
        <f>E80</f>
        <v>420.20000000000005</v>
      </c>
      <c r="F75" s="175">
        <v>0</v>
      </c>
      <c r="G75" s="176">
        <f>E75*F75</f>
        <v>0</v>
      </c>
      <c r="O75" s="170">
        <v>2</v>
      </c>
      <c r="AA75" s="146">
        <v>1</v>
      </c>
      <c r="AB75" s="146">
        <v>7</v>
      </c>
      <c r="AC75" s="146">
        <v>7</v>
      </c>
      <c r="AZ75" s="146">
        <v>2</v>
      </c>
      <c r="BA75" s="146">
        <f>IF(AZ75=1,G75,0)</f>
        <v>0</v>
      </c>
      <c r="BB75" s="146">
        <f>IF(AZ75=2,G75,0)</f>
        <v>0</v>
      </c>
      <c r="BC75" s="146">
        <f>IF(AZ75=3,G75,0)</f>
        <v>0</v>
      </c>
      <c r="BD75" s="146">
        <f>IF(AZ75=4,G75,0)</f>
        <v>0</v>
      </c>
      <c r="BE75" s="146">
        <f>IF(AZ75=5,G75,0)</f>
        <v>0</v>
      </c>
      <c r="CA75" s="177">
        <v>1</v>
      </c>
      <c r="CB75" s="177">
        <v>7</v>
      </c>
      <c r="CZ75" s="146">
        <v>0.00401</v>
      </c>
    </row>
    <row r="76" spans="1:15" ht="12.75">
      <c r="A76" s="178"/>
      <c r="B76" s="180"/>
      <c r="C76" s="232" t="s">
        <v>91</v>
      </c>
      <c r="D76" s="233"/>
      <c r="E76" s="205">
        <v>0</v>
      </c>
      <c r="F76" s="181"/>
      <c r="G76" s="182"/>
      <c r="M76" s="179" t="s">
        <v>91</v>
      </c>
      <c r="O76" s="170"/>
    </row>
    <row r="77" spans="1:15" ht="12.75">
      <c r="A77" s="178"/>
      <c r="B77" s="180"/>
      <c r="C77" s="232" t="s">
        <v>177</v>
      </c>
      <c r="D77" s="233"/>
      <c r="E77" s="204">
        <v>47.9</v>
      </c>
      <c r="F77" s="181"/>
      <c r="G77" s="182"/>
      <c r="M77" s="179" t="s">
        <v>92</v>
      </c>
      <c r="O77" s="170"/>
    </row>
    <row r="78" spans="1:15" ht="12.75">
      <c r="A78" s="178"/>
      <c r="B78" s="180"/>
      <c r="C78" s="232" t="s">
        <v>198</v>
      </c>
      <c r="D78" s="233"/>
      <c r="E78" s="204">
        <v>30.5</v>
      </c>
      <c r="F78" s="181"/>
      <c r="G78" s="182"/>
      <c r="M78" s="179" t="s">
        <v>93</v>
      </c>
      <c r="O78" s="170"/>
    </row>
    <row r="79" spans="1:15" ht="12.75">
      <c r="A79" s="178"/>
      <c r="B79" s="180"/>
      <c r="C79" s="232" t="s">
        <v>178</v>
      </c>
      <c r="D79" s="233"/>
      <c r="E79" s="204">
        <v>341.8</v>
      </c>
      <c r="F79" s="181"/>
      <c r="G79" s="182"/>
      <c r="M79" s="179" t="s">
        <v>94</v>
      </c>
      <c r="O79" s="170"/>
    </row>
    <row r="80" spans="1:15" ht="12.75">
      <c r="A80" s="178"/>
      <c r="B80" s="180"/>
      <c r="C80" s="232" t="s">
        <v>95</v>
      </c>
      <c r="D80" s="233"/>
      <c r="E80" s="204">
        <f>E77+E78+E79</f>
        <v>420.20000000000005</v>
      </c>
      <c r="F80" s="181"/>
      <c r="G80" s="182"/>
      <c r="M80" s="179" t="s">
        <v>95</v>
      </c>
      <c r="O80" s="170"/>
    </row>
    <row r="81" spans="1:15" ht="12.75">
      <c r="A81" s="178"/>
      <c r="B81" s="180"/>
      <c r="C81" s="234" t="s">
        <v>195</v>
      </c>
      <c r="D81" s="233"/>
      <c r="E81" s="204">
        <f>E80</f>
        <v>420.20000000000005</v>
      </c>
      <c r="F81" s="181"/>
      <c r="G81" s="182"/>
      <c r="M81" s="179" t="s">
        <v>96</v>
      </c>
      <c r="O81" s="170"/>
    </row>
    <row r="82" spans="1:104" ht="12.75">
      <c r="A82" s="171">
        <v>19</v>
      </c>
      <c r="B82" s="172" t="s">
        <v>154</v>
      </c>
      <c r="C82" s="173" t="s">
        <v>155</v>
      </c>
      <c r="D82" s="174" t="s">
        <v>90</v>
      </c>
      <c r="E82" s="204">
        <f>E80</f>
        <v>420.20000000000005</v>
      </c>
      <c r="F82" s="175">
        <v>0</v>
      </c>
      <c r="G82" s="176">
        <f>E82*F82</f>
        <v>0</v>
      </c>
      <c r="O82" s="170">
        <v>2</v>
      </c>
      <c r="AA82" s="146">
        <v>1</v>
      </c>
      <c r="AB82" s="146">
        <v>7</v>
      </c>
      <c r="AC82" s="146">
        <v>7</v>
      </c>
      <c r="AZ82" s="146">
        <v>2</v>
      </c>
      <c r="BA82" s="146">
        <f>IF(AZ82=1,G82,0)</f>
        <v>0</v>
      </c>
      <c r="BB82" s="146">
        <f>IF(AZ82=2,G82,0)</f>
        <v>0</v>
      </c>
      <c r="BC82" s="146">
        <f>IF(AZ82=3,G82,0)</f>
        <v>0</v>
      </c>
      <c r="BD82" s="146">
        <f>IF(AZ82=4,G82,0)</f>
        <v>0</v>
      </c>
      <c r="BE82" s="146">
        <f>IF(AZ82=5,G82,0)</f>
        <v>0</v>
      </c>
      <c r="CA82" s="177">
        <v>1</v>
      </c>
      <c r="CB82" s="177">
        <v>7</v>
      </c>
      <c r="CZ82" s="146">
        <v>0.0022</v>
      </c>
    </row>
    <row r="83" spans="1:104" ht="12.75">
      <c r="A83" s="171">
        <v>20</v>
      </c>
      <c r="B83" s="172" t="s">
        <v>156</v>
      </c>
      <c r="C83" s="173" t="s">
        <v>157</v>
      </c>
      <c r="D83" s="174" t="s">
        <v>132</v>
      </c>
      <c r="E83" s="203">
        <v>4.6</v>
      </c>
      <c r="F83" s="175">
        <v>0</v>
      </c>
      <c r="G83" s="176">
        <f>E83*F83</f>
        <v>0</v>
      </c>
      <c r="O83" s="170">
        <v>2</v>
      </c>
      <c r="AA83" s="146">
        <v>7</v>
      </c>
      <c r="AB83" s="146">
        <v>1001</v>
      </c>
      <c r="AC83" s="146">
        <v>5</v>
      </c>
      <c r="AZ83" s="146">
        <v>2</v>
      </c>
      <c r="BA83" s="146">
        <f>IF(AZ83=1,G83,0)</f>
        <v>0</v>
      </c>
      <c r="BB83" s="146">
        <f>IF(AZ83=2,G83,0)</f>
        <v>0</v>
      </c>
      <c r="BC83" s="146">
        <f>IF(AZ83=3,G83,0)</f>
        <v>0</v>
      </c>
      <c r="BD83" s="146">
        <f>IF(AZ83=4,G83,0)</f>
        <v>0</v>
      </c>
      <c r="BE83" s="146">
        <f>IF(AZ83=5,G83,0)</f>
        <v>0</v>
      </c>
      <c r="CA83" s="177">
        <v>7</v>
      </c>
      <c r="CB83" s="177">
        <v>1001</v>
      </c>
      <c r="CZ83" s="146">
        <v>0</v>
      </c>
    </row>
    <row r="84" spans="1:57" ht="12.75">
      <c r="A84" s="183"/>
      <c r="B84" s="184" t="s">
        <v>73</v>
      </c>
      <c r="C84" s="185" t="str">
        <f>CONCATENATE(B73," ",C73)</f>
        <v>776 Podlahy povlakové</v>
      </c>
      <c r="D84" s="186"/>
      <c r="E84" s="187"/>
      <c r="F84" s="188"/>
      <c r="G84" s="189">
        <f>SUM(G73:G83)</f>
        <v>0</v>
      </c>
      <c r="O84" s="170">
        <v>4</v>
      </c>
      <c r="BA84" s="190">
        <f>SUM(BA73:BA83)</f>
        <v>0</v>
      </c>
      <c r="BB84" s="190">
        <f>SUM(BB73:BB83)</f>
        <v>0</v>
      </c>
      <c r="BC84" s="190">
        <f>SUM(BC73:BC83)</f>
        <v>0</v>
      </c>
      <c r="BD84" s="190">
        <f>SUM(BD73:BD83)</f>
        <v>0</v>
      </c>
      <c r="BE84" s="190">
        <f>SUM(BE73:BE83)</f>
        <v>0</v>
      </c>
    </row>
    <row r="85" spans="1:15" ht="12.75">
      <c r="A85" s="163" t="s">
        <v>72</v>
      </c>
      <c r="B85" s="164" t="s">
        <v>158</v>
      </c>
      <c r="C85" s="165" t="s">
        <v>159</v>
      </c>
      <c r="D85" s="166"/>
      <c r="E85" s="167"/>
      <c r="F85" s="167"/>
      <c r="G85" s="168"/>
      <c r="H85" s="169"/>
      <c r="I85" s="169"/>
      <c r="O85" s="170">
        <v>1</v>
      </c>
    </row>
    <row r="86" spans="1:104" ht="12.75">
      <c r="A86" s="171">
        <v>21</v>
      </c>
      <c r="B86" s="172" t="s">
        <v>160</v>
      </c>
      <c r="C86" s="173" t="s">
        <v>161</v>
      </c>
      <c r="D86" s="174" t="s">
        <v>90</v>
      </c>
      <c r="E86" s="204">
        <f>E87</f>
        <v>1375.33</v>
      </c>
      <c r="F86" s="207">
        <v>0</v>
      </c>
      <c r="G86" s="176">
        <f>E86*F86</f>
        <v>0</v>
      </c>
      <c r="O86" s="170">
        <v>2</v>
      </c>
      <c r="AA86" s="146">
        <v>1</v>
      </c>
      <c r="AB86" s="146">
        <v>7</v>
      </c>
      <c r="AC86" s="146">
        <v>7</v>
      </c>
      <c r="AZ86" s="146">
        <v>2</v>
      </c>
      <c r="BA86" s="146">
        <f>IF(AZ86=1,G86,0)</f>
        <v>0</v>
      </c>
      <c r="BB86" s="146">
        <f>IF(AZ86=2,G86,0)</f>
        <v>0</v>
      </c>
      <c r="BC86" s="146">
        <f>IF(AZ86=3,G86,0)</f>
        <v>0</v>
      </c>
      <c r="BD86" s="146">
        <f>IF(AZ86=4,G86,0)</f>
        <v>0</v>
      </c>
      <c r="BE86" s="146">
        <f>IF(AZ86=5,G86,0)</f>
        <v>0</v>
      </c>
      <c r="CA86" s="177">
        <v>1</v>
      </c>
      <c r="CB86" s="177">
        <v>7</v>
      </c>
      <c r="CZ86" s="146">
        <v>7E-05</v>
      </c>
    </row>
    <row r="87" spans="1:15" ht="12.75">
      <c r="A87" s="178"/>
      <c r="B87" s="180"/>
      <c r="C87" s="230" t="s">
        <v>194</v>
      </c>
      <c r="D87" s="231"/>
      <c r="E87" s="204">
        <v>1375.33</v>
      </c>
      <c r="F87" s="181"/>
      <c r="G87" s="182"/>
      <c r="M87" s="179" t="s">
        <v>162</v>
      </c>
      <c r="O87" s="170"/>
    </row>
    <row r="88" spans="1:104" ht="12.75">
      <c r="A88" s="245">
        <v>22</v>
      </c>
      <c r="B88" s="246" t="s">
        <v>163</v>
      </c>
      <c r="C88" s="247" t="s">
        <v>164</v>
      </c>
      <c r="D88" s="248" t="s">
        <v>90</v>
      </c>
      <c r="E88" s="204">
        <f>E87-E89</f>
        <v>833.6299999999999</v>
      </c>
      <c r="F88" s="207">
        <v>0</v>
      </c>
      <c r="G88" s="208">
        <f>E88*F88</f>
        <v>0</v>
      </c>
      <c r="O88" s="170">
        <v>2</v>
      </c>
      <c r="AA88" s="146">
        <v>1</v>
      </c>
      <c r="AB88" s="146">
        <v>7</v>
      </c>
      <c r="AC88" s="146">
        <v>7</v>
      </c>
      <c r="AZ88" s="146">
        <v>2</v>
      </c>
      <c r="BA88" s="146">
        <f>IF(AZ88=1,G88,0)</f>
        <v>0</v>
      </c>
      <c r="BB88" s="146">
        <f>IF(AZ88=2,G88,0)</f>
        <v>0</v>
      </c>
      <c r="BC88" s="146">
        <f>IF(AZ88=3,G88,0)</f>
        <v>0</v>
      </c>
      <c r="BD88" s="146">
        <f>IF(AZ88=4,G88,0)</f>
        <v>0</v>
      </c>
      <c r="BE88" s="146">
        <f>IF(AZ88=5,G88,0)</f>
        <v>0</v>
      </c>
      <c r="CA88" s="177">
        <v>1</v>
      </c>
      <c r="CB88" s="177">
        <v>7</v>
      </c>
      <c r="CZ88" s="146">
        <v>0.00014</v>
      </c>
    </row>
    <row r="89" spans="1:104" ht="12.75">
      <c r="A89" s="245">
        <v>23</v>
      </c>
      <c r="B89" s="246" t="s">
        <v>163</v>
      </c>
      <c r="C89" s="247" t="s">
        <v>207</v>
      </c>
      <c r="D89" s="248" t="s">
        <v>90</v>
      </c>
      <c r="E89" s="204">
        <v>541.7</v>
      </c>
      <c r="F89" s="207"/>
      <c r="G89" s="208">
        <f>E89*F89</f>
        <v>0</v>
      </c>
      <c r="O89" s="170">
        <v>2</v>
      </c>
      <c r="AA89" s="146">
        <v>1</v>
      </c>
      <c r="AB89" s="146">
        <v>7</v>
      </c>
      <c r="AC89" s="146">
        <v>7</v>
      </c>
      <c r="AZ89" s="146">
        <v>2</v>
      </c>
      <c r="BA89" s="146">
        <f>IF(AZ89=1,G89,0)</f>
        <v>0</v>
      </c>
      <c r="BB89" s="146">
        <f>IF(AZ89=2,G89,0)</f>
        <v>0</v>
      </c>
      <c r="BC89" s="146">
        <f>IF(AZ89=3,G89,0)</f>
        <v>0</v>
      </c>
      <c r="BD89" s="146">
        <f>IF(AZ89=4,G89,0)</f>
        <v>0</v>
      </c>
      <c r="BE89" s="146">
        <f>IF(AZ89=5,G89,0)</f>
        <v>0</v>
      </c>
      <c r="CA89" s="177">
        <v>1</v>
      </c>
      <c r="CB89" s="177">
        <v>7</v>
      </c>
      <c r="CZ89" s="146">
        <v>0.00014</v>
      </c>
    </row>
    <row r="90" spans="1:104" ht="12" customHeight="1">
      <c r="A90" s="245">
        <v>24</v>
      </c>
      <c r="B90" s="246" t="s">
        <v>212</v>
      </c>
      <c r="C90" s="247" t="s">
        <v>208</v>
      </c>
      <c r="D90" s="248" t="s">
        <v>204</v>
      </c>
      <c r="E90" s="204">
        <v>322</v>
      </c>
      <c r="F90" s="207"/>
      <c r="G90" s="208">
        <f>E90*F90</f>
        <v>0</v>
      </c>
      <c r="O90" s="170">
        <v>2</v>
      </c>
      <c r="AA90" s="146">
        <v>1</v>
      </c>
      <c r="AB90" s="146">
        <v>7</v>
      </c>
      <c r="AC90" s="146">
        <v>7</v>
      </c>
      <c r="AZ90" s="146">
        <v>2</v>
      </c>
      <c r="BA90" s="146">
        <f>IF(AZ90=1,G90,0)</f>
        <v>0</v>
      </c>
      <c r="BB90" s="146">
        <f>IF(AZ90=2,G90,0)</f>
        <v>0</v>
      </c>
      <c r="BC90" s="146">
        <f>IF(AZ90=3,G90,0)</f>
        <v>0</v>
      </c>
      <c r="BD90" s="146">
        <f>IF(AZ90=4,G90,0)</f>
        <v>0</v>
      </c>
      <c r="BE90" s="146">
        <f>IF(AZ90=5,G90,0)</f>
        <v>0</v>
      </c>
      <c r="CA90" s="177">
        <v>1</v>
      </c>
      <c r="CB90" s="177">
        <v>7</v>
      </c>
      <c r="CZ90" s="146">
        <v>0.00014</v>
      </c>
    </row>
    <row r="91" spans="1:57" ht="12.75">
      <c r="A91" s="183"/>
      <c r="B91" s="184" t="s">
        <v>73</v>
      </c>
      <c r="C91" s="185" t="str">
        <f>CONCATENATE(B85," ",C85)</f>
        <v>784 Malby</v>
      </c>
      <c r="D91" s="186"/>
      <c r="E91" s="187"/>
      <c r="F91" s="188"/>
      <c r="G91" s="189">
        <f>SUM(G85:G90)</f>
        <v>0</v>
      </c>
      <c r="O91" s="170">
        <v>4</v>
      </c>
      <c r="BA91" s="190">
        <f>SUM(BA85:BA90)</f>
        <v>0</v>
      </c>
      <c r="BB91" s="190">
        <f>SUM(BB85:BB90)</f>
        <v>0</v>
      </c>
      <c r="BC91" s="190">
        <f>SUM(BC85:BC90)</f>
        <v>0</v>
      </c>
      <c r="BD91" s="190">
        <f>SUM(BD85:BD90)</f>
        <v>0</v>
      </c>
      <c r="BE91" s="190">
        <f>SUM(BE85:BE90)</f>
        <v>0</v>
      </c>
    </row>
    <row r="92" spans="1:15" ht="12.75">
      <c r="A92" s="163" t="s">
        <v>72</v>
      </c>
      <c r="B92" s="164" t="s">
        <v>200</v>
      </c>
      <c r="C92" s="165" t="s">
        <v>201</v>
      </c>
      <c r="D92" s="166"/>
      <c r="E92" s="167"/>
      <c r="F92" s="167"/>
      <c r="G92" s="168"/>
      <c r="H92" s="169"/>
      <c r="I92" s="169"/>
      <c r="O92" s="170">
        <v>1</v>
      </c>
    </row>
    <row r="93" spans="1:104" ht="33.75">
      <c r="A93" s="245">
        <v>25</v>
      </c>
      <c r="B93" s="246" t="s">
        <v>202</v>
      </c>
      <c r="C93" s="247" t="s">
        <v>203</v>
      </c>
      <c r="D93" s="248" t="s">
        <v>204</v>
      </c>
      <c r="E93" s="203">
        <v>22</v>
      </c>
      <c r="F93" s="207"/>
      <c r="G93" s="176">
        <f>E93*F93</f>
        <v>0</v>
      </c>
      <c r="O93" s="170">
        <v>2</v>
      </c>
      <c r="AA93" s="146">
        <v>11</v>
      </c>
      <c r="AB93" s="146">
        <v>3</v>
      </c>
      <c r="AC93" s="146">
        <v>162</v>
      </c>
      <c r="AZ93" s="146">
        <v>4</v>
      </c>
      <c r="BA93" s="146">
        <f>IF(AZ93=1,G93,0)</f>
        <v>0</v>
      </c>
      <c r="BB93" s="146">
        <f>IF(AZ93=2,G93,0)</f>
        <v>0</v>
      </c>
      <c r="BC93" s="146">
        <f>IF(AZ93=3,G93,0)</f>
        <v>0</v>
      </c>
      <c r="BD93" s="146">
        <f>IF(AZ93=4,G93,0)</f>
        <v>0</v>
      </c>
      <c r="BE93" s="146">
        <f>IF(AZ93=5,G93,0)</f>
        <v>0</v>
      </c>
      <c r="CA93" s="177">
        <v>11</v>
      </c>
      <c r="CB93" s="177">
        <v>3</v>
      </c>
      <c r="CZ93" s="146">
        <v>0</v>
      </c>
    </row>
    <row r="94" spans="1:57" ht="12.75">
      <c r="A94" s="183"/>
      <c r="B94" s="184" t="s">
        <v>73</v>
      </c>
      <c r="C94" s="185" t="str">
        <f>CONCATENATE(B92," ",C92)</f>
        <v>M210 Elektroinstalace</v>
      </c>
      <c r="D94" s="186"/>
      <c r="E94" s="187"/>
      <c r="F94" s="188"/>
      <c r="G94" s="189">
        <f>SUM(G92:G93)</f>
        <v>0</v>
      </c>
      <c r="O94" s="170">
        <v>4</v>
      </c>
      <c r="BA94" s="190">
        <f>SUM(BA92:BA93)</f>
        <v>0</v>
      </c>
      <c r="BB94" s="190">
        <f>SUM(BB92:BB93)</f>
        <v>0</v>
      </c>
      <c r="BC94" s="190">
        <f>SUM(BC92:BC93)</f>
        <v>0</v>
      </c>
      <c r="BD94" s="190">
        <f>SUM(BD92:BD93)</f>
        <v>0</v>
      </c>
      <c r="BE94" s="190">
        <f>SUM(BE92:BE93)</f>
        <v>0</v>
      </c>
    </row>
    <row r="95" ht="12.75">
      <c r="E95" s="146"/>
    </row>
    <row r="96" ht="12.75">
      <c r="E96" s="146"/>
    </row>
    <row r="97" ht="12.75">
      <c r="E97" s="146"/>
    </row>
    <row r="98" ht="12.75">
      <c r="E98" s="146"/>
    </row>
    <row r="99" ht="12.75">
      <c r="E99" s="146"/>
    </row>
    <row r="100" ht="12.75">
      <c r="E100" s="146"/>
    </row>
    <row r="101" ht="12.75">
      <c r="E101" s="146"/>
    </row>
    <row r="102" ht="12.75">
      <c r="E102" s="146"/>
    </row>
    <row r="103" ht="12.75">
      <c r="E103" s="146"/>
    </row>
    <row r="104" ht="12.75">
      <c r="E104" s="146"/>
    </row>
    <row r="105" ht="12.75">
      <c r="E105" s="146"/>
    </row>
    <row r="106" ht="12.75">
      <c r="E106" s="146"/>
    </row>
    <row r="107" ht="12.75">
      <c r="E107" s="146"/>
    </row>
    <row r="108" ht="12.75">
      <c r="E108" s="146"/>
    </row>
    <row r="109" ht="12.75">
      <c r="E109" s="146"/>
    </row>
    <row r="110" ht="12.75">
      <c r="E110" s="146"/>
    </row>
    <row r="111" ht="12.75">
      <c r="E111" s="146"/>
    </row>
    <row r="112" ht="12.75">
      <c r="E112" s="146"/>
    </row>
    <row r="113" ht="12.75">
      <c r="E113" s="146"/>
    </row>
    <row r="114" ht="12.75">
      <c r="E114" s="146"/>
    </row>
    <row r="115" ht="12.75">
      <c r="E115" s="146"/>
    </row>
    <row r="116" ht="12.75">
      <c r="E116" s="146"/>
    </row>
    <row r="117" ht="12.75">
      <c r="E117" s="146"/>
    </row>
    <row r="118" spans="1:7" ht="12.75">
      <c r="A118" s="191"/>
      <c r="B118" s="191"/>
      <c r="C118" s="191"/>
      <c r="D118" s="191"/>
      <c r="E118" s="191"/>
      <c r="F118" s="191"/>
      <c r="G118" s="191"/>
    </row>
    <row r="119" spans="1:7" ht="12.75">
      <c r="A119" s="191"/>
      <c r="B119" s="191"/>
      <c r="C119" s="191"/>
      <c r="D119" s="191"/>
      <c r="E119" s="191"/>
      <c r="F119" s="191"/>
      <c r="G119" s="191"/>
    </row>
    <row r="120" spans="1:7" ht="12.75">
      <c r="A120" s="191"/>
      <c r="B120" s="191"/>
      <c r="C120" s="191"/>
      <c r="D120" s="191"/>
      <c r="E120" s="191"/>
      <c r="F120" s="191"/>
      <c r="G120" s="191"/>
    </row>
    <row r="121" spans="1:7" ht="12.75">
      <c r="A121" s="191"/>
      <c r="B121" s="191"/>
      <c r="C121" s="191"/>
      <c r="D121" s="191"/>
      <c r="E121" s="191"/>
      <c r="F121" s="191"/>
      <c r="G121" s="191"/>
    </row>
    <row r="122" ht="12.75">
      <c r="E122" s="146"/>
    </row>
    <row r="123" ht="12.75">
      <c r="E123" s="146"/>
    </row>
    <row r="124" ht="12.75">
      <c r="E124" s="146"/>
    </row>
    <row r="125" ht="12.75">
      <c r="E125" s="146"/>
    </row>
    <row r="126" ht="12.75">
      <c r="E126" s="146"/>
    </row>
    <row r="127" ht="12.75">
      <c r="E127" s="146"/>
    </row>
    <row r="128" ht="12.75">
      <c r="E128" s="146"/>
    </row>
    <row r="129" ht="12.75">
      <c r="E129" s="146"/>
    </row>
    <row r="130" ht="12.75">
      <c r="E130" s="146"/>
    </row>
    <row r="131" ht="12.75">
      <c r="E131" s="146"/>
    </row>
    <row r="132" ht="12.75">
      <c r="E132" s="146"/>
    </row>
    <row r="133" ht="12.75">
      <c r="E133" s="146"/>
    </row>
    <row r="134" ht="12.75">
      <c r="E134" s="146"/>
    </row>
    <row r="135" ht="12.75">
      <c r="E135" s="146"/>
    </row>
    <row r="136" ht="12.75">
      <c r="E136" s="146"/>
    </row>
    <row r="137" ht="12.75">
      <c r="E137" s="146"/>
    </row>
    <row r="138" ht="12.75">
      <c r="E138" s="146"/>
    </row>
    <row r="139" ht="12.75">
      <c r="E139" s="146"/>
    </row>
    <row r="140" ht="12.75">
      <c r="E140" s="146"/>
    </row>
    <row r="141" ht="12.75">
      <c r="E141" s="146"/>
    </row>
    <row r="142" ht="12.75">
      <c r="E142" s="146"/>
    </row>
    <row r="143" ht="12.75">
      <c r="E143" s="146"/>
    </row>
    <row r="144" ht="12.75">
      <c r="E144" s="146"/>
    </row>
    <row r="145" ht="12.75">
      <c r="E145" s="146"/>
    </row>
    <row r="146" ht="12.75">
      <c r="E146" s="146"/>
    </row>
    <row r="147" ht="12.75">
      <c r="E147" s="146"/>
    </row>
    <row r="148" ht="12.75">
      <c r="E148" s="146"/>
    </row>
    <row r="149" ht="12.75">
      <c r="E149" s="146"/>
    </row>
    <row r="150" ht="12.75">
      <c r="E150" s="146"/>
    </row>
    <row r="151" ht="12.75">
      <c r="E151" s="146"/>
    </row>
    <row r="152" ht="12.75">
      <c r="E152" s="146"/>
    </row>
    <row r="153" spans="1:2" ht="12.75">
      <c r="A153" s="192"/>
      <c r="B153" s="192"/>
    </row>
    <row r="154" spans="1:7" ht="12.75">
      <c r="A154" s="191"/>
      <c r="B154" s="191"/>
      <c r="C154" s="194"/>
      <c r="D154" s="194"/>
      <c r="E154" s="195"/>
      <c r="F154" s="194"/>
      <c r="G154" s="196"/>
    </row>
    <row r="155" spans="1:7" ht="12.75">
      <c r="A155" s="197"/>
      <c r="B155" s="197"/>
      <c r="C155" s="191"/>
      <c r="D155" s="191"/>
      <c r="E155" s="198"/>
      <c r="F155" s="191"/>
      <c r="G155" s="191"/>
    </row>
    <row r="156" spans="1:7" ht="12.75">
      <c r="A156" s="191"/>
      <c r="B156" s="191"/>
      <c r="C156" s="191"/>
      <c r="D156" s="191"/>
      <c r="E156" s="198"/>
      <c r="F156" s="191"/>
      <c r="G156" s="191"/>
    </row>
    <row r="157" spans="1:7" ht="12.75">
      <c r="A157" s="191"/>
      <c r="B157" s="191"/>
      <c r="C157" s="191"/>
      <c r="D157" s="191"/>
      <c r="E157" s="198"/>
      <c r="F157" s="191"/>
      <c r="G157" s="191"/>
    </row>
    <row r="158" spans="1:7" ht="12.75">
      <c r="A158" s="191"/>
      <c r="B158" s="191"/>
      <c r="C158" s="191"/>
      <c r="D158" s="191"/>
      <c r="E158" s="198"/>
      <c r="F158" s="191"/>
      <c r="G158" s="191"/>
    </row>
    <row r="159" spans="1:7" ht="12.75">
      <c r="A159" s="191"/>
      <c r="B159" s="191"/>
      <c r="C159" s="191"/>
      <c r="D159" s="191"/>
      <c r="E159" s="198"/>
      <c r="F159" s="191"/>
      <c r="G159" s="191"/>
    </row>
    <row r="160" spans="1:7" ht="12.75">
      <c r="A160" s="191"/>
      <c r="B160" s="191"/>
      <c r="C160" s="191"/>
      <c r="D160" s="191"/>
      <c r="E160" s="198"/>
      <c r="F160" s="191"/>
      <c r="G160" s="191"/>
    </row>
    <row r="161" spans="1:7" ht="12.75">
      <c r="A161" s="191"/>
      <c r="B161" s="191"/>
      <c r="C161" s="191"/>
      <c r="D161" s="191"/>
      <c r="E161" s="198"/>
      <c r="F161" s="191"/>
      <c r="G161" s="191"/>
    </row>
    <row r="162" spans="1:7" ht="12.75">
      <c r="A162" s="191"/>
      <c r="B162" s="191"/>
      <c r="C162" s="191"/>
      <c r="D162" s="191"/>
      <c r="E162" s="198"/>
      <c r="F162" s="191"/>
      <c r="G162" s="191"/>
    </row>
    <row r="163" spans="1:7" ht="12.75">
      <c r="A163" s="191"/>
      <c r="B163" s="191"/>
      <c r="C163" s="191"/>
      <c r="D163" s="191"/>
      <c r="E163" s="198"/>
      <c r="F163" s="191"/>
      <c r="G163" s="191"/>
    </row>
    <row r="164" spans="1:7" ht="12.75">
      <c r="A164" s="191"/>
      <c r="B164" s="191"/>
      <c r="C164" s="191"/>
      <c r="D164" s="191"/>
      <c r="E164" s="198"/>
      <c r="F164" s="191"/>
      <c r="G164" s="191"/>
    </row>
    <row r="165" spans="1:7" ht="12.75">
      <c r="A165" s="191"/>
      <c r="B165" s="191"/>
      <c r="C165" s="191"/>
      <c r="D165" s="191"/>
      <c r="E165" s="198"/>
      <c r="F165" s="191"/>
      <c r="G165" s="191"/>
    </row>
    <row r="166" spans="1:7" ht="12.75">
      <c r="A166" s="191"/>
      <c r="B166" s="191"/>
      <c r="C166" s="191"/>
      <c r="D166" s="191"/>
      <c r="E166" s="198"/>
      <c r="F166" s="191"/>
      <c r="G166" s="191"/>
    </row>
    <row r="167" spans="1:7" ht="12.75">
      <c r="A167" s="191"/>
      <c r="B167" s="191"/>
      <c r="C167" s="191"/>
      <c r="D167" s="191"/>
      <c r="E167" s="198"/>
      <c r="F167" s="191"/>
      <c r="G167" s="191"/>
    </row>
  </sheetData>
  <sheetProtection/>
  <mergeCells count="53">
    <mergeCell ref="C11:D11"/>
    <mergeCell ref="C13:D13"/>
    <mergeCell ref="A1:G1"/>
    <mergeCell ref="A3:B3"/>
    <mergeCell ref="A4:B4"/>
    <mergeCell ref="E4:G4"/>
    <mergeCell ref="C9:D9"/>
    <mergeCell ref="C10:D10"/>
    <mergeCell ref="C14:D14"/>
    <mergeCell ref="C15:D15"/>
    <mergeCell ref="C16:D16"/>
    <mergeCell ref="C17:D17"/>
    <mergeCell ref="C18:D18"/>
    <mergeCell ref="C20:D20"/>
    <mergeCell ref="C21:D21"/>
    <mergeCell ref="C22:D22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53:D53"/>
    <mergeCell ref="C55:D55"/>
    <mergeCell ref="C56:D56"/>
    <mergeCell ref="C34:D34"/>
    <mergeCell ref="C38:D38"/>
    <mergeCell ref="C39:D39"/>
    <mergeCell ref="C40:D40"/>
    <mergeCell ref="C41:D41"/>
    <mergeCell ref="C42:D42"/>
    <mergeCell ref="C43:D43"/>
    <mergeCell ref="C57:D57"/>
    <mergeCell ref="C59:D59"/>
    <mergeCell ref="C60:D60"/>
    <mergeCell ref="C61:D61"/>
    <mergeCell ref="C63:D63"/>
    <mergeCell ref="C48:D48"/>
    <mergeCell ref="C49:D49"/>
    <mergeCell ref="C50:D50"/>
    <mergeCell ref="C51:D51"/>
    <mergeCell ref="C52:D52"/>
    <mergeCell ref="C87:D87"/>
    <mergeCell ref="C76:D76"/>
    <mergeCell ref="C77:D77"/>
    <mergeCell ref="C78:D78"/>
    <mergeCell ref="C79:D79"/>
    <mergeCell ref="C80:D80"/>
    <mergeCell ref="C81:D8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Uživatel systému Windows</cp:lastModifiedBy>
  <dcterms:created xsi:type="dcterms:W3CDTF">2021-10-20T09:08:07Z</dcterms:created>
  <dcterms:modified xsi:type="dcterms:W3CDTF">2022-02-01T13:08:19Z</dcterms:modified>
  <cp:category/>
  <cp:version/>
  <cp:contentType/>
  <cp:contentStatus/>
</cp:coreProperties>
</file>