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Verejne\VEŘEJNÉ ZAKÁZKY\MOSTY\2022\BN\1096-3 Javornik PDPS\"/>
    </mc:Choice>
  </mc:AlternateContent>
  <bookViews>
    <workbookView xWindow="240" yWindow="120" windowWidth="14940" windowHeight="9225" activeTab="1"/>
  </bookViews>
  <sheets>
    <sheet name="Rekapitulace" sheetId="1" r:id="rId1"/>
    <sheet name="200" sheetId="2" r:id="rId2"/>
    <sheet name="201" sheetId="3" r:id="rId3"/>
  </sheets>
  <calcPr calcId="162913"/>
  <webPublishing codePage="0"/>
</workbook>
</file>

<file path=xl/calcChain.xml><?xml version="1.0" encoding="utf-8"?>
<calcChain xmlns="http://schemas.openxmlformats.org/spreadsheetml/2006/main">
  <c r="I314" i="3" l="1"/>
  <c r="O314" i="3" s="1"/>
  <c r="I310" i="3"/>
  <c r="O310" i="3" s="1"/>
  <c r="I306" i="3"/>
  <c r="O306" i="3" s="1"/>
  <c r="I302" i="3"/>
  <c r="O302" i="3" s="1"/>
  <c r="I298" i="3"/>
  <c r="O298" i="3" s="1"/>
  <c r="I294" i="3"/>
  <c r="O294" i="3" s="1"/>
  <c r="I290" i="3"/>
  <c r="O290" i="3" s="1"/>
  <c r="I286" i="3"/>
  <c r="O286" i="3" s="1"/>
  <c r="I282" i="3"/>
  <c r="O282" i="3" s="1"/>
  <c r="I278" i="3"/>
  <c r="O278" i="3" s="1"/>
  <c r="I274" i="3"/>
  <c r="O274" i="3" s="1"/>
  <c r="I270" i="3"/>
  <c r="O270" i="3" s="1"/>
  <c r="R269" i="3" s="1"/>
  <c r="O269" i="3" s="1"/>
  <c r="I265" i="3"/>
  <c r="O265" i="3" s="1"/>
  <c r="I261" i="3"/>
  <c r="O261" i="3" s="1"/>
  <c r="R260" i="3" s="1"/>
  <c r="O260" i="3" s="1"/>
  <c r="I256" i="3"/>
  <c r="O256" i="3" s="1"/>
  <c r="I252" i="3"/>
  <c r="O252" i="3" s="1"/>
  <c r="I248" i="3"/>
  <c r="O248" i="3" s="1"/>
  <c r="I244" i="3"/>
  <c r="O244" i="3" s="1"/>
  <c r="I240" i="3"/>
  <c r="O240" i="3" s="1"/>
  <c r="I236" i="3"/>
  <c r="O236" i="3" s="1"/>
  <c r="R235" i="3" s="1"/>
  <c r="O235" i="3" s="1"/>
  <c r="I231" i="3"/>
  <c r="O231" i="3" s="1"/>
  <c r="R230" i="3" s="1"/>
  <c r="O230" i="3" s="1"/>
  <c r="Q230" i="3"/>
  <c r="I230" i="3" s="1"/>
  <c r="I226" i="3"/>
  <c r="O226" i="3" s="1"/>
  <c r="I222" i="3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R201" i="3" s="1"/>
  <c r="O201" i="3" s="1"/>
  <c r="I197" i="3"/>
  <c r="O197" i="3" s="1"/>
  <c r="I193" i="3"/>
  <c r="O193" i="3" s="1"/>
  <c r="I189" i="3"/>
  <c r="O189" i="3" s="1"/>
  <c r="I185" i="3"/>
  <c r="O185" i="3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R160" i="3" s="1"/>
  <c r="O160" i="3" s="1"/>
  <c r="I156" i="3"/>
  <c r="O156" i="3" s="1"/>
  <c r="I152" i="3"/>
  <c r="O152" i="3" s="1"/>
  <c r="I148" i="3"/>
  <c r="O148" i="3" s="1"/>
  <c r="I144" i="3"/>
  <c r="O144" i="3" s="1"/>
  <c r="I140" i="3"/>
  <c r="O140" i="3" s="1"/>
  <c r="I136" i="3"/>
  <c r="O136" i="3" s="1"/>
  <c r="I132" i="3"/>
  <c r="O132" i="3" s="1"/>
  <c r="Q131" i="3"/>
  <c r="I131" i="3" s="1"/>
  <c r="I127" i="3"/>
  <c r="O127" i="3" s="1"/>
  <c r="I123" i="3"/>
  <c r="O123" i="3" s="1"/>
  <c r="I119" i="3"/>
  <c r="O119" i="3" s="1"/>
  <c r="R118" i="3" s="1"/>
  <c r="O118" i="3" s="1"/>
  <c r="I114" i="3"/>
  <c r="O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R85" i="3" s="1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O45" i="3" s="1"/>
  <c r="I41" i="3"/>
  <c r="O41" i="3" s="1"/>
  <c r="O37" i="3"/>
  <c r="I37" i="3"/>
  <c r="O33" i="3"/>
  <c r="I33" i="3"/>
  <c r="O29" i="3"/>
  <c r="I29" i="3"/>
  <c r="O25" i="3"/>
  <c r="I25" i="3"/>
  <c r="O21" i="3"/>
  <c r="I21" i="3"/>
  <c r="O17" i="3"/>
  <c r="I17" i="3"/>
  <c r="O13" i="3"/>
  <c r="I13" i="3"/>
  <c r="O9" i="3"/>
  <c r="I9" i="3"/>
  <c r="R8" i="3"/>
  <c r="O8" i="3"/>
  <c r="O79" i="2"/>
  <c r="I79" i="2"/>
  <c r="O75" i="2"/>
  <c r="I75" i="2"/>
  <c r="O71" i="2"/>
  <c r="I71" i="2"/>
  <c r="O67" i="2"/>
  <c r="I67" i="2"/>
  <c r="O63" i="2"/>
  <c r="I63" i="2"/>
  <c r="R62" i="2"/>
  <c r="Q62" i="2"/>
  <c r="O62" i="2"/>
  <c r="I62" i="2"/>
  <c r="O58" i="2"/>
  <c r="I58" i="2"/>
  <c r="O54" i="2"/>
  <c r="I54" i="2"/>
  <c r="O50" i="2"/>
  <c r="I50" i="2"/>
  <c r="O46" i="2"/>
  <c r="I46" i="2"/>
  <c r="O42" i="2"/>
  <c r="I42" i="2"/>
  <c r="O38" i="2"/>
  <c r="I38" i="2"/>
  <c r="O34" i="2"/>
  <c r="I34" i="2"/>
  <c r="O30" i="2"/>
  <c r="I30" i="2"/>
  <c r="O26" i="2"/>
  <c r="I26" i="2"/>
  <c r="R25" i="2"/>
  <c r="Q25" i="2"/>
  <c r="O25" i="2"/>
  <c r="I25" i="2"/>
  <c r="O21" i="2"/>
  <c r="I21" i="2"/>
  <c r="O17" i="2"/>
  <c r="I17" i="2"/>
  <c r="O13" i="2"/>
  <c r="I13" i="2"/>
  <c r="O9" i="2"/>
  <c r="I9" i="2"/>
  <c r="R8" i="2"/>
  <c r="Q8" i="2"/>
  <c r="O8" i="2"/>
  <c r="O2" i="2" s="1"/>
  <c r="D10" i="1" s="1"/>
  <c r="I8" i="2"/>
  <c r="I3" i="2"/>
  <c r="C10" i="1" s="1"/>
  <c r="E10" i="1" l="1"/>
  <c r="Q8" i="3"/>
  <c r="I8" i="3" s="1"/>
  <c r="Q85" i="3"/>
  <c r="I85" i="3" s="1"/>
  <c r="Q118" i="3"/>
  <c r="I118" i="3" s="1"/>
  <c r="R131" i="3"/>
  <c r="O131" i="3" s="1"/>
  <c r="O2" i="3" s="1"/>
  <c r="D11" i="1" s="1"/>
  <c r="Q160" i="3"/>
  <c r="I160" i="3" s="1"/>
  <c r="Q201" i="3"/>
  <c r="I201" i="3" s="1"/>
  <c r="Q235" i="3"/>
  <c r="I235" i="3" s="1"/>
  <c r="Q260" i="3"/>
  <c r="I260" i="3" s="1"/>
  <c r="Q269" i="3"/>
  <c r="I269" i="3" s="1"/>
  <c r="I3" i="3" l="1"/>
  <c r="C11" i="1" s="1"/>
  <c r="E11" i="1" l="1"/>
  <c r="C7" i="1" s="1"/>
  <c r="C6" i="1"/>
</calcChain>
</file>

<file path=xl/sharedStrings.xml><?xml version="1.0" encoding="utf-8"?>
<sst xmlns="http://schemas.openxmlformats.org/spreadsheetml/2006/main" count="1341" uniqueCount="516">
  <si>
    <t>Firma: Firma</t>
  </si>
  <si>
    <t>Rekapitulace ceny</t>
  </si>
  <si>
    <t>Stavba: 20-06-031 - III/1096 Javorník, most ev.č.1096-3 přes potok v obci Javorník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</si>
  <si>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</si>
  <si>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</si>
  <si>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</si>
  <si>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</si>
  <si>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</si>
  <si>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</si>
  <si>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</si>
  <si>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</si>
  <si>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</si>
  <si>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</si>
  <si>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</si>
  <si>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</si>
  <si>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20-06-031</t>
  </si>
  <si>
    <t>III/1096 Javorník, most ev.č.1096-3 přes potok v obci Javorník</t>
  </si>
  <si>
    <t>O</t>
  </si>
  <si>
    <t>Rozpočet:</t>
  </si>
  <si>
    <t>0,00</t>
  </si>
  <si>
    <t>15,00</t>
  </si>
  <si>
    <t>21,00</t>
  </si>
  <si>
    <t>3</t>
  </si>
  <si>
    <t>2</t>
  </si>
  <si>
    <t>200</t>
  </si>
  <si>
    <t>Demolice mostu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</si>
  <si>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</si>
  <si>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</si>
  <si>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</si>
  <si>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</si>
  <si>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</si>
  <si>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</si>
  <si>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</si>
  <si>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</si>
  <si>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</si>
  <si>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</si>
  <si>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</si>
  <si>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</si>
  <si>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</si>
  <si>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</si>
  <si>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</si>
  <si>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</si>
  <si>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</si>
  <si>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</si>
  <si>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</si>
  <si>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</si>
  <si>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</si>
  <si>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</si>
  <si>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</si>
  <si>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</si>
  <si>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</si>
  <si>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odpad charakteru zeminy bez kontaminace</t>
  </si>
  <si>
    <t>VV</t>
  </si>
  <si>
    <t>štěrkodrť na předpolích 5.6*6.6*0.3*2=22,176 [A] 
opevnění dna z lomového kamene 4.0*8.0*0.25=8,000 [B] 
výkop za opěrami 3.7*2.9/2*6.3*2=67,599 [C] 
kamenné dříky opěr 0.8*1.9*6.5*2=19,760 [D] 
kamenná křídla opěr 2.0*0.8*1.9*4=12,160 [E] 
Celkem: A+B+C+D+E=129,695 [F]</t>
  </si>
  <si>
    <t>TS</t>
  </si>
  <si>
    <t>zahrnuje veškeré poplatky provozovateli skládky související s uložením odpadu na skládce.</t>
  </si>
  <si>
    <t>014121</t>
  </si>
  <si>
    <t>POPLATKY ZA SKLÁDKU TYP S-OO (OSTATNÍ ODPAD)</t>
  </si>
  <si>
    <t>odpad charakteru stavební suti s příměsí cementu</t>
  </si>
  <si>
    <t>cementová stabilizace na předpolích 5.8*6.6*0.15*2=11,484 [A] 
betonové základy opěr 6.5*1.2*0.8*2=12,480 [C] 
betonové základy křídel 2.0*0.6*1.1*4=5,280 [B] 
beton říms 0.7*0.36*8.9*2=4,486 [E] 
beton desky mostovky 4.0*6.1*0.15=3,660 [F] 
beton trámů nosné konstrukce 0.75*0.3*4.0*4=3,600 [G] 
beton koncových příčníků 6.1*0.7*0.75*2=6,405 [D] 
Celkem: A+C+B+E+F+G+D=47,395 [H]</t>
  </si>
  <si>
    <t>014131</t>
  </si>
  <si>
    <t>POPLATKY ZA SKLÁDKU TYP S-NO (NEBEZPEČNÝ ODPAD)</t>
  </si>
  <si>
    <t>odpad s příměsí asfaltu či dehtu dle PAU</t>
  </si>
  <si>
    <t>obrusná vrstva na mostě i předpolích 5.1*80.0*0.05=20,400 [A] 
obrusná vrstva v křižovatce 15.0*25.0/2*0.05=9,375 [B] 
ložná vrstva na mostě a předpolích (10.0*5.5+6.2*5.7+10.0*8.0)*0.1=17,034 [C] 
Celkem: A+B+C=46,809 [D]</t>
  </si>
  <si>
    <t>02720</t>
  </si>
  <si>
    <t>POMOC PRÁCE ZŘÍZ NEBO ZAJIŠŤ REGULACI A OCHRANU DOPRAVY</t>
  </si>
  <si>
    <t>KPL</t>
  </si>
  <si>
    <t>jen manipulace s DZ dle postupu prací</t>
  </si>
  <si>
    <t>zahrnuje veškeré náklady spojené s objednatelem požadovanými zařízeními</t>
  </si>
  <si>
    <t>Zemní práce</t>
  </si>
  <si>
    <t>113328</t>
  </si>
  <si>
    <t>ODSTRAN PODKL ZPEVNĚNÝCH PLOCH Z KAMENIVA NESTMEL, ODVOZ DO 20KM</t>
  </si>
  <si>
    <t>ŠDA, vhodnost pro zpětné použití posoudí TDS</t>
  </si>
  <si>
    <t>štěrkodrť na předpolích 5.6*6.6*0.3*2=22,176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</si>
  <si>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</si>
  <si>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113348</t>
  </si>
  <si>
    <t>ODSTRAN PODKL ZPEVNĚNÝCH PLOCH S CEM POJIVEM, ODVOZ DO 20KM</t>
  </si>
  <si>
    <t>SC</t>
  </si>
  <si>
    <t>cementová stabilizace na předpolích 5.8*6.6*0.15*2=11,484 [A]</t>
  </si>
  <si>
    <t>7</t>
  </si>
  <si>
    <t>11372</t>
  </si>
  <si>
    <t>FRÉZOVÁNÍ ZPEVNĚNÝCH PLOCH ASFALTOVÝCH</t>
  </si>
  <si>
    <t>ACO a ACL</t>
  </si>
  <si>
    <t>8</t>
  </si>
  <si>
    <t>114248</t>
  </si>
  <si>
    <t>ODSTR KONSTR VODNÍCH KORYT Z LOMKAM NA SUCHO, ODVOZ DO 20KM</t>
  </si>
  <si>
    <t>kamenná rovnanina, vhodnost pro zpětné použití posoudí TDS</t>
  </si>
  <si>
    <t>opevnění dna z lomového kamene 4.0*8.0*0.25=8,000 [A]</t>
  </si>
  <si>
    <t>Odstranění konstrukcí vodních koryt se měří v [m3] vybouraných hmot ve stavu před vybouráním. Položka zahrnuje veškerou manipulaci s vybouranou sutí a s vybouranými  
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</si>
  <si>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11528</t>
  </si>
  <si>
    <t>PŘEV VOD NA POVRCHU POTR DN DO 1600MM NEBO ŽLAB R.O. DO 5,0M</t>
  </si>
  <si>
    <t>M</t>
  </si>
  <si>
    <t>lze nahradit např. pytlovanými hrázkami</t>
  </si>
  <si>
    <t>pro práce v korytě 14.0=14,000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</si>
  <si>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</si>
  <si>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121108</t>
  </si>
  <si>
    <t>SEJMUTÍ ORNICE NEBO LESNÍ PŮDY S ODVOZEM DO 20KM</t>
  </si>
  <si>
    <t>předpoklad zpětného použií, vhodnost posoudí TDS</t>
  </si>
  <si>
    <t>ornice u křídel 5.0*5.0*0.15*4=15,000 [A] 
ornice pro nájezdové rampy na provizorium 20.0*2.0*0.15=6,000 [B] 
ornice podél svahů na výtokové straně mostu 20.0*2.0*0.15=6,000 [C] 
Celkem: A+B+C=27,000 [D]</t>
  </si>
  <si>
    <t>položka zahrnuje sejmutí ornice bez ohledu na tloušťku vrstvy a její vodorovnou dopravu nezahrnuje uložení na trvalou skládku</t>
  </si>
  <si>
    <t>11</t>
  </si>
  <si>
    <t>124838</t>
  </si>
  <si>
    <t>VYKOPÁVKY PRO KORYTA VODOTEČÍ TŘ. II, ODVOZ DO 20KM</t>
  </si>
  <si>
    <t>vhodnost pro zpětné použití posoudí TDS</t>
  </si>
  <si>
    <t>úprava tvaru dna pro opevnění 4.0*8.0*0.2=6,400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</si>
  <si>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</si>
  <si>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</si>
  <si>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131838</t>
  </si>
  <si>
    <t>HLOUBENÍ JAM ZAPAŽ I NEPAŽ TŘ. II, ODVOZ DO 20KM</t>
  </si>
  <si>
    <t>výkop za opěrami 3.7*2.9/2*6.3*2=67,599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</si>
  <si>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</si>
  <si>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</t>
  </si>
  <si>
    <t>17710</t>
  </si>
  <si>
    <t>ZEMNÍ HRÁZKY ZE ZEMIN SE ZHUTNĚNÍM</t>
  </si>
  <si>
    <t>včetně odstranění, předpoklad použití místní zeminy z výkopů, v případě nevhodnosdti lze nahradit např.pytlovanou zeminou</t>
  </si>
  <si>
    <t>hrázky na nátoku a výtoku do provizorního potrubí 4.0*1.0*1.0*2=8,000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</si>
  <si>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</si>
  <si>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Ostatní konstrukce a práce</t>
  </si>
  <si>
    <t>14</t>
  </si>
  <si>
    <t>9112A3</t>
  </si>
  <si>
    <t>ZÁBRADLÍ MOSTNÍ S VODOR MADLY - DEMONTÁŽ S PŘESUNEM</t>
  </si>
  <si>
    <t>betonové slouky a RT-tyče</t>
  </si>
  <si>
    <t>na mostě a křídlech 2*8.1=16,200 [A]</t>
  </si>
  <si>
    <t>položka zahrnuje:  
- demontáž a odstranění zařízení  
- jeho odvoz na předepsané místo</t>
  </si>
  <si>
    <t>15</t>
  </si>
  <si>
    <t>919111</t>
  </si>
  <si>
    <t>ŘEZÁNÍ ASFALTOVÉHO KRYTU VOZOVEK TL DO 50MM</t>
  </si>
  <si>
    <t>obrusná a ložná vrstva v napojení vozovek 5.5*2*2+8.0*2=38,000 [A]</t>
  </si>
  <si>
    <t>položka zahrnuje řezání vozovkové vrstvy v předepsané tloušťce, včetně spotřeby vody</t>
  </si>
  <si>
    <t>16</t>
  </si>
  <si>
    <t>966138</t>
  </si>
  <si>
    <t>BOURÁNÍ KONSTRUKCÍ Z KAMENE NA MC S ODVOZEM DO 20KM</t>
  </si>
  <si>
    <t>TDS posoudí hvalitu kamene a případně určí prostor pro uskladnění</t>
  </si>
  <si>
    <t>kamenné dříky opěr 0.8*1.9*6.5*2=19,760 [A] 
kamenná křídla opěr 2.0*0.8*1.9*4=12,160 [B] 
Celkem: A+B=31,920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</si>
  <si>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</si>
  <si>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</si>
  <si>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966158</t>
  </si>
  <si>
    <t>BOURÁNÍ KONSTRUKCÍ Z PROST BETONU S ODVOZEM DO 20KM</t>
  </si>
  <si>
    <t>v případě kamenných základů TDS posoudí stav kamenných kvádrů a případně určí místo pro uskladnění, v případě betonu a jeho předrcení použití do zásypů posoudí TDS</t>
  </si>
  <si>
    <t>betonové základy opěr 6.5*1.2*0.8*2=12,480 [A] 
betonové základy křídel 2.0*0.6*1.1*4=5,280 [B] 
Celkem: A+B=17,760 [C]</t>
  </si>
  <si>
    <t>18</t>
  </si>
  <si>
    <t>966168</t>
  </si>
  <si>
    <t>BOURÁNÍ KONSTRUKCÍ ZE ŽELEZOBETONU S ODVOZEM DO 20KM</t>
  </si>
  <si>
    <t>v příípadě předrcení použití do zásypů posoudí TDS</t>
  </si>
  <si>
    <t>beton říms 0.7*0.36*8.9*2=4,486 [A] 
beton desky mopstovky 4.0*6.1*0.15=3,660 [B] 
beton trámů nosné konstrukce 0.75*0.3*4.0*4=3,600 [C] 
beton koncových příčníků 6.1*0.7*0.75*2=6,405 [D] 
Celkem: A+B+C+D=18,151 [E]</t>
  </si>
  <si>
    <t>201</t>
  </si>
  <si>
    <t>Mast přes Zaječický potok</t>
  </si>
  <si>
    <t>02520</t>
  </si>
  <si>
    <t>ZKOUŠENÍ MATERIÁLŮ NEZÁVISLOU ZKUŠEBNOU</t>
  </si>
  <si>
    <t>veškeré zkoušky dle KZP stavby</t>
  </si>
  <si>
    <t>zahrnuje veškeré náklady spojené s objednatelem požadovanými zkouškami</t>
  </si>
  <si>
    <t>02620</t>
  </si>
  <si>
    <t>ZKOUŠENÍ KONSTRUKCÍ A PRACÍ NEZÁVISLOU ZKUŠEBNOU</t>
  </si>
  <si>
    <t>027111</t>
  </si>
  <si>
    <t>PROVIZORNÍ OBJÍŽĎKY - ZŘÍZENÍ</t>
  </si>
  <si>
    <t>M2</t>
  </si>
  <si>
    <t>vozovkové souvrství dle skladdy v PD (ACO 11 40mm, ACP 16 50mm, ŠDa 200mm), skladbu lze upravit dle místních podmínek po souhlasu AD a TDS</t>
  </si>
  <si>
    <t>nájezdové rampy na předpolích 4.0*(20.0+12.0)=128,000 [A]</t>
  </si>
  <si>
    <t>027113</t>
  </si>
  <si>
    <t>PROVIZORNÍ OBJÍŽĎKY - ZRUŠENÍ</t>
  </si>
  <si>
    <t>vozovkové souvrství dle skladby v PD včetně skládkovného</t>
  </si>
  <si>
    <t>dopravní značení dle DIO včetně manipulece dle postupu výstavby</t>
  </si>
  <si>
    <t>kyvadlové řízení dopravy semafory</t>
  </si>
  <si>
    <t>02730</t>
  </si>
  <si>
    <t>POMOC PRÁCE ZŘÍZ NEBO ZAJIŠŤ OCHRANU INŽENÝRSKÝCH SÍTÍ</t>
  </si>
  <si>
    <t>včetně vytýčení vedení sítí, náklady správců sítí včetně zemních prací a ostatních přípomocí zhotovitele</t>
  </si>
  <si>
    <t>úprava na plynovém vedení na vtokové straně zkrácením čichačky 
ochrana podzemních vedení plynu i vodovodu na vtoku roznašecími panely 
ochrana kabelové komory na vtoku levobřežního předpolí roznášecími panely 
vyvěšení kabelů na výtoku (např, na provizorní pomocný nosník 
ochrana podzemních částí vedení na výtoku a předpolí 
přemístění sloupu VO 
a podobně</t>
  </si>
  <si>
    <t>027411</t>
  </si>
  <si>
    <t>PROVIZORNÍ MOSTY - MONTÁŽ</t>
  </si>
  <si>
    <t>jeden jízdní pruh, zatížitelnost min.30t, částečně nad stávajícím mostem</t>
  </si>
  <si>
    <t>provizorium 16.5*5.0=82,500 [B]</t>
  </si>
  <si>
    <t>027412</t>
  </si>
  <si>
    <t>PROVIZORNÍ MOSTY - NÁJEMNÉ</t>
  </si>
  <si>
    <t>KPLMĚSÍC</t>
  </si>
  <si>
    <t>provizorium 6=6,000 [A]</t>
  </si>
  <si>
    <t>027413</t>
  </si>
  <si>
    <t>PROVIZORNÍ MOSTY - DEMONTÁŽ</t>
  </si>
  <si>
    <t>provizorium 16.5*5.0=82,500 [A]</t>
  </si>
  <si>
    <t>029113</t>
  </si>
  <si>
    <t>OSTATNÍ POŽADAVKY - GEODETICKÉ ZAMĚŘENÍ - CELKY</t>
  </si>
  <si>
    <t>KUS</t>
  </si>
  <si>
    <t>vytýčení dle postupu výstavby a zaněření skutečného provedení</t>
  </si>
  <si>
    <t>zahrnuje veškeré náklady spojené s objednatelem požadovanými pracemi</t>
  </si>
  <si>
    <t>02940</t>
  </si>
  <si>
    <t>OSTATNÍ POŽADAVKY - VYPRACOVÁNÍ DOKUMENTACE</t>
  </si>
  <si>
    <t>VTD zhotovitele na základě RDS, projekt sledování a údržby mostu</t>
  </si>
  <si>
    <t>např. zábradlí nebude-li zhotoviteli postačovat RDS, případně pažení, skruž, a tak podobně</t>
  </si>
  <si>
    <t>029412</t>
  </si>
  <si>
    <t>OSTATNÍ POŽADAVKY - VYPRACOVÁNÍ MOSTNÍHO LISTU</t>
  </si>
  <si>
    <t>ML dle ČSN 73 6220</t>
  </si>
  <si>
    <t>na základě DSPS</t>
  </si>
  <si>
    <t>02943</t>
  </si>
  <si>
    <t>OSTATNÍ POŽADAVKY - VYPRACOVÁNÍ RDS</t>
  </si>
  <si>
    <t>RDS v rozsahu dle potřeb zhotovitele</t>
  </si>
  <si>
    <t>aktualizace DPS na RDS s doplněním výkresů výztuže základů, dříků opěr, hříků křídel, desky mostovky, říms, detaily zábradlí jako podklad pro VTD</t>
  </si>
  <si>
    <t>02944</t>
  </si>
  <si>
    <t>OSTAT POŽADAVKY - DOKUMENTACE SKUTEČ PROVEDENÍ V DIGIT FORMĚ</t>
  </si>
  <si>
    <t>aktualizace RDS na DSPS na základě podkladu zhotovitele (zákresu změn během výstavby)</t>
  </si>
  <si>
    <t>02945</t>
  </si>
  <si>
    <t>OSTAT POŽADAVKY - GEOMETRICKÝ PLÁN</t>
  </si>
  <si>
    <t>HM</t>
  </si>
  <si>
    <t>na základě zaměření skutečného provedení</t>
  </si>
  <si>
    <t>délka upravovaného úseku 80/100=0,800 [A]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</si>
  <si>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</si>
  <si>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02950</t>
  </si>
  <si>
    <t>OSTATNÍ POŽADAVKY - POSUDKY, KONTROLY, REVIZNÍ ZPRÁVY</t>
  </si>
  <si>
    <t>stavický výpočet zatížitelnosti</t>
  </si>
  <si>
    <t>přepočet normového návrhového zatížení ČSN EN 1991-2 na zatížení dle ČSN 73 6222 pro zatížitelnost</t>
  </si>
  <si>
    <t>02953</t>
  </si>
  <si>
    <t>OSTATNÍ POŽADAVKY - HLAVNÍ MOSTNÍ PROHLÍDKA</t>
  </si>
  <si>
    <t>HMP dle ČSN 73 6221</t>
  </si>
  <si>
    <t>po úplném dokončení provizoria a mostu před uvedením do provozu</t>
  </si>
  <si>
    <t>položka zahrnuje :  
- úkony dle ČSN 73 6221  
- provedení hlavní mostní prohlídky oprávněnou fyzickou nebo právnickou osobou  
- vyhotovení záznamu (protokolu), který jednoznačně definuje stav mostu</t>
  </si>
  <si>
    <t>02990</t>
  </si>
  <si>
    <t>OSTATNÍ POŽADAVKY - INFORMAČNÍ TABULE</t>
  </si>
  <si>
    <t>obsah a umístění upřesní TDS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</si>
  <si>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</si>
  <si>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19</t>
  </si>
  <si>
    <t>03100</t>
  </si>
  <si>
    <t>ZAŘÍZENÍ STAVENIŠTĚ - ZŘÍZENÍ, PROVOZ, DEMONTÁŽ</t>
  </si>
  <si>
    <t>včetně případného nájmu pozemku, vč. provizorních komunikací a případných záborů vč. buňkoviště, toalet a dalšího zařízení nezbytného pro provoz a řízení stavby po celou dobu její výstavby</t>
  </si>
  <si>
    <t>příprava plochy, oplocení, stavební buňka, a pod</t>
  </si>
  <si>
    <t>zahrnuje objednatelem povolené náklady na pořízení (event. pronájem), provozování, udržování a likvidaci zhotovitelova zařízení</t>
  </si>
  <si>
    <t>20</t>
  </si>
  <si>
    <t>11511</t>
  </si>
  <si>
    <t>ČERPÁNÍ VODY DO 500 L/MIN</t>
  </si>
  <si>
    <t>HOD</t>
  </si>
  <si>
    <t>po dobu prací v korytě 2*10*8=160,000 [A]</t>
  </si>
  <si>
    <t>Položka čerpání vody na povrchu zahrnuje i potrubí, pohotovost záložní čerpací soupravy a zřízení čerpací jímky. Součástí položky je také následná demontáž a likvidace těchto zařízení</t>
  </si>
  <si>
    <t>21</t>
  </si>
  <si>
    <t>122738</t>
  </si>
  <si>
    <t>ODKOPÁVKY A PROKOPÁVKY OBECNÉ TŘ. I, ODVOZ DO 20KM</t>
  </si>
  <si>
    <t>zemina z nájezdových ramp na provizorium zpět na zemník (18.0+8.0)*1.0/2*5.0=65,000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</si>
  <si>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</si>
  <si>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22</t>
  </si>
  <si>
    <t>123838</t>
  </si>
  <si>
    <t>ODKOP PRO SPOD STAVBU SILNIC A ŽELEZNIC TŘ. II, ODVOZ DO 20KM</t>
  </si>
  <si>
    <t>předpoklad zpětného použití pro vyrovnání terénu, vhodnost použití posoudí TDS</t>
  </si>
  <si>
    <t>odkop pro provizorní rampy nájezdů na provizorium (20.0+6.0)*0.5*2.5=32,500 [A]</t>
  </si>
  <si>
    <t>23</t>
  </si>
  <si>
    <t>125838</t>
  </si>
  <si>
    <t>VYKOPÁVKY ZE ZEMNÍKŮ A SKLÁDEK TŘ. II, ODVOZ DO 20KM</t>
  </si>
  <si>
    <t>zemina pro nájezdové rampy na provizorium (18.0+8.0)*1.0/2*4.0=52,000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</si>
  <si>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</si>
  <si>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24</t>
  </si>
  <si>
    <t>17481</t>
  </si>
  <si>
    <t>ZÁSYP JAM A RÝH Z NAKUPOVANÝCH MATERIÁLŮ</t>
  </si>
  <si>
    <t>vhodnost místního materiálu posoudí TDS, hutnění po vrstvách a 100% PS, Id=0.9</t>
  </si>
  <si>
    <t>obsyp křídel na vnější straně 2.0*2.0/2*3.5*4=28,000 [A] 
zásyp přední strany základů 8.0*1.0*0.7*2=11,200 [B] 
Celkem: A+B=39,200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</si>
  <si>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</si>
  <si>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</si>
  <si>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18220</t>
  </si>
  <si>
    <t>ROZPROSTŘENÍ ORNICE VE SVAHU</t>
  </si>
  <si>
    <t>ornice u křídel 5.0*5.0*0.15*4=15,000 [A] 
ornice po nájezdových rampách na provizorium 20.0*2.0*0.15=6,000 [B] 
ornice podél svahů na výtokové straně mostu 20.0*2.0*0.15=6,000 [C] 
Celkem: A+B+C=27,000 [D]</t>
  </si>
  <si>
    <t>položka zahrnuje:  
nutné přemístění ornice z dočasných skládek vzdálených do 50m rozprostření ornice v předepsané tloušťce ve svahu přes 1:5</t>
  </si>
  <si>
    <t>26</t>
  </si>
  <si>
    <t>18241</t>
  </si>
  <si>
    <t>ZALOŽENÍ TRÁVNÍKU RUČNÍM VÝSEVEM</t>
  </si>
  <si>
    <t>plochy u křídel 5.0*5.0*4=100,000 [A] 
plochy po nájezdových rampách na provizorium 20.0*2.0=40,000 [B] 
plochy podél svahů na výtokové straně mostu 20.0*2.0=40,000 [C] 
Celkem: A+B+C=180,000 [D]</t>
  </si>
  <si>
    <t>Zahrnuje dodání předepsané travní směsi, její výsev na ornici, zalévání, první pokosení, to vše  
bez ohledu na sklon terénu</t>
  </si>
  <si>
    <t>51</t>
  </si>
  <si>
    <t>58920</t>
  </si>
  <si>
    <t>VÝPLŇ SPAR MODIFIKOVANÝM ASFALTEM</t>
  </si>
  <si>
    <t>úprava krajnic v rozšíření na předpolích (20+8)*2*0.75*0.3=12,600 [A]</t>
  </si>
  <si>
    <t>položka zahrnuje:  
- dodávku předepsaného materiálu  
- vyčištění a výplň spar tímto materiálem</t>
  </si>
  <si>
    <t>Základy</t>
  </si>
  <si>
    <t>27</t>
  </si>
  <si>
    <t>272325</t>
  </si>
  <si>
    <t>ZÁKLADY ZE ŽELEZOBETONU DO C30/37</t>
  </si>
  <si>
    <t>základy opěr 6.6*1.05*0.5*2=6,930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</si>
  <si>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</si>
  <si>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</t>
  </si>
  <si>
    <t>272365</t>
  </si>
  <si>
    <t>VÝZTUŽ ZÁKLADŮ Z OCELI 10505, B500B</t>
  </si>
  <si>
    <t>T</t>
  </si>
  <si>
    <t>odhad stupně vyztužení: 
základy opěr 6.6*1.05*0.5*2*0.02*7.85=1,088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</si>
  <si>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</si>
  <si>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59</t>
  </si>
  <si>
    <t>875332</t>
  </si>
  <si>
    <t>POTRUBÍ DREN Z TRUB PLAST DN DO 150MM DĚROVANÝCH</t>
  </si>
  <si>
    <t>PVC DN 150 SN 8</t>
  </si>
  <si>
    <t>drenáž za opěrami a křídly včetně vyústění 8.0*2+2.5*4=26,000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</si>
  <si>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</si>
  <si>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Svislé konstrukce</t>
  </si>
  <si>
    <t>29</t>
  </si>
  <si>
    <t>31717</t>
  </si>
  <si>
    <t>KOVOVÉ KONSTRUKCE PRO KOTVENÍ ŘÍMSY</t>
  </si>
  <si>
    <t>KG</t>
  </si>
  <si>
    <t>PKO metalizace ponorem</t>
  </si>
  <si>
    <t>kotvy říms (6+11)*5.0=85,000 [A]</t>
  </si>
  <si>
    <t>Položka zahrnuje dodávku (výrobu) kotevního prvku předepsaného tvaru a jeho osazení do předepsané polohy včetně nezbytných prací (vrty, zálivky apod.)</t>
  </si>
  <si>
    <t>30</t>
  </si>
  <si>
    <t>317325</t>
  </si>
  <si>
    <t>ŘÍMSY ZE ŽELEZOBETONU DO C30/37</t>
  </si>
  <si>
    <t>výtoková římsa 10.1*(0.5+0.55)*0.25=2,651 [A] 
vtoková vykonzolovaná chodníková římsa 10.1*1.5*0.25=3,788 [B] 
Celkem: A+B=6,439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</si>
  <si>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</si>
  <si>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</t>
  </si>
  <si>
    <t>317365</t>
  </si>
  <si>
    <t>VÝZTUŽ ŘÍMS Z OCELI 10505, B500B</t>
  </si>
  <si>
    <t>odhad stupně vyztužení: 
výtoková římsa 10.1*(0.5+0.55)*0.25*0.03*7.85=0,624 [A] 
vtoková vykonzolovaná chodníková římsa 10.1*1.5*0.25*0.03*7.85=0,892 [B] 
Celkem: A+B=1,516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</si>
  <si>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</si>
  <si>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</t>
  </si>
  <si>
    <t>333212</t>
  </si>
  <si>
    <t>MOSTNÍ OPĚRY A KŘÍDLA Z LOMOVÉHO KAMENE  NA MC</t>
  </si>
  <si>
    <t>závěrná zídka pod chodníkovou konzolou 1.0*0.5*0.7*2=0,700 [A]</t>
  </si>
  <si>
    <t>položka zahrnuje dodávku a osazení lomového kamene, jeho výběr a případnou úpravu, dodávku předepsané malty, spárování.</t>
  </si>
  <si>
    <t>33</t>
  </si>
  <si>
    <t>333325</t>
  </si>
  <si>
    <t>MOSTNÍ OPĚRY A KŘÍDLA ZE ŽELEZOVÉHO BETONU DO C30/37</t>
  </si>
  <si>
    <t>dříky opěr 0.36*2.4*6.0*2=10,368 [A] 
dříky křídel 0.35*2.4*2.9*4=9,744 [B] 
Celkem: A+B=20,112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</si>
  <si>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</si>
  <si>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34</t>
  </si>
  <si>
    <t>333365</t>
  </si>
  <si>
    <t>VÝZTUŽ MOSTNÍCH OPĚR A KŘÍDEL Z OCELI 10505, B500B</t>
  </si>
  <si>
    <t>odhad stupně vyztužení: 
dříky opěr 0.36*2.4*6.0*2*0.025*7.85=2,035 [A] 
dříky křídel 0.35*2.4*2.9*4*0.025*7.85=1,912 [B] 
Celkem: A+B=3,947 [C]</t>
  </si>
  <si>
    <t>74</t>
  </si>
  <si>
    <t>94890</t>
  </si>
  <si>
    <t>PODPĚRNÉ SKRUŽE - ZŘÍZENÍ A ODSTRANĚNÍ</t>
  </si>
  <si>
    <t>M3OP</t>
  </si>
  <si>
    <t>panelová rovnanina</t>
  </si>
  <si>
    <t>provizorní opěry provizoria 6.0*1.0*1.0*2=12,000 [A]</t>
  </si>
  <si>
    <t>Položka zahrnuje dovoz, montáž, údržbu, opotřebení (nájemné), demontáž, konzervaci, odvoz.</t>
  </si>
  <si>
    <t>Vodorovné konstrukce</t>
  </si>
  <si>
    <t>35</t>
  </si>
  <si>
    <t>421325</t>
  </si>
  <si>
    <t>MOSTNÍ NOSNÉ DESKOVÉ KONSTRUKCE ZE ŽELEZOBETONU C30/37</t>
  </si>
  <si>
    <t>deska nosné konstrukxce a koncový příčník 5.5*6.6*0.36+0.36*0.15*6.0*2=13,716 [A]</t>
  </si>
  <si>
    <t>36</t>
  </si>
  <si>
    <t>421365</t>
  </si>
  <si>
    <t>VÝZTUŽ MOSTNÍ DESKOVÉ KONSTRUKCE Z OCELI 10505, B500B</t>
  </si>
  <si>
    <t>odhad stupně vyztužení: 
deska nosné konstrukce a koncový příčník (5.5*6.6*0.36+0.36*0.15*6.0*2)*0.03*7.85=3,230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</si>
  <si>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</si>
  <si>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37</t>
  </si>
  <si>
    <t>42838</t>
  </si>
  <si>
    <t>KLOUB ZE ŽELEZOBETONU VČET VÝZTUŽE</t>
  </si>
  <si>
    <t>vrubový kloub na opěrách 6.7*2=13,400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</si>
  <si>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</si>
  <si>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38</t>
  </si>
  <si>
    <t>451313</t>
  </si>
  <si>
    <t>PODKLADNÍ A VÝPLŇOVÉ VRSTVY Z PROSTÉHO BETONU C16/20</t>
  </si>
  <si>
    <t>pod základy opěr 1.5*6.6*0.2*2=3,960 [A] 
pod křídly opěr 2.4*0.8*0.2*4=1,536 [B] 
Celkem: A+B=5,496 [C]</t>
  </si>
  <si>
    <t>39</t>
  </si>
  <si>
    <t>457313</t>
  </si>
  <si>
    <t>VYROVNÁVACÍ A SPÁDOVÝ PROSTÝ BETON C16/20</t>
  </si>
  <si>
    <t>pod drenáž za opěrami a křídly (6.0*2+2.5*4)*0.8*0.35=6,160 [A]</t>
  </si>
  <si>
    <t>40</t>
  </si>
  <si>
    <t>458523</t>
  </si>
  <si>
    <t>VÝPLŇ ZA OPĚRAMI A ZDMI Z KAMENIVA DRCENÉHO, INDEX ZHUTNĚNÍ ID DO 0,9</t>
  </si>
  <si>
    <t>vhodnost místní zeminy posoudí TDS</t>
  </si>
  <si>
    <t>přechodová oblast za opěrami 3.7*2.9/2*6.0*2=64,380 [A]</t>
  </si>
  <si>
    <t>položka zahrnuje dodávku předepsaného kameniva, mimostaveništní a vnitrostaveništní dopravu a jeho uložení  
není-li v zadávací dokumentaci uvedeno jinak, jedná se o nakupovaný materiál</t>
  </si>
  <si>
    <t>41</t>
  </si>
  <si>
    <t>45860</t>
  </si>
  <si>
    <t>VÝPLŇ ZA OPĚRAMI A ZDMI Z MEZEROVITÉHO BETONU</t>
  </si>
  <si>
    <t>přechodový klín za opěrami 3.6*0.5/2*6.0*2=10,800 [A]</t>
  </si>
  <si>
    <t>položka zahrnuje:  
- dodávku mezerovitého betonu předepsané kvality a zásyp se zhutněním včetně mimostaveništní a vnitrostaveništní dopravy</t>
  </si>
  <si>
    <t>42</t>
  </si>
  <si>
    <t>465511</t>
  </si>
  <si>
    <t>DLAŽBY Z LOMOVÉHO KAMENE NA SUCHO</t>
  </si>
  <si>
    <t>těžká kamenná rovnanina</t>
  </si>
  <si>
    <t>opevnění koryta pod mostem 6.6*4.8*0.4=12,672 [A] 
opevnění břehů na vtoku i výtoku 4.0*4.0/2*4*0.4=12,800 [B] 
Celkem: A+B=25,472 [C]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</si>
  <si>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</si>
  <si>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43</t>
  </si>
  <si>
    <t>465512</t>
  </si>
  <si>
    <t>DLAŽBY Z LOMOVÉHO KAMENE NA MC</t>
  </si>
  <si>
    <t>odláždění přechodu do krajnice za římsami 1.5*2.0*4*0.3=3,600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</si>
  <si>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</si>
  <si>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44</t>
  </si>
  <si>
    <t>467314</t>
  </si>
  <si>
    <t>STUPNĚ A PRAHY VODNÍCH KORYT Z PROSTÉHO BETONU C25/30</t>
  </si>
  <si>
    <t>prahy opevnění dna s rozpěrnou funkcí 0.8*0.35*4.8*2=2,688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</si>
  <si>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</si>
  <si>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Komunikace</t>
  </si>
  <si>
    <t>45</t>
  </si>
  <si>
    <t>56330</t>
  </si>
  <si>
    <t>VOZOVKOVÉ VRSTVY ZE ŠTĚRKODRTI</t>
  </si>
  <si>
    <t>ŠDa</t>
  </si>
  <si>
    <t>ŠDa 0-32 na předpolích 6.6*6.0*0.15=5,940 [A] 
ŠDa 32-64 na předpolích 6.6*6.0*0.15=5,940 [B] 
Celkem: A+B=11,880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</si>
  <si>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</si>
  <si>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46</t>
  </si>
  <si>
    <t>56960</t>
  </si>
  <si>
    <t>ZPEVNĚNÍ KRAJNIC Z RECYKLOVANÉHO MATERIÁLU</t>
  </si>
  <si>
    <t>R-mat</t>
  </si>
  <si>
    <t>úprava povrchu krajnic na předpolích (20+8)*2*0.5*0.15=4,200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</si>
  <si>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</si>
  <si>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47</t>
  </si>
  <si>
    <t>572123</t>
  </si>
  <si>
    <t>INFILTRAČNÍ POSTŘIK Z EMULZE DO 1,0KG/M2</t>
  </si>
  <si>
    <t>PIE 0.8kg/m2</t>
  </si>
  <si>
    <t>PI-E na předpolích 5.8*6.0*2=69,600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</si>
  <si>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</si>
  <si>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48</t>
  </si>
  <si>
    <t>572213</t>
  </si>
  <si>
    <t>SPOJOVACÍ POSTŘIK Z EMULZE DO 0,5KG/M2</t>
  </si>
  <si>
    <t>PSE 0.3kg/m2</t>
  </si>
  <si>
    <t>PSE na mostě i předpolí 80.0*5.5=440,000 [A] 
PSE v křižovatce 15.0*25.0/2=187,500 [B] 
Celkem: A+B=627,500 [C]</t>
  </si>
  <si>
    <t>49</t>
  </si>
  <si>
    <t>574A04</t>
  </si>
  <si>
    <t>ASFALTOVÝ BETON PRO OBRUSNÉ VRSTVY ACO 11+, 11S</t>
  </si>
  <si>
    <t>ACO 11 +</t>
  </si>
  <si>
    <t>obrusná vrstva na mostě i předpolí 80.0*5.5*0.04=17,600 [A] 
obrusná vrstva v křižovatce 15.0*25.0/2*0.04=7,500 [B] 
ložná vrstva jako ochrana izolace na mostě 5.5*5.5*0.05=1,513 [C] 
Celkem: A+B+C=26,613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</si>
  <si>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</si>
  <si>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50</t>
  </si>
  <si>
    <t>574E06</t>
  </si>
  <si>
    <t>ASFALTOVÝ BETON PRO PODKLADNÍ VRSTVY ACP 16+, 16S</t>
  </si>
  <si>
    <t>ACP 16+</t>
  </si>
  <si>
    <t>ložná vrstva na předpolích 5.8*6.0*0.07*2=4,872 [A]</t>
  </si>
  <si>
    <t>podél říms a náběhových obrub 10.1*2=20,200 [A] 
v napojení vozovek 2*5.5+8.0=19,000 [B] 
Celkem: A+B=39,200 [C]</t>
  </si>
  <si>
    <t>Úpravy povrchů, podlahy, výplně otvorů</t>
  </si>
  <si>
    <t>52</t>
  </si>
  <si>
    <t>62592</t>
  </si>
  <si>
    <t>ÚPRAVA POVRCHU BETONOVÝCH PLOCH A KONSTRUKCÍ - STRIÁŽ</t>
  </si>
  <si>
    <t>pochozí plochy říms 8.1*(1.25+0.5)=14,175 [A]</t>
  </si>
  <si>
    <t>položka zahrnuje:  
- provedení předepsané úpravy</t>
  </si>
  <si>
    <t>Přidružená stavební výroba</t>
  </si>
  <si>
    <t>53</t>
  </si>
  <si>
    <t>711317</t>
  </si>
  <si>
    <t>IZOLACE PODZEM OBJ PROTI ZEM VLHK Z PE FÓLIÍ</t>
  </si>
  <si>
    <t>včetně obsypu pískovým ložem</t>
  </si>
  <si>
    <t>za opěrami vyspádováno k drenáži 2.5*6.0*2=30,000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</si>
  <si>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</si>
  <si>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54</t>
  </si>
  <si>
    <t>711442</t>
  </si>
  <si>
    <t>IZOLACE MOSTOVEK CELOPLOŠNÁ ASFALTOVÝMI PÁSY S PEČETÍCÍ VRSTVOU</t>
  </si>
  <si>
    <t>NAIP s pěčetí</t>
  </si>
  <si>
    <t>na desce nosné konstrukce s přesahy na čela (10% na přesahy) 6.0*(5.5+2*0.5)*1.1=42,900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</si>
  <si>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</si>
  <si>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</si>
  <si>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</si>
  <si>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</si>
  <si>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NAIP s AL vložkou</t>
  </si>
  <si>
    <t>pod římsami 5.5*0.75*2=8,250 [A]</t>
  </si>
  <si>
    <t>položka zahrnuje:  
- dodání  předepsaného ochranného materiálu  
- zřízení ochrany izolace</t>
  </si>
  <si>
    <t>56</t>
  </si>
  <si>
    <t>743121</t>
  </si>
  <si>
    <t>OSVĚTLOVACÍ STOŽÁR  PEVNÝ ŽÁROVĚ ZINKOVANÝ DÉLKY DO 6 M</t>
  </si>
  <si>
    <t>pouze přemíéstění lampy stávající VO včetně veškerého příslušenství a napojení kabelů NN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</si>
  <si>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 betonový základ, svítidlo, výložník  
3. Způsob měření:  
Udává se počet kusů kompletní konstrukce nebo práce.</t>
  </si>
  <si>
    <t>57</t>
  </si>
  <si>
    <t>743Z33</t>
  </si>
  <si>
    <t>DEMONTÁŽ NOSNÝCH KONSTRUKCÍ PRO OSVĚTLENÍ</t>
  </si>
  <si>
    <t>pro přesun sloupu VO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</si>
  <si>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</si>
  <si>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58</t>
  </si>
  <si>
    <t>743Z35</t>
  </si>
  <si>
    <t>DEMONTÁŽ SVÍTIDLA Z OSVĚTLOVACÍHO STOŽÁRU VÝŠKY DO 15 M</t>
  </si>
  <si>
    <t>pro přemístění VO</t>
  </si>
  <si>
    <t>Potrubí</t>
  </si>
  <si>
    <t>60</t>
  </si>
  <si>
    <t>87627</t>
  </si>
  <si>
    <t>CHRÁNIČKY Z TRUB PLASTOVÝCH DN DO 100MM</t>
  </si>
  <si>
    <t>s přesahy se zapuštěním do terénu</t>
  </si>
  <si>
    <t>rezervní chránička ve výtokové římse 11.0=11,000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</si>
  <si>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</si>
  <si>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</si>
  <si>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87727</t>
  </si>
  <si>
    <t>CHRÁNIČKY PŮLENÉ Z TRUB PLAST DN DO 100MM</t>
  </si>
  <si>
    <t>s přesahy a zapuštěním do terénu včetně vložení vyvěšených kabelových vedení</t>
  </si>
  <si>
    <t>ve výtokové římse 11.0*2=22,000 [A]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</si>
  <si>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</si>
  <si>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62</t>
  </si>
  <si>
    <t>9112B1</t>
  </si>
  <si>
    <t>ZÁBRADLÍ MOSTNÍ SE SVISLOU VÝPLNÍ - DODÁVKA A MONTÁŽ</t>
  </si>
  <si>
    <t>na římsách na mostě i křídlech 9.5*2=19,000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</si>
  <si>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</si>
  <si>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</si>
  <si>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911EB2</t>
  </si>
  <si>
    <t>SVODIDLO BETON, ÚROVEŇ ZADRŽ H1 VÝŠ 1,1M - MONTÁŽ S PŘESUNEM (BEZ DODÁVKY)</t>
  </si>
  <si>
    <t>jako opěrné zídky podél provizorních ramp (2+1)*4*2=24,000 [A] 
vodící svodidla na provizorních rampách (5+2)*4*2=56,000 [B] 
na novém mostě jako ochrana při dokončení po znesení provizoria 6*4.0=24,000 [C] 
Celkem: A+B+C=104,000 [D]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</si>
  <si>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</si>
  <si>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64</t>
  </si>
  <si>
    <t>911EB3</t>
  </si>
  <si>
    <t>SVODIDLO BETON, ÚROVEŇ ZADRŽ H1 VÝŠ 1,1M - DEMONTÁŽ S PŘESUNEM</t>
  </si>
  <si>
    <t>65</t>
  </si>
  <si>
    <t>911EB9</t>
  </si>
  <si>
    <t>SVODIDLO BETON, ÚROVEŇ ZADRŽ H1 VÝŠ 1,1M - NÁJEM</t>
  </si>
  <si>
    <t>MDEN</t>
  </si>
  <si>
    <t>jako opěrné zídky podél provizorních ramp (2+1)*4*2*30*5=3 600,000 [A] 
vodící svodidla na provizorních rampách (5+2)*4*2*30*5=8 400,000 [B] 
na novém mostě jako ochrana při dokončení po znesení provizoria 6*4.0*30*1=720,000 [C] 
Celkem: A+B+C=12 720,000 [D]</t>
  </si>
  <si>
    <t>položka zahrnuje denní sazbu za pronájem zařízení  
počet měrných jednotek se určí jako součin délky zařízení a počtu dnů použití</t>
  </si>
  <si>
    <t>66</t>
  </si>
  <si>
    <t>914142</t>
  </si>
  <si>
    <t>DOPRAV ZNAČ ZÁKL VEL OCEL FÓLIE TŘ 3 - MONT S PŘESUNEM</t>
  </si>
  <si>
    <t>přemístění dopravních značek</t>
  </si>
  <si>
    <t>položka zahrnuje:  
- dopravu demontované značky z dočasné skládky  
- osazení a montáž značky na místě určeném projektem  
- nutnou opravu poškozených částí nezahrnuje dodávku značky</t>
  </si>
  <si>
    <t>67</t>
  </si>
  <si>
    <t>914143</t>
  </si>
  <si>
    <t>DOPRAV ZNAČ ZÁKL VEL OCEL FÓLIE TŘ 3 - DEMONTÁŽ</t>
  </si>
  <si>
    <t>pro přemístění a odstranění dopravních značek</t>
  </si>
  <si>
    <t>Položka zahrnuje odstranění, demontáž a odklizení materiálu s odvozem na předepsané  
místo</t>
  </si>
  <si>
    <t>68</t>
  </si>
  <si>
    <t>914A21</t>
  </si>
  <si>
    <t>EV ČÍSLO MOSTU OCEL S FÓLIÍ TŘ.1 DODÁVKA A MONTÁŽ</t>
  </si>
  <si>
    <t>dle ČSN 73 6220 včetně sloupků</t>
  </si>
  <si>
    <t>před i za mostem 2=2,000 [A]</t>
  </si>
  <si>
    <t>položka zahrnuje:  
- dodávku a montáž značek v požadovaném provedení</t>
  </si>
  <si>
    <t>69</t>
  </si>
  <si>
    <t>917211</t>
  </si>
  <si>
    <t>ZÁHONOVÉ OBRUBY Z BETONOVÝCH OBRUBNÍKŮ ŠÍŘ 50MM</t>
  </si>
  <si>
    <t>ohraničení dlažby na koncích říms 3.0*4=12,000 [A]</t>
  </si>
  <si>
    <t>Položka zahrnuje:  
dodání a pokládku betonových obrubníků o rozměrech předepsaných zadávací dokumentací betonové lože i boční betonovou opěrku.</t>
  </si>
  <si>
    <t>70</t>
  </si>
  <si>
    <t>917224</t>
  </si>
  <si>
    <t>SILNIČNÍ A CHODNÍKOVÉ OBRUBY Z BETONOVÝCH OBRUBNÍKŮ ŠÍŘ 150MM</t>
  </si>
  <si>
    <t>zapuštěny do terénu (výškový náběh na římsu jako hrana odláždění dle VL4) 4*2.0=8,000 [A]</t>
  </si>
  <si>
    <t>71</t>
  </si>
  <si>
    <t>drážka pro zálivku nad dilatacemi 6.0*2=12,000 [A]</t>
  </si>
  <si>
    <t>72</t>
  </si>
  <si>
    <t>93132</t>
  </si>
  <si>
    <t>TĚSNĚNÍ DILATAČ SPAR ASF ZÁLIVKOU MODIFIK</t>
  </si>
  <si>
    <t>výplň řezané spáry nad dilatacemi ve vozovce 6.0*2*0.02*0.03=0,007 [A]</t>
  </si>
  <si>
    <t>položka zahrnuje dodávku a osazení předepsaného materiálu, očištění ploch spáry před úpravou, očištění okolí spáry po úpravě  
nezahrnuje těsnící profil</t>
  </si>
  <si>
    <t>73</t>
  </si>
  <si>
    <t>936541</t>
  </si>
  <si>
    <t>MOSTNÍ ODVODŇOVACÍ TRUBKA (POVRCHŮ IZOLACE) Z NEREZ OCELI</t>
  </si>
  <si>
    <t>v úžlabích desky nosné konstrukce po cca 3.0m 2*2=4,000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</si>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</sst>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SUM(C10:C11)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SUM(E10:E11)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'200'!I3</f>
        <v>0</v>
      </c>
      <c r="D10" s="23">
        <f>'200'!O2</f>
        <v>0</v>
      </c>
      <c r="E10" s="23">
        <f>C10+D10</f>
        <v>0</v>
      </c>
    </row>
    <row r="11" spans="1:5" ht="12.75" customHeight="1" x14ac:dyDescent="0.2">
      <c r="A11" s="22" t="s">
        <v>145</v>
      </c>
      <c r="B11" s="22" t="s">
        <v>146</v>
      </c>
      <c r="C11" s="23">
        <f>'201'!I3</f>
        <v>0</v>
      </c>
      <c r="D11" s="23">
        <f>'201'!O2</f>
        <v>0</v>
      </c>
      <c r="E11" s="23">
        <f>C11+D11</f>
        <v>0</v>
      </c>
    </row>
  </sheetData>
  <sheetProtection password="9B31"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tabSelected="1" workbookViewId="0">
      <pane ySplit="7" topLeftCell="A8" activePane="bottomLeft" state="frozen"/>
      <selection pane="bottomLeft" activeCell="I11" sqref="I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0+O8+O25+O62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40">
        <f>0+I8+I25+I62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129.69499999999999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51</v>
      </c>
    </row>
    <row r="11" spans="1:18" ht="76.5" x14ac:dyDescent="0.2">
      <c r="A11" s="36" t="s">
        <v>52</v>
      </c>
      <c r="E11" s="37" t="s">
        <v>53</v>
      </c>
    </row>
    <row r="12" spans="1:18" ht="25.5" x14ac:dyDescent="0.2">
      <c r="A12" t="s">
        <v>54</v>
      </c>
      <c r="E12" s="35" t="s">
        <v>55</v>
      </c>
    </row>
    <row r="13" spans="1:18" x14ac:dyDescent="0.2">
      <c r="A13" s="24" t="s">
        <v>45</v>
      </c>
      <c r="B13" s="28" t="s">
        <v>23</v>
      </c>
      <c r="C13" s="28" t="s">
        <v>56</v>
      </c>
      <c r="D13" s="24" t="s">
        <v>47</v>
      </c>
      <c r="E13" s="29" t="s">
        <v>57</v>
      </c>
      <c r="F13" s="30" t="s">
        <v>49</v>
      </c>
      <c r="G13" s="31">
        <v>47.395000000000003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50</v>
      </c>
      <c r="E14" s="35" t="s">
        <v>58</v>
      </c>
    </row>
    <row r="15" spans="1:18" ht="102" x14ac:dyDescent="0.2">
      <c r="A15" s="36" t="s">
        <v>52</v>
      </c>
      <c r="E15" s="37" t="s">
        <v>59</v>
      </c>
    </row>
    <row r="16" spans="1:18" ht="25.5" x14ac:dyDescent="0.2">
      <c r="A16" t="s">
        <v>54</v>
      </c>
      <c r="E16" s="35" t="s">
        <v>55</v>
      </c>
    </row>
    <row r="17" spans="1:18" x14ac:dyDescent="0.2">
      <c r="A17" s="24" t="s">
        <v>45</v>
      </c>
      <c r="B17" s="28" t="s">
        <v>22</v>
      </c>
      <c r="C17" s="28" t="s">
        <v>60</v>
      </c>
      <c r="D17" s="24" t="s">
        <v>47</v>
      </c>
      <c r="E17" s="29" t="s">
        <v>61</v>
      </c>
      <c r="F17" s="30" t="s">
        <v>49</v>
      </c>
      <c r="G17" s="31">
        <v>46.808999999999997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50</v>
      </c>
      <c r="E18" s="35" t="s">
        <v>62</v>
      </c>
    </row>
    <row r="19" spans="1:18" ht="51" x14ac:dyDescent="0.2">
      <c r="A19" s="36" t="s">
        <v>52</v>
      </c>
      <c r="E19" s="37" t="s">
        <v>63</v>
      </c>
    </row>
    <row r="20" spans="1:18" ht="25.5" x14ac:dyDescent="0.2">
      <c r="A20" t="s">
        <v>54</v>
      </c>
      <c r="E20" s="35" t="s">
        <v>55</v>
      </c>
    </row>
    <row r="21" spans="1:18" x14ac:dyDescent="0.2">
      <c r="A21" s="24" t="s">
        <v>45</v>
      </c>
      <c r="B21" s="28" t="s">
        <v>33</v>
      </c>
      <c r="C21" s="28" t="s">
        <v>64</v>
      </c>
      <c r="D21" s="24" t="s">
        <v>47</v>
      </c>
      <c r="E21" s="29" t="s">
        <v>65</v>
      </c>
      <c r="F21" s="30" t="s">
        <v>66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50</v>
      </c>
      <c r="E22" s="35" t="s">
        <v>67</v>
      </c>
    </row>
    <row r="23" spans="1:18" x14ac:dyDescent="0.2">
      <c r="A23" s="36" t="s">
        <v>52</v>
      </c>
      <c r="E23" s="37" t="s">
        <v>47</v>
      </c>
    </row>
    <row r="24" spans="1:18" x14ac:dyDescent="0.2">
      <c r="A24" t="s">
        <v>54</v>
      </c>
      <c r="E24" s="35" t="s">
        <v>68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69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</f>
        <v>0</v>
      </c>
      <c r="R25">
        <f>0+O26+O30+O34+O38+O42+O46+O50+O54+O58</f>
        <v>0</v>
      </c>
    </row>
    <row r="26" spans="1:18" ht="25.5" x14ac:dyDescent="0.2">
      <c r="A26" s="24" t="s">
        <v>45</v>
      </c>
      <c r="B26" s="28" t="s">
        <v>35</v>
      </c>
      <c r="C26" s="28" t="s">
        <v>70</v>
      </c>
      <c r="D26" s="24" t="s">
        <v>47</v>
      </c>
      <c r="E26" s="29" t="s">
        <v>71</v>
      </c>
      <c r="F26" s="30" t="s">
        <v>49</v>
      </c>
      <c r="G26" s="31">
        <v>22.175999999999998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50</v>
      </c>
      <c r="E27" s="35" t="s">
        <v>72</v>
      </c>
    </row>
    <row r="28" spans="1:18" x14ac:dyDescent="0.2">
      <c r="A28" s="36" t="s">
        <v>52</v>
      </c>
      <c r="E28" s="37" t="s">
        <v>73</v>
      </c>
    </row>
    <row r="29" spans="1:18" ht="76.5" x14ac:dyDescent="0.2">
      <c r="A29" t="s">
        <v>54</v>
      </c>
      <c r="E29" s="35" t="s">
        <v>74</v>
      </c>
    </row>
    <row r="30" spans="1:18" x14ac:dyDescent="0.2">
      <c r="A30" s="24" t="s">
        <v>45</v>
      </c>
      <c r="B30" s="28" t="s">
        <v>37</v>
      </c>
      <c r="C30" s="28" t="s">
        <v>75</v>
      </c>
      <c r="D30" s="24" t="s">
        <v>47</v>
      </c>
      <c r="E30" s="29" t="s">
        <v>76</v>
      </c>
      <c r="F30" s="30" t="s">
        <v>49</v>
      </c>
      <c r="G30" s="31">
        <v>11.484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50</v>
      </c>
      <c r="E31" s="35" t="s">
        <v>77</v>
      </c>
    </row>
    <row r="32" spans="1:18" x14ac:dyDescent="0.2">
      <c r="A32" s="36" t="s">
        <v>52</v>
      </c>
      <c r="E32" s="37" t="s">
        <v>78</v>
      </c>
    </row>
    <row r="33" spans="1:16" ht="76.5" x14ac:dyDescent="0.2">
      <c r="A33" t="s">
        <v>54</v>
      </c>
      <c r="E33" s="35" t="s">
        <v>74</v>
      </c>
    </row>
    <row r="34" spans="1:16" x14ac:dyDescent="0.2">
      <c r="A34" s="24" t="s">
        <v>45</v>
      </c>
      <c r="B34" s="28" t="s">
        <v>79</v>
      </c>
      <c r="C34" s="28" t="s">
        <v>80</v>
      </c>
      <c r="D34" s="24" t="s">
        <v>47</v>
      </c>
      <c r="E34" s="29" t="s">
        <v>81</v>
      </c>
      <c r="F34" s="30" t="s">
        <v>49</v>
      </c>
      <c r="G34" s="31">
        <v>46.808999999999997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82</v>
      </c>
    </row>
    <row r="36" spans="1:16" ht="51" x14ac:dyDescent="0.2">
      <c r="A36" s="36" t="s">
        <v>52</v>
      </c>
      <c r="E36" s="37" t="s">
        <v>63</v>
      </c>
    </row>
    <row r="37" spans="1:16" ht="76.5" x14ac:dyDescent="0.2">
      <c r="A37" t="s">
        <v>54</v>
      </c>
      <c r="E37" s="35" t="s">
        <v>74</v>
      </c>
    </row>
    <row r="38" spans="1:16" x14ac:dyDescent="0.2">
      <c r="A38" s="24" t="s">
        <v>45</v>
      </c>
      <c r="B38" s="28" t="s">
        <v>83</v>
      </c>
      <c r="C38" s="28" t="s">
        <v>84</v>
      </c>
      <c r="D38" s="24" t="s">
        <v>47</v>
      </c>
      <c r="E38" s="29" t="s">
        <v>85</v>
      </c>
      <c r="F38" s="30" t="s">
        <v>49</v>
      </c>
      <c r="G38" s="31">
        <v>8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50</v>
      </c>
      <c r="E39" s="35" t="s">
        <v>86</v>
      </c>
    </row>
    <row r="40" spans="1:16" x14ac:dyDescent="0.2">
      <c r="A40" s="36" t="s">
        <v>52</v>
      </c>
      <c r="E40" s="37" t="s">
        <v>87</v>
      </c>
    </row>
    <row r="41" spans="1:16" ht="89.25" x14ac:dyDescent="0.2">
      <c r="A41" t="s">
        <v>54</v>
      </c>
      <c r="E41" s="35" t="s">
        <v>88</v>
      </c>
    </row>
    <row r="42" spans="1:16" x14ac:dyDescent="0.2">
      <c r="A42" s="24" t="s">
        <v>45</v>
      </c>
      <c r="B42" s="28" t="s">
        <v>40</v>
      </c>
      <c r="C42" s="28" t="s">
        <v>89</v>
      </c>
      <c r="D42" s="24" t="s">
        <v>47</v>
      </c>
      <c r="E42" s="29" t="s">
        <v>90</v>
      </c>
      <c r="F42" s="30" t="s">
        <v>91</v>
      </c>
      <c r="G42" s="31">
        <v>14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50</v>
      </c>
      <c r="E43" s="35" t="s">
        <v>92</v>
      </c>
    </row>
    <row r="44" spans="1:16" x14ac:dyDescent="0.2">
      <c r="A44" s="36" t="s">
        <v>52</v>
      </c>
      <c r="E44" s="37" t="s">
        <v>93</v>
      </c>
    </row>
    <row r="45" spans="1:16" ht="38.25" x14ac:dyDescent="0.2">
      <c r="A45" t="s">
        <v>54</v>
      </c>
      <c r="E45" s="35" t="s">
        <v>94</v>
      </c>
    </row>
    <row r="46" spans="1:16" x14ac:dyDescent="0.2">
      <c r="A46" s="24" t="s">
        <v>45</v>
      </c>
      <c r="B46" s="28" t="s">
        <v>42</v>
      </c>
      <c r="C46" s="28" t="s">
        <v>95</v>
      </c>
      <c r="D46" s="24" t="s">
        <v>47</v>
      </c>
      <c r="E46" s="29" t="s">
        <v>96</v>
      </c>
      <c r="F46" s="30" t="s">
        <v>49</v>
      </c>
      <c r="G46" s="31">
        <v>27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50</v>
      </c>
      <c r="E47" s="35" t="s">
        <v>97</v>
      </c>
    </row>
    <row r="48" spans="1:16" ht="51" x14ac:dyDescent="0.2">
      <c r="A48" s="36" t="s">
        <v>52</v>
      </c>
      <c r="E48" s="37" t="s">
        <v>98</v>
      </c>
    </row>
    <row r="49" spans="1:18" ht="25.5" x14ac:dyDescent="0.2">
      <c r="A49" t="s">
        <v>54</v>
      </c>
      <c r="E49" s="35" t="s">
        <v>99</v>
      </c>
    </row>
    <row r="50" spans="1:18" x14ac:dyDescent="0.2">
      <c r="A50" s="24" t="s">
        <v>45</v>
      </c>
      <c r="B50" s="28" t="s">
        <v>100</v>
      </c>
      <c r="C50" s="28" t="s">
        <v>101</v>
      </c>
      <c r="D50" s="24" t="s">
        <v>47</v>
      </c>
      <c r="E50" s="29" t="s">
        <v>102</v>
      </c>
      <c r="F50" s="30" t="s">
        <v>49</v>
      </c>
      <c r="G50" s="31">
        <v>6.4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4" t="s">
        <v>50</v>
      </c>
      <c r="E51" s="35" t="s">
        <v>103</v>
      </c>
    </row>
    <row r="52" spans="1:18" x14ac:dyDescent="0.2">
      <c r="A52" s="36" t="s">
        <v>52</v>
      </c>
      <c r="E52" s="37" t="s">
        <v>104</v>
      </c>
    </row>
    <row r="53" spans="1:18" ht="395.25" x14ac:dyDescent="0.2">
      <c r="A53" t="s">
        <v>54</v>
      </c>
      <c r="E53" s="35" t="s">
        <v>105</v>
      </c>
    </row>
    <row r="54" spans="1:18" x14ac:dyDescent="0.2">
      <c r="A54" s="24" t="s">
        <v>45</v>
      </c>
      <c r="B54" s="28" t="s">
        <v>106</v>
      </c>
      <c r="C54" s="28" t="s">
        <v>107</v>
      </c>
      <c r="D54" s="24" t="s">
        <v>47</v>
      </c>
      <c r="E54" s="29" t="s">
        <v>108</v>
      </c>
      <c r="F54" s="30" t="s">
        <v>49</v>
      </c>
      <c r="G54" s="31">
        <v>67.599000000000004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4" t="s">
        <v>50</v>
      </c>
      <c r="E55" s="35" t="s">
        <v>103</v>
      </c>
    </row>
    <row r="56" spans="1:18" x14ac:dyDescent="0.2">
      <c r="A56" s="36" t="s">
        <v>52</v>
      </c>
      <c r="E56" s="37" t="s">
        <v>109</v>
      </c>
    </row>
    <row r="57" spans="1:18" ht="357" x14ac:dyDescent="0.2">
      <c r="A57" t="s">
        <v>54</v>
      </c>
      <c r="E57" s="35" t="s">
        <v>110</v>
      </c>
    </row>
    <row r="58" spans="1:18" x14ac:dyDescent="0.2">
      <c r="A58" s="24" t="s">
        <v>45</v>
      </c>
      <c r="B58" s="28" t="s">
        <v>111</v>
      </c>
      <c r="C58" s="28" t="s">
        <v>112</v>
      </c>
      <c r="D58" s="24" t="s">
        <v>47</v>
      </c>
      <c r="E58" s="29" t="s">
        <v>113</v>
      </c>
      <c r="F58" s="30" t="s">
        <v>49</v>
      </c>
      <c r="G58" s="31">
        <v>8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25.5" x14ac:dyDescent="0.2">
      <c r="A59" s="34" t="s">
        <v>50</v>
      </c>
      <c r="E59" s="35" t="s">
        <v>114</v>
      </c>
    </row>
    <row r="60" spans="1:18" x14ac:dyDescent="0.2">
      <c r="A60" s="36" t="s">
        <v>52</v>
      </c>
      <c r="E60" s="37" t="s">
        <v>115</v>
      </c>
    </row>
    <row r="61" spans="1:18" ht="267.75" x14ac:dyDescent="0.2">
      <c r="A61" t="s">
        <v>54</v>
      </c>
      <c r="E61" s="35" t="s">
        <v>116</v>
      </c>
    </row>
    <row r="62" spans="1:18" ht="12.75" customHeight="1" x14ac:dyDescent="0.2">
      <c r="A62" s="12" t="s">
        <v>43</v>
      </c>
      <c r="B62" s="12"/>
      <c r="C62" s="38" t="s">
        <v>40</v>
      </c>
      <c r="D62" s="12"/>
      <c r="E62" s="26" t="s">
        <v>117</v>
      </c>
      <c r="F62" s="12"/>
      <c r="G62" s="12"/>
      <c r="H62" s="12"/>
      <c r="I62" s="39">
        <f>0+Q62</f>
        <v>0</v>
      </c>
      <c r="O62">
        <f>0+R62</f>
        <v>0</v>
      </c>
      <c r="Q62">
        <f>0+I63+I67+I71+I75+I79</f>
        <v>0</v>
      </c>
      <c r="R62">
        <f>0+O63+O67+O71+O75+O79</f>
        <v>0</v>
      </c>
    </row>
    <row r="63" spans="1:18" x14ac:dyDescent="0.2">
      <c r="A63" s="24" t="s">
        <v>45</v>
      </c>
      <c r="B63" s="28" t="s">
        <v>118</v>
      </c>
      <c r="C63" s="28" t="s">
        <v>119</v>
      </c>
      <c r="D63" s="24" t="s">
        <v>47</v>
      </c>
      <c r="E63" s="29" t="s">
        <v>120</v>
      </c>
      <c r="F63" s="30" t="s">
        <v>91</v>
      </c>
      <c r="G63" s="31">
        <v>16.2</v>
      </c>
      <c r="H63" s="32">
        <v>0</v>
      </c>
      <c r="I63" s="33">
        <f>ROUND(ROUND(H63,2)*ROUND(G63,3),2)</f>
        <v>0</v>
      </c>
      <c r="O63">
        <f>(I63*21)/100</f>
        <v>0</v>
      </c>
      <c r="P63" t="s">
        <v>23</v>
      </c>
    </row>
    <row r="64" spans="1:18" x14ac:dyDescent="0.2">
      <c r="A64" s="34" t="s">
        <v>50</v>
      </c>
      <c r="E64" s="35" t="s">
        <v>121</v>
      </c>
    </row>
    <row r="65" spans="1:16" x14ac:dyDescent="0.2">
      <c r="A65" s="36" t="s">
        <v>52</v>
      </c>
      <c r="E65" s="37" t="s">
        <v>122</v>
      </c>
    </row>
    <row r="66" spans="1:16" ht="38.25" x14ac:dyDescent="0.2">
      <c r="A66" t="s">
        <v>54</v>
      </c>
      <c r="E66" s="35" t="s">
        <v>123</v>
      </c>
    </row>
    <row r="67" spans="1:16" x14ac:dyDescent="0.2">
      <c r="A67" s="24" t="s">
        <v>45</v>
      </c>
      <c r="B67" s="28" t="s">
        <v>124</v>
      </c>
      <c r="C67" s="28" t="s">
        <v>125</v>
      </c>
      <c r="D67" s="24" t="s">
        <v>47</v>
      </c>
      <c r="E67" s="29" t="s">
        <v>126</v>
      </c>
      <c r="F67" s="30" t="s">
        <v>91</v>
      </c>
      <c r="G67" s="31">
        <v>38</v>
      </c>
      <c r="H67" s="32">
        <v>0</v>
      </c>
      <c r="I67" s="33">
        <f>ROUND(ROUND(H67,2)*ROUND(G67,3),2)</f>
        <v>0</v>
      </c>
      <c r="O67">
        <f>(I67*21)/100</f>
        <v>0</v>
      </c>
      <c r="P67" t="s">
        <v>23</v>
      </c>
    </row>
    <row r="68" spans="1:16" x14ac:dyDescent="0.2">
      <c r="A68" s="34" t="s">
        <v>50</v>
      </c>
      <c r="E68" s="35" t="s">
        <v>47</v>
      </c>
    </row>
    <row r="69" spans="1:16" x14ac:dyDescent="0.2">
      <c r="A69" s="36" t="s">
        <v>52</v>
      </c>
      <c r="E69" s="37" t="s">
        <v>127</v>
      </c>
    </row>
    <row r="70" spans="1:16" ht="25.5" x14ac:dyDescent="0.2">
      <c r="A70" t="s">
        <v>54</v>
      </c>
      <c r="E70" s="35" t="s">
        <v>128</v>
      </c>
    </row>
    <row r="71" spans="1:16" x14ac:dyDescent="0.2">
      <c r="A71" s="24" t="s">
        <v>45</v>
      </c>
      <c r="B71" s="28" t="s">
        <v>129</v>
      </c>
      <c r="C71" s="28" t="s">
        <v>130</v>
      </c>
      <c r="D71" s="24" t="s">
        <v>47</v>
      </c>
      <c r="E71" s="29" t="s">
        <v>131</v>
      </c>
      <c r="F71" s="30" t="s">
        <v>49</v>
      </c>
      <c r="G71" s="31">
        <v>31.92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34" t="s">
        <v>50</v>
      </c>
      <c r="E72" s="35" t="s">
        <v>132</v>
      </c>
    </row>
    <row r="73" spans="1:16" ht="38.25" x14ac:dyDescent="0.2">
      <c r="A73" s="36" t="s">
        <v>52</v>
      </c>
      <c r="E73" s="37" t="s">
        <v>133</v>
      </c>
    </row>
    <row r="74" spans="1:16" ht="114.75" x14ac:dyDescent="0.2">
      <c r="A74" t="s">
        <v>54</v>
      </c>
      <c r="E74" s="35" t="s">
        <v>134</v>
      </c>
    </row>
    <row r="75" spans="1:16" x14ac:dyDescent="0.2">
      <c r="A75" s="24" t="s">
        <v>45</v>
      </c>
      <c r="B75" s="28" t="s">
        <v>135</v>
      </c>
      <c r="C75" s="28" t="s">
        <v>136</v>
      </c>
      <c r="D75" s="24" t="s">
        <v>47</v>
      </c>
      <c r="E75" s="29" t="s">
        <v>137</v>
      </c>
      <c r="F75" s="30" t="s">
        <v>49</v>
      </c>
      <c r="G75" s="31">
        <v>17.760000000000002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6" ht="38.25" x14ac:dyDescent="0.2">
      <c r="A76" s="34" t="s">
        <v>50</v>
      </c>
      <c r="E76" s="35" t="s">
        <v>138</v>
      </c>
    </row>
    <row r="77" spans="1:16" ht="38.25" x14ac:dyDescent="0.2">
      <c r="A77" s="36" t="s">
        <v>52</v>
      </c>
      <c r="E77" s="37" t="s">
        <v>139</v>
      </c>
    </row>
    <row r="78" spans="1:16" ht="114.75" x14ac:dyDescent="0.2">
      <c r="A78" t="s">
        <v>54</v>
      </c>
      <c r="E78" s="35" t="s">
        <v>134</v>
      </c>
    </row>
    <row r="79" spans="1:16" x14ac:dyDescent="0.2">
      <c r="A79" s="24" t="s">
        <v>45</v>
      </c>
      <c r="B79" s="28" t="s">
        <v>140</v>
      </c>
      <c r="C79" s="28" t="s">
        <v>141</v>
      </c>
      <c r="D79" s="24" t="s">
        <v>47</v>
      </c>
      <c r="E79" s="29" t="s">
        <v>142</v>
      </c>
      <c r="F79" s="30" t="s">
        <v>49</v>
      </c>
      <c r="G79" s="31">
        <v>18.151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6" x14ac:dyDescent="0.2">
      <c r="A80" s="34" t="s">
        <v>50</v>
      </c>
      <c r="E80" s="35" t="s">
        <v>143</v>
      </c>
    </row>
    <row r="81" spans="1:5" ht="63.75" x14ac:dyDescent="0.2">
      <c r="A81" s="36" t="s">
        <v>52</v>
      </c>
      <c r="E81" s="37" t="s">
        <v>144</v>
      </c>
    </row>
    <row r="82" spans="1:5" ht="114.75" x14ac:dyDescent="0.2">
      <c r="A82" t="s">
        <v>54</v>
      </c>
      <c r="E82" s="35" t="s">
        <v>134</v>
      </c>
    </row>
  </sheetData>
  <sheetProtection password="9B31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0+O8+O85+O118+O131+O160+O201+O230+O235+O260+O269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145</v>
      </c>
      <c r="I3" s="40">
        <f>0+I8+I85+I118+I131+I160+I201+I230+I235+I260+I269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145</v>
      </c>
      <c r="D4" s="2"/>
      <c r="E4" s="20" t="s">
        <v>146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0+I9+I13+I17+I21+I25+I29+I33+I37+I41+I45+I49+I53+I57+I61+I65+I69+I73+I77+I81</f>
        <v>0</v>
      </c>
      <c r="R8">
        <f>0+O9+O13+O17+O21+O25+O29+O33+O37+O41+O45+O49+O53+O57+O61+O65+O69+O73+O77+O81</f>
        <v>0</v>
      </c>
    </row>
    <row r="9" spans="1:18" x14ac:dyDescent="0.2">
      <c r="A9" s="24" t="s">
        <v>45</v>
      </c>
      <c r="B9" s="28" t="s">
        <v>29</v>
      </c>
      <c r="C9" s="28" t="s">
        <v>147</v>
      </c>
      <c r="D9" s="24" t="s">
        <v>47</v>
      </c>
      <c r="E9" s="29" t="s">
        <v>148</v>
      </c>
      <c r="F9" s="30" t="s">
        <v>66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149</v>
      </c>
    </row>
    <row r="11" spans="1:18" x14ac:dyDescent="0.2">
      <c r="A11" s="36" t="s">
        <v>52</v>
      </c>
      <c r="E11" s="37" t="s">
        <v>47</v>
      </c>
    </row>
    <row r="12" spans="1:18" x14ac:dyDescent="0.2">
      <c r="A12" t="s">
        <v>54</v>
      </c>
      <c r="E12" s="35" t="s">
        <v>150</v>
      </c>
    </row>
    <row r="13" spans="1:18" x14ac:dyDescent="0.2">
      <c r="A13" s="24" t="s">
        <v>45</v>
      </c>
      <c r="B13" s="28" t="s">
        <v>23</v>
      </c>
      <c r="C13" s="28" t="s">
        <v>151</v>
      </c>
      <c r="D13" s="24" t="s">
        <v>47</v>
      </c>
      <c r="E13" s="29" t="s">
        <v>152</v>
      </c>
      <c r="F13" s="30" t="s">
        <v>66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50</v>
      </c>
      <c r="E14" s="35" t="s">
        <v>149</v>
      </c>
    </row>
    <row r="15" spans="1:18" x14ac:dyDescent="0.2">
      <c r="A15" s="36" t="s">
        <v>52</v>
      </c>
      <c r="E15" s="37" t="s">
        <v>47</v>
      </c>
    </row>
    <row r="16" spans="1:18" x14ac:dyDescent="0.2">
      <c r="A16" t="s">
        <v>54</v>
      </c>
      <c r="E16" s="35" t="s">
        <v>150</v>
      </c>
    </row>
    <row r="17" spans="1:16" x14ac:dyDescent="0.2">
      <c r="A17" s="24" t="s">
        <v>45</v>
      </c>
      <c r="B17" s="28" t="s">
        <v>22</v>
      </c>
      <c r="C17" s="28" t="s">
        <v>153</v>
      </c>
      <c r="D17" s="24" t="s">
        <v>47</v>
      </c>
      <c r="E17" s="29" t="s">
        <v>154</v>
      </c>
      <c r="F17" s="30" t="s">
        <v>155</v>
      </c>
      <c r="G17" s="31">
        <v>128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4" t="s">
        <v>50</v>
      </c>
      <c r="E18" s="35" t="s">
        <v>156</v>
      </c>
    </row>
    <row r="19" spans="1:16" x14ac:dyDescent="0.2">
      <c r="A19" s="36" t="s">
        <v>52</v>
      </c>
      <c r="E19" s="37" t="s">
        <v>157</v>
      </c>
    </row>
    <row r="20" spans="1:16" x14ac:dyDescent="0.2">
      <c r="A20" t="s">
        <v>54</v>
      </c>
      <c r="E20" s="35" t="s">
        <v>68</v>
      </c>
    </row>
    <row r="21" spans="1:16" x14ac:dyDescent="0.2">
      <c r="A21" s="24" t="s">
        <v>45</v>
      </c>
      <c r="B21" s="28" t="s">
        <v>33</v>
      </c>
      <c r="C21" s="28" t="s">
        <v>158</v>
      </c>
      <c r="D21" s="24" t="s">
        <v>47</v>
      </c>
      <c r="E21" s="29" t="s">
        <v>159</v>
      </c>
      <c r="F21" s="30" t="s">
        <v>155</v>
      </c>
      <c r="G21" s="31">
        <v>128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50</v>
      </c>
      <c r="E22" s="35" t="s">
        <v>160</v>
      </c>
    </row>
    <row r="23" spans="1:16" x14ac:dyDescent="0.2">
      <c r="A23" s="36" t="s">
        <v>52</v>
      </c>
      <c r="E23" s="37" t="s">
        <v>157</v>
      </c>
    </row>
    <row r="24" spans="1:16" x14ac:dyDescent="0.2">
      <c r="A24" t="s">
        <v>54</v>
      </c>
      <c r="E24" s="35" t="s">
        <v>68</v>
      </c>
    </row>
    <row r="25" spans="1:16" x14ac:dyDescent="0.2">
      <c r="A25" s="24" t="s">
        <v>45</v>
      </c>
      <c r="B25" s="28" t="s">
        <v>35</v>
      </c>
      <c r="C25" s="28" t="s">
        <v>64</v>
      </c>
      <c r="D25" s="24" t="s">
        <v>47</v>
      </c>
      <c r="E25" s="29" t="s">
        <v>65</v>
      </c>
      <c r="F25" s="30" t="s">
        <v>66</v>
      </c>
      <c r="G25" s="31">
        <v>1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50</v>
      </c>
      <c r="E26" s="35" t="s">
        <v>161</v>
      </c>
    </row>
    <row r="27" spans="1:16" x14ac:dyDescent="0.2">
      <c r="A27" s="36" t="s">
        <v>52</v>
      </c>
      <c r="E27" s="37" t="s">
        <v>162</v>
      </c>
    </row>
    <row r="28" spans="1:16" x14ac:dyDescent="0.2">
      <c r="A28" t="s">
        <v>54</v>
      </c>
      <c r="E28" s="35" t="s">
        <v>68</v>
      </c>
    </row>
    <row r="29" spans="1:16" x14ac:dyDescent="0.2">
      <c r="A29" s="24" t="s">
        <v>45</v>
      </c>
      <c r="B29" s="28" t="s">
        <v>37</v>
      </c>
      <c r="C29" s="28" t="s">
        <v>163</v>
      </c>
      <c r="D29" s="24" t="s">
        <v>47</v>
      </c>
      <c r="E29" s="29" t="s">
        <v>164</v>
      </c>
      <c r="F29" s="30" t="s">
        <v>66</v>
      </c>
      <c r="G29" s="31">
        <v>1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ht="25.5" x14ac:dyDescent="0.2">
      <c r="A30" s="34" t="s">
        <v>50</v>
      </c>
      <c r="E30" s="35" t="s">
        <v>165</v>
      </c>
    </row>
    <row r="31" spans="1:16" ht="89.25" x14ac:dyDescent="0.2">
      <c r="A31" s="36" t="s">
        <v>52</v>
      </c>
      <c r="E31" s="37" t="s">
        <v>166</v>
      </c>
    </row>
    <row r="32" spans="1:16" x14ac:dyDescent="0.2">
      <c r="A32" t="s">
        <v>54</v>
      </c>
      <c r="E32" s="35" t="s">
        <v>68</v>
      </c>
    </row>
    <row r="33" spans="1:16" x14ac:dyDescent="0.2">
      <c r="A33" s="24" t="s">
        <v>45</v>
      </c>
      <c r="B33" s="28" t="s">
        <v>79</v>
      </c>
      <c r="C33" s="28" t="s">
        <v>167</v>
      </c>
      <c r="D33" s="24" t="s">
        <v>47</v>
      </c>
      <c r="E33" s="29" t="s">
        <v>168</v>
      </c>
      <c r="F33" s="30" t="s">
        <v>155</v>
      </c>
      <c r="G33" s="31">
        <v>82.5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50</v>
      </c>
      <c r="E34" s="35" t="s">
        <v>169</v>
      </c>
    </row>
    <row r="35" spans="1:16" x14ac:dyDescent="0.2">
      <c r="A35" s="36" t="s">
        <v>52</v>
      </c>
      <c r="E35" s="37" t="s">
        <v>170</v>
      </c>
    </row>
    <row r="36" spans="1:16" x14ac:dyDescent="0.2">
      <c r="A36" t="s">
        <v>54</v>
      </c>
      <c r="E36" s="35" t="s">
        <v>68</v>
      </c>
    </row>
    <row r="37" spans="1:16" x14ac:dyDescent="0.2">
      <c r="A37" s="24" t="s">
        <v>45</v>
      </c>
      <c r="B37" s="28" t="s">
        <v>83</v>
      </c>
      <c r="C37" s="28" t="s">
        <v>171</v>
      </c>
      <c r="D37" s="24" t="s">
        <v>47</v>
      </c>
      <c r="E37" s="29" t="s">
        <v>172</v>
      </c>
      <c r="F37" s="30" t="s">
        <v>173</v>
      </c>
      <c r="G37" s="31">
        <v>6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x14ac:dyDescent="0.2">
      <c r="A39" s="36" t="s">
        <v>52</v>
      </c>
      <c r="E39" s="37" t="s">
        <v>174</v>
      </c>
    </row>
    <row r="40" spans="1:16" x14ac:dyDescent="0.2">
      <c r="A40" t="s">
        <v>54</v>
      </c>
      <c r="E40" s="35" t="s">
        <v>68</v>
      </c>
    </row>
    <row r="41" spans="1:16" x14ac:dyDescent="0.2">
      <c r="A41" s="24" t="s">
        <v>45</v>
      </c>
      <c r="B41" s="28" t="s">
        <v>40</v>
      </c>
      <c r="C41" s="28" t="s">
        <v>175</v>
      </c>
      <c r="D41" s="24" t="s">
        <v>47</v>
      </c>
      <c r="E41" s="29" t="s">
        <v>176</v>
      </c>
      <c r="F41" s="30" t="s">
        <v>155</v>
      </c>
      <c r="G41" s="31">
        <v>82.5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4" t="s">
        <v>50</v>
      </c>
      <c r="E42" s="35" t="s">
        <v>47</v>
      </c>
    </row>
    <row r="43" spans="1:16" x14ac:dyDescent="0.2">
      <c r="A43" s="36" t="s">
        <v>52</v>
      </c>
      <c r="E43" s="37" t="s">
        <v>177</v>
      </c>
    </row>
    <row r="44" spans="1:16" x14ac:dyDescent="0.2">
      <c r="A44" t="s">
        <v>54</v>
      </c>
      <c r="E44" s="35" t="s">
        <v>68</v>
      </c>
    </row>
    <row r="45" spans="1:16" x14ac:dyDescent="0.2">
      <c r="A45" s="24" t="s">
        <v>45</v>
      </c>
      <c r="B45" s="28" t="s">
        <v>42</v>
      </c>
      <c r="C45" s="28" t="s">
        <v>178</v>
      </c>
      <c r="D45" s="24" t="s">
        <v>47</v>
      </c>
      <c r="E45" s="29" t="s">
        <v>179</v>
      </c>
      <c r="F45" s="30" t="s">
        <v>180</v>
      </c>
      <c r="G45" s="31">
        <v>1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50</v>
      </c>
      <c r="E46" s="35" t="s">
        <v>47</v>
      </c>
    </row>
    <row r="47" spans="1:16" x14ac:dyDescent="0.2">
      <c r="A47" s="36" t="s">
        <v>52</v>
      </c>
      <c r="E47" s="37" t="s">
        <v>181</v>
      </c>
    </row>
    <row r="48" spans="1:16" x14ac:dyDescent="0.2">
      <c r="A48" t="s">
        <v>54</v>
      </c>
      <c r="E48" s="35" t="s">
        <v>182</v>
      </c>
    </row>
    <row r="49" spans="1:16" x14ac:dyDescent="0.2">
      <c r="A49" s="24" t="s">
        <v>45</v>
      </c>
      <c r="B49" s="28" t="s">
        <v>100</v>
      </c>
      <c r="C49" s="28" t="s">
        <v>183</v>
      </c>
      <c r="D49" s="24" t="s">
        <v>47</v>
      </c>
      <c r="E49" s="29" t="s">
        <v>184</v>
      </c>
      <c r="F49" s="30" t="s">
        <v>66</v>
      </c>
      <c r="G49" s="31">
        <v>1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4" t="s">
        <v>50</v>
      </c>
      <c r="E50" s="35" t="s">
        <v>185</v>
      </c>
    </row>
    <row r="51" spans="1:16" ht="25.5" x14ac:dyDescent="0.2">
      <c r="A51" s="36" t="s">
        <v>52</v>
      </c>
      <c r="E51" s="37" t="s">
        <v>186</v>
      </c>
    </row>
    <row r="52" spans="1:16" x14ac:dyDescent="0.2">
      <c r="A52" t="s">
        <v>54</v>
      </c>
      <c r="E52" s="35" t="s">
        <v>182</v>
      </c>
    </row>
    <row r="53" spans="1:16" x14ac:dyDescent="0.2">
      <c r="A53" s="24" t="s">
        <v>45</v>
      </c>
      <c r="B53" s="28" t="s">
        <v>106</v>
      </c>
      <c r="C53" s="28" t="s">
        <v>187</v>
      </c>
      <c r="D53" s="24" t="s">
        <v>47</v>
      </c>
      <c r="E53" s="29" t="s">
        <v>188</v>
      </c>
      <c r="F53" s="30" t="s">
        <v>180</v>
      </c>
      <c r="G53" s="31">
        <v>1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4" t="s">
        <v>50</v>
      </c>
      <c r="E54" s="35" t="s">
        <v>189</v>
      </c>
    </row>
    <row r="55" spans="1:16" x14ac:dyDescent="0.2">
      <c r="A55" s="36" t="s">
        <v>52</v>
      </c>
      <c r="E55" s="37" t="s">
        <v>190</v>
      </c>
    </row>
    <row r="56" spans="1:16" x14ac:dyDescent="0.2">
      <c r="A56" t="s">
        <v>54</v>
      </c>
      <c r="E56" s="35" t="s">
        <v>182</v>
      </c>
    </row>
    <row r="57" spans="1:16" x14ac:dyDescent="0.2">
      <c r="A57" s="24" t="s">
        <v>45</v>
      </c>
      <c r="B57" s="28" t="s">
        <v>111</v>
      </c>
      <c r="C57" s="28" t="s">
        <v>191</v>
      </c>
      <c r="D57" s="24" t="s">
        <v>47</v>
      </c>
      <c r="E57" s="29" t="s">
        <v>192</v>
      </c>
      <c r="F57" s="30" t="s">
        <v>66</v>
      </c>
      <c r="G57" s="31">
        <v>1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4" t="s">
        <v>50</v>
      </c>
      <c r="E58" s="35" t="s">
        <v>193</v>
      </c>
    </row>
    <row r="59" spans="1:16" ht="25.5" x14ac:dyDescent="0.2">
      <c r="A59" s="36" t="s">
        <v>52</v>
      </c>
      <c r="E59" s="37" t="s">
        <v>194</v>
      </c>
    </row>
    <row r="60" spans="1:16" x14ac:dyDescent="0.2">
      <c r="A60" t="s">
        <v>54</v>
      </c>
      <c r="E60" s="35" t="s">
        <v>182</v>
      </c>
    </row>
    <row r="61" spans="1:16" x14ac:dyDescent="0.2">
      <c r="A61" s="24" t="s">
        <v>45</v>
      </c>
      <c r="B61" s="28" t="s">
        <v>118</v>
      </c>
      <c r="C61" s="28" t="s">
        <v>195</v>
      </c>
      <c r="D61" s="24" t="s">
        <v>47</v>
      </c>
      <c r="E61" s="29" t="s">
        <v>196</v>
      </c>
      <c r="F61" s="30" t="s">
        <v>66</v>
      </c>
      <c r="G61" s="31">
        <v>1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6" ht="25.5" x14ac:dyDescent="0.2">
      <c r="A62" s="34" t="s">
        <v>50</v>
      </c>
      <c r="E62" s="35" t="s">
        <v>197</v>
      </c>
    </row>
    <row r="63" spans="1:16" x14ac:dyDescent="0.2">
      <c r="A63" s="36" t="s">
        <v>52</v>
      </c>
      <c r="E63" s="37" t="s">
        <v>47</v>
      </c>
    </row>
    <row r="64" spans="1:16" x14ac:dyDescent="0.2">
      <c r="A64" t="s">
        <v>54</v>
      </c>
      <c r="E64" s="35" t="s">
        <v>182</v>
      </c>
    </row>
    <row r="65" spans="1:16" x14ac:dyDescent="0.2">
      <c r="A65" s="24" t="s">
        <v>45</v>
      </c>
      <c r="B65" s="28" t="s">
        <v>124</v>
      </c>
      <c r="C65" s="28" t="s">
        <v>198</v>
      </c>
      <c r="D65" s="24" t="s">
        <v>47</v>
      </c>
      <c r="E65" s="29" t="s">
        <v>199</v>
      </c>
      <c r="F65" s="30" t="s">
        <v>200</v>
      </c>
      <c r="G65" s="31">
        <v>0.8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50</v>
      </c>
      <c r="E66" s="35" t="s">
        <v>201</v>
      </c>
    </row>
    <row r="67" spans="1:16" x14ac:dyDescent="0.2">
      <c r="A67" s="36" t="s">
        <v>52</v>
      </c>
      <c r="E67" s="37" t="s">
        <v>202</v>
      </c>
    </row>
    <row r="68" spans="1:16" ht="76.5" x14ac:dyDescent="0.2">
      <c r="A68" t="s">
        <v>54</v>
      </c>
      <c r="E68" s="35" t="s">
        <v>203</v>
      </c>
    </row>
    <row r="69" spans="1:16" x14ac:dyDescent="0.2">
      <c r="A69" s="24" t="s">
        <v>45</v>
      </c>
      <c r="B69" s="28" t="s">
        <v>129</v>
      </c>
      <c r="C69" s="28" t="s">
        <v>204</v>
      </c>
      <c r="D69" s="24" t="s">
        <v>47</v>
      </c>
      <c r="E69" s="29" t="s">
        <v>205</v>
      </c>
      <c r="F69" s="30" t="s">
        <v>66</v>
      </c>
      <c r="G69" s="31">
        <v>1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4" t="s">
        <v>50</v>
      </c>
      <c r="E70" s="35" t="s">
        <v>206</v>
      </c>
    </row>
    <row r="71" spans="1:16" ht="25.5" x14ac:dyDescent="0.2">
      <c r="A71" s="36" t="s">
        <v>52</v>
      </c>
      <c r="E71" s="37" t="s">
        <v>207</v>
      </c>
    </row>
    <row r="72" spans="1:16" x14ac:dyDescent="0.2">
      <c r="A72" t="s">
        <v>54</v>
      </c>
      <c r="E72" s="35" t="s">
        <v>182</v>
      </c>
    </row>
    <row r="73" spans="1:16" x14ac:dyDescent="0.2">
      <c r="A73" s="24" t="s">
        <v>45</v>
      </c>
      <c r="B73" s="28" t="s">
        <v>135</v>
      </c>
      <c r="C73" s="28" t="s">
        <v>208</v>
      </c>
      <c r="D73" s="24" t="s">
        <v>47</v>
      </c>
      <c r="E73" s="29" t="s">
        <v>209</v>
      </c>
      <c r="F73" s="30" t="s">
        <v>180</v>
      </c>
      <c r="G73" s="31">
        <v>2</v>
      </c>
      <c r="H73" s="32">
        <v>0</v>
      </c>
      <c r="I73" s="33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4" t="s">
        <v>50</v>
      </c>
      <c r="E74" s="35" t="s">
        <v>210</v>
      </c>
    </row>
    <row r="75" spans="1:16" x14ac:dyDescent="0.2">
      <c r="A75" s="36" t="s">
        <v>52</v>
      </c>
      <c r="E75" s="37" t="s">
        <v>211</v>
      </c>
    </row>
    <row r="76" spans="1:16" ht="51" x14ac:dyDescent="0.2">
      <c r="A76" t="s">
        <v>54</v>
      </c>
      <c r="E76" s="35" t="s">
        <v>212</v>
      </c>
    </row>
    <row r="77" spans="1:16" x14ac:dyDescent="0.2">
      <c r="A77" s="24" t="s">
        <v>45</v>
      </c>
      <c r="B77" s="28" t="s">
        <v>140</v>
      </c>
      <c r="C77" s="28" t="s">
        <v>213</v>
      </c>
      <c r="D77" s="24" t="s">
        <v>47</v>
      </c>
      <c r="E77" s="29" t="s">
        <v>214</v>
      </c>
      <c r="F77" s="30" t="s">
        <v>66</v>
      </c>
      <c r="G77" s="31">
        <v>1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4" t="s">
        <v>50</v>
      </c>
      <c r="E78" s="35" t="s">
        <v>215</v>
      </c>
    </row>
    <row r="79" spans="1:16" x14ac:dyDescent="0.2">
      <c r="A79" s="36" t="s">
        <v>52</v>
      </c>
      <c r="E79" s="37" t="s">
        <v>47</v>
      </c>
    </row>
    <row r="80" spans="1:16" ht="89.25" x14ac:dyDescent="0.2">
      <c r="A80" t="s">
        <v>54</v>
      </c>
      <c r="E80" s="35" t="s">
        <v>216</v>
      </c>
    </row>
    <row r="81" spans="1:18" x14ac:dyDescent="0.2">
      <c r="A81" s="24" t="s">
        <v>45</v>
      </c>
      <c r="B81" s="28" t="s">
        <v>217</v>
      </c>
      <c r="C81" s="28" t="s">
        <v>218</v>
      </c>
      <c r="D81" s="24" t="s">
        <v>47</v>
      </c>
      <c r="E81" s="29" t="s">
        <v>219</v>
      </c>
      <c r="F81" s="30" t="s">
        <v>66</v>
      </c>
      <c r="G81" s="31">
        <v>1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8" ht="38.25" x14ac:dyDescent="0.2">
      <c r="A82" s="34" t="s">
        <v>50</v>
      </c>
      <c r="E82" s="35" t="s">
        <v>220</v>
      </c>
    </row>
    <row r="83" spans="1:18" x14ac:dyDescent="0.2">
      <c r="A83" s="36" t="s">
        <v>52</v>
      </c>
      <c r="E83" s="37" t="s">
        <v>221</v>
      </c>
    </row>
    <row r="84" spans="1:18" ht="25.5" x14ac:dyDescent="0.2">
      <c r="A84" t="s">
        <v>54</v>
      </c>
      <c r="E84" s="35" t="s">
        <v>222</v>
      </c>
    </row>
    <row r="85" spans="1:18" ht="12.75" customHeight="1" x14ac:dyDescent="0.2">
      <c r="A85" s="12" t="s">
        <v>43</v>
      </c>
      <c r="B85" s="12"/>
      <c r="C85" s="38" t="s">
        <v>29</v>
      </c>
      <c r="D85" s="12"/>
      <c r="E85" s="26" t="s">
        <v>69</v>
      </c>
      <c r="F85" s="12"/>
      <c r="G85" s="12"/>
      <c r="H85" s="12"/>
      <c r="I85" s="39">
        <f>0+Q85</f>
        <v>0</v>
      </c>
      <c r="O85">
        <f>0+R85</f>
        <v>0</v>
      </c>
      <c r="Q85">
        <f>0+I86+I90+I94+I98+I102+I106+I110+I114</f>
        <v>0</v>
      </c>
      <c r="R85">
        <f>0+O86+O90+O94+O98+O102+O106+O110+O114</f>
        <v>0</v>
      </c>
    </row>
    <row r="86" spans="1:18" x14ac:dyDescent="0.2">
      <c r="A86" s="24" t="s">
        <v>45</v>
      </c>
      <c r="B86" s="28" t="s">
        <v>223</v>
      </c>
      <c r="C86" s="28" t="s">
        <v>224</v>
      </c>
      <c r="D86" s="24" t="s">
        <v>47</v>
      </c>
      <c r="E86" s="29" t="s">
        <v>225</v>
      </c>
      <c r="F86" s="30" t="s">
        <v>226</v>
      </c>
      <c r="G86" s="31">
        <v>160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34" t="s">
        <v>50</v>
      </c>
      <c r="E87" s="35" t="s">
        <v>47</v>
      </c>
    </row>
    <row r="88" spans="1:18" x14ac:dyDescent="0.2">
      <c r="A88" s="36" t="s">
        <v>52</v>
      </c>
      <c r="E88" s="37" t="s">
        <v>227</v>
      </c>
    </row>
    <row r="89" spans="1:18" ht="38.25" x14ac:dyDescent="0.2">
      <c r="A89" t="s">
        <v>54</v>
      </c>
      <c r="E89" s="35" t="s">
        <v>228</v>
      </c>
    </row>
    <row r="90" spans="1:18" x14ac:dyDescent="0.2">
      <c r="A90" s="24" t="s">
        <v>45</v>
      </c>
      <c r="B90" s="28" t="s">
        <v>229</v>
      </c>
      <c r="C90" s="28" t="s">
        <v>230</v>
      </c>
      <c r="D90" s="24" t="s">
        <v>47</v>
      </c>
      <c r="E90" s="29" t="s">
        <v>231</v>
      </c>
      <c r="F90" s="30" t="s">
        <v>49</v>
      </c>
      <c r="G90" s="31">
        <v>65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34" t="s">
        <v>50</v>
      </c>
      <c r="E91" s="35" t="s">
        <v>47</v>
      </c>
    </row>
    <row r="92" spans="1:18" ht="25.5" x14ac:dyDescent="0.2">
      <c r="A92" s="36" t="s">
        <v>52</v>
      </c>
      <c r="E92" s="37" t="s">
        <v>232</v>
      </c>
    </row>
    <row r="93" spans="1:18" ht="395.25" x14ac:dyDescent="0.2">
      <c r="A93" t="s">
        <v>54</v>
      </c>
      <c r="E93" s="35" t="s">
        <v>233</v>
      </c>
    </row>
    <row r="94" spans="1:18" x14ac:dyDescent="0.2">
      <c r="A94" s="24" t="s">
        <v>45</v>
      </c>
      <c r="B94" s="28" t="s">
        <v>234</v>
      </c>
      <c r="C94" s="28" t="s">
        <v>235</v>
      </c>
      <c r="D94" s="24" t="s">
        <v>47</v>
      </c>
      <c r="E94" s="29" t="s">
        <v>236</v>
      </c>
      <c r="F94" s="30" t="s">
        <v>49</v>
      </c>
      <c r="G94" s="31">
        <v>32.5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8" x14ac:dyDescent="0.2">
      <c r="A95" s="34" t="s">
        <v>50</v>
      </c>
      <c r="E95" s="35" t="s">
        <v>237</v>
      </c>
    </row>
    <row r="96" spans="1:18" x14ac:dyDescent="0.2">
      <c r="A96" s="36" t="s">
        <v>52</v>
      </c>
      <c r="E96" s="37" t="s">
        <v>238</v>
      </c>
    </row>
    <row r="97" spans="1:16" ht="395.25" x14ac:dyDescent="0.2">
      <c r="A97" t="s">
        <v>54</v>
      </c>
      <c r="E97" s="35" t="s">
        <v>105</v>
      </c>
    </row>
    <row r="98" spans="1:16" x14ac:dyDescent="0.2">
      <c r="A98" s="24" t="s">
        <v>45</v>
      </c>
      <c r="B98" s="28" t="s">
        <v>239</v>
      </c>
      <c r="C98" s="28" t="s">
        <v>240</v>
      </c>
      <c r="D98" s="24" t="s">
        <v>47</v>
      </c>
      <c r="E98" s="29" t="s">
        <v>241</v>
      </c>
      <c r="F98" s="30" t="s">
        <v>49</v>
      </c>
      <c r="G98" s="31">
        <v>52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34" t="s">
        <v>50</v>
      </c>
      <c r="E99" s="35" t="s">
        <v>47</v>
      </c>
    </row>
    <row r="100" spans="1:16" x14ac:dyDescent="0.2">
      <c r="A100" s="36" t="s">
        <v>52</v>
      </c>
      <c r="E100" s="37" t="s">
        <v>242</v>
      </c>
    </row>
    <row r="101" spans="1:16" ht="318.75" x14ac:dyDescent="0.2">
      <c r="A101" t="s">
        <v>54</v>
      </c>
      <c r="E101" s="35" t="s">
        <v>243</v>
      </c>
    </row>
    <row r="102" spans="1:16" x14ac:dyDescent="0.2">
      <c r="A102" s="24" t="s">
        <v>45</v>
      </c>
      <c r="B102" s="28" t="s">
        <v>244</v>
      </c>
      <c r="C102" s="28" t="s">
        <v>245</v>
      </c>
      <c r="D102" s="24" t="s">
        <v>47</v>
      </c>
      <c r="E102" s="29" t="s">
        <v>246</v>
      </c>
      <c r="F102" s="30" t="s">
        <v>49</v>
      </c>
      <c r="G102" s="31">
        <v>39.200000000000003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34" t="s">
        <v>50</v>
      </c>
      <c r="E103" s="35" t="s">
        <v>247</v>
      </c>
    </row>
    <row r="104" spans="1:16" ht="38.25" x14ac:dyDescent="0.2">
      <c r="A104" s="36" t="s">
        <v>52</v>
      </c>
      <c r="E104" s="37" t="s">
        <v>248</v>
      </c>
    </row>
    <row r="105" spans="1:16" ht="242.25" x14ac:dyDescent="0.2">
      <c r="A105" t="s">
        <v>54</v>
      </c>
      <c r="E105" s="35" t="s">
        <v>249</v>
      </c>
    </row>
    <row r="106" spans="1:16" x14ac:dyDescent="0.2">
      <c r="A106" s="24" t="s">
        <v>45</v>
      </c>
      <c r="B106" s="28" t="s">
        <v>250</v>
      </c>
      <c r="C106" s="28" t="s">
        <v>251</v>
      </c>
      <c r="D106" s="24" t="s">
        <v>47</v>
      </c>
      <c r="E106" s="29" t="s">
        <v>252</v>
      </c>
      <c r="F106" s="30" t="s">
        <v>49</v>
      </c>
      <c r="G106" s="31">
        <v>27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34" t="s">
        <v>50</v>
      </c>
      <c r="E107" s="35" t="s">
        <v>47</v>
      </c>
    </row>
    <row r="108" spans="1:16" ht="51" x14ac:dyDescent="0.2">
      <c r="A108" s="36" t="s">
        <v>52</v>
      </c>
      <c r="E108" s="37" t="s">
        <v>253</v>
      </c>
    </row>
    <row r="109" spans="1:16" ht="38.25" x14ac:dyDescent="0.2">
      <c r="A109" t="s">
        <v>54</v>
      </c>
      <c r="E109" s="35" t="s">
        <v>254</v>
      </c>
    </row>
    <row r="110" spans="1:16" x14ac:dyDescent="0.2">
      <c r="A110" s="24" t="s">
        <v>45</v>
      </c>
      <c r="B110" s="28" t="s">
        <v>255</v>
      </c>
      <c r="C110" s="28" t="s">
        <v>256</v>
      </c>
      <c r="D110" s="24" t="s">
        <v>47</v>
      </c>
      <c r="E110" s="29" t="s">
        <v>257</v>
      </c>
      <c r="F110" s="30" t="s">
        <v>155</v>
      </c>
      <c r="G110" s="31">
        <v>180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4" t="s">
        <v>50</v>
      </c>
      <c r="E111" s="35" t="s">
        <v>47</v>
      </c>
    </row>
    <row r="112" spans="1:16" ht="51" x14ac:dyDescent="0.2">
      <c r="A112" s="36" t="s">
        <v>52</v>
      </c>
      <c r="E112" s="37" t="s">
        <v>258</v>
      </c>
    </row>
    <row r="113" spans="1:18" ht="38.25" x14ac:dyDescent="0.2">
      <c r="A113" t="s">
        <v>54</v>
      </c>
      <c r="E113" s="35" t="s">
        <v>259</v>
      </c>
    </row>
    <row r="114" spans="1:18" x14ac:dyDescent="0.2">
      <c r="A114" s="24" t="s">
        <v>45</v>
      </c>
      <c r="B114" s="28" t="s">
        <v>260</v>
      </c>
      <c r="C114" s="28" t="s">
        <v>261</v>
      </c>
      <c r="D114" s="24" t="s">
        <v>47</v>
      </c>
      <c r="E114" s="29" t="s">
        <v>262</v>
      </c>
      <c r="F114" s="30" t="s">
        <v>91</v>
      </c>
      <c r="G114" s="31">
        <v>12.6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34" t="s">
        <v>50</v>
      </c>
      <c r="E115" s="35" t="s">
        <v>47</v>
      </c>
    </row>
    <row r="116" spans="1:18" x14ac:dyDescent="0.2">
      <c r="A116" s="36" t="s">
        <v>52</v>
      </c>
      <c r="E116" s="37" t="s">
        <v>263</v>
      </c>
    </row>
    <row r="117" spans="1:18" ht="38.25" x14ac:dyDescent="0.2">
      <c r="A117" t="s">
        <v>54</v>
      </c>
      <c r="E117" s="35" t="s">
        <v>264</v>
      </c>
    </row>
    <row r="118" spans="1:18" ht="12.75" customHeight="1" x14ac:dyDescent="0.2">
      <c r="A118" s="12" t="s">
        <v>43</v>
      </c>
      <c r="B118" s="12"/>
      <c r="C118" s="38" t="s">
        <v>23</v>
      </c>
      <c r="D118" s="12"/>
      <c r="E118" s="26" t="s">
        <v>265</v>
      </c>
      <c r="F118" s="12"/>
      <c r="G118" s="12"/>
      <c r="H118" s="12"/>
      <c r="I118" s="39">
        <f>0+Q118</f>
        <v>0</v>
      </c>
      <c r="O118">
        <f>0+R118</f>
        <v>0</v>
      </c>
      <c r="Q118">
        <f>0+I119+I123+I127</f>
        <v>0</v>
      </c>
      <c r="R118">
        <f>0+O119+O123+O127</f>
        <v>0</v>
      </c>
    </row>
    <row r="119" spans="1:18" x14ac:dyDescent="0.2">
      <c r="A119" s="24" t="s">
        <v>45</v>
      </c>
      <c r="B119" s="28" t="s">
        <v>266</v>
      </c>
      <c r="C119" s="28" t="s">
        <v>267</v>
      </c>
      <c r="D119" s="24" t="s">
        <v>47</v>
      </c>
      <c r="E119" s="29" t="s">
        <v>268</v>
      </c>
      <c r="F119" s="30" t="s">
        <v>49</v>
      </c>
      <c r="G119" s="31">
        <v>6.93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8" x14ac:dyDescent="0.2">
      <c r="A120" s="34" t="s">
        <v>50</v>
      </c>
      <c r="E120" s="35" t="s">
        <v>47</v>
      </c>
    </row>
    <row r="121" spans="1:18" x14ac:dyDescent="0.2">
      <c r="A121" s="36" t="s">
        <v>52</v>
      </c>
      <c r="E121" s="37" t="s">
        <v>269</v>
      </c>
    </row>
    <row r="122" spans="1:18" ht="395.25" x14ac:dyDescent="0.2">
      <c r="A122" t="s">
        <v>54</v>
      </c>
      <c r="E122" s="35" t="s">
        <v>270</v>
      </c>
    </row>
    <row r="123" spans="1:18" x14ac:dyDescent="0.2">
      <c r="A123" s="24" t="s">
        <v>45</v>
      </c>
      <c r="B123" s="28" t="s">
        <v>271</v>
      </c>
      <c r="C123" s="28" t="s">
        <v>272</v>
      </c>
      <c r="D123" s="24" t="s">
        <v>47</v>
      </c>
      <c r="E123" s="29" t="s">
        <v>273</v>
      </c>
      <c r="F123" s="30" t="s">
        <v>274</v>
      </c>
      <c r="G123" s="31">
        <v>1.0880000000000001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8" x14ac:dyDescent="0.2">
      <c r="A124" s="34" t="s">
        <v>50</v>
      </c>
      <c r="E124" s="35" t="s">
        <v>47</v>
      </c>
    </row>
    <row r="125" spans="1:18" ht="25.5" x14ac:dyDescent="0.2">
      <c r="A125" s="36" t="s">
        <v>52</v>
      </c>
      <c r="E125" s="37" t="s">
        <v>275</v>
      </c>
    </row>
    <row r="126" spans="1:18" ht="280.5" x14ac:dyDescent="0.2">
      <c r="A126" t="s">
        <v>54</v>
      </c>
      <c r="E126" s="35" t="s">
        <v>276</v>
      </c>
    </row>
    <row r="127" spans="1:18" x14ac:dyDescent="0.2">
      <c r="A127" s="24" t="s">
        <v>45</v>
      </c>
      <c r="B127" s="28" t="s">
        <v>277</v>
      </c>
      <c r="C127" s="28" t="s">
        <v>278</v>
      </c>
      <c r="D127" s="24" t="s">
        <v>47</v>
      </c>
      <c r="E127" s="29" t="s">
        <v>279</v>
      </c>
      <c r="F127" s="30" t="s">
        <v>91</v>
      </c>
      <c r="G127" s="31">
        <v>26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34" t="s">
        <v>50</v>
      </c>
      <c r="E128" s="35" t="s">
        <v>280</v>
      </c>
    </row>
    <row r="129" spans="1:18" x14ac:dyDescent="0.2">
      <c r="A129" s="36" t="s">
        <v>52</v>
      </c>
      <c r="E129" s="37" t="s">
        <v>281</v>
      </c>
    </row>
    <row r="130" spans="1:18" ht="242.25" x14ac:dyDescent="0.2">
      <c r="A130" t="s">
        <v>54</v>
      </c>
      <c r="E130" s="35" t="s">
        <v>282</v>
      </c>
    </row>
    <row r="131" spans="1:18" ht="12.75" customHeight="1" x14ac:dyDescent="0.2">
      <c r="A131" s="12" t="s">
        <v>43</v>
      </c>
      <c r="B131" s="12"/>
      <c r="C131" s="38" t="s">
        <v>22</v>
      </c>
      <c r="D131" s="12"/>
      <c r="E131" s="26" t="s">
        <v>283</v>
      </c>
      <c r="F131" s="12"/>
      <c r="G131" s="12"/>
      <c r="H131" s="12"/>
      <c r="I131" s="39">
        <f>0+Q131</f>
        <v>0</v>
      </c>
      <c r="O131">
        <f>0+R131</f>
        <v>0</v>
      </c>
      <c r="Q131">
        <f>0+I132+I136+I140+I144+I148+I152+I156</f>
        <v>0</v>
      </c>
      <c r="R131">
        <f>0+O132+O136+O140+O144+O148+O152+O156</f>
        <v>0</v>
      </c>
    </row>
    <row r="132" spans="1:18" x14ac:dyDescent="0.2">
      <c r="A132" s="24" t="s">
        <v>45</v>
      </c>
      <c r="B132" s="28" t="s">
        <v>284</v>
      </c>
      <c r="C132" s="28" t="s">
        <v>285</v>
      </c>
      <c r="D132" s="24" t="s">
        <v>47</v>
      </c>
      <c r="E132" s="29" t="s">
        <v>286</v>
      </c>
      <c r="F132" s="30" t="s">
        <v>287</v>
      </c>
      <c r="G132" s="31">
        <v>85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8" x14ac:dyDescent="0.2">
      <c r="A133" s="34" t="s">
        <v>50</v>
      </c>
      <c r="E133" s="35" t="s">
        <v>288</v>
      </c>
    </row>
    <row r="134" spans="1:18" x14ac:dyDescent="0.2">
      <c r="A134" s="36" t="s">
        <v>52</v>
      </c>
      <c r="E134" s="37" t="s">
        <v>289</v>
      </c>
    </row>
    <row r="135" spans="1:18" ht="25.5" x14ac:dyDescent="0.2">
      <c r="A135" t="s">
        <v>54</v>
      </c>
      <c r="E135" s="35" t="s">
        <v>290</v>
      </c>
    </row>
    <row r="136" spans="1:18" x14ac:dyDescent="0.2">
      <c r="A136" s="24" t="s">
        <v>45</v>
      </c>
      <c r="B136" s="28" t="s">
        <v>291</v>
      </c>
      <c r="C136" s="28" t="s">
        <v>292</v>
      </c>
      <c r="D136" s="24" t="s">
        <v>47</v>
      </c>
      <c r="E136" s="29" t="s">
        <v>293</v>
      </c>
      <c r="F136" s="30" t="s">
        <v>49</v>
      </c>
      <c r="G136" s="31">
        <v>6.4390000000000001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34" t="s">
        <v>50</v>
      </c>
      <c r="E137" s="35" t="s">
        <v>47</v>
      </c>
    </row>
    <row r="138" spans="1:18" ht="38.25" x14ac:dyDescent="0.2">
      <c r="A138" s="36" t="s">
        <v>52</v>
      </c>
      <c r="E138" s="37" t="s">
        <v>294</v>
      </c>
    </row>
    <row r="139" spans="1:18" ht="408" x14ac:dyDescent="0.2">
      <c r="A139" t="s">
        <v>54</v>
      </c>
      <c r="E139" s="35" t="s">
        <v>295</v>
      </c>
    </row>
    <row r="140" spans="1:18" x14ac:dyDescent="0.2">
      <c r="A140" s="24" t="s">
        <v>45</v>
      </c>
      <c r="B140" s="28" t="s">
        <v>296</v>
      </c>
      <c r="C140" s="28" t="s">
        <v>297</v>
      </c>
      <c r="D140" s="24" t="s">
        <v>47</v>
      </c>
      <c r="E140" s="29" t="s">
        <v>298</v>
      </c>
      <c r="F140" s="30" t="s">
        <v>274</v>
      </c>
      <c r="G140" s="31">
        <v>1.516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50</v>
      </c>
      <c r="E141" s="35" t="s">
        <v>47</v>
      </c>
    </row>
    <row r="142" spans="1:18" ht="51" x14ac:dyDescent="0.2">
      <c r="A142" s="36" t="s">
        <v>52</v>
      </c>
      <c r="E142" s="37" t="s">
        <v>299</v>
      </c>
    </row>
    <row r="143" spans="1:18" ht="242.25" x14ac:dyDescent="0.2">
      <c r="A143" t="s">
        <v>54</v>
      </c>
      <c r="E143" s="35" t="s">
        <v>300</v>
      </c>
    </row>
    <row r="144" spans="1:18" x14ac:dyDescent="0.2">
      <c r="A144" s="24" t="s">
        <v>45</v>
      </c>
      <c r="B144" s="28" t="s">
        <v>301</v>
      </c>
      <c r="C144" s="28" t="s">
        <v>302</v>
      </c>
      <c r="D144" s="24" t="s">
        <v>47</v>
      </c>
      <c r="E144" s="29" t="s">
        <v>303</v>
      </c>
      <c r="F144" s="30" t="s">
        <v>49</v>
      </c>
      <c r="G144" s="31">
        <v>0.7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34" t="s">
        <v>50</v>
      </c>
      <c r="E145" s="35" t="s">
        <v>47</v>
      </c>
    </row>
    <row r="146" spans="1:18" x14ac:dyDescent="0.2">
      <c r="A146" s="36" t="s">
        <v>52</v>
      </c>
      <c r="E146" s="37" t="s">
        <v>304</v>
      </c>
    </row>
    <row r="147" spans="1:18" ht="25.5" x14ac:dyDescent="0.2">
      <c r="A147" t="s">
        <v>54</v>
      </c>
      <c r="E147" s="35" t="s">
        <v>305</v>
      </c>
    </row>
    <row r="148" spans="1:18" x14ac:dyDescent="0.2">
      <c r="A148" s="24" t="s">
        <v>45</v>
      </c>
      <c r="B148" s="28" t="s">
        <v>306</v>
      </c>
      <c r="C148" s="28" t="s">
        <v>307</v>
      </c>
      <c r="D148" s="24" t="s">
        <v>47</v>
      </c>
      <c r="E148" s="29" t="s">
        <v>308</v>
      </c>
      <c r="F148" s="30" t="s">
        <v>49</v>
      </c>
      <c r="G148" s="31">
        <v>20.111999999999998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8" x14ac:dyDescent="0.2">
      <c r="A149" s="34" t="s">
        <v>50</v>
      </c>
      <c r="E149" s="35" t="s">
        <v>47</v>
      </c>
    </row>
    <row r="150" spans="1:18" ht="38.25" x14ac:dyDescent="0.2">
      <c r="A150" s="36" t="s">
        <v>52</v>
      </c>
      <c r="E150" s="37" t="s">
        <v>309</v>
      </c>
    </row>
    <row r="151" spans="1:18" ht="395.25" x14ac:dyDescent="0.2">
      <c r="A151" t="s">
        <v>54</v>
      </c>
      <c r="E151" s="35" t="s">
        <v>310</v>
      </c>
    </row>
    <row r="152" spans="1:18" x14ac:dyDescent="0.2">
      <c r="A152" s="24" t="s">
        <v>45</v>
      </c>
      <c r="B152" s="28" t="s">
        <v>311</v>
      </c>
      <c r="C152" s="28" t="s">
        <v>312</v>
      </c>
      <c r="D152" s="24" t="s">
        <v>47</v>
      </c>
      <c r="E152" s="29" t="s">
        <v>313</v>
      </c>
      <c r="F152" s="30" t="s">
        <v>274</v>
      </c>
      <c r="G152" s="31">
        <v>3.9470000000000001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8" x14ac:dyDescent="0.2">
      <c r="A153" s="34" t="s">
        <v>50</v>
      </c>
      <c r="E153" s="35" t="s">
        <v>47</v>
      </c>
    </row>
    <row r="154" spans="1:18" ht="51" x14ac:dyDescent="0.2">
      <c r="A154" s="36" t="s">
        <v>52</v>
      </c>
      <c r="E154" s="37" t="s">
        <v>314</v>
      </c>
    </row>
    <row r="155" spans="1:18" ht="280.5" x14ac:dyDescent="0.2">
      <c r="A155" t="s">
        <v>54</v>
      </c>
      <c r="E155" s="35" t="s">
        <v>276</v>
      </c>
    </row>
    <row r="156" spans="1:18" x14ac:dyDescent="0.2">
      <c r="A156" s="24" t="s">
        <v>45</v>
      </c>
      <c r="B156" s="28" t="s">
        <v>315</v>
      </c>
      <c r="C156" s="28" t="s">
        <v>316</v>
      </c>
      <c r="D156" s="24" t="s">
        <v>47</v>
      </c>
      <c r="E156" s="29" t="s">
        <v>317</v>
      </c>
      <c r="F156" s="30" t="s">
        <v>318</v>
      </c>
      <c r="G156" s="31">
        <v>12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8" x14ac:dyDescent="0.2">
      <c r="A157" s="34" t="s">
        <v>50</v>
      </c>
      <c r="E157" s="35" t="s">
        <v>319</v>
      </c>
    </row>
    <row r="158" spans="1:18" x14ac:dyDescent="0.2">
      <c r="A158" s="36" t="s">
        <v>52</v>
      </c>
      <c r="E158" s="37" t="s">
        <v>320</v>
      </c>
    </row>
    <row r="159" spans="1:18" ht="25.5" x14ac:dyDescent="0.2">
      <c r="A159" t="s">
        <v>54</v>
      </c>
      <c r="E159" s="35" t="s">
        <v>321</v>
      </c>
    </row>
    <row r="160" spans="1:18" ht="12.75" customHeight="1" x14ac:dyDescent="0.2">
      <c r="A160" s="12" t="s">
        <v>43</v>
      </c>
      <c r="B160" s="12"/>
      <c r="C160" s="38" t="s">
        <v>33</v>
      </c>
      <c r="D160" s="12"/>
      <c r="E160" s="26" t="s">
        <v>322</v>
      </c>
      <c r="F160" s="12"/>
      <c r="G160" s="12"/>
      <c r="H160" s="12"/>
      <c r="I160" s="39">
        <f>0+Q160</f>
        <v>0</v>
      </c>
      <c r="O160">
        <f>0+R160</f>
        <v>0</v>
      </c>
      <c r="Q160">
        <f>0+I161+I165+I169+I173+I177+I181+I185+I189+I193+I197</f>
        <v>0</v>
      </c>
      <c r="R160">
        <f>0+O161+O165+O169+O173+O177+O181+O185+O189+O193+O197</f>
        <v>0</v>
      </c>
    </row>
    <row r="161" spans="1:16" x14ac:dyDescent="0.2">
      <c r="A161" s="24" t="s">
        <v>45</v>
      </c>
      <c r="B161" s="28" t="s">
        <v>323</v>
      </c>
      <c r="C161" s="28" t="s">
        <v>324</v>
      </c>
      <c r="D161" s="24" t="s">
        <v>47</v>
      </c>
      <c r="E161" s="29" t="s">
        <v>325</v>
      </c>
      <c r="F161" s="30" t="s">
        <v>49</v>
      </c>
      <c r="G161" s="31">
        <v>13.715999999999999</v>
      </c>
      <c r="H161" s="32">
        <v>0</v>
      </c>
      <c r="I161" s="33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34" t="s">
        <v>50</v>
      </c>
      <c r="E162" s="35" t="s">
        <v>47</v>
      </c>
    </row>
    <row r="163" spans="1:16" ht="25.5" x14ac:dyDescent="0.2">
      <c r="A163" s="36" t="s">
        <v>52</v>
      </c>
      <c r="E163" s="37" t="s">
        <v>326</v>
      </c>
    </row>
    <row r="164" spans="1:16" ht="395.25" x14ac:dyDescent="0.2">
      <c r="A164" t="s">
        <v>54</v>
      </c>
      <c r="E164" s="35" t="s">
        <v>310</v>
      </c>
    </row>
    <row r="165" spans="1:16" x14ac:dyDescent="0.2">
      <c r="A165" s="24" t="s">
        <v>45</v>
      </c>
      <c r="B165" s="28" t="s">
        <v>327</v>
      </c>
      <c r="C165" s="28" t="s">
        <v>328</v>
      </c>
      <c r="D165" s="24" t="s">
        <v>47</v>
      </c>
      <c r="E165" s="29" t="s">
        <v>329</v>
      </c>
      <c r="F165" s="30" t="s">
        <v>274</v>
      </c>
      <c r="G165" s="31">
        <v>3.23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34" t="s">
        <v>50</v>
      </c>
      <c r="E166" s="35" t="s">
        <v>47</v>
      </c>
    </row>
    <row r="167" spans="1:16" ht="38.25" x14ac:dyDescent="0.2">
      <c r="A167" s="36" t="s">
        <v>52</v>
      </c>
      <c r="E167" s="37" t="s">
        <v>330</v>
      </c>
    </row>
    <row r="168" spans="1:16" ht="280.5" x14ac:dyDescent="0.2">
      <c r="A168" t="s">
        <v>54</v>
      </c>
      <c r="E168" s="35" t="s">
        <v>331</v>
      </c>
    </row>
    <row r="169" spans="1:16" x14ac:dyDescent="0.2">
      <c r="A169" s="24" t="s">
        <v>45</v>
      </c>
      <c r="B169" s="28" t="s">
        <v>332</v>
      </c>
      <c r="C169" s="28" t="s">
        <v>333</v>
      </c>
      <c r="D169" s="24" t="s">
        <v>47</v>
      </c>
      <c r="E169" s="29" t="s">
        <v>334</v>
      </c>
      <c r="F169" s="30" t="s">
        <v>91</v>
      </c>
      <c r="G169" s="31">
        <v>13.4</v>
      </c>
      <c r="H169" s="32">
        <v>0</v>
      </c>
      <c r="I169" s="33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34" t="s">
        <v>50</v>
      </c>
      <c r="E170" s="35" t="s">
        <v>47</v>
      </c>
    </row>
    <row r="171" spans="1:16" x14ac:dyDescent="0.2">
      <c r="A171" s="36" t="s">
        <v>52</v>
      </c>
      <c r="E171" s="37" t="s">
        <v>335</v>
      </c>
    </row>
    <row r="172" spans="1:16" ht="63.75" x14ac:dyDescent="0.2">
      <c r="A172" t="s">
        <v>54</v>
      </c>
      <c r="E172" s="35" t="s">
        <v>336</v>
      </c>
    </row>
    <row r="173" spans="1:16" x14ac:dyDescent="0.2">
      <c r="A173" s="24" t="s">
        <v>45</v>
      </c>
      <c r="B173" s="28" t="s">
        <v>337</v>
      </c>
      <c r="C173" s="28" t="s">
        <v>338</v>
      </c>
      <c r="D173" s="24" t="s">
        <v>47</v>
      </c>
      <c r="E173" s="29" t="s">
        <v>339</v>
      </c>
      <c r="F173" s="30" t="s">
        <v>49</v>
      </c>
      <c r="G173" s="31">
        <v>5.4960000000000004</v>
      </c>
      <c r="H173" s="32">
        <v>0</v>
      </c>
      <c r="I173" s="33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34" t="s">
        <v>50</v>
      </c>
      <c r="E174" s="35" t="s">
        <v>47</v>
      </c>
    </row>
    <row r="175" spans="1:16" ht="38.25" x14ac:dyDescent="0.2">
      <c r="A175" s="36" t="s">
        <v>52</v>
      </c>
      <c r="E175" s="37" t="s">
        <v>340</v>
      </c>
    </row>
    <row r="176" spans="1:16" ht="395.25" x14ac:dyDescent="0.2">
      <c r="A176" t="s">
        <v>54</v>
      </c>
      <c r="E176" s="35" t="s">
        <v>310</v>
      </c>
    </row>
    <row r="177" spans="1:16" x14ac:dyDescent="0.2">
      <c r="A177" s="24" t="s">
        <v>45</v>
      </c>
      <c r="B177" s="28" t="s">
        <v>341</v>
      </c>
      <c r="C177" s="28" t="s">
        <v>342</v>
      </c>
      <c r="D177" s="24" t="s">
        <v>47</v>
      </c>
      <c r="E177" s="29" t="s">
        <v>343</v>
      </c>
      <c r="F177" s="30" t="s">
        <v>49</v>
      </c>
      <c r="G177" s="31">
        <v>6.16</v>
      </c>
      <c r="H177" s="32">
        <v>0</v>
      </c>
      <c r="I177" s="33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34" t="s">
        <v>50</v>
      </c>
      <c r="E178" s="35" t="s">
        <v>47</v>
      </c>
    </row>
    <row r="179" spans="1:16" x14ac:dyDescent="0.2">
      <c r="A179" s="36" t="s">
        <v>52</v>
      </c>
      <c r="E179" s="37" t="s">
        <v>344</v>
      </c>
    </row>
    <row r="180" spans="1:16" ht="395.25" x14ac:dyDescent="0.2">
      <c r="A180" t="s">
        <v>54</v>
      </c>
      <c r="E180" s="35" t="s">
        <v>310</v>
      </c>
    </row>
    <row r="181" spans="1:16" ht="25.5" x14ac:dyDescent="0.2">
      <c r="A181" s="24" t="s">
        <v>45</v>
      </c>
      <c r="B181" s="28" t="s">
        <v>345</v>
      </c>
      <c r="C181" s="28" t="s">
        <v>346</v>
      </c>
      <c r="D181" s="24" t="s">
        <v>47</v>
      </c>
      <c r="E181" s="29" t="s">
        <v>347</v>
      </c>
      <c r="F181" s="30" t="s">
        <v>49</v>
      </c>
      <c r="G181" s="31">
        <v>64.38</v>
      </c>
      <c r="H181" s="32">
        <v>0</v>
      </c>
      <c r="I181" s="33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34" t="s">
        <v>50</v>
      </c>
      <c r="E182" s="35" t="s">
        <v>348</v>
      </c>
    </row>
    <row r="183" spans="1:16" x14ac:dyDescent="0.2">
      <c r="A183" s="36" t="s">
        <v>52</v>
      </c>
      <c r="E183" s="37" t="s">
        <v>349</v>
      </c>
    </row>
    <row r="184" spans="1:16" ht="38.25" x14ac:dyDescent="0.2">
      <c r="A184" t="s">
        <v>54</v>
      </c>
      <c r="E184" s="35" t="s">
        <v>350</v>
      </c>
    </row>
    <row r="185" spans="1:16" x14ac:dyDescent="0.2">
      <c r="A185" s="24" t="s">
        <v>45</v>
      </c>
      <c r="B185" s="28" t="s">
        <v>351</v>
      </c>
      <c r="C185" s="28" t="s">
        <v>352</v>
      </c>
      <c r="D185" s="24" t="s">
        <v>47</v>
      </c>
      <c r="E185" s="29" t="s">
        <v>353</v>
      </c>
      <c r="F185" s="30" t="s">
        <v>49</v>
      </c>
      <c r="G185" s="31">
        <v>10.8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34" t="s">
        <v>50</v>
      </c>
      <c r="E186" s="35" t="s">
        <v>47</v>
      </c>
    </row>
    <row r="187" spans="1:16" x14ac:dyDescent="0.2">
      <c r="A187" s="36" t="s">
        <v>52</v>
      </c>
      <c r="E187" s="37" t="s">
        <v>354</v>
      </c>
    </row>
    <row r="188" spans="1:16" ht="38.25" x14ac:dyDescent="0.2">
      <c r="A188" t="s">
        <v>54</v>
      </c>
      <c r="E188" s="35" t="s">
        <v>355</v>
      </c>
    </row>
    <row r="189" spans="1:16" x14ac:dyDescent="0.2">
      <c r="A189" s="24" t="s">
        <v>45</v>
      </c>
      <c r="B189" s="28" t="s">
        <v>356</v>
      </c>
      <c r="C189" s="28" t="s">
        <v>357</v>
      </c>
      <c r="D189" s="24" t="s">
        <v>47</v>
      </c>
      <c r="E189" s="29" t="s">
        <v>358</v>
      </c>
      <c r="F189" s="30" t="s">
        <v>49</v>
      </c>
      <c r="G189" s="31">
        <v>25.472000000000001</v>
      </c>
      <c r="H189" s="32">
        <v>0</v>
      </c>
      <c r="I189" s="33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34" t="s">
        <v>50</v>
      </c>
      <c r="E190" s="35" t="s">
        <v>359</v>
      </c>
    </row>
    <row r="191" spans="1:16" ht="38.25" x14ac:dyDescent="0.2">
      <c r="A191" s="36" t="s">
        <v>52</v>
      </c>
      <c r="E191" s="37" t="s">
        <v>360</v>
      </c>
    </row>
    <row r="192" spans="1:16" ht="76.5" x14ac:dyDescent="0.2">
      <c r="A192" t="s">
        <v>54</v>
      </c>
      <c r="E192" s="35" t="s">
        <v>361</v>
      </c>
    </row>
    <row r="193" spans="1:18" x14ac:dyDescent="0.2">
      <c r="A193" s="24" t="s">
        <v>45</v>
      </c>
      <c r="B193" s="28" t="s">
        <v>362</v>
      </c>
      <c r="C193" s="28" t="s">
        <v>363</v>
      </c>
      <c r="D193" s="24" t="s">
        <v>47</v>
      </c>
      <c r="E193" s="29" t="s">
        <v>364</v>
      </c>
      <c r="F193" s="30" t="s">
        <v>49</v>
      </c>
      <c r="G193" s="31">
        <v>3.6</v>
      </c>
      <c r="H193" s="32">
        <v>0</v>
      </c>
      <c r="I193" s="33">
        <f>ROUND(ROUND(H193,2)*ROUND(G193,3),2)</f>
        <v>0</v>
      </c>
      <c r="O193">
        <f>(I193*21)/100</f>
        <v>0</v>
      </c>
      <c r="P193" t="s">
        <v>23</v>
      </c>
    </row>
    <row r="194" spans="1:18" x14ac:dyDescent="0.2">
      <c r="A194" s="34" t="s">
        <v>50</v>
      </c>
      <c r="E194" s="35" t="s">
        <v>47</v>
      </c>
    </row>
    <row r="195" spans="1:18" x14ac:dyDescent="0.2">
      <c r="A195" s="36" t="s">
        <v>52</v>
      </c>
      <c r="E195" s="37" t="s">
        <v>365</v>
      </c>
    </row>
    <row r="196" spans="1:18" ht="102" x14ac:dyDescent="0.2">
      <c r="A196" t="s">
        <v>54</v>
      </c>
      <c r="E196" s="35" t="s">
        <v>366</v>
      </c>
    </row>
    <row r="197" spans="1:18" x14ac:dyDescent="0.2">
      <c r="A197" s="24" t="s">
        <v>45</v>
      </c>
      <c r="B197" s="28" t="s">
        <v>367</v>
      </c>
      <c r="C197" s="28" t="s">
        <v>368</v>
      </c>
      <c r="D197" s="24" t="s">
        <v>47</v>
      </c>
      <c r="E197" s="29" t="s">
        <v>369</v>
      </c>
      <c r="F197" s="30" t="s">
        <v>49</v>
      </c>
      <c r="G197" s="31">
        <v>2.6880000000000002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34" t="s">
        <v>50</v>
      </c>
      <c r="E198" s="35" t="s">
        <v>47</v>
      </c>
    </row>
    <row r="199" spans="1:18" x14ac:dyDescent="0.2">
      <c r="A199" s="36" t="s">
        <v>52</v>
      </c>
      <c r="E199" s="37" t="s">
        <v>370</v>
      </c>
    </row>
    <row r="200" spans="1:18" ht="382.5" x14ac:dyDescent="0.2">
      <c r="A200" t="s">
        <v>54</v>
      </c>
      <c r="E200" s="35" t="s">
        <v>371</v>
      </c>
    </row>
    <row r="201" spans="1:18" ht="12.75" customHeight="1" x14ac:dyDescent="0.2">
      <c r="A201" s="12" t="s">
        <v>43</v>
      </c>
      <c r="B201" s="12"/>
      <c r="C201" s="38" t="s">
        <v>35</v>
      </c>
      <c r="D201" s="12"/>
      <c r="E201" s="26" t="s">
        <v>372</v>
      </c>
      <c r="F201" s="12"/>
      <c r="G201" s="12"/>
      <c r="H201" s="12"/>
      <c r="I201" s="39">
        <f>0+Q201</f>
        <v>0</v>
      </c>
      <c r="O201">
        <f>0+R201</f>
        <v>0</v>
      </c>
      <c r="Q201">
        <f>0+I202+I206+I210+I214+I218+I222+I226</f>
        <v>0</v>
      </c>
      <c r="R201">
        <f>0+O202+O206+O210+O214+O218+O222+O226</f>
        <v>0</v>
      </c>
    </row>
    <row r="202" spans="1:18" x14ac:dyDescent="0.2">
      <c r="A202" s="24" t="s">
        <v>45</v>
      </c>
      <c r="B202" s="28" t="s">
        <v>373</v>
      </c>
      <c r="C202" s="28" t="s">
        <v>374</v>
      </c>
      <c r="D202" s="24" t="s">
        <v>47</v>
      </c>
      <c r="E202" s="29" t="s">
        <v>375</v>
      </c>
      <c r="F202" s="30" t="s">
        <v>49</v>
      </c>
      <c r="G202" s="31">
        <v>11.88</v>
      </c>
      <c r="H202" s="32">
        <v>0</v>
      </c>
      <c r="I202" s="33">
        <f>ROUND(ROUND(H202,2)*ROUND(G202,3),2)</f>
        <v>0</v>
      </c>
      <c r="O202">
        <f>(I202*21)/100</f>
        <v>0</v>
      </c>
      <c r="P202" t="s">
        <v>23</v>
      </c>
    </row>
    <row r="203" spans="1:18" x14ac:dyDescent="0.2">
      <c r="A203" s="34" t="s">
        <v>50</v>
      </c>
      <c r="E203" s="35" t="s">
        <v>376</v>
      </c>
    </row>
    <row r="204" spans="1:18" ht="38.25" x14ac:dyDescent="0.2">
      <c r="A204" s="36" t="s">
        <v>52</v>
      </c>
      <c r="E204" s="37" t="s">
        <v>377</v>
      </c>
    </row>
    <row r="205" spans="1:18" ht="51" x14ac:dyDescent="0.2">
      <c r="A205" t="s">
        <v>54</v>
      </c>
      <c r="E205" s="35" t="s">
        <v>378</v>
      </c>
    </row>
    <row r="206" spans="1:18" x14ac:dyDescent="0.2">
      <c r="A206" s="24" t="s">
        <v>45</v>
      </c>
      <c r="B206" s="28" t="s">
        <v>379</v>
      </c>
      <c r="C206" s="28" t="s">
        <v>380</v>
      </c>
      <c r="D206" s="24" t="s">
        <v>47</v>
      </c>
      <c r="E206" s="29" t="s">
        <v>381</v>
      </c>
      <c r="F206" s="30" t="s">
        <v>49</v>
      </c>
      <c r="G206" s="31">
        <v>4.2</v>
      </c>
      <c r="H206" s="32">
        <v>0</v>
      </c>
      <c r="I206" s="33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34" t="s">
        <v>50</v>
      </c>
      <c r="E207" s="35" t="s">
        <v>382</v>
      </c>
    </row>
    <row r="208" spans="1:18" x14ac:dyDescent="0.2">
      <c r="A208" s="36" t="s">
        <v>52</v>
      </c>
      <c r="E208" s="37" t="s">
        <v>383</v>
      </c>
    </row>
    <row r="209" spans="1:16" ht="102" x14ac:dyDescent="0.2">
      <c r="A209" t="s">
        <v>54</v>
      </c>
      <c r="E209" s="35" t="s">
        <v>384</v>
      </c>
    </row>
    <row r="210" spans="1:16" x14ac:dyDescent="0.2">
      <c r="A210" s="24" t="s">
        <v>45</v>
      </c>
      <c r="B210" s="28" t="s">
        <v>385</v>
      </c>
      <c r="C210" s="28" t="s">
        <v>386</v>
      </c>
      <c r="D210" s="24" t="s">
        <v>47</v>
      </c>
      <c r="E210" s="29" t="s">
        <v>387</v>
      </c>
      <c r="F210" s="30" t="s">
        <v>155</v>
      </c>
      <c r="G210" s="31">
        <v>69.599999999999994</v>
      </c>
      <c r="H210" s="32">
        <v>0</v>
      </c>
      <c r="I210" s="33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34" t="s">
        <v>50</v>
      </c>
      <c r="E211" s="35" t="s">
        <v>388</v>
      </c>
    </row>
    <row r="212" spans="1:16" x14ac:dyDescent="0.2">
      <c r="A212" s="36" t="s">
        <v>52</v>
      </c>
      <c r="E212" s="37" t="s">
        <v>389</v>
      </c>
    </row>
    <row r="213" spans="1:16" ht="51" x14ac:dyDescent="0.2">
      <c r="A213" t="s">
        <v>54</v>
      </c>
      <c r="E213" s="35" t="s">
        <v>390</v>
      </c>
    </row>
    <row r="214" spans="1:16" x14ac:dyDescent="0.2">
      <c r="A214" s="24" t="s">
        <v>45</v>
      </c>
      <c r="B214" s="28" t="s">
        <v>391</v>
      </c>
      <c r="C214" s="28" t="s">
        <v>392</v>
      </c>
      <c r="D214" s="24" t="s">
        <v>47</v>
      </c>
      <c r="E214" s="29" t="s">
        <v>393</v>
      </c>
      <c r="F214" s="30" t="s">
        <v>155</v>
      </c>
      <c r="G214" s="31">
        <v>627.5</v>
      </c>
      <c r="H214" s="32">
        <v>0</v>
      </c>
      <c r="I214" s="33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34" t="s">
        <v>50</v>
      </c>
      <c r="E215" s="35" t="s">
        <v>394</v>
      </c>
    </row>
    <row r="216" spans="1:16" ht="38.25" x14ac:dyDescent="0.2">
      <c r="A216" s="36" t="s">
        <v>52</v>
      </c>
      <c r="E216" s="37" t="s">
        <v>395</v>
      </c>
    </row>
    <row r="217" spans="1:16" ht="51" x14ac:dyDescent="0.2">
      <c r="A217" t="s">
        <v>54</v>
      </c>
      <c r="E217" s="35" t="s">
        <v>390</v>
      </c>
    </row>
    <row r="218" spans="1:16" x14ac:dyDescent="0.2">
      <c r="A218" s="24" t="s">
        <v>45</v>
      </c>
      <c r="B218" s="28" t="s">
        <v>396</v>
      </c>
      <c r="C218" s="28" t="s">
        <v>397</v>
      </c>
      <c r="D218" s="24" t="s">
        <v>47</v>
      </c>
      <c r="E218" s="29" t="s">
        <v>398</v>
      </c>
      <c r="F218" s="30" t="s">
        <v>49</v>
      </c>
      <c r="G218" s="31">
        <v>26.613</v>
      </c>
      <c r="H218" s="32">
        <v>0</v>
      </c>
      <c r="I218" s="33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34" t="s">
        <v>50</v>
      </c>
      <c r="E219" s="35" t="s">
        <v>399</v>
      </c>
    </row>
    <row r="220" spans="1:16" ht="51" x14ac:dyDescent="0.2">
      <c r="A220" s="36" t="s">
        <v>52</v>
      </c>
      <c r="E220" s="37" t="s">
        <v>400</v>
      </c>
    </row>
    <row r="221" spans="1:16" ht="140.25" x14ac:dyDescent="0.2">
      <c r="A221" t="s">
        <v>54</v>
      </c>
      <c r="E221" s="35" t="s">
        <v>401</v>
      </c>
    </row>
    <row r="222" spans="1:16" x14ac:dyDescent="0.2">
      <c r="A222" s="24" t="s">
        <v>45</v>
      </c>
      <c r="B222" s="28" t="s">
        <v>402</v>
      </c>
      <c r="C222" s="28" t="s">
        <v>403</v>
      </c>
      <c r="D222" s="24" t="s">
        <v>47</v>
      </c>
      <c r="E222" s="29" t="s">
        <v>404</v>
      </c>
      <c r="F222" s="30" t="s">
        <v>49</v>
      </c>
      <c r="G222" s="31">
        <v>4.8719999999999999</v>
      </c>
      <c r="H222" s="32">
        <v>0</v>
      </c>
      <c r="I222" s="33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34" t="s">
        <v>50</v>
      </c>
      <c r="E223" s="35" t="s">
        <v>405</v>
      </c>
    </row>
    <row r="224" spans="1:16" x14ac:dyDescent="0.2">
      <c r="A224" s="36" t="s">
        <v>52</v>
      </c>
      <c r="E224" s="37" t="s">
        <v>406</v>
      </c>
    </row>
    <row r="225" spans="1:18" ht="140.25" x14ac:dyDescent="0.2">
      <c r="A225" t="s">
        <v>54</v>
      </c>
      <c r="E225" s="35" t="s">
        <v>401</v>
      </c>
    </row>
    <row r="226" spans="1:18" x14ac:dyDescent="0.2">
      <c r="A226" s="24" t="s">
        <v>45</v>
      </c>
      <c r="B226" s="28" t="s">
        <v>260</v>
      </c>
      <c r="C226" s="28" t="s">
        <v>261</v>
      </c>
      <c r="D226" s="24" t="s">
        <v>47</v>
      </c>
      <c r="E226" s="29" t="s">
        <v>262</v>
      </c>
      <c r="F226" s="30" t="s">
        <v>91</v>
      </c>
      <c r="G226" s="31">
        <v>39.200000000000003</v>
      </c>
      <c r="H226" s="32">
        <v>0</v>
      </c>
      <c r="I226" s="33">
        <f>ROUND(ROUND(H226,2)*ROUND(G226,3),2)</f>
        <v>0</v>
      </c>
      <c r="O226">
        <f>(I226*21)/100</f>
        <v>0</v>
      </c>
      <c r="P226" t="s">
        <v>23</v>
      </c>
    </row>
    <row r="227" spans="1:18" x14ac:dyDescent="0.2">
      <c r="A227" s="34" t="s">
        <v>50</v>
      </c>
      <c r="E227" s="35" t="s">
        <v>47</v>
      </c>
    </row>
    <row r="228" spans="1:18" ht="38.25" x14ac:dyDescent="0.2">
      <c r="A228" s="36" t="s">
        <v>52</v>
      </c>
      <c r="E228" s="37" t="s">
        <v>407</v>
      </c>
    </row>
    <row r="229" spans="1:18" ht="38.25" x14ac:dyDescent="0.2">
      <c r="A229" t="s">
        <v>54</v>
      </c>
      <c r="E229" s="35" t="s">
        <v>264</v>
      </c>
    </row>
    <row r="230" spans="1:18" ht="12.75" customHeight="1" x14ac:dyDescent="0.2">
      <c r="A230" s="12" t="s">
        <v>43</v>
      </c>
      <c r="B230" s="12"/>
      <c r="C230" s="38" t="s">
        <v>37</v>
      </c>
      <c r="D230" s="12"/>
      <c r="E230" s="26" t="s">
        <v>408</v>
      </c>
      <c r="F230" s="12"/>
      <c r="G230" s="12"/>
      <c r="H230" s="12"/>
      <c r="I230" s="39">
        <f>0+Q230</f>
        <v>0</v>
      </c>
      <c r="O230">
        <f>0+R230</f>
        <v>0</v>
      </c>
      <c r="Q230">
        <f>0+I231</f>
        <v>0</v>
      </c>
      <c r="R230">
        <f>0+O231</f>
        <v>0</v>
      </c>
    </row>
    <row r="231" spans="1:18" x14ac:dyDescent="0.2">
      <c r="A231" s="24" t="s">
        <v>45</v>
      </c>
      <c r="B231" s="28" t="s">
        <v>409</v>
      </c>
      <c r="C231" s="28" t="s">
        <v>410</v>
      </c>
      <c r="D231" s="24" t="s">
        <v>47</v>
      </c>
      <c r="E231" s="29" t="s">
        <v>411</v>
      </c>
      <c r="F231" s="30" t="s">
        <v>155</v>
      </c>
      <c r="G231" s="31">
        <v>14.175000000000001</v>
      </c>
      <c r="H231" s="32">
        <v>0</v>
      </c>
      <c r="I231" s="33">
        <f>ROUND(ROUND(H231,2)*ROUND(G231,3),2)</f>
        <v>0</v>
      </c>
      <c r="O231">
        <f>(I231*21)/100</f>
        <v>0</v>
      </c>
      <c r="P231" t="s">
        <v>23</v>
      </c>
    </row>
    <row r="232" spans="1:18" x14ac:dyDescent="0.2">
      <c r="A232" s="34" t="s">
        <v>50</v>
      </c>
      <c r="E232" s="35" t="s">
        <v>47</v>
      </c>
    </row>
    <row r="233" spans="1:18" x14ac:dyDescent="0.2">
      <c r="A233" s="36" t="s">
        <v>52</v>
      </c>
      <c r="E233" s="37" t="s">
        <v>412</v>
      </c>
    </row>
    <row r="234" spans="1:18" ht="25.5" x14ac:dyDescent="0.2">
      <c r="A234" t="s">
        <v>54</v>
      </c>
      <c r="E234" s="35" t="s">
        <v>413</v>
      </c>
    </row>
    <row r="235" spans="1:18" ht="12.75" customHeight="1" x14ac:dyDescent="0.2">
      <c r="A235" s="12" t="s">
        <v>43</v>
      </c>
      <c r="B235" s="12"/>
      <c r="C235" s="38" t="s">
        <v>79</v>
      </c>
      <c r="D235" s="12"/>
      <c r="E235" s="26" t="s">
        <v>414</v>
      </c>
      <c r="F235" s="12"/>
      <c r="G235" s="12"/>
      <c r="H235" s="12"/>
      <c r="I235" s="39">
        <f>0+Q235</f>
        <v>0</v>
      </c>
      <c r="O235">
        <f>0+R235</f>
        <v>0</v>
      </c>
      <c r="Q235">
        <f>0+I236+I240+I244+I248+I252+I256</f>
        <v>0</v>
      </c>
      <c r="R235">
        <f>0+O236+O240+O244+O248+O252+O256</f>
        <v>0</v>
      </c>
    </row>
    <row r="236" spans="1:18" x14ac:dyDescent="0.2">
      <c r="A236" s="24" t="s">
        <v>45</v>
      </c>
      <c r="B236" s="28" t="s">
        <v>415</v>
      </c>
      <c r="C236" s="28" t="s">
        <v>416</v>
      </c>
      <c r="D236" s="24" t="s">
        <v>47</v>
      </c>
      <c r="E236" s="29" t="s">
        <v>417</v>
      </c>
      <c r="F236" s="30" t="s">
        <v>155</v>
      </c>
      <c r="G236" s="31">
        <v>30</v>
      </c>
      <c r="H236" s="32">
        <v>0</v>
      </c>
      <c r="I236" s="33">
        <f>ROUND(ROUND(H236,2)*ROUND(G236,3),2)</f>
        <v>0</v>
      </c>
      <c r="O236">
        <f>(I236*21)/100</f>
        <v>0</v>
      </c>
      <c r="P236" t="s">
        <v>23</v>
      </c>
    </row>
    <row r="237" spans="1:18" x14ac:dyDescent="0.2">
      <c r="A237" s="34" t="s">
        <v>50</v>
      </c>
      <c r="E237" s="35" t="s">
        <v>418</v>
      </c>
    </row>
    <row r="238" spans="1:18" x14ac:dyDescent="0.2">
      <c r="A238" s="36" t="s">
        <v>52</v>
      </c>
      <c r="E238" s="37" t="s">
        <v>419</v>
      </c>
    </row>
    <row r="239" spans="1:18" ht="204" x14ac:dyDescent="0.2">
      <c r="A239" t="s">
        <v>54</v>
      </c>
      <c r="E239" s="35" t="s">
        <v>420</v>
      </c>
    </row>
    <row r="240" spans="1:18" ht="25.5" x14ac:dyDescent="0.2">
      <c r="A240" s="24" t="s">
        <v>45</v>
      </c>
      <c r="B240" s="28" t="s">
        <v>421</v>
      </c>
      <c r="C240" s="28" t="s">
        <v>422</v>
      </c>
      <c r="D240" s="24" t="s">
        <v>47</v>
      </c>
      <c r="E240" s="29" t="s">
        <v>423</v>
      </c>
      <c r="F240" s="30" t="s">
        <v>155</v>
      </c>
      <c r="G240" s="31">
        <v>42.9</v>
      </c>
      <c r="H240" s="32">
        <v>0</v>
      </c>
      <c r="I240" s="33">
        <f>ROUND(ROUND(H240,2)*ROUND(G240,3),2)</f>
        <v>0</v>
      </c>
      <c r="O240">
        <f>(I240*21)/100</f>
        <v>0</v>
      </c>
      <c r="P240" t="s">
        <v>23</v>
      </c>
    </row>
    <row r="241" spans="1:16" x14ac:dyDescent="0.2">
      <c r="A241" s="34" t="s">
        <v>50</v>
      </c>
      <c r="E241" s="35" t="s">
        <v>424</v>
      </c>
    </row>
    <row r="242" spans="1:16" ht="25.5" x14ac:dyDescent="0.2">
      <c r="A242" s="36" t="s">
        <v>52</v>
      </c>
      <c r="E242" s="37" t="s">
        <v>425</v>
      </c>
    </row>
    <row r="243" spans="1:16" ht="229.5" x14ac:dyDescent="0.2">
      <c r="A243" t="s">
        <v>54</v>
      </c>
      <c r="E243" s="35" t="s">
        <v>426</v>
      </c>
    </row>
    <row r="244" spans="1:16" x14ac:dyDescent="0.2">
      <c r="A244" s="24" t="s">
        <v>45</v>
      </c>
      <c r="B244" s="28" t="s">
        <v>427</v>
      </c>
      <c r="C244" s="28" t="s">
        <v>428</v>
      </c>
      <c r="D244" s="24" t="s">
        <v>47</v>
      </c>
      <c r="E244" s="29" t="s">
        <v>429</v>
      </c>
      <c r="F244" s="30" t="s">
        <v>155</v>
      </c>
      <c r="G244" s="31">
        <v>8.25</v>
      </c>
      <c r="H244" s="32">
        <v>0</v>
      </c>
      <c r="I244" s="33">
        <f>ROUND(ROUND(H244,2)*ROUND(G244,3),2)</f>
        <v>0</v>
      </c>
      <c r="O244">
        <f>(I244*21)/100</f>
        <v>0</v>
      </c>
      <c r="P244" t="s">
        <v>23</v>
      </c>
    </row>
    <row r="245" spans="1:16" x14ac:dyDescent="0.2">
      <c r="A245" s="34" t="s">
        <v>50</v>
      </c>
      <c r="E245" s="35" t="s">
        <v>430</v>
      </c>
    </row>
    <row r="246" spans="1:16" x14ac:dyDescent="0.2">
      <c r="A246" s="36" t="s">
        <v>52</v>
      </c>
      <c r="E246" s="37" t="s">
        <v>431</v>
      </c>
    </row>
    <row r="247" spans="1:16" ht="38.25" x14ac:dyDescent="0.2">
      <c r="A247" t="s">
        <v>54</v>
      </c>
      <c r="E247" s="35" t="s">
        <v>432</v>
      </c>
    </row>
    <row r="248" spans="1:16" x14ac:dyDescent="0.2">
      <c r="A248" s="24" t="s">
        <v>45</v>
      </c>
      <c r="B248" s="28" t="s">
        <v>433</v>
      </c>
      <c r="C248" s="28" t="s">
        <v>434</v>
      </c>
      <c r="D248" s="24" t="s">
        <v>47</v>
      </c>
      <c r="E248" s="29" t="s">
        <v>435</v>
      </c>
      <c r="F248" s="30" t="s">
        <v>180</v>
      </c>
      <c r="G248" s="31">
        <v>1</v>
      </c>
      <c r="H248" s="32">
        <v>0</v>
      </c>
      <c r="I248" s="33">
        <f>ROUND(ROUND(H248,2)*ROUND(G248,3),2)</f>
        <v>0</v>
      </c>
      <c r="O248">
        <f>(I248*21)/100</f>
        <v>0</v>
      </c>
      <c r="P248" t="s">
        <v>23</v>
      </c>
    </row>
    <row r="249" spans="1:16" ht="25.5" x14ac:dyDescent="0.2">
      <c r="A249" s="34" t="s">
        <v>50</v>
      </c>
      <c r="E249" s="35" t="s">
        <v>436</v>
      </c>
    </row>
    <row r="250" spans="1:16" x14ac:dyDescent="0.2">
      <c r="A250" s="36" t="s">
        <v>52</v>
      </c>
      <c r="E250" s="37" t="s">
        <v>47</v>
      </c>
    </row>
    <row r="251" spans="1:16" ht="114.75" x14ac:dyDescent="0.2">
      <c r="A251" t="s">
        <v>54</v>
      </c>
      <c r="E251" s="35" t="s">
        <v>437</v>
      </c>
    </row>
    <row r="252" spans="1:16" x14ac:dyDescent="0.2">
      <c r="A252" s="24" t="s">
        <v>45</v>
      </c>
      <c r="B252" s="28" t="s">
        <v>438</v>
      </c>
      <c r="C252" s="28" t="s">
        <v>439</v>
      </c>
      <c r="D252" s="24" t="s">
        <v>47</v>
      </c>
      <c r="E252" s="29" t="s">
        <v>440</v>
      </c>
      <c r="F252" s="30" t="s">
        <v>180</v>
      </c>
      <c r="G252" s="31">
        <v>1</v>
      </c>
      <c r="H252" s="32">
        <v>0</v>
      </c>
      <c r="I252" s="33">
        <f>ROUND(ROUND(H252,2)*ROUND(G252,3),2)</f>
        <v>0</v>
      </c>
      <c r="O252">
        <f>(I252*21)/100</f>
        <v>0</v>
      </c>
      <c r="P252" t="s">
        <v>23</v>
      </c>
    </row>
    <row r="253" spans="1:16" x14ac:dyDescent="0.2">
      <c r="A253" s="34" t="s">
        <v>50</v>
      </c>
      <c r="E253" s="35" t="s">
        <v>441</v>
      </c>
    </row>
    <row r="254" spans="1:16" x14ac:dyDescent="0.2">
      <c r="A254" s="36" t="s">
        <v>52</v>
      </c>
      <c r="E254" s="37" t="s">
        <v>47</v>
      </c>
    </row>
    <row r="255" spans="1:16" ht="127.5" x14ac:dyDescent="0.2">
      <c r="A255" t="s">
        <v>54</v>
      </c>
      <c r="E255" s="35" t="s">
        <v>442</v>
      </c>
    </row>
    <row r="256" spans="1:16" x14ac:dyDescent="0.2">
      <c r="A256" s="24" t="s">
        <v>45</v>
      </c>
      <c r="B256" s="28" t="s">
        <v>443</v>
      </c>
      <c r="C256" s="28" t="s">
        <v>444</v>
      </c>
      <c r="D256" s="24" t="s">
        <v>47</v>
      </c>
      <c r="E256" s="29" t="s">
        <v>445</v>
      </c>
      <c r="F256" s="30" t="s">
        <v>180</v>
      </c>
      <c r="G256" s="31">
        <v>1</v>
      </c>
      <c r="H256" s="32">
        <v>0</v>
      </c>
      <c r="I256" s="33">
        <f>ROUND(ROUND(H256,2)*ROUND(G256,3),2)</f>
        <v>0</v>
      </c>
      <c r="O256">
        <f>(I256*21)/100</f>
        <v>0</v>
      </c>
      <c r="P256" t="s">
        <v>23</v>
      </c>
    </row>
    <row r="257" spans="1:18" x14ac:dyDescent="0.2">
      <c r="A257" s="34" t="s">
        <v>50</v>
      </c>
      <c r="E257" s="35" t="s">
        <v>446</v>
      </c>
    </row>
    <row r="258" spans="1:18" x14ac:dyDescent="0.2">
      <c r="A258" s="36" t="s">
        <v>52</v>
      </c>
      <c r="E258" s="37" t="s">
        <v>47</v>
      </c>
    </row>
    <row r="259" spans="1:18" ht="127.5" x14ac:dyDescent="0.2">
      <c r="A259" t="s">
        <v>54</v>
      </c>
      <c r="E259" s="35" t="s">
        <v>442</v>
      </c>
    </row>
    <row r="260" spans="1:18" ht="12.75" customHeight="1" x14ac:dyDescent="0.2">
      <c r="A260" s="12" t="s">
        <v>43</v>
      </c>
      <c r="B260" s="12"/>
      <c r="C260" s="38" t="s">
        <v>83</v>
      </c>
      <c r="D260" s="12"/>
      <c r="E260" s="26" t="s">
        <v>447</v>
      </c>
      <c r="F260" s="12"/>
      <c r="G260" s="12"/>
      <c r="H260" s="12"/>
      <c r="I260" s="39">
        <f>0+Q260</f>
        <v>0</v>
      </c>
      <c r="O260">
        <f>0+R260</f>
        <v>0</v>
      </c>
      <c r="Q260">
        <f>0+I261+I265</f>
        <v>0</v>
      </c>
      <c r="R260">
        <f>0+O261+O265</f>
        <v>0</v>
      </c>
    </row>
    <row r="261" spans="1:18" x14ac:dyDescent="0.2">
      <c r="A261" s="24" t="s">
        <v>45</v>
      </c>
      <c r="B261" s="28" t="s">
        <v>448</v>
      </c>
      <c r="C261" s="28" t="s">
        <v>449</v>
      </c>
      <c r="D261" s="24" t="s">
        <v>47</v>
      </c>
      <c r="E261" s="29" t="s">
        <v>450</v>
      </c>
      <c r="F261" s="30" t="s">
        <v>91</v>
      </c>
      <c r="G261" s="31">
        <v>11</v>
      </c>
      <c r="H261" s="32">
        <v>0</v>
      </c>
      <c r="I261" s="33">
        <f>ROUND(ROUND(H261,2)*ROUND(G261,3),2)</f>
        <v>0</v>
      </c>
      <c r="O261">
        <f>(I261*21)/100</f>
        <v>0</v>
      </c>
      <c r="P261" t="s">
        <v>23</v>
      </c>
    </row>
    <row r="262" spans="1:18" x14ac:dyDescent="0.2">
      <c r="A262" s="34" t="s">
        <v>50</v>
      </c>
      <c r="E262" s="35" t="s">
        <v>451</v>
      </c>
    </row>
    <row r="263" spans="1:18" x14ac:dyDescent="0.2">
      <c r="A263" s="36" t="s">
        <v>52</v>
      </c>
      <c r="E263" s="37" t="s">
        <v>452</v>
      </c>
    </row>
    <row r="264" spans="1:18" ht="242.25" x14ac:dyDescent="0.2">
      <c r="A264" t="s">
        <v>54</v>
      </c>
      <c r="E264" s="35" t="s">
        <v>453</v>
      </c>
    </row>
    <row r="265" spans="1:18" x14ac:dyDescent="0.2">
      <c r="A265" s="24" t="s">
        <v>45</v>
      </c>
      <c r="B265" s="28" t="s">
        <v>454</v>
      </c>
      <c r="C265" s="28" t="s">
        <v>455</v>
      </c>
      <c r="D265" s="24" t="s">
        <v>47</v>
      </c>
      <c r="E265" s="29" t="s">
        <v>456</v>
      </c>
      <c r="F265" s="30" t="s">
        <v>91</v>
      </c>
      <c r="G265" s="31">
        <v>22</v>
      </c>
      <c r="H265" s="32">
        <v>0</v>
      </c>
      <c r="I265" s="33">
        <f>ROUND(ROUND(H265,2)*ROUND(G265,3),2)</f>
        <v>0</v>
      </c>
      <c r="O265">
        <f>(I265*21)/100</f>
        <v>0</v>
      </c>
      <c r="P265" t="s">
        <v>23</v>
      </c>
    </row>
    <row r="266" spans="1:18" x14ac:dyDescent="0.2">
      <c r="A266" s="34" t="s">
        <v>50</v>
      </c>
      <c r="E266" s="35" t="s">
        <v>457</v>
      </c>
    </row>
    <row r="267" spans="1:18" x14ac:dyDescent="0.2">
      <c r="A267" s="36" t="s">
        <v>52</v>
      </c>
      <c r="E267" s="37" t="s">
        <v>458</v>
      </c>
    </row>
    <row r="268" spans="1:18" ht="255" x14ac:dyDescent="0.2">
      <c r="A268" t="s">
        <v>54</v>
      </c>
      <c r="E268" s="35" t="s">
        <v>459</v>
      </c>
    </row>
    <row r="269" spans="1:18" ht="12.75" customHeight="1" x14ac:dyDescent="0.2">
      <c r="A269" s="12" t="s">
        <v>43</v>
      </c>
      <c r="B269" s="12"/>
      <c r="C269" s="38" t="s">
        <v>40</v>
      </c>
      <c r="D269" s="12"/>
      <c r="E269" s="26" t="s">
        <v>117</v>
      </c>
      <c r="F269" s="12"/>
      <c r="G269" s="12"/>
      <c r="H269" s="12"/>
      <c r="I269" s="39">
        <f>0+Q269</f>
        <v>0</v>
      </c>
      <c r="O269">
        <f>0+R269</f>
        <v>0</v>
      </c>
      <c r="Q269">
        <f>0+I270+I274+I278+I282+I286+I290+I294+I298+I302+I306+I310+I314</f>
        <v>0</v>
      </c>
      <c r="R269">
        <f>0+O270+O274+O278+O282+O286+O290+O294+O298+O302+O306+O310+O314</f>
        <v>0</v>
      </c>
    </row>
    <row r="270" spans="1:18" x14ac:dyDescent="0.2">
      <c r="A270" s="24" t="s">
        <v>45</v>
      </c>
      <c r="B270" s="28" t="s">
        <v>460</v>
      </c>
      <c r="C270" s="28" t="s">
        <v>461</v>
      </c>
      <c r="D270" s="24" t="s">
        <v>47</v>
      </c>
      <c r="E270" s="29" t="s">
        <v>462</v>
      </c>
      <c r="F270" s="30" t="s">
        <v>91</v>
      </c>
      <c r="G270" s="31">
        <v>19</v>
      </c>
      <c r="H270" s="32">
        <v>0</v>
      </c>
      <c r="I270" s="33">
        <f>ROUND(ROUND(H270,2)*ROUND(G270,3),2)</f>
        <v>0</v>
      </c>
      <c r="O270">
        <f>(I270*21)/100</f>
        <v>0</v>
      </c>
      <c r="P270" t="s">
        <v>23</v>
      </c>
    </row>
    <row r="271" spans="1:18" x14ac:dyDescent="0.2">
      <c r="A271" s="34" t="s">
        <v>50</v>
      </c>
      <c r="E271" s="35" t="s">
        <v>47</v>
      </c>
    </row>
    <row r="272" spans="1:18" x14ac:dyDescent="0.2">
      <c r="A272" s="36" t="s">
        <v>52</v>
      </c>
      <c r="E272" s="37" t="s">
        <v>463</v>
      </c>
    </row>
    <row r="273" spans="1:16" ht="76.5" x14ac:dyDescent="0.2">
      <c r="A273" t="s">
        <v>54</v>
      </c>
      <c r="E273" s="35" t="s">
        <v>464</v>
      </c>
    </row>
    <row r="274" spans="1:16" ht="25.5" x14ac:dyDescent="0.2">
      <c r="A274" s="24" t="s">
        <v>45</v>
      </c>
      <c r="B274" s="28" t="s">
        <v>465</v>
      </c>
      <c r="C274" s="28" t="s">
        <v>466</v>
      </c>
      <c r="D274" s="24" t="s">
        <v>47</v>
      </c>
      <c r="E274" s="29" t="s">
        <v>467</v>
      </c>
      <c r="F274" s="30" t="s">
        <v>91</v>
      </c>
      <c r="G274" s="31">
        <v>104</v>
      </c>
      <c r="H274" s="32">
        <v>0</v>
      </c>
      <c r="I274" s="33">
        <f>ROUND(ROUND(H274,2)*ROUND(G274,3),2)</f>
        <v>0</v>
      </c>
      <c r="O274">
        <f>(I274*21)/100</f>
        <v>0</v>
      </c>
      <c r="P274" t="s">
        <v>23</v>
      </c>
    </row>
    <row r="275" spans="1:16" x14ac:dyDescent="0.2">
      <c r="A275" s="34" t="s">
        <v>50</v>
      </c>
      <c r="E275" s="35" t="s">
        <v>47</v>
      </c>
    </row>
    <row r="276" spans="1:16" ht="63.75" x14ac:dyDescent="0.2">
      <c r="A276" s="36" t="s">
        <v>52</v>
      </c>
      <c r="E276" s="37" t="s">
        <v>468</v>
      </c>
    </row>
    <row r="277" spans="1:16" ht="76.5" x14ac:dyDescent="0.2">
      <c r="A277" t="s">
        <v>54</v>
      </c>
      <c r="E277" s="35" t="s">
        <v>469</v>
      </c>
    </row>
    <row r="278" spans="1:16" ht="25.5" x14ac:dyDescent="0.2">
      <c r="A278" s="24" t="s">
        <v>45</v>
      </c>
      <c r="B278" s="28" t="s">
        <v>470</v>
      </c>
      <c r="C278" s="28" t="s">
        <v>471</v>
      </c>
      <c r="D278" s="24" t="s">
        <v>47</v>
      </c>
      <c r="E278" s="29" t="s">
        <v>472</v>
      </c>
      <c r="F278" s="30" t="s">
        <v>91</v>
      </c>
      <c r="G278" s="31">
        <v>104</v>
      </c>
      <c r="H278" s="32">
        <v>0</v>
      </c>
      <c r="I278" s="33">
        <f>ROUND(ROUND(H278,2)*ROUND(G278,3),2)</f>
        <v>0</v>
      </c>
      <c r="O278">
        <f>(I278*21)/100</f>
        <v>0</v>
      </c>
      <c r="P278" t="s">
        <v>23</v>
      </c>
    </row>
    <row r="279" spans="1:16" x14ac:dyDescent="0.2">
      <c r="A279" s="34" t="s">
        <v>50</v>
      </c>
      <c r="E279" s="35" t="s">
        <v>47</v>
      </c>
    </row>
    <row r="280" spans="1:16" ht="63.75" x14ac:dyDescent="0.2">
      <c r="A280" s="36" t="s">
        <v>52</v>
      </c>
      <c r="E280" s="37" t="s">
        <v>468</v>
      </c>
    </row>
    <row r="281" spans="1:16" ht="38.25" x14ac:dyDescent="0.2">
      <c r="A281" t="s">
        <v>54</v>
      </c>
      <c r="E281" s="35" t="s">
        <v>123</v>
      </c>
    </row>
    <row r="282" spans="1:16" x14ac:dyDescent="0.2">
      <c r="A282" s="24" t="s">
        <v>45</v>
      </c>
      <c r="B282" s="28" t="s">
        <v>473</v>
      </c>
      <c r="C282" s="28" t="s">
        <v>474</v>
      </c>
      <c r="D282" s="24" t="s">
        <v>47</v>
      </c>
      <c r="E282" s="29" t="s">
        <v>475</v>
      </c>
      <c r="F282" s="30" t="s">
        <v>476</v>
      </c>
      <c r="G282" s="31">
        <v>12720</v>
      </c>
      <c r="H282" s="32">
        <v>0</v>
      </c>
      <c r="I282" s="33">
        <f>ROUND(ROUND(H282,2)*ROUND(G282,3),2)</f>
        <v>0</v>
      </c>
      <c r="O282">
        <f>(I282*21)/100</f>
        <v>0</v>
      </c>
      <c r="P282" t="s">
        <v>23</v>
      </c>
    </row>
    <row r="283" spans="1:16" x14ac:dyDescent="0.2">
      <c r="A283" s="34" t="s">
        <v>50</v>
      </c>
      <c r="E283" s="35" t="s">
        <v>47</v>
      </c>
    </row>
    <row r="284" spans="1:16" ht="63.75" x14ac:dyDescent="0.2">
      <c r="A284" s="36" t="s">
        <v>52</v>
      </c>
      <c r="E284" s="37" t="s">
        <v>477</v>
      </c>
    </row>
    <row r="285" spans="1:16" ht="25.5" x14ac:dyDescent="0.2">
      <c r="A285" t="s">
        <v>54</v>
      </c>
      <c r="E285" s="35" t="s">
        <v>478</v>
      </c>
    </row>
    <row r="286" spans="1:16" x14ac:dyDescent="0.2">
      <c r="A286" s="24" t="s">
        <v>45</v>
      </c>
      <c r="B286" s="28" t="s">
        <v>479</v>
      </c>
      <c r="C286" s="28" t="s">
        <v>480</v>
      </c>
      <c r="D286" s="24" t="s">
        <v>47</v>
      </c>
      <c r="E286" s="29" t="s">
        <v>481</v>
      </c>
      <c r="F286" s="30" t="s">
        <v>180</v>
      </c>
      <c r="G286" s="31">
        <v>2</v>
      </c>
      <c r="H286" s="32">
        <v>0</v>
      </c>
      <c r="I286" s="33">
        <f>ROUND(ROUND(H286,2)*ROUND(G286,3),2)</f>
        <v>0</v>
      </c>
      <c r="O286">
        <f>(I286*21)/100</f>
        <v>0</v>
      </c>
      <c r="P286" t="s">
        <v>23</v>
      </c>
    </row>
    <row r="287" spans="1:16" x14ac:dyDescent="0.2">
      <c r="A287" s="34" t="s">
        <v>50</v>
      </c>
      <c r="E287" s="35" t="s">
        <v>482</v>
      </c>
    </row>
    <row r="288" spans="1:16" x14ac:dyDescent="0.2">
      <c r="A288" s="36" t="s">
        <v>52</v>
      </c>
      <c r="E288" s="37" t="s">
        <v>47</v>
      </c>
    </row>
    <row r="289" spans="1:16" ht="51" x14ac:dyDescent="0.2">
      <c r="A289" t="s">
        <v>54</v>
      </c>
      <c r="E289" s="35" t="s">
        <v>483</v>
      </c>
    </row>
    <row r="290" spans="1:16" x14ac:dyDescent="0.2">
      <c r="A290" s="24" t="s">
        <v>45</v>
      </c>
      <c r="B290" s="28" t="s">
        <v>484</v>
      </c>
      <c r="C290" s="28" t="s">
        <v>485</v>
      </c>
      <c r="D290" s="24" t="s">
        <v>47</v>
      </c>
      <c r="E290" s="29" t="s">
        <v>486</v>
      </c>
      <c r="F290" s="30" t="s">
        <v>180</v>
      </c>
      <c r="G290" s="31">
        <v>4</v>
      </c>
      <c r="H290" s="32">
        <v>0</v>
      </c>
      <c r="I290" s="33">
        <f>ROUND(ROUND(H290,2)*ROUND(G290,3),2)</f>
        <v>0</v>
      </c>
      <c r="O290">
        <f>(I290*21)/100</f>
        <v>0</v>
      </c>
      <c r="P290" t="s">
        <v>23</v>
      </c>
    </row>
    <row r="291" spans="1:16" x14ac:dyDescent="0.2">
      <c r="A291" s="34" t="s">
        <v>50</v>
      </c>
      <c r="E291" s="35" t="s">
        <v>487</v>
      </c>
    </row>
    <row r="292" spans="1:16" x14ac:dyDescent="0.2">
      <c r="A292" s="36" t="s">
        <v>52</v>
      </c>
      <c r="E292" s="37" t="s">
        <v>47</v>
      </c>
    </row>
    <row r="293" spans="1:16" ht="38.25" x14ac:dyDescent="0.2">
      <c r="A293" t="s">
        <v>54</v>
      </c>
      <c r="E293" s="35" t="s">
        <v>488</v>
      </c>
    </row>
    <row r="294" spans="1:16" x14ac:dyDescent="0.2">
      <c r="A294" s="24" t="s">
        <v>45</v>
      </c>
      <c r="B294" s="28" t="s">
        <v>489</v>
      </c>
      <c r="C294" s="28" t="s">
        <v>490</v>
      </c>
      <c r="D294" s="24" t="s">
        <v>47</v>
      </c>
      <c r="E294" s="29" t="s">
        <v>491</v>
      </c>
      <c r="F294" s="30" t="s">
        <v>180</v>
      </c>
      <c r="G294" s="31">
        <v>2</v>
      </c>
      <c r="H294" s="32">
        <v>0</v>
      </c>
      <c r="I294" s="33">
        <f>ROUND(ROUND(H294,2)*ROUND(G294,3),2)</f>
        <v>0</v>
      </c>
      <c r="O294">
        <f>(I294*21)/100</f>
        <v>0</v>
      </c>
      <c r="P294" t="s">
        <v>23</v>
      </c>
    </row>
    <row r="295" spans="1:16" x14ac:dyDescent="0.2">
      <c r="A295" s="34" t="s">
        <v>50</v>
      </c>
      <c r="E295" s="35" t="s">
        <v>492</v>
      </c>
    </row>
    <row r="296" spans="1:16" x14ac:dyDescent="0.2">
      <c r="A296" s="36" t="s">
        <v>52</v>
      </c>
      <c r="E296" s="37" t="s">
        <v>493</v>
      </c>
    </row>
    <row r="297" spans="1:16" ht="25.5" x14ac:dyDescent="0.2">
      <c r="A297" t="s">
        <v>54</v>
      </c>
      <c r="E297" s="35" t="s">
        <v>494</v>
      </c>
    </row>
    <row r="298" spans="1:16" x14ac:dyDescent="0.2">
      <c r="A298" s="24" t="s">
        <v>45</v>
      </c>
      <c r="B298" s="28" t="s">
        <v>495</v>
      </c>
      <c r="C298" s="28" t="s">
        <v>496</v>
      </c>
      <c r="D298" s="24" t="s">
        <v>47</v>
      </c>
      <c r="E298" s="29" t="s">
        <v>497</v>
      </c>
      <c r="F298" s="30" t="s">
        <v>91</v>
      </c>
      <c r="G298" s="31">
        <v>12</v>
      </c>
      <c r="H298" s="32">
        <v>0</v>
      </c>
      <c r="I298" s="33">
        <f>ROUND(ROUND(H298,2)*ROUND(G298,3),2)</f>
        <v>0</v>
      </c>
      <c r="O298">
        <f>(I298*21)/100</f>
        <v>0</v>
      </c>
      <c r="P298" t="s">
        <v>23</v>
      </c>
    </row>
    <row r="299" spans="1:16" x14ac:dyDescent="0.2">
      <c r="A299" s="34" t="s">
        <v>50</v>
      </c>
      <c r="E299" s="35" t="s">
        <v>47</v>
      </c>
    </row>
    <row r="300" spans="1:16" x14ac:dyDescent="0.2">
      <c r="A300" s="36" t="s">
        <v>52</v>
      </c>
      <c r="E300" s="37" t="s">
        <v>498</v>
      </c>
    </row>
    <row r="301" spans="1:16" ht="38.25" x14ac:dyDescent="0.2">
      <c r="A301" t="s">
        <v>54</v>
      </c>
      <c r="E301" s="35" t="s">
        <v>499</v>
      </c>
    </row>
    <row r="302" spans="1:16" x14ac:dyDescent="0.2">
      <c r="A302" s="24" t="s">
        <v>45</v>
      </c>
      <c r="B302" s="28" t="s">
        <v>500</v>
      </c>
      <c r="C302" s="28" t="s">
        <v>501</v>
      </c>
      <c r="D302" s="24" t="s">
        <v>47</v>
      </c>
      <c r="E302" s="29" t="s">
        <v>502</v>
      </c>
      <c r="F302" s="30" t="s">
        <v>91</v>
      </c>
      <c r="G302" s="31">
        <v>8</v>
      </c>
      <c r="H302" s="32">
        <v>0</v>
      </c>
      <c r="I302" s="33">
        <f>ROUND(ROUND(H302,2)*ROUND(G302,3),2)</f>
        <v>0</v>
      </c>
      <c r="O302">
        <f>(I302*21)/100</f>
        <v>0</v>
      </c>
      <c r="P302" t="s">
        <v>23</v>
      </c>
    </row>
    <row r="303" spans="1:16" x14ac:dyDescent="0.2">
      <c r="A303" s="34" t="s">
        <v>50</v>
      </c>
      <c r="E303" s="35" t="s">
        <v>47</v>
      </c>
    </row>
    <row r="304" spans="1:16" ht="25.5" x14ac:dyDescent="0.2">
      <c r="A304" s="36" t="s">
        <v>52</v>
      </c>
      <c r="E304" s="37" t="s">
        <v>503</v>
      </c>
    </row>
    <row r="305" spans="1:16" ht="38.25" x14ac:dyDescent="0.2">
      <c r="A305" t="s">
        <v>54</v>
      </c>
      <c r="E305" s="35" t="s">
        <v>499</v>
      </c>
    </row>
    <row r="306" spans="1:16" x14ac:dyDescent="0.2">
      <c r="A306" s="24" t="s">
        <v>45</v>
      </c>
      <c r="B306" s="28" t="s">
        <v>504</v>
      </c>
      <c r="C306" s="28" t="s">
        <v>125</v>
      </c>
      <c r="D306" s="24" t="s">
        <v>47</v>
      </c>
      <c r="E306" s="29" t="s">
        <v>126</v>
      </c>
      <c r="F306" s="30" t="s">
        <v>91</v>
      </c>
      <c r="G306" s="31">
        <v>12</v>
      </c>
      <c r="H306" s="32">
        <v>0</v>
      </c>
      <c r="I306" s="33">
        <f>ROUND(ROUND(H306,2)*ROUND(G306,3),2)</f>
        <v>0</v>
      </c>
      <c r="O306">
        <f>(I306*21)/100</f>
        <v>0</v>
      </c>
      <c r="P306" t="s">
        <v>23</v>
      </c>
    </row>
    <row r="307" spans="1:16" x14ac:dyDescent="0.2">
      <c r="A307" s="34" t="s">
        <v>50</v>
      </c>
      <c r="E307" s="35" t="s">
        <v>47</v>
      </c>
    </row>
    <row r="308" spans="1:16" x14ac:dyDescent="0.2">
      <c r="A308" s="36" t="s">
        <v>52</v>
      </c>
      <c r="E308" s="37" t="s">
        <v>505</v>
      </c>
    </row>
    <row r="309" spans="1:16" ht="25.5" x14ac:dyDescent="0.2">
      <c r="A309" t="s">
        <v>54</v>
      </c>
      <c r="E309" s="35" t="s">
        <v>128</v>
      </c>
    </row>
    <row r="310" spans="1:16" x14ac:dyDescent="0.2">
      <c r="A310" s="24" t="s">
        <v>45</v>
      </c>
      <c r="B310" s="28" t="s">
        <v>506</v>
      </c>
      <c r="C310" s="28" t="s">
        <v>507</v>
      </c>
      <c r="D310" s="24" t="s">
        <v>47</v>
      </c>
      <c r="E310" s="29" t="s">
        <v>508</v>
      </c>
      <c r="F310" s="30" t="s">
        <v>49</v>
      </c>
      <c r="G310" s="31">
        <v>7.0000000000000001E-3</v>
      </c>
      <c r="H310" s="32">
        <v>0</v>
      </c>
      <c r="I310" s="33">
        <f>ROUND(ROUND(H310,2)*ROUND(G310,3),2)</f>
        <v>0</v>
      </c>
      <c r="O310">
        <f>(I310*21)/100</f>
        <v>0</v>
      </c>
      <c r="P310" t="s">
        <v>23</v>
      </c>
    </row>
    <row r="311" spans="1:16" x14ac:dyDescent="0.2">
      <c r="A311" s="34" t="s">
        <v>50</v>
      </c>
      <c r="E311" s="35" t="s">
        <v>47</v>
      </c>
    </row>
    <row r="312" spans="1:16" x14ac:dyDescent="0.2">
      <c r="A312" s="36" t="s">
        <v>52</v>
      </c>
      <c r="E312" s="37" t="s">
        <v>509</v>
      </c>
    </row>
    <row r="313" spans="1:16" ht="38.25" x14ac:dyDescent="0.2">
      <c r="A313" t="s">
        <v>54</v>
      </c>
      <c r="E313" s="35" t="s">
        <v>510</v>
      </c>
    </row>
    <row r="314" spans="1:16" x14ac:dyDescent="0.2">
      <c r="A314" s="24" t="s">
        <v>45</v>
      </c>
      <c r="B314" s="28" t="s">
        <v>511</v>
      </c>
      <c r="C314" s="28" t="s">
        <v>512</v>
      </c>
      <c r="D314" s="24" t="s">
        <v>47</v>
      </c>
      <c r="E314" s="29" t="s">
        <v>513</v>
      </c>
      <c r="F314" s="30" t="s">
        <v>180</v>
      </c>
      <c r="G314" s="31">
        <v>4</v>
      </c>
      <c r="H314" s="32">
        <v>0</v>
      </c>
      <c r="I314" s="33">
        <f>ROUND(ROUND(H314,2)*ROUND(G314,3),2)</f>
        <v>0</v>
      </c>
      <c r="O314">
        <f>(I314*21)/100</f>
        <v>0</v>
      </c>
      <c r="P314" t="s">
        <v>23</v>
      </c>
    </row>
    <row r="315" spans="1:16" x14ac:dyDescent="0.2">
      <c r="A315" s="34" t="s">
        <v>50</v>
      </c>
      <c r="E315" s="35" t="s">
        <v>47</v>
      </c>
    </row>
    <row r="316" spans="1:16" x14ac:dyDescent="0.2">
      <c r="A316" s="36" t="s">
        <v>52</v>
      </c>
      <c r="E316" s="37" t="s">
        <v>514</v>
      </c>
    </row>
    <row r="317" spans="1:16" ht="280.5" x14ac:dyDescent="0.2">
      <c r="A317" t="s">
        <v>54</v>
      </c>
      <c r="E317" s="35" t="s">
        <v>515</v>
      </c>
    </row>
  </sheetData>
  <sheetProtection password="9B31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200</vt:lpstr>
      <vt:lpstr>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Pohunek Lukáš</cp:lastModifiedBy>
  <dcterms:modified xsi:type="dcterms:W3CDTF">2022-01-18T13:08:04Z</dcterms:modified>
  <cp:category/>
  <cp:contentStatus/>
</cp:coreProperties>
</file>